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am\School\homework\Starter_Code\Starter_Code\"/>
    </mc:Choice>
  </mc:AlternateContent>
  <xr:revisionPtr revIDLastSave="0" documentId="13_ncr:1_{18FC28DE-EAD2-4CE8-95E7-4F9AF8B916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wdfunding" sheetId="1" r:id="rId1"/>
    <sheet name="Sheet21" sheetId="35" r:id="rId2"/>
    <sheet name="Sheet15" sheetId="29" r:id="rId3"/>
    <sheet name="Sheet17" sheetId="31" r:id="rId4"/>
    <sheet name="Sheet20" sheetId="34" r:id="rId5"/>
  </sheets>
  <calcPr calcId="191029"/>
  <pivotCaches>
    <pivotCache cacheId="139" r:id="rId6"/>
    <pivotCache cacheId="155" r:id="rId7"/>
    <pivotCache cacheId="16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5" l="1"/>
  <c r="H4" i="35"/>
  <c r="H5" i="35"/>
  <c r="H6" i="35"/>
  <c r="H7" i="35"/>
  <c r="H8" i="35"/>
  <c r="H9" i="35"/>
  <c r="H10" i="35"/>
  <c r="H11" i="35"/>
  <c r="H12" i="35"/>
  <c r="H13" i="35"/>
  <c r="H2" i="35"/>
  <c r="G3" i="35"/>
  <c r="G4" i="35"/>
  <c r="G5" i="35"/>
  <c r="G6" i="35"/>
  <c r="G7" i="35"/>
  <c r="G8" i="35"/>
  <c r="G9" i="35"/>
  <c r="G10" i="35"/>
  <c r="G11" i="35"/>
  <c r="G12" i="35"/>
  <c r="G13" i="35"/>
  <c r="G2" i="35"/>
  <c r="F3" i="35"/>
  <c r="F2" i="35"/>
  <c r="F4" i="35"/>
  <c r="F5" i="35"/>
  <c r="F6" i="35"/>
  <c r="F7" i="35"/>
  <c r="F8" i="35"/>
  <c r="F9" i="35"/>
  <c r="F10" i="35"/>
  <c r="F11" i="35"/>
  <c r="F12" i="35"/>
  <c r="F13" i="35"/>
  <c r="E13" i="35"/>
  <c r="E12" i="35"/>
  <c r="E11" i="35"/>
  <c r="E10" i="35"/>
  <c r="E9" i="35"/>
  <c r="E8" i="35"/>
  <c r="E7" i="35"/>
  <c r="E6" i="35"/>
  <c r="E5" i="35"/>
  <c r="E4" i="35"/>
  <c r="D4" i="35"/>
  <c r="E3" i="35"/>
  <c r="D3" i="35"/>
  <c r="E2" i="35"/>
  <c r="D2" i="35"/>
  <c r="D8" i="35"/>
  <c r="D11" i="35"/>
  <c r="D12" i="35"/>
  <c r="D10" i="35"/>
  <c r="D9" i="35"/>
  <c r="C8" i="35"/>
  <c r="D7" i="35"/>
  <c r="D6" i="35"/>
  <c r="D5" i="35"/>
  <c r="C4" i="35"/>
  <c r="C3" i="35"/>
  <c r="C2" i="35"/>
  <c r="D13" i="35"/>
  <c r="C13" i="35"/>
  <c r="B13" i="35"/>
  <c r="C12" i="35"/>
  <c r="C11" i="35"/>
  <c r="C10" i="35"/>
  <c r="C9" i="35"/>
  <c r="C7" i="35"/>
  <c r="C6" i="35"/>
  <c r="C5" i="35"/>
  <c r="B3" i="35"/>
  <c r="B2" i="35"/>
  <c r="B12" i="35"/>
  <c r="B11" i="35"/>
  <c r="B10" i="35"/>
  <c r="B9" i="35"/>
  <c r="B8" i="35"/>
  <c r="B7" i="35"/>
  <c r="B6" i="35"/>
  <c r="B5" i="35"/>
  <c r="B4" i="35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2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6" i="1"/>
  <c r="R27" i="1"/>
  <c r="R28" i="1"/>
  <c r="R29" i="1"/>
  <c r="R30" i="1"/>
  <c r="R2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3" i="1"/>
  <c r="R4" i="1"/>
  <c r="R5" i="1"/>
  <c r="R6" i="1"/>
  <c r="R7" i="1"/>
  <c r="R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</calcChain>
</file>

<file path=xl/sharedStrings.xml><?xml version="1.0" encoding="utf-8"?>
<sst xmlns="http://schemas.openxmlformats.org/spreadsheetml/2006/main" count="7126" uniqueCount="2084">
  <si>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</si>
  <si>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</si>
  <si>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</si>
  <si>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</si>
  <si>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</si>
  <si>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</si>
  <si>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</si>
  <si>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</si>
  <si>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</si>
  <si>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</si>
  <si>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</si>
  <si>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</si>
  <si>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</si>
  <si>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</si>
  <si>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</si>
  <si>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</si>
  <si>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</si>
  <si>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</si>
  <si>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</si>
  <si>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</si>
  <si>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</si>
  <si>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</si>
  <si>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</si>
  <si>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</si>
  <si>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</si>
  <si>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</si>
  <si>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</si>
  <si>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</si>
  <si>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</si>
  <si>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</si>
  <si>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</si>
  <si>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</si>
  <si>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</si>
  <si>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</si>
  <si>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</si>
  <si>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</si>
  <si>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</si>
  <si>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</si>
  <si>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</si>
  <si>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</si>
  <si>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</si>
  <si>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</si>
  <si>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</si>
  <si>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</si>
  <si>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</si>
  <si>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</si>
  <si>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</si>
  <si>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</si>
  <si>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</si>
  <si>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</si>
  <si>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</si>
  <si>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</si>
  <si>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</si>
  <si>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</si>
  <si>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</si>
  <si>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</si>
  <si>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</si>
  <si>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</si>
  <si>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</si>
  <si>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</si>
  <si>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</si>
  <si>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</si>
  <si>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</si>
  <si>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</si>
  <si>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</si>
  <si>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</si>
  <si>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</si>
  <si>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</si>
  <si>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</si>
  <si>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</si>
  <si>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</si>
  <si>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</si>
  <si>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</si>
  <si>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</si>
  <si>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</si>
  <si>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</si>
  <si>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</si>
  <si>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</si>
  <si>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</si>
  <si>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</si>
  <si>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</si>
  <si>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</si>
  <si>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</si>
  <si>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</si>
  <si>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</si>
  <si>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</si>
  <si>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</si>
  <si>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</si>
  <si>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</si>
  <si>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</si>
  <si>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</si>
  <si>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</si>
  <si>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</si>
  <si>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</si>
  <si>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</si>
  <si>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</si>
  <si>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</si>
  <si>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</si>
  <si>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</si>
  <si>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</si>
  <si>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</si>
  <si>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</si>
  <si>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</si>
  <si>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</si>
  <si>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</si>
  <si>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</si>
  <si>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</si>
  <si>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</si>
  <si>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</si>
  <si>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</si>
  <si>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</si>
  <si>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</si>
  <si>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</si>
  <si>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</si>
  <si>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</si>
  <si>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</si>
  <si>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</si>
  <si>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</si>
  <si>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</si>
  <si>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</si>
  <si>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</si>
  <si>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</si>
  <si>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</si>
  <si>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</si>
  <si>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</si>
  <si>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</si>
  <si>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</si>
  <si>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</si>
  <si>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</si>
  <si>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</si>
  <si>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</si>
  <si>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</si>
  <si>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</si>
  <si>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</si>
  <si>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</si>
  <si>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</si>
  <si>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</si>
  <si>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</si>
  <si>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</si>
  <si>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</si>
  <si>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</si>
  <si>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</si>
  <si>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</si>
  <si>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</si>
  <si>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</si>
  <si>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</si>
  <si>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</si>
  <si>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</si>
  <si>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</si>
  <si>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</si>
  <si>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</si>
  <si>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</si>
  <si>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</si>
  <si>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</si>
  <si>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</si>
  <si>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</si>
  <si>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</si>
  <si>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</si>
  <si>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</si>
  <si>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</si>
  <si>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</si>
  <si>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</si>
  <si>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</si>
  <si>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</si>
  <si>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</si>
  <si>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</si>
  <si>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</si>
  <si>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</si>
  <si>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</si>
  <si>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</si>
  <si>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</si>
  <si>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</si>
  <si>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</si>
  <si>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</si>
  <si>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</si>
  <si>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</si>
  <si>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</si>
  <si>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</si>
  <si>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</si>
  <si>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</si>
  <si>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</si>
  <si>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</si>
  <si>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</si>
  <si>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</si>
  <si>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</si>
  <si>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</si>
  <si>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</si>
  <si>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</si>
  <si>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</si>
  <si>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</si>
  <si>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</si>
  <si>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</si>
  <si>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</si>
  <si>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</si>
  <si>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</si>
  <si>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</si>
  <si>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</si>
  <si>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</si>
  <si>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</si>
  <si>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</si>
  <si>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</si>
  <si>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</si>
  <si>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</si>
  <si>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</si>
  <si>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</si>
  <si>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</si>
  <si>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</si>
  <si>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</si>
  <si>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</si>
  <si>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</si>
  <si>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</si>
  <si>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</si>
  <si>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</si>
  <si>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</si>
  <si>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</si>
  <si>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</si>
  <si>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</si>
  <si>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</si>
  <si>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</si>
  <si>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</si>
  <si>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</si>
  <si>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</si>
  <si>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</si>
  <si>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</si>
  <si>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</si>
  <si>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</si>
  <si>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</si>
  <si>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</si>
  <si>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</si>
  <si>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</si>
  <si>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</si>
  <si>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</si>
  <si>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</si>
  <si>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</si>
  <si>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</si>
  <si>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</si>
  <si>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</si>
  <si>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</si>
  <si>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</si>
  <si>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</si>
  <si>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</si>
  <si>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</si>
  <si>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</si>
  <si>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</si>
  <si>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</si>
  <si>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</si>
  <si>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</si>
  <si>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</si>
  <si>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</si>
  <si>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</si>
  <si>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</si>
  <si>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</si>
  <si>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</si>
  <si>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</si>
  <si>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</si>
  <si>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</si>
  <si>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</si>
  <si>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</si>
  <si>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</si>
  <si>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</si>
  <si>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</si>
  <si>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</si>
  <si>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</si>
  <si>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</si>
  <si>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</si>
  <si>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</si>
  <si>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</si>
  <si>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</si>
  <si>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</si>
  <si>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</si>
  <si>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</si>
  <si>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</si>
  <si>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</si>
  <si>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</si>
  <si>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</si>
  <si>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</si>
  <si>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</si>
  <si>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</si>
  <si>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</si>
  <si>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</si>
  <si>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</si>
  <si>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</si>
  <si>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</si>
  <si>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</si>
  <si>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</si>
  <si>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</si>
  <si>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</si>
  <si>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</si>
  <si>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</si>
  <si>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</si>
  <si>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</si>
  <si>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</si>
  <si>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</si>
  <si>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</si>
  <si>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</si>
  <si>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</si>
  <si>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</si>
  <si>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</si>
  <si>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</si>
  <si>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</si>
  <si>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</si>
  <si>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</si>
  <si>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</si>
  <si>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</si>
  <si>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</si>
  <si>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</si>
  <si>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</si>
  <si>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</si>
  <si>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</si>
  <si>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</si>
  <si>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</si>
  <si>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</si>
  <si>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</si>
  <si>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</si>
  <si>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</si>
  <si>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</si>
  <si>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</si>
  <si>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</si>
  <si>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</si>
  <si>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</si>
  <si>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</si>
  <si>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</si>
  <si>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</si>
  <si>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</si>
  <si>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</si>
  <si>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</si>
  <si>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</si>
  <si>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</si>
  <si>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</si>
  <si>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</si>
  <si>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</si>
  <si>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</si>
  <si>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</si>
  <si>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</si>
  <si>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</si>
  <si>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</si>
  <si>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</si>
  <si>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</si>
  <si>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</si>
  <si>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</si>
  <si>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</si>
  <si>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</si>
  <si>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</si>
  <si>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</si>
  <si>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</si>
  <si>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</si>
  <si>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</si>
  <si>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</si>
  <si>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</si>
  <si>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</si>
  <si>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</si>
  <si>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</si>
  <si>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</si>
  <si>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</si>
  <si>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</si>
  <si>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</si>
  <si>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</si>
  <si>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</si>
  <si>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</si>
  <si>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</si>
  <si>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</si>
  <si>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</si>
  <si>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</si>
  <si>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</si>
  <si>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</si>
  <si>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</si>
  <si>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</si>
  <si>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</si>
  <si>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</si>
  <si>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</si>
  <si>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</si>
  <si>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</si>
  <si>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</si>
  <si>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</si>
  <si>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</si>
  <si>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</si>
  <si>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</si>
  <si>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</si>
  <si>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</si>
  <si>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</si>
  <si>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</si>
  <si>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</si>
  <si>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</si>
  <si>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</si>
  <si>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</si>
  <si>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</si>
  <si>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</si>
  <si>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</si>
  <si>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</si>
  <si>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</si>
  <si>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</si>
  <si>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</si>
  <si>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</si>
  <si>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</si>
  <si>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</si>
  <si>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</si>
  <si>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</si>
  <si>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</si>
  <si>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</si>
  <si>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</si>
  <si>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</si>
  <si>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</si>
  <si>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</si>
  <si>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</si>
  <si>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</si>
  <si>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</si>
  <si>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</si>
  <si>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</si>
  <si>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</si>
  <si>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</si>
  <si>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</si>
  <si>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</si>
  <si>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</si>
  <si>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</si>
  <si>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</si>
  <si>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</si>
  <si>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</si>
  <si>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</si>
  <si>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</si>
  <si>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</si>
  <si>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</si>
  <si>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</si>
  <si>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</si>
  <si>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</si>
  <si>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</si>
  <si>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</si>
  <si>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</si>
  <si>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</si>
  <si>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</si>
  <si>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</si>
  <si>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</si>
  <si>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</si>
  <si>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</si>
  <si>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</si>
  <si>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</si>
  <si>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</si>
  <si>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</si>
  <si>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</si>
  <si>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</si>
  <si>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</si>
  <si>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</si>
  <si>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</si>
  <si>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</si>
  <si>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</si>
  <si>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</si>
  <si>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</si>
  <si>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</si>
  <si>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</si>
  <si>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</si>
  <si>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</si>
  <si>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</si>
  <si>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</si>
  <si>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</si>
  <si>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</si>
  <si>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</si>
  <si>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</si>
  <si>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</si>
  <si>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</si>
  <si>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</si>
  <si>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</si>
  <si>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</si>
  <si>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</si>
  <si>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</si>
  <si>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</si>
  <si>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</si>
  <si>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</si>
  <si>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</si>
  <si>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</si>
  <si>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</si>
  <si>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</si>
  <si>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</si>
  <si>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</si>
  <si>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</si>
  <si>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</si>
  <si>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</si>
  <si>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</si>
  <si>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</si>
  <si>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</si>
  <si>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</si>
  <si>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</si>
  <si>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</si>
  <si>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</si>
  <si>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</si>
  <si>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</si>
  <si>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</si>
  <si>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</si>
  <si>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</si>
  <si>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</si>
  <si>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</si>
  <si>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</si>
  <si>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</si>
  <si>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</si>
  <si>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</si>
  <si>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</si>
  <si>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</si>
  <si>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</si>
  <si>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</si>
  <si>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</si>
  <si>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</si>
  <si>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</si>
  <si>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</si>
  <si>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</si>
  <si>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</si>
  <si>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</si>
  <si>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</si>
  <si>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</si>
  <si>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</si>
  <si>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</si>
  <si>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</si>
  <si>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</si>
  <si>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</si>
  <si>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</si>
  <si>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</si>
  <si>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</si>
  <si>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</si>
  <si>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</si>
  <si>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</si>
  <si>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</si>
  <si>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</si>
  <si>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</si>
  <si>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</si>
  <si>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</si>
  <si>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</si>
  <si>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</si>
  <si>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</si>
  <si>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</si>
  <si>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</si>
  <si>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</si>
  <si>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</si>
  <si>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</si>
  <si>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</si>
  <si>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</si>
  <si>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</si>
  <si>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</si>
  <si>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</si>
  <si>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</si>
  <si>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</si>
  <si>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</si>
  <si>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</si>
  <si>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</si>
  <si>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</si>
  <si>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</si>
  <si>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</si>
  <si>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</si>
  <si>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</si>
  <si>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</si>
  <si>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</si>
  <si>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</si>
  <si>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</si>
  <si>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</si>
  <si>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</si>
  <si>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</si>
  <si>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</si>
  <si>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</si>
  <si>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</si>
  <si>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</si>
  <si>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</si>
  <si>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</si>
  <si>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</si>
  <si>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</si>
  <si>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</si>
  <si>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</si>
  <si>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</si>
  <si>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</si>
  <si>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</si>
  <si>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</si>
  <si>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</si>
  <si>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</si>
  <si>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</si>
  <si>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</si>
  <si>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</si>
  <si>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</si>
  <si>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</si>
  <si>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</si>
  <si>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</si>
  <si>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</si>
  <si>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</si>
  <si>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</si>
  <si>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</si>
  <si>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</si>
  <si>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</si>
  <si>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</si>
  <si>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</si>
  <si>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</si>
  <si>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</si>
  <si>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</si>
  <si>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</si>
  <si>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</si>
  <si>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</si>
  <si>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</si>
  <si>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</si>
  <si>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</si>
  <si>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</si>
  <si>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</si>
  <si>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</si>
  <si>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</si>
  <si>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</si>
  <si>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</si>
  <si>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</si>
  <si>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</si>
  <si>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</si>
  <si>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</si>
  <si>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</si>
  <si>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</si>
  <si>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</si>
  <si>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</si>
  <si>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</si>
  <si>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</si>
  <si>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</si>
  <si>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</si>
  <si>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</si>
  <si>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</si>
  <si>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</si>
  <si>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</si>
  <si>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</si>
  <si>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</si>
  <si>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</si>
  <si>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</si>
  <si>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</si>
  <si>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</si>
  <si>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</si>
  <si>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</si>
  <si>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</si>
  <si>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</si>
  <si>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</si>
  <si>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</si>
  <si>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</si>
  <si>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</si>
  <si>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</si>
  <si>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</si>
  <si>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</si>
  <si>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</si>
  <si>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</si>
  <si>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</si>
  <si>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</si>
  <si>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</si>
  <si>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</si>
  <si>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</si>
  <si>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</si>
  <si>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</si>
  <si>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</si>
  <si>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</si>
  <si>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</si>
  <si>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</si>
  <si>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</si>
  <si>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</si>
  <si>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</si>
  <si>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</si>
  <si>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</si>
  <si>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</si>
  <si>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</si>
  <si>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</si>
  <si>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</si>
  <si>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</si>
  <si>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</si>
  <si>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</si>
  <si>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</si>
  <si>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</si>
  <si>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</si>
  <si>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</si>
  <si>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</si>
  <si>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</si>
  <si>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</si>
  <si>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</si>
  <si>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</si>
  <si>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</si>
  <si>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</si>
  <si>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</si>
  <si>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</si>
  <si>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</si>
  <si>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</si>
  <si>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</si>
  <si>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</si>
  <si>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</si>
  <si>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</si>
  <si>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</si>
  <si>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</si>
  <si>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</si>
  <si>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</si>
  <si>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</si>
  <si>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</si>
  <si>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</si>
  <si>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</si>
  <si>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</si>
  <si>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</si>
  <si>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</si>
  <si>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</si>
  <si>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</si>
  <si>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</si>
  <si>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</si>
  <si>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</si>
  <si>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</si>
  <si>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</si>
  <si>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</si>
  <si>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</si>
  <si>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</si>
  <si>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</si>
  <si>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</si>
  <si>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</si>
  <si>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</si>
  <si>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</si>
  <si>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</si>
  <si>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</si>
  <si>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</si>
  <si>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</si>
  <si>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</si>
  <si>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</si>
  <si>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</si>
  <si>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</si>
  <si>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</si>
  <si>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</si>
  <si>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</si>
  <si>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</si>
  <si>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</si>
  <si>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</si>
  <si>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</si>
  <si>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</si>
  <si>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</si>
  <si>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</si>
  <si>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</si>
  <si>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</si>
  <si>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</si>
  <si>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</si>
  <si>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</si>
  <si>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</si>
  <si>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</si>
  <si>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</si>
  <si>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</si>
  <si>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</si>
  <si>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</si>
  <si>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</si>
  <si>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</si>
  <si>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</si>
  <si>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</si>
  <si>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</si>
  <si>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</si>
  <si>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</si>
  <si>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</si>
  <si>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</si>
  <si>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</si>
  <si>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</si>
  <si>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</si>
  <si>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</si>
  <si>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</si>
  <si>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</si>
  <si>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</si>
  <si>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</si>
  <si>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</si>
  <si>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</si>
  <si>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</si>
  <si>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</si>
  <si>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</si>
  <si>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</si>
  <si>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</si>
  <si>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</si>
  <si>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</si>
  <si>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</si>
  <si>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</si>
  <si>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</si>
  <si>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</si>
  <si>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</si>
  <si>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</si>
  <si>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</si>
  <si>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</si>
  <si>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</si>
  <si>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</si>
  <si>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</si>
  <si>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</si>
  <si>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</si>
  <si>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</si>
  <si>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</si>
  <si>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</si>
  <si>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</si>
  <si>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</si>
  <si>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</si>
  <si>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</si>
  <si>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</si>
  <si>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</si>
  <si>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</si>
  <si>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</si>
  <si>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</si>
  <si>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</si>
  <si>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</si>
  <si>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</si>
  <si>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</si>
  <si>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</si>
  <si>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</si>
  <si>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</si>
  <si>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</si>
  <si>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</si>
  <si>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</si>
  <si>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</si>
  <si>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</si>
  <si>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</si>
  <si>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</si>
  <si>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</si>
  <si>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</si>
  <si>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</si>
  <si>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</si>
  <si>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</si>
  <si>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</si>
  <si>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</si>
  <si>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</si>
  <si>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</si>
  <si>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</si>
  <si>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</si>
  <si>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</si>
  <si>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</si>
  <si>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</si>
  <si>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</si>
  <si>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</si>
  <si>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</si>
  <si>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</si>
  <si>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</si>
  <si>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</si>
  <si>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</si>
  <si>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</si>
  <si>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</si>
  <si>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</si>
  <si>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</si>
  <si>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</si>
  <si>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</si>
  <si>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</si>
  <si>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</si>
  <si>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</si>
  <si>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</si>
  <si>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</si>
  <si>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</si>
  <si>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</si>
  <si>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</si>
  <si>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</si>
  <si>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</si>
  <si>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</si>
  <si>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</si>
  <si>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</si>
  <si>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</si>
  <si>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</si>
  <si>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</si>
  <si>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</si>
  <si>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</si>
  <si>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</si>
  <si>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</si>
  <si>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</si>
  <si>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</si>
  <si>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</si>
  <si>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</si>
  <si>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</si>
  <si>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</si>
  <si>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</si>
  <si>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</si>
  <si>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</si>
  <si>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</si>
  <si>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</si>
  <si>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</si>
  <si>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</si>
  <si>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</si>
  <si>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</si>
  <si>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</si>
  <si>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</si>
  <si>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</si>
  <si>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</si>
  <si>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</si>
  <si>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</si>
  <si>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</si>
  <si>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</si>
  <si>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</si>
  <si>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</si>
  <si>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</si>
  <si>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</si>
  <si>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</si>
  <si>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</si>
  <si>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</si>
  <si>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</si>
  <si>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</si>
  <si>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</si>
  <si>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</si>
  <si>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</si>
  <si>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</si>
  <si>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</si>
  <si>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</si>
  <si>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</si>
  <si>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</si>
  <si>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</si>
  <si>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</si>
  <si>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</si>
  <si>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</si>
  <si>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</si>
  <si>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</si>
  <si>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</si>
  <si>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</si>
  <si>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</si>
  <si>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</si>
  <si>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</si>
  <si>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</si>
  <si>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</si>
  <si>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</si>
  <si>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</si>
  <si>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</si>
  <si>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</si>
  <si>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</si>
  <si>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</si>
  <si>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</si>
  <si>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</si>
  <si>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</si>
  <si>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</si>
  <si>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</si>
  <si>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</si>
  <si>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</si>
  <si>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</si>
  <si>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</si>
  <si>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</si>
  <si>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</si>
  <si>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</si>
  <si>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</si>
  <si>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</si>
  <si>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</si>
  <si>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</si>
  <si>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</si>
  <si>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</si>
  <si>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</si>
  <si>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</si>
  <si>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</si>
  <si>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</si>
  <si>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</si>
  <si>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</si>
  <si>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</si>
  <si>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</si>
  <si>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</si>
  <si>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</si>
  <si>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</si>
  <si>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</si>
  <si>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</si>
  <si>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</si>
  <si>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</si>
  <si>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</si>
  <si>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</si>
  <si>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</si>
  <si>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</si>
  <si>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</si>
  <si>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</si>
  <si>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</si>
  <si>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</si>
  <si>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</si>
  <si>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</si>
  <si>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</si>
  <si>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</si>
  <si>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</si>
  <si>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</si>
  <si>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</si>
  <si>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</si>
  <si>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</si>
  <si>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</si>
  <si>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</si>
  <si>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</si>
  <si>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</si>
  <si>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</si>
  <si>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</si>
  <si>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</si>
  <si>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</si>
  <si>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</si>
  <si>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</si>
  <si>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</si>
  <si>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</si>
  <si>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</si>
  <si>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</si>
  <si>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</si>
  <si>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</si>
  <si>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</si>
  <si>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</si>
  <si>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</si>
  <si>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</si>
  <si>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</si>
  <si>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</si>
  <si>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</si>
  <si>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</si>
  <si>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</si>
  <si>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</si>
  <si>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</si>
  <si>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</si>
  <si>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</si>
  <si>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</si>
  <si>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</si>
  <si>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</si>
  <si>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</si>
  <si>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</si>
  <si>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</si>
  <si>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</si>
  <si>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</si>
  <si>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</si>
  <si>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</si>
  <si>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</si>
  <si>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</si>
  <si>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</si>
  <si>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</si>
  <si>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</si>
  <si>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</si>
  <si>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</si>
  <si>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</si>
  <si>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</si>
  <si>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</si>
  <si>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</si>
  <si>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</si>
  <si>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</si>
  <si>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</si>
  <si>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</si>
  <si>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</si>
  <si>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</si>
  <si>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</si>
  <si>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</si>
  <si>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</si>
  <si>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</si>
  <si>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</si>
  <si>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</si>
  <si>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</si>
  <si>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</si>
  <si>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</si>
  <si>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</si>
  <si>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</si>
  <si>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</si>
  <si>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</si>
  <si>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</si>
  <si>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</si>
  <si>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</si>
  <si>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</si>
  <si>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</si>
  <si>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</si>
  <si>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</si>
  <si>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</si>
  <si>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</si>
  <si>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</si>
  <si>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</si>
  <si>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</si>
  <si>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</si>
  <si>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</si>
  <si>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</si>
  <si>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</si>
  <si>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</si>
  <si>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</si>
  <si>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</si>
  <si>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</si>
  <si>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</si>
  <si>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</si>
  <si>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</si>
  <si>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</si>
  <si>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</si>
  <si>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</si>
  <si>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</si>
  <si>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</si>
  <si>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</si>
  <si>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</si>
  <si>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</si>
  <si>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</si>
  <si>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</si>
  <si>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</si>
  <si>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</si>
  <si>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</si>
  <si>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</si>
  <si>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</si>
  <si>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</si>
  <si>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</si>
  <si>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</si>
  <si>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</si>
  <si>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</si>
  <si>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</si>
  <si>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</si>
  <si>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</si>
  <si>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</si>
  <si>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</si>
  <si>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</si>
  <si>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</si>
  <si>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</si>
  <si>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</si>
  <si>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</si>
  <si>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</si>
  <si>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</si>
  <si>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</si>
  <si>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</si>
  <si>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</si>
  <si>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</si>
  <si>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</si>
  <si>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</si>
  <si>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</si>
  <si>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</si>
  <si>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</si>
  <si>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</si>
  <si>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</si>
  <si>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</si>
  <si>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</si>
  <si>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</si>
  <si>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</si>
  <si>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</si>
  <si>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</si>
  <si>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</si>
  <si>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</si>
  <si>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</si>
  <si>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</si>
  <si>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</si>
  <si>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</si>
  <si>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</si>
  <si>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</si>
  <si>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</si>
  <si>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</si>
  <si>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</si>
  <si>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</si>
  <si>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</si>
  <si>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</si>
  <si>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</si>
  <si>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</si>
  <si>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</si>
  <si>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</si>
  <si>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</si>
  <si>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</si>
  <si>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</si>
  <si>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</si>
  <si>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</si>
  <si>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</si>
  <si>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</si>
  <si>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</si>
  <si>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</si>
  <si>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</si>
  <si>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</si>
  <si>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</si>
  <si>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</si>
  <si>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</si>
  <si>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</si>
  <si>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</si>
  <si>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</si>
  <si>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</si>
  <si>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</si>
  <si>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</si>
  <si>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</si>
  <si>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</si>
  <si>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</si>
  <si>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</si>
  <si>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</si>
  <si>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</si>
  <si>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</si>
  <si>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</si>
  <si>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</si>
  <si>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</si>
  <si>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</si>
  <si>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</si>
  <si>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</si>
  <si>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</si>
  <si>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</si>
  <si>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</si>
  <si>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</si>
  <si>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</si>
  <si>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</si>
  <si>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</si>
  <si>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</si>
  <si>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</si>
  <si>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</si>
  <si>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</si>
  <si>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</si>
  <si>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</si>
  <si>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</si>
  <si>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</si>
  <si>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</si>
  <si>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</si>
  <si>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</si>
  <si>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</si>
  <si>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</si>
  <si>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</si>
  <si>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</si>
  <si>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</si>
  <si>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</si>
  <si>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</si>
  <si>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</si>
  <si>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</si>
  <si>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</si>
  <si>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</si>
  <si>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</si>
  <si>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</si>
  <si>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</si>
  <si>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</si>
  <si>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</si>
  <si>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</si>
  <si>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</si>
  <si>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</si>
  <si>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</si>
  <si>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</si>
  <si>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</si>
  <si>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</si>
  <si>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</si>
  <si>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</si>
  <si>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</si>
  <si>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</si>
  <si>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</si>
  <si>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</si>
  <si>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</si>
  <si>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</si>
  <si>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</si>
  <si>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</si>
  <si>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</si>
  <si>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</si>
  <si>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</si>
  <si>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</si>
  <si>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</si>
  <si>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</si>
  <si>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</si>
  <si>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</si>
  <si>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</si>
  <si>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</si>
  <si>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</si>
  <si>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</si>
  <si>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</si>
  <si>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</si>
  <si>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</si>
  <si>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</si>
  <si>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</si>
  <si>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</si>
  <si>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</si>
  <si>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</si>
  <si>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</si>
  <si>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</si>
  <si>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</si>
  <si>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</si>
  <si>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</si>
  <si>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</si>
  <si>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</si>
  <si>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</si>
  <si>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</si>
  <si>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</si>
  <si>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</si>
  <si>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</si>
  <si>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</si>
  <si>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</si>
  <si>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</si>
  <si>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</si>
  <si>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</si>
  <si>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</si>
  <si>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</si>
  <si>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</si>
  <si>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</si>
  <si>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</si>
  <si>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</si>
  <si>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</si>
  <si>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</si>
  <si>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</si>
  <si>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</si>
  <si>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</si>
  <si>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</si>
  <si>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</si>
  <si>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</si>
  <si>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</si>
  <si>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</si>
  <si>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</si>
  <si>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</si>
  <si>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</si>
  <si>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</si>
  <si>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</si>
  <si>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</si>
  <si>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</si>
  <si>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</si>
  <si>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</si>
  <si>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</si>
  <si>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</si>
  <si>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</si>
  <si>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</si>
  <si>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</si>
  <si>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</si>
  <si>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</si>
  <si>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</si>
  <si>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</si>
  <si>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</si>
  <si>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</si>
  <si>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</si>
  <si>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</si>
  <si>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</si>
  <si>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</si>
  <si>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</si>
  <si>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</si>
  <si>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</si>
  <si>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</si>
  <si>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</si>
  <si>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</si>
  <si>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</si>
  <si>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</si>
  <si>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</si>
  <si>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</si>
  <si>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</si>
  <si>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</si>
  <si>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</si>
  <si>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</si>
  <si>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</si>
  <si>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</si>
  <si>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</si>
  <si>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</si>
  <si>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</si>
  <si>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</si>
  <si>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</si>
  <si>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</si>
  <si>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</si>
  <si>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</si>
  <si>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</si>
  <si>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</si>
  <si>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</si>
  <si>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</si>
  <si>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</si>
  <si>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</si>
  <si>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</si>
  <si>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</si>
  <si>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</si>
  <si>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</si>
  <si>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</si>
  <si>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</si>
  <si>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</si>
  <si>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</si>
  <si>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</si>
  <si>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</si>
  <si>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</si>
  <si>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</si>
  <si>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</si>
  <si>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</si>
  <si>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</si>
  <si>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</si>
  <si>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</si>
  <si>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</si>
  <si>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</si>
  <si>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</si>
  <si>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</si>
  <si>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</si>
  <si>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</si>
  <si>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</si>
  <si>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</si>
  <si>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</si>
  <si>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</si>
  <si>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</si>
  <si>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</si>
  <si>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</si>
  <si>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</si>
  <si>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</si>
  <si>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</si>
  <si>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</si>
  <si>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</si>
  <si>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</si>
  <si>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</si>
  <si>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</si>
  <si>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</si>
  <si>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</si>
  <si>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</si>
  <si>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</si>
  <si>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</si>
  <si>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</si>
  <si>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</si>
  <si>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</si>
  <si>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</si>
  <si>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</si>
  <si>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</si>
  <si>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</si>
  <si>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</si>
  <si>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</si>
  <si>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</si>
  <si>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</si>
  <si>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</si>
  <si>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</si>
  <si>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</si>
  <si>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</si>
  <si>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</si>
  <si>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</si>
  <si>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</si>
  <si>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</si>
  <si>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</si>
  <si>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</si>
  <si>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</si>
  <si>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</si>
  <si>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</si>
  <si>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</si>
  <si>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</si>
  <si>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</si>
  <si>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</si>
  <si>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</si>
  <si>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</si>
  <si>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</si>
  <si>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</si>
  <si>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</si>
  <si>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</si>
  <si>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</si>
  <si>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</si>
  <si>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</si>
  <si>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</si>
  <si>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</si>
  <si>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</si>
  <si>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</si>
  <si>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</si>
  <si>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</si>
  <si>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</si>
  <si>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</si>
  <si>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</si>
  <si>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</si>
  <si>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</si>
  <si>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</si>
  <si>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</si>
  <si>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</si>
  <si>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</si>
  <si>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</si>
  <si>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</si>
  <si>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</si>
  <si>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</si>
  <si>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</si>
  <si>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</si>
  <si>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</si>
  <si>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</si>
  <si>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</si>
  <si>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</si>
  <si>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</si>
  <si>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</si>
  <si>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</si>
  <si>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</si>
  <si>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</si>
  <si>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</si>
  <si>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</si>
  <si>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</si>
  <si>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</si>
  <si>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</si>
  <si>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</si>
  <si>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</si>
  <si>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</si>
  <si>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</si>
  <si>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</si>
  <si>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</si>
  <si>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</si>
  <si>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</si>
  <si>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</si>
  <si>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</si>
  <si>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</si>
  <si>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</si>
  <si>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</si>
  <si>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</si>
  <si>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</si>
  <si>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</si>
  <si>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</si>
  <si>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</si>
  <si>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</si>
  <si>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</si>
  <si>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</si>
  <si>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</si>
  <si>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</si>
  <si>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</si>
  <si>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</si>
  <si>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</si>
  <si>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</si>
  <si>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</si>
  <si>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</si>
  <si>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</si>
  <si>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</si>
  <si>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</si>
  <si>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</si>
  <si>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</si>
  <si>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</si>
  <si>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</si>
  <si>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</si>
  <si>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</si>
  <si>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</si>
  <si>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</si>
  <si>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</si>
  <si>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</si>
  <si>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</si>
  <si>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</si>
  <si>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</si>
  <si>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</si>
  <si>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</si>
  <si>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</si>
  <si>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</si>
  <si>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</si>
  <si>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</si>
  <si>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</si>
  <si>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</si>
  <si>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</si>
  <si>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</si>
  <si>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</si>
  <si>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</si>
  <si>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</si>
  <si>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</si>
  <si>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</si>
  <si>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</si>
  <si>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</si>
  <si>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</si>
  <si>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</si>
  <si>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</si>
  <si>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</si>
  <si>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</si>
  <si>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</si>
  <si>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</si>
  <si>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</si>
  <si>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</si>
  <si>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</si>
  <si>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</si>
  <si>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</si>
  <si>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</si>
  <si>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</si>
  <si>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</si>
  <si>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</si>
  <si>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</si>
  <si>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</si>
  <si>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</si>
  <si>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</si>
  <si>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</si>
  <si>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</si>
  <si>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</si>
  <si>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</si>
  <si>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</si>
  <si>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</si>
  <si>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</si>
  <si>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</si>
  <si>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</si>
  <si>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</si>
  <si>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</si>
  <si>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</si>
  <si>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</si>
  <si>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</si>
  <si>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</si>
  <si>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</si>
  <si>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</si>
  <si>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</si>
  <si>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</si>
  <si>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</si>
  <si>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</si>
  <si>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</si>
  <si>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</si>
  <si>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</si>
  <si>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</si>
  <si>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</si>
  <si>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</si>
  <si>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</si>
  <si>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</si>
  <si>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</si>
  <si>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</si>
  <si>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</si>
  <si>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</si>
  <si>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</si>
  <si>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</si>
  <si>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</si>
  <si>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</si>
  <si>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</si>
  <si>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</si>
  <si>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</si>
  <si>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</si>
  <si>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</si>
  <si>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</si>
  <si>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</si>
  <si>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</si>
  <si>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</si>
  <si>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</si>
  <si>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</si>
  <si>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</si>
  <si>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</si>
  <si>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</si>
  <si>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</si>
  <si>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</si>
  <si>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</si>
  <si>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</si>
  <si>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</si>
  <si>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</si>
  <si>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</si>
  <si>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</si>
  <si>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</si>
  <si>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</si>
  <si>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</si>
  <si>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</si>
  <si>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</si>
  <si>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</si>
  <si>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</si>
  <si>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</si>
  <si>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</si>
  <si>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</si>
  <si>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</si>
  <si>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</si>
  <si>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</si>
  <si>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</si>
  <si>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</si>
  <si>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</si>
  <si>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</si>
  <si>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</si>
  <si>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</si>
  <si>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</si>
  <si>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</si>
  <si>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</si>
  <si>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</si>
  <si>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</si>
  <si>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</si>
  <si>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</si>
  <si>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</si>
  <si>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</si>
  <si>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</si>
  <si>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</si>
  <si>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</si>
  <si>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</si>
  <si>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</si>
  <si>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</si>
  <si>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</si>
  <si>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</si>
  <si>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</si>
  <si>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</si>
  <si>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</si>
  <si>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</si>
  <si>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</si>
  <si>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</si>
  <si>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</si>
  <si>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</si>
  <si>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</si>
  <si>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</si>
  <si>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</si>
  <si>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</si>
  <si>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</si>
  <si>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</si>
  <si>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</si>
  <si>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</si>
  <si>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</si>
  <si>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</si>
  <si>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</si>
  <si>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</si>
  <si>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</si>
  <si>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</si>
  <si>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</si>
  <si>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</si>
  <si>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</si>
  <si>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</si>
  <si>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</si>
  <si>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</si>
  <si>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</si>
  <si>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</si>
  <si>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</si>
  <si>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</si>
  <si>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</si>
  <si>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</si>
  <si>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</si>
  <si>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</si>
  <si>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</si>
  <si>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</si>
  <si>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</si>
  <si>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</si>
  <si>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</si>
  <si>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</si>
  <si>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</si>
  <si>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</si>
  <si>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</si>
  <si>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</si>
  <si>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</si>
  <si>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</si>
  <si>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</si>
  <si>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</si>
  <si>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</si>
  <si>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</si>
  <si>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</si>
  <si>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</si>
  <si>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</si>
  <si>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</si>
  <si>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</si>
  <si>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</si>
  <si>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</si>
  <si>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</si>
  <si>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</si>
  <si>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</si>
  <si>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</si>
  <si>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</si>
  <si>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</si>
  <si>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</si>
  <si>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</si>
  <si>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</si>
  <si>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</si>
  <si>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</si>
  <si>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</si>
  <si>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</si>
  <si>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</si>
  <si>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</si>
  <si>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</si>
  <si>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</si>
  <si>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</si>
  <si>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</si>
  <si>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</si>
  <si>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</si>
  <si>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</si>
  <si>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</si>
  <si>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</si>
  <si>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</si>
  <si>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</si>
  <si>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</si>
  <si>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</si>
  <si>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</si>
  <si>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</si>
  <si>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</si>
  <si>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</si>
  <si>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</si>
  <si>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</si>
  <si>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</si>
  <si>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</si>
  <si>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</si>
  <si>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</si>
  <si>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</si>
  <si>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</si>
  <si>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</si>
  <si>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</si>
  <si>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</si>
  <si>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</si>
  <si>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</si>
  <si>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</si>
  <si>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</si>
  <si>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</si>
  <si>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</si>
  <si>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</si>
  <si>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</si>
  <si>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</si>
  <si>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</si>
  <si>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</si>
  <si>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</si>
  <si>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</si>
  <si>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</si>
  <si>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</si>
  <si>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</si>
  <si>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</si>
  <si>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</si>
  <si>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</si>
  <si>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</si>
  <si>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</si>
  <si>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</si>
  <si>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</si>
  <si>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</si>
  <si>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</si>
  <si>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</si>
  <si>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</si>
  <si>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</si>
  <si>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</si>
  <si>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</si>
  <si>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</si>
  <si>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</si>
  <si>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</si>
  <si>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</si>
  <si>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</si>
  <si>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</si>
  <si>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</si>
  <si>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</si>
  <si>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</si>
  <si>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</si>
  <si>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</si>
  <si>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</si>
  <si>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</si>
  <si>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</si>
  <si>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</si>
  <si>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</si>
  <si>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</si>
  <si>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</si>
  <si>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</si>
  <si>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</si>
  <si>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</si>
  <si>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</si>
  <si>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</si>
  <si>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</si>
  <si>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</si>
  <si>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</si>
  <si>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</si>
  <si>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</si>
  <si>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</si>
  <si>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</si>
  <si>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</si>
  <si>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</si>
  <si>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</si>
  <si>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</si>
  <si>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</si>
  <si>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</si>
  <si>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</si>
  <si>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</si>
  <si>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</si>
  <si>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</si>
  <si>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</si>
  <si>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</si>
  <si>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</si>
  <si>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</si>
  <si>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</si>
  <si>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</si>
  <si>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</si>
  <si>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</si>
  <si>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</si>
  <si>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</si>
  <si>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</si>
  <si>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</si>
  <si>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</si>
  <si>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</si>
  <si>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</si>
  <si>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</si>
  <si>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</si>
  <si>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</si>
  <si>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</si>
  <si>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</si>
  <si>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</si>
  <si>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</si>
  <si>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</si>
  <si>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</si>
  <si>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</si>
  <si>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</si>
  <si>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</si>
  <si>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</si>
  <si>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</si>
  <si>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</si>
  <si>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</si>
  <si>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</si>
  <si>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</si>
  <si>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</si>
  <si>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</si>
  <si>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</si>
  <si>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</si>
  <si>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</si>
  <si>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</si>
  <si>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</si>
  <si>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</si>
  <si>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</si>
  <si>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</si>
  <si>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</si>
  <si>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</si>
  <si>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</si>
  <si>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</si>
  <si>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</si>
  <si>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</si>
  <si>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</si>
  <si>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</si>
  <si>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</si>
  <si>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</si>
  <si>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</si>
  <si>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</si>
  <si>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</si>
  <si>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</si>
  <si>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</si>
  <si>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</si>
  <si>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</si>
  <si>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</si>
  <si>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</si>
  <si>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</si>
  <si>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</si>
  <si>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</si>
  <si>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</si>
  <si>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</si>
  <si>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</si>
  <si>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</si>
  <si>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</si>
  <si>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</si>
  <si>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</si>
  <si>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</si>
  <si>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</si>
  <si>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</si>
  <si>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</si>
  <si>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</si>
  <si>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</si>
  <si>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</si>
  <si>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</si>
  <si>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</si>
  <si>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</si>
  <si>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</si>
  <si>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</si>
  <si>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</si>
  <si>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</si>
  <si>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</si>
  <si>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</si>
  <si>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</si>
  <si>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</si>
  <si>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</si>
  <si>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</si>
  <si>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</si>
  <si>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</si>
  <si>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</si>
  <si>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</si>
  <si>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</si>
  <si>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</si>
  <si>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</si>
  <si>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</si>
  <si>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</si>
  <si>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</si>
  <si>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</si>
  <si>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</si>
  <si>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</si>
  <si>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</si>
  <si>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</si>
  <si>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</si>
  <si>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</si>
  <si>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</si>
  <si>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</si>
  <si>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</si>
  <si>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</si>
  <si>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</si>
  <si>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</si>
  <si>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</si>
  <si>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</si>
  <si>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</si>
  <si>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</si>
  <si>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</si>
  <si>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</si>
  <si>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</si>
  <si>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</si>
  <si>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</si>
  <si>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</si>
  <si>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</si>
  <si>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</si>
  <si>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</si>
  <si>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</si>
  <si>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</si>
  <si>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</si>
  <si>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</si>
  <si>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</si>
  <si>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</si>
  <si>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</si>
  <si>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</si>
  <si>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</si>
  <si>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</si>
  <si>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</si>
  <si>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</si>
  <si>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</si>
  <si>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</si>
  <si>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</si>
  <si>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</si>
  <si>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</si>
  <si>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</si>
  <si>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</si>
  <si>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</si>
  <si>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</si>
  <si>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</si>
  <si>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</si>
  <si>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</si>
  <si>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</si>
  <si>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</si>
  <si>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</si>
  <si>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</si>
  <si>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</si>
  <si>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</si>
  <si>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</si>
  <si>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</si>
  <si>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</si>
  <si>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</si>
  <si>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</si>
  <si>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</si>
  <si>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</si>
  <si>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</si>
  <si>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</si>
  <si>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</si>
  <si>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</si>
  <si>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</si>
  <si>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</si>
  <si>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</si>
  <si>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</si>
  <si>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</si>
  <si>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</si>
  <si>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</si>
  <si>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</si>
  <si>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</si>
  <si>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</si>
  <si>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</si>
  <si>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</si>
  <si>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</si>
  <si>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</si>
  <si>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</si>
  <si>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</si>
  <si>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</si>
  <si>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</si>
  <si>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</si>
  <si>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</si>
  <si>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</si>
  <si>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</si>
  <si>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</si>
  <si>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</si>
  <si>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</si>
  <si>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</si>
  <si>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</si>
  <si>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</si>
  <si>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</si>
  <si>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</si>
  <si>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</si>
  <si>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</si>
  <si>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</si>
  <si>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</si>
  <si>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</si>
  <si>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</si>
  <si>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</si>
  <si>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</si>
  <si>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</si>
  <si>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</si>
  <si>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</si>
  <si>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</si>
  <si>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</si>
  <si>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</si>
  <si>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</si>
  <si>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</si>
  <si>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</si>
  <si>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</si>
  <si>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</si>
  <si>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</si>
  <si>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</si>
  <si>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</si>
  <si>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</si>
  <si>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</si>
  <si>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</si>
  <si>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</si>
  <si>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</si>
  <si>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</si>
  <si>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</si>
  <si>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</si>
  <si>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</si>
  <si>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</si>
  <si>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</si>
  <si>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</si>
  <si>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</si>
  <si>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</si>
  <si>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</si>
  <si>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</si>
  <si>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</si>
  <si>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</si>
  <si>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</si>
  <si>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</si>
  <si>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Successful</t>
  </si>
  <si>
    <t xml:space="preserve"> successful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</si>
  <si>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</si>
  <si>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</si>
  <si>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</si>
  <si>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</si>
  <si>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</si>
  <si>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</si>
  <si>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</si>
  <si>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</si>
  <si>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</si>
  <si>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</si>
  <si>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</si>
  <si>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</si>
  <si>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</si>
  <si>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</si>
  <si>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</si>
  <si>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</si>
  <si>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</si>
  <si>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</si>
  <si>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</si>
  <si>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</si>
  <si>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</si>
  <si>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food</t>
  </si>
  <si>
    <t>food trucks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</si>
  <si>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</si>
  <si>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</si>
  <si>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</si>
  <si>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</si>
  <si>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</si>
  <si>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</si>
  <si>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</si>
  <si>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</si>
  <si>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</si>
  <si>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</si>
  <si>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</si>
  <si>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</si>
  <si>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</si>
  <si>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</si>
  <si>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(blank)</t>
  </si>
  <si>
    <t>Column Labels</t>
  </si>
  <si>
    <t>Count of outcome</t>
  </si>
  <si>
    <t>(All)</t>
  </si>
  <si>
    <t>Date Created Conversion</t>
  </si>
  <si>
    <t>Date Ended Conversion</t>
  </si>
  <si>
    <t>Mar</t>
  </si>
  <si>
    <t>May</t>
  </si>
  <si>
    <t>Jun</t>
  </si>
  <si>
    <t>Jul</t>
  </si>
  <si>
    <t>Aug</t>
  </si>
  <si>
    <t>Sep</t>
  </si>
  <si>
    <t>Oct</t>
  </si>
  <si>
    <t>Jan</t>
  </si>
  <si>
    <t>Feb</t>
  </si>
  <si>
    <t>Apr</t>
  </si>
  <si>
    <t>Nov</t>
  </si>
  <si>
    <t>Dec</t>
  </si>
  <si>
    <t>Years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</si>
  <si>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</si>
  <si>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</si>
  <si>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</si>
  <si>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</si>
  <si>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</si>
  <si>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</si>
  <si>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</si>
  <si>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</si>
  <si>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</si>
  <si>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</si>
  <si>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Greater or equal to 50000</t>
  </si>
  <si>
    <t>35000 to 39999</t>
  </si>
  <si>
    <t>45000 to 49999</t>
  </si>
  <si>
    <t>Number Successful</t>
  </si>
  <si>
    <t>Number Failed</t>
  </si>
  <si>
    <t xml:space="preserve">Number Canceled </t>
  </si>
  <si>
    <t>Total Projects</t>
  </si>
  <si>
    <t>Percentage Successful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</si>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</sst>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0" formatCode="m/d/yyyy;@"/>
    <numFmt numFmtId="171" formatCode="[$-409]d\-mmm\-yyyy;@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0" fontId="16" fillId="0" borderId="0" xfId="0" applyNumberFormat="1" applyFont="1" applyAlignment="1">
      <alignment horizontal="center"/>
    </xf>
    <xf numFmtId="171" fontId="0" fillId="0" borderId="0" xfId="0" applyNumberFormat="1"/>
    <xf numFmtId="171" fontId="18" fillId="0" borderId="0" xfId="0" applyNumberFormat="1" applyFont="1"/>
    <xf numFmtId="171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9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8AF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[CrowdfundingBook.xlsx]Sheet15!PivotTable48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Sheet15!$B$3:$B$4</c:f>
              <c:strCache>
                <c:ptCount val="1"/>
                <c:pt idx="0">
                  <c:v>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Sheet15!$B$5:$B$15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9-4546-9CD6-EED643A58C81}"/>
            </c:ext>
          </c:extLst>
        </c:ser>
        <c:ser>
          <c:idx val="1"/>
          <c:order val="1"/>
          <c:tx>
            <c:strRef>
              <c:f>Sheet15!$C$3:$C$4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Sheet15!$A$5:$A$15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Sheet15!$C$5:$C$15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9-4546-9CD6-EED643A58C81}"/>
            </c:ext>
          </c:extLst>
        </c:ser>
        <c:ser>
          <c:idx val="2"/>
          <c:order val="2"/>
          <c:tx>
            <c:strRef>
              <c:f>Sheet15!$D$3:$D$4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Sheet15!$A$5:$A$15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Sheet15!$D$5:$D$15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9-4546-9CD6-EED643A58C81}"/>
            </c:ext>
          </c:extLst>
        </c:ser>
        <c:ser>
          <c:idx val="3"/>
          <c:order val="3"/>
          <c:tx>
            <c:strRef>
              <c:f>Sheet15!$E$3:$E$4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Sheet15!$A$5:$A$15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Sheet15!$E$5:$E$15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9-4546-9CD6-EED643A58C81}"/>
            </c:ext>
          </c:extLst>
        </c:ser>
        <c:ser>
          <c:idx val="4"/>
          <c:order val="4"/>
          <c:tx>
            <c:strRef>
              <c:f>Sheet15!$F$3:$F$4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Sheet15!$A$5:$A$15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Sheet15!$F$5:$F$15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98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A9-4546-9CD6-EED643A58C81}"/>
            </c:ext>
          </c:extLst>
        </c:ser>
        <c:ser>
          <c:idx val="5"/>
          <c:order val="5"/>
          <c:tx>
            <c:strRef>
              <c:f>Sheet15!$G$3:$G$4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Sheet15!$A$5:$A$15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Sheet15!$G$5:$G$15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8-11A9-4546-9CD6-EED643A5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0465903"/>
        <c:axId val="1580451503"/>
      </c:barChart>
      <c:catAx>
        <c:axId val="15804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51503"/>
        <c:crosses val="autoZero"/>
        <c:auto val="1"/>
        <c:lblAlgn val="ctr"/>
        <c:lblOffset val="100"/>
        <c:noMultiLvlLbl val="0"/>
      </c:catAx>
      <c:valAx>
        <c:axId val="15804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6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[CrowdfundingBook.xlsx]Sheet17!PivotTable50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113534396370756E-2"/>
          <c:y val="0.11385192949952463"/>
          <c:w val="0.95503968608870726"/>
          <c:h val="0.740303096787824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Sheet17!$B$4:$B$5</c:f>
              <c:strCache>
                <c:ptCount val="1"/>
                <c:pt idx="0">
                  <c:v>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Sheet17!$B$6:$B$30</c:f>
              <c:numCache>
                <c:formatCode>General</c:formatCode>
                <c:ptCount val="24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F-40CA-BD63-E44D02DFC46F}"/>
            </c:ext>
          </c:extLst>
        </c:ser>
        <c:ser>
          <c:idx val="1"/>
          <c:order val="1"/>
          <c:tx>
            <c:strRef>
              <c:f>Sheet17!$C$4:$C$5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Sheet17!$C$6:$C$30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F-40CA-BD63-E44D02DFC46F}"/>
            </c:ext>
          </c:extLst>
        </c:ser>
        <c:ser>
          <c:idx val="2"/>
          <c:order val="2"/>
          <c:tx>
            <c:strRef>
              <c:f>Sheet17!$D$4:$D$5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Sheet17!$D$6:$D$30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F-40CA-BD63-E44D02DFC46F}"/>
            </c:ext>
          </c:extLst>
        </c:ser>
        <c:ser>
          <c:idx val="3"/>
          <c:order val="3"/>
          <c:tx>
            <c:strRef>
              <c:f>Sheet17!$E$4:$E$5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Sheet17!$E$6:$E$30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F-40CA-BD63-E44D02DFC46F}"/>
            </c:ext>
          </c:extLst>
        </c:ser>
        <c:ser>
          <c:idx val="4"/>
          <c:order val="4"/>
          <c:tx>
            <c:strRef>
              <c:f>Sheet17!$F$4:$F$5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Sheet17!$F$6:$F$30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17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CF-40CA-BD63-E44D02DFC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0457743"/>
        <c:axId val="1580463023"/>
      </c:barChart>
      <c:catAx>
        <c:axId val="158045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63023"/>
        <c:crosses val="autoZero"/>
        <c:auto val="1"/>
        <c:lblAlgn val="ctr"/>
        <c:lblOffset val="100"/>
        <c:noMultiLvlLbl val="0"/>
      </c:catAx>
      <c:valAx>
        <c:axId val="15804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5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[CrowdfundingBook.xlsx]Sheet20!PivotTable55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Sheet20!$B$4:$B$5</c:f>
              <c:strCache>
                <c:ptCount val="1"/>
                <c:pt idx="0">
                  <c:v>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Sheet20!$B$6:$B$18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A-4E47-B9EB-C1D26221A155}"/>
            </c:ext>
          </c:extLst>
        </c:ser>
        <c:ser>
          <c:idx val="1"/>
          <c:order val="1"/>
          <c:tx>
            <c:strRef>
              <c:f>Sheet20!$C$4:$C$5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Sheet20!$C$6:$C$18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A-4E47-B9EB-C1D26221A155}"/>
            </c:ext>
          </c:extLst>
        </c:ser>
        <c:ser>
          <c:idx val="2"/>
          <c:order val="2"/>
          <c:tx>
            <c:strRef>
              <c:f>Sheet20!$D$4:$D$5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Sheet20!$D$6:$D$18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A-4E47-B9EB-C1D26221A155}"/>
            </c:ext>
          </c:extLst>
        </c:ser>
        <c:ser>
          <c:idx val="3"/>
          <c:order val="3"/>
          <c:tx>
            <c:strRef>
              <c:f>Sheet20!$E$4:$E$5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Sheet20!$E$6:$E$18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FA-4E47-B9EB-C1D26221A155}"/>
            </c:ext>
          </c:extLst>
        </c:ser>
        <c:ser>
          <c:idx val="4"/>
          <c:order val="4"/>
          <c:tx>
            <c:strRef>
              <c:f>Sheet20!$F$4:$F$5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Sheet20!$F$6:$F$18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54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FA-4E47-B9EB-C1D26221A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446223"/>
        <c:axId val="1580467823"/>
      </c:lineChart>
      <c:catAx>
        <c:axId val="15804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67823"/>
        <c:crosses val="autoZero"/>
        <c:auto val="1"/>
        <c:lblAlgn val="ctr"/>
        <c:lblOffset val="100"/>
        <c:noMultiLvlLbl val="0"/>
      </c:catAx>
      <c:valAx>
        <c:axId val="15804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104776</xdr:colOff>
      <xdr:row>0</xdr:row>
      <xdr:rowOff>95250</xdr:rowOff>
    </xdr:from>
    <xdr:to>
      <xdr:col>20</xdr:col>
      <xdr:colOff>42863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EF708-E289-6A6D-46EA-618346A12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319085</xdr:colOff>
      <xdr:row>1</xdr:row>
      <xdr:rowOff>76199</xdr:rowOff>
    </xdr:from>
    <xdr:to>
      <xdr:col>24</xdr:col>
      <xdr:colOff>638174</xdr:colOff>
      <xdr:row>34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74955-C3C1-08CD-B4EE-0C158D809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114300</xdr:rowOff>
    </xdr:from>
    <xdr:to>
      <xdr:col>20</xdr:col>
      <xdr:colOff>133349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EF561-B769-11B0-9F82-CDE27434D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" refreshedDate="45020.763285300927" createdVersion="8" refreshedVersion="8" minRefreshableVersion="3" recordCount="1001" xr:uid="{6265B707-8514-49FC-847D-F73E91E70CEC}">
  <cacheSource type="worksheet">
    <worksheetSource ref="A1:E1002" sheet="Sheet1"/>
  </cacheSource>
  <cacheFields count="3">
    <cacheField name="outcome" numFmtId="0">
      <sharedItems containsBlank="1" count="6">
        <s v="failed"/>
        <s v="successful"/>
        <s v="live"/>
        <s v=" successful"/>
        <s v="canceled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" refreshedDate="45021.373192245374" createdVersion="8" refreshedVersion="8" minRefreshableVersion="3" recordCount="1000" xr:uid="{66E82AC4-E029-4296-B4BA-7C94084C4E7B}">
  <cacheSource type="worksheet">
    <worksheetSource ref="A1:C1001" sheet="Sheet1"/>
  </cacheSource>
  <cacheFields count="4">
    <cacheField name="outcome" numFmtId="0">
      <sharedItems count="5">
        <s v="failed"/>
        <s v="successful"/>
        <s v="live"/>
        <s v=" successful"/>
        <s v="canceled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" refreshedDate="45021.41437337963" createdVersion="8" refreshedVersion="8" minRefreshableVersion="3" recordCount="1000" xr:uid="{09D5FD50-DB90-45F8-A651-14A9E3D734A8}">
  <cacheSource type="worksheet">
    <worksheetSource ref="A1:C1001" sheet="Sheet1"/>
  </cacheSource>
  <cacheFields count="5">
    <cacheField name="outcome" numFmtId="0">
      <sharedItems count="5">
        <s v="failed"/>
        <s v="successful"/>
        <s v="live"/>
        <s v=" successful"/>
        <s v="canceled"/>
      </sharedItems>
    </cacheField>
    <cacheField name="Date Created Conversion" numFmtId="171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4" base="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Quarters" numFmtId="0" databaseField="0">
      <fieldGroup base="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x v="0"/>
  </r>
  <r>
    <x v="1"/>
    <x v="1"/>
    <x v="1"/>
  </r>
  <r>
    <x v="1"/>
    <x v="2"/>
    <x v="2"/>
  </r>
  <r>
    <x v="0"/>
    <x v="1"/>
    <x v="1"/>
  </r>
  <r>
    <x v="0"/>
    <x v="3"/>
    <x v="1"/>
  </r>
  <r>
    <x v="1"/>
    <x v="3"/>
    <x v="3"/>
  </r>
  <r>
    <x v="0"/>
    <x v="4"/>
    <x v="4"/>
  </r>
  <r>
    <x v="1"/>
    <x v="3"/>
    <x v="3"/>
  </r>
  <r>
    <x v="2"/>
    <x v="3"/>
    <x v="3"/>
  </r>
  <r>
    <x v="0"/>
    <x v="1"/>
    <x v="1"/>
  </r>
  <r>
    <x v="1"/>
    <x v="4"/>
    <x v="1"/>
  </r>
  <r>
    <x v="0"/>
    <x v="3"/>
    <x v="1"/>
  </r>
  <r>
    <x v="0"/>
    <x v="4"/>
    <x v="1"/>
  </r>
  <r>
    <x v="3"/>
    <x v="1"/>
    <x v="1"/>
  </r>
  <r>
    <x v="0"/>
    <x v="1"/>
    <x v="1"/>
  </r>
  <r>
    <x v="0"/>
    <x v="2"/>
    <x v="1"/>
  </r>
  <r>
    <x v="1"/>
    <x v="5"/>
    <x v="1"/>
  </r>
  <r>
    <x v="1"/>
    <x v="4"/>
    <x v="1"/>
  </r>
  <r>
    <x v="4"/>
    <x v="3"/>
    <x v="1"/>
  </r>
  <r>
    <x v="0"/>
    <x v="3"/>
    <x v="1"/>
  </r>
  <r>
    <x v="1"/>
    <x v="4"/>
    <x v="1"/>
  </r>
  <r>
    <x v="0"/>
    <x v="3"/>
    <x v="1"/>
  </r>
  <r>
    <x v="1"/>
    <x v="3"/>
    <x v="1"/>
  </r>
  <r>
    <x v="1"/>
    <x v="4"/>
    <x v="4"/>
  </r>
  <r>
    <x v="1"/>
    <x v="2"/>
    <x v="1"/>
  </r>
  <r>
    <x v="1"/>
    <x v="6"/>
    <x v="1"/>
  </r>
  <r>
    <x v="4"/>
    <x v="3"/>
    <x v="1"/>
  </r>
  <r>
    <x v="0"/>
    <x v="1"/>
    <x v="1"/>
  </r>
  <r>
    <x v="1"/>
    <x v="3"/>
    <x v="1"/>
  </r>
  <r>
    <x v="1"/>
    <x v="4"/>
    <x v="5"/>
  </r>
  <r>
    <x v="1"/>
    <x v="4"/>
    <x v="1"/>
  </r>
  <r>
    <x v="1"/>
    <x v="6"/>
    <x v="4"/>
  </r>
  <r>
    <x v="0"/>
    <x v="4"/>
    <x v="6"/>
  </r>
  <r>
    <x v="1"/>
    <x v="3"/>
    <x v="1"/>
  </r>
  <r>
    <x v="1"/>
    <x v="4"/>
    <x v="1"/>
  </r>
  <r>
    <x v="1"/>
    <x v="4"/>
    <x v="3"/>
  </r>
  <r>
    <x v="1"/>
    <x v="3"/>
    <x v="1"/>
  </r>
  <r>
    <x v="1"/>
    <x v="5"/>
    <x v="1"/>
  </r>
  <r>
    <x v="1"/>
    <x v="7"/>
    <x v="1"/>
  </r>
  <r>
    <x v="0"/>
    <x v="3"/>
    <x v="3"/>
  </r>
  <r>
    <x v="1"/>
    <x v="2"/>
    <x v="1"/>
  </r>
  <r>
    <x v="1"/>
    <x v="1"/>
    <x v="6"/>
  </r>
  <r>
    <x v="1"/>
    <x v="0"/>
    <x v="1"/>
  </r>
  <r>
    <x v="1"/>
    <x v="5"/>
    <x v="1"/>
  </r>
  <r>
    <x v="1"/>
    <x v="5"/>
    <x v="3"/>
  </r>
  <r>
    <x v="0"/>
    <x v="3"/>
    <x v="1"/>
  </r>
  <r>
    <x v="1"/>
    <x v="1"/>
    <x v="1"/>
  </r>
  <r>
    <x v="1"/>
    <x v="3"/>
    <x v="1"/>
  </r>
  <r>
    <x v="1"/>
    <x v="3"/>
    <x v="1"/>
  </r>
  <r>
    <x v="1"/>
    <x v="1"/>
    <x v="1"/>
  </r>
  <r>
    <x v="0"/>
    <x v="1"/>
    <x v="6"/>
  </r>
  <r>
    <x v="0"/>
    <x v="2"/>
    <x v="4"/>
  </r>
  <r>
    <x v="0"/>
    <x v="3"/>
    <x v="1"/>
  </r>
  <r>
    <x v="1"/>
    <x v="4"/>
    <x v="1"/>
  </r>
  <r>
    <x v="0"/>
    <x v="2"/>
    <x v="1"/>
  </r>
  <r>
    <x v="1"/>
    <x v="1"/>
    <x v="1"/>
  </r>
  <r>
    <x v="1"/>
    <x v="2"/>
    <x v="1"/>
  </r>
  <r>
    <x v="1"/>
    <x v="6"/>
    <x v="1"/>
  </r>
  <r>
    <x v="1"/>
    <x v="3"/>
    <x v="1"/>
  </r>
  <r>
    <x v="1"/>
    <x v="3"/>
    <x v="1"/>
  </r>
  <r>
    <x v="1"/>
    <x v="3"/>
    <x v="0"/>
  </r>
  <r>
    <x v="0"/>
    <x v="3"/>
    <x v="0"/>
  </r>
  <r>
    <x v="1"/>
    <x v="2"/>
    <x v="1"/>
  </r>
  <r>
    <x v="0"/>
    <x v="3"/>
    <x v="1"/>
  </r>
  <r>
    <x v="0"/>
    <x v="2"/>
    <x v="1"/>
  </r>
  <r>
    <x v="1"/>
    <x v="3"/>
    <x v="1"/>
  </r>
  <r>
    <x v="0"/>
    <x v="3"/>
    <x v="1"/>
  </r>
  <r>
    <x v="1"/>
    <x v="2"/>
    <x v="4"/>
  </r>
  <r>
    <x v="1"/>
    <x v="3"/>
    <x v="6"/>
  </r>
  <r>
    <x v="4"/>
    <x v="3"/>
    <x v="1"/>
  </r>
  <r>
    <x v="1"/>
    <x v="3"/>
    <x v="6"/>
  </r>
  <r>
    <x v="1"/>
    <x v="3"/>
    <x v="1"/>
  </r>
  <r>
    <x v="1"/>
    <x v="4"/>
    <x v="1"/>
  </r>
  <r>
    <x v="1"/>
    <x v="1"/>
    <x v="1"/>
  </r>
  <r>
    <x v="1"/>
    <x v="1"/>
    <x v="4"/>
  </r>
  <r>
    <x v="1"/>
    <x v="7"/>
    <x v="1"/>
  </r>
  <r>
    <x v="0"/>
    <x v="3"/>
    <x v="1"/>
  </r>
  <r>
    <x v="0"/>
    <x v="4"/>
    <x v="1"/>
  </r>
  <r>
    <x v="1"/>
    <x v="5"/>
    <x v="1"/>
  </r>
  <r>
    <x v="0"/>
    <x v="3"/>
    <x v="1"/>
  </r>
  <r>
    <x v="1"/>
    <x v="6"/>
    <x v="1"/>
  </r>
  <r>
    <x v="1"/>
    <x v="1"/>
    <x v="1"/>
  </r>
  <r>
    <x v="1"/>
    <x v="6"/>
    <x v="4"/>
  </r>
  <r>
    <x v="0"/>
    <x v="1"/>
    <x v="1"/>
  </r>
  <r>
    <x v="1"/>
    <x v="2"/>
    <x v="1"/>
  </r>
  <r>
    <x v="1"/>
    <x v="1"/>
    <x v="2"/>
  </r>
  <r>
    <x v="1"/>
    <x v="3"/>
    <x v="1"/>
  </r>
  <r>
    <x v="0"/>
    <x v="1"/>
    <x v="2"/>
  </r>
  <r>
    <x v="1"/>
    <x v="5"/>
    <x v="1"/>
  </r>
  <r>
    <x v="1"/>
    <x v="3"/>
    <x v="1"/>
  </r>
  <r>
    <x v="0"/>
    <x v="3"/>
    <x v="1"/>
  </r>
  <r>
    <x v="0"/>
    <x v="5"/>
    <x v="6"/>
  </r>
  <r>
    <x v="1"/>
    <x v="6"/>
    <x v="5"/>
  </r>
  <r>
    <x v="4"/>
    <x v="3"/>
    <x v="1"/>
  </r>
  <r>
    <x v="1"/>
    <x v="2"/>
    <x v="4"/>
  </r>
  <r>
    <x v="1"/>
    <x v="4"/>
    <x v="1"/>
  </r>
  <r>
    <x v="1"/>
    <x v="3"/>
    <x v="1"/>
  </r>
  <r>
    <x v="1"/>
    <x v="0"/>
    <x v="1"/>
  </r>
  <r>
    <x v="0"/>
    <x v="6"/>
    <x v="2"/>
  </r>
  <r>
    <x v="1"/>
    <x v="3"/>
    <x v="1"/>
  </r>
  <r>
    <x v="0"/>
    <x v="3"/>
    <x v="1"/>
  </r>
  <r>
    <x v="1"/>
    <x v="1"/>
    <x v="1"/>
  </r>
  <r>
    <x v="1"/>
    <x v="2"/>
    <x v="1"/>
  </r>
  <r>
    <x v="0"/>
    <x v="1"/>
    <x v="6"/>
  </r>
  <r>
    <x v="1"/>
    <x v="1"/>
    <x v="1"/>
  </r>
  <r>
    <x v="1"/>
    <x v="2"/>
    <x v="1"/>
  </r>
  <r>
    <x v="1"/>
    <x v="3"/>
    <x v="1"/>
  </r>
  <r>
    <x v="1"/>
    <x v="3"/>
    <x v="1"/>
  </r>
  <r>
    <x v="1"/>
    <x v="4"/>
    <x v="1"/>
  </r>
  <r>
    <x v="0"/>
    <x v="4"/>
    <x v="1"/>
  </r>
  <r>
    <x v="0"/>
    <x v="0"/>
    <x v="1"/>
  </r>
  <r>
    <x v="1"/>
    <x v="5"/>
    <x v="1"/>
  </r>
  <r>
    <x v="1"/>
    <x v="2"/>
    <x v="2"/>
  </r>
  <r>
    <x v="1"/>
    <x v="0"/>
    <x v="1"/>
  </r>
  <r>
    <x v="1"/>
    <x v="2"/>
    <x v="1"/>
  </r>
  <r>
    <x v="0"/>
    <x v="5"/>
    <x v="6"/>
  </r>
  <r>
    <x v="0"/>
    <x v="3"/>
    <x v="1"/>
  </r>
  <r>
    <x v="1"/>
    <x v="4"/>
    <x v="1"/>
  </r>
  <r>
    <x v="1"/>
    <x v="7"/>
    <x v="1"/>
  </r>
  <r>
    <x v="1"/>
    <x v="4"/>
    <x v="1"/>
  </r>
  <r>
    <x v="1"/>
    <x v="6"/>
    <x v="1"/>
  </r>
  <r>
    <x v="1"/>
    <x v="6"/>
    <x v="1"/>
  </r>
  <r>
    <x v="0"/>
    <x v="5"/>
    <x v="1"/>
  </r>
  <r>
    <x v="0"/>
    <x v="3"/>
    <x v="0"/>
  </r>
  <r>
    <x v="1"/>
    <x v="7"/>
    <x v="6"/>
  </r>
  <r>
    <x v="1"/>
    <x v="3"/>
    <x v="1"/>
  </r>
  <r>
    <x v="0"/>
    <x v="3"/>
    <x v="1"/>
  </r>
  <r>
    <x v="0"/>
    <x v="3"/>
    <x v="0"/>
  </r>
  <r>
    <x v="4"/>
    <x v="1"/>
    <x v="1"/>
  </r>
  <r>
    <x v="4"/>
    <x v="0"/>
    <x v="2"/>
  </r>
  <r>
    <x v="1"/>
    <x v="4"/>
    <x v="3"/>
  </r>
  <r>
    <x v="1"/>
    <x v="2"/>
    <x v="4"/>
  </r>
  <r>
    <x v="1"/>
    <x v="3"/>
    <x v="1"/>
  </r>
  <r>
    <x v="1"/>
    <x v="1"/>
    <x v="1"/>
  </r>
  <r>
    <x v="0"/>
    <x v="4"/>
    <x v="5"/>
  </r>
  <r>
    <x v="0"/>
    <x v="3"/>
    <x v="1"/>
  </r>
  <r>
    <x v="4"/>
    <x v="4"/>
    <x v="1"/>
  </r>
  <r>
    <x v="1"/>
    <x v="5"/>
    <x v="1"/>
  </r>
  <r>
    <x v="0"/>
    <x v="6"/>
    <x v="1"/>
  </r>
  <r>
    <x v="0"/>
    <x v="2"/>
    <x v="1"/>
  </r>
  <r>
    <x v="1"/>
    <x v="4"/>
    <x v="1"/>
  </r>
  <r>
    <x v="1"/>
    <x v="2"/>
    <x v="1"/>
  </r>
  <r>
    <x v="1"/>
    <x v="2"/>
    <x v="1"/>
  </r>
  <r>
    <x v="1"/>
    <x v="1"/>
    <x v="1"/>
  </r>
  <r>
    <x v="1"/>
    <x v="3"/>
    <x v="1"/>
  </r>
  <r>
    <x v="1"/>
    <x v="2"/>
    <x v="5"/>
  </r>
  <r>
    <x v="4"/>
    <x v="3"/>
    <x v="1"/>
  </r>
  <r>
    <x v="1"/>
    <x v="3"/>
    <x v="1"/>
  </r>
  <r>
    <x v="1"/>
    <x v="2"/>
    <x v="1"/>
  </r>
  <r>
    <x v="1"/>
    <x v="1"/>
    <x v="1"/>
  </r>
  <r>
    <x v="0"/>
    <x v="1"/>
    <x v="1"/>
  </r>
  <r>
    <x v="0"/>
    <x v="1"/>
    <x v="1"/>
  </r>
  <r>
    <x v="1"/>
    <x v="1"/>
    <x v="1"/>
  </r>
  <r>
    <x v="0"/>
    <x v="3"/>
    <x v="1"/>
  </r>
  <r>
    <x v="0"/>
    <x v="1"/>
    <x v="1"/>
  </r>
  <r>
    <x v="0"/>
    <x v="3"/>
    <x v="1"/>
  </r>
  <r>
    <x v="4"/>
    <x v="1"/>
    <x v="2"/>
  </r>
  <r>
    <x v="0"/>
    <x v="7"/>
    <x v="2"/>
  </r>
  <r>
    <x v="1"/>
    <x v="1"/>
    <x v="1"/>
  </r>
  <r>
    <x v="1"/>
    <x v="3"/>
    <x v="1"/>
  </r>
  <r>
    <x v="1"/>
    <x v="2"/>
    <x v="1"/>
  </r>
  <r>
    <x v="0"/>
    <x v="2"/>
    <x v="1"/>
  </r>
  <r>
    <x v="1"/>
    <x v="1"/>
    <x v="5"/>
  </r>
  <r>
    <x v="1"/>
    <x v="7"/>
    <x v="1"/>
  </r>
  <r>
    <x v="1"/>
    <x v="3"/>
    <x v="1"/>
  </r>
  <r>
    <x v="1"/>
    <x v="2"/>
    <x v="1"/>
  </r>
  <r>
    <x v="1"/>
    <x v="7"/>
    <x v="1"/>
  </r>
  <r>
    <x v="1"/>
    <x v="3"/>
    <x v="2"/>
  </r>
  <r>
    <x v="0"/>
    <x v="1"/>
    <x v="3"/>
  </r>
  <r>
    <x v="1"/>
    <x v="4"/>
    <x v="1"/>
  </r>
  <r>
    <x v="0"/>
    <x v="1"/>
    <x v="1"/>
  </r>
  <r>
    <x v="0"/>
    <x v="5"/>
    <x v="1"/>
  </r>
  <r>
    <x v="0"/>
    <x v="4"/>
    <x v="1"/>
  </r>
  <r>
    <x v="1"/>
    <x v="3"/>
    <x v="1"/>
  </r>
  <r>
    <x v="1"/>
    <x v="2"/>
    <x v="1"/>
  </r>
  <r>
    <x v="0"/>
    <x v="3"/>
    <x v="1"/>
  </r>
  <r>
    <x v="0"/>
    <x v="3"/>
    <x v="1"/>
  </r>
  <r>
    <x v="1"/>
    <x v="3"/>
    <x v="1"/>
  </r>
  <r>
    <x v="0"/>
    <x v="0"/>
    <x v="1"/>
  </r>
  <r>
    <x v="1"/>
    <x v="3"/>
    <x v="0"/>
  </r>
  <r>
    <x v="1"/>
    <x v="2"/>
    <x v="2"/>
  </r>
  <r>
    <x v="0"/>
    <x v="2"/>
    <x v="1"/>
  </r>
  <r>
    <x v="1"/>
    <x v="3"/>
    <x v="3"/>
  </r>
  <r>
    <x v="0"/>
    <x v="1"/>
    <x v="0"/>
  </r>
  <r>
    <x v="1"/>
    <x v="3"/>
    <x v="1"/>
  </r>
  <r>
    <x v="0"/>
    <x v="4"/>
    <x v="1"/>
  </r>
  <r>
    <x v="0"/>
    <x v="3"/>
    <x v="1"/>
  </r>
  <r>
    <x v="1"/>
    <x v="4"/>
    <x v="0"/>
  </r>
  <r>
    <x v="0"/>
    <x v="3"/>
    <x v="6"/>
  </r>
  <r>
    <x v="4"/>
    <x v="3"/>
    <x v="1"/>
  </r>
  <r>
    <x v="0"/>
    <x v="3"/>
    <x v="1"/>
  </r>
  <r>
    <x v="0"/>
    <x v="3"/>
    <x v="6"/>
  </r>
  <r>
    <x v="0"/>
    <x v="1"/>
    <x v="1"/>
  </r>
  <r>
    <x v="0"/>
    <x v="1"/>
    <x v="1"/>
  </r>
  <r>
    <x v="1"/>
    <x v="1"/>
    <x v="1"/>
  </r>
  <r>
    <x v="1"/>
    <x v="1"/>
    <x v="1"/>
  </r>
  <r>
    <x v="0"/>
    <x v="2"/>
    <x v="3"/>
  </r>
  <r>
    <x v="1"/>
    <x v="4"/>
    <x v="1"/>
  </r>
  <r>
    <x v="0"/>
    <x v="1"/>
    <x v="1"/>
  </r>
  <r>
    <x v="0"/>
    <x v="1"/>
    <x v="1"/>
  </r>
  <r>
    <x v="0"/>
    <x v="3"/>
    <x v="0"/>
  </r>
  <r>
    <x v="1"/>
    <x v="2"/>
    <x v="1"/>
  </r>
  <r>
    <x v="4"/>
    <x v="0"/>
    <x v="1"/>
  </r>
  <r>
    <x v="1"/>
    <x v="3"/>
    <x v="2"/>
  </r>
  <r>
    <x v="0"/>
    <x v="1"/>
    <x v="1"/>
  </r>
  <r>
    <x v="1"/>
    <x v="3"/>
    <x v="1"/>
  </r>
  <r>
    <x v="4"/>
    <x v="5"/>
    <x v="1"/>
  </r>
  <r>
    <x v="1"/>
    <x v="1"/>
    <x v="1"/>
  </r>
  <r>
    <x v="1"/>
    <x v="4"/>
    <x v="1"/>
  </r>
  <r>
    <x v="2"/>
    <x v="4"/>
    <x v="2"/>
  </r>
  <r>
    <x v="0"/>
    <x v="4"/>
    <x v="3"/>
  </r>
  <r>
    <x v="0"/>
    <x v="3"/>
    <x v="1"/>
  </r>
  <r>
    <x v="1"/>
    <x v="3"/>
    <x v="1"/>
  </r>
  <r>
    <x v="1"/>
    <x v="1"/>
    <x v="1"/>
  </r>
  <r>
    <x v="1"/>
    <x v="1"/>
    <x v="1"/>
  </r>
  <r>
    <x v="0"/>
    <x v="3"/>
    <x v="1"/>
  </r>
  <r>
    <x v="1"/>
    <x v="3"/>
    <x v="1"/>
  </r>
  <r>
    <x v="0"/>
    <x v="4"/>
    <x v="1"/>
  </r>
  <r>
    <x v="1"/>
    <x v="4"/>
    <x v="4"/>
  </r>
  <r>
    <x v="1"/>
    <x v="4"/>
    <x v="1"/>
  </r>
  <r>
    <x v="0"/>
    <x v="3"/>
    <x v="1"/>
  </r>
  <r>
    <x v="0"/>
    <x v="0"/>
    <x v="1"/>
  </r>
  <r>
    <x v="1"/>
    <x v="7"/>
    <x v="1"/>
  </r>
  <r>
    <x v="0"/>
    <x v="3"/>
    <x v="1"/>
  </r>
  <r>
    <x v="1"/>
    <x v="4"/>
    <x v="1"/>
  </r>
  <r>
    <x v="1"/>
    <x v="1"/>
    <x v="1"/>
  </r>
  <r>
    <x v="1"/>
    <x v="7"/>
    <x v="1"/>
  </r>
  <r>
    <x v="1"/>
    <x v="6"/>
    <x v="1"/>
  </r>
  <r>
    <x v="1"/>
    <x v="4"/>
    <x v="1"/>
  </r>
  <r>
    <x v="1"/>
    <x v="6"/>
    <x v="1"/>
  </r>
  <r>
    <x v="1"/>
    <x v="6"/>
    <x v="1"/>
  </r>
  <r>
    <x v="4"/>
    <x v="3"/>
    <x v="1"/>
  </r>
  <r>
    <x v="1"/>
    <x v="3"/>
    <x v="1"/>
  </r>
  <r>
    <x v="1"/>
    <x v="4"/>
    <x v="1"/>
  </r>
  <r>
    <x v="1"/>
    <x v="6"/>
    <x v="6"/>
  </r>
  <r>
    <x v="0"/>
    <x v="4"/>
    <x v="1"/>
  </r>
  <r>
    <x v="0"/>
    <x v="1"/>
    <x v="2"/>
  </r>
  <r>
    <x v="1"/>
    <x v="4"/>
    <x v="1"/>
  </r>
  <r>
    <x v="1"/>
    <x v="3"/>
    <x v="3"/>
  </r>
  <r>
    <x v="0"/>
    <x v="2"/>
    <x v="1"/>
  </r>
  <r>
    <x v="1"/>
    <x v="3"/>
    <x v="1"/>
  </r>
  <r>
    <x v="1"/>
    <x v="5"/>
    <x v="2"/>
  </r>
  <r>
    <x v="1"/>
    <x v="1"/>
    <x v="1"/>
  </r>
  <r>
    <x v="1"/>
    <x v="3"/>
    <x v="1"/>
  </r>
  <r>
    <x v="1"/>
    <x v="3"/>
    <x v="1"/>
  </r>
  <r>
    <x v="1"/>
    <x v="3"/>
    <x v="1"/>
  </r>
  <r>
    <x v="1"/>
    <x v="2"/>
    <x v="1"/>
  </r>
  <r>
    <x v="1"/>
    <x v="5"/>
    <x v="1"/>
  </r>
  <r>
    <x v="1"/>
    <x v="6"/>
    <x v="2"/>
  </r>
  <r>
    <x v="1"/>
    <x v="5"/>
    <x v="1"/>
  </r>
  <r>
    <x v="0"/>
    <x v="1"/>
    <x v="1"/>
  </r>
  <r>
    <x v="0"/>
    <x v="3"/>
    <x v="1"/>
  </r>
  <r>
    <x v="1"/>
    <x v="3"/>
    <x v="1"/>
  </r>
  <r>
    <x v="0"/>
    <x v="4"/>
    <x v="0"/>
  </r>
  <r>
    <x v="1"/>
    <x v="5"/>
    <x v="1"/>
  </r>
  <r>
    <x v="1"/>
    <x v="1"/>
    <x v="1"/>
  </r>
  <r>
    <x v="0"/>
    <x v="1"/>
    <x v="4"/>
  </r>
  <r>
    <x v="1"/>
    <x v="3"/>
    <x v="1"/>
  </r>
  <r>
    <x v="1"/>
    <x v="3"/>
    <x v="1"/>
  </r>
  <r>
    <x v="1"/>
    <x v="7"/>
    <x v="1"/>
  </r>
  <r>
    <x v="1"/>
    <x v="1"/>
    <x v="1"/>
  </r>
  <r>
    <x v="0"/>
    <x v="1"/>
    <x v="1"/>
  </r>
  <r>
    <x v="1"/>
    <x v="1"/>
    <x v="1"/>
  </r>
  <r>
    <x v="1"/>
    <x v="7"/>
    <x v="1"/>
  </r>
  <r>
    <x v="1"/>
    <x v="3"/>
    <x v="1"/>
  </r>
  <r>
    <x v="1"/>
    <x v="3"/>
    <x v="1"/>
  </r>
  <r>
    <x v="0"/>
    <x v="1"/>
    <x v="6"/>
  </r>
  <r>
    <x v="1"/>
    <x v="3"/>
    <x v="2"/>
  </r>
  <r>
    <x v="1"/>
    <x v="4"/>
    <x v="1"/>
  </r>
  <r>
    <x v="1"/>
    <x v="4"/>
    <x v="1"/>
  </r>
  <r>
    <x v="4"/>
    <x v="6"/>
    <x v="1"/>
  </r>
  <r>
    <x v="2"/>
    <x v="7"/>
    <x v="1"/>
  </r>
  <r>
    <x v="1"/>
    <x v="3"/>
    <x v="1"/>
  </r>
  <r>
    <x v="1"/>
    <x v="3"/>
    <x v="0"/>
  </r>
  <r>
    <x v="0"/>
    <x v="3"/>
    <x v="1"/>
  </r>
  <r>
    <x v="1"/>
    <x v="5"/>
    <x v="1"/>
  </r>
  <r>
    <x v="0"/>
    <x v="6"/>
    <x v="1"/>
  </r>
  <r>
    <x v="1"/>
    <x v="3"/>
    <x v="1"/>
  </r>
  <r>
    <x v="1"/>
    <x v="2"/>
    <x v="1"/>
  </r>
  <r>
    <x v="1"/>
    <x v="3"/>
    <x v="1"/>
  </r>
  <r>
    <x v="1"/>
    <x v="4"/>
    <x v="1"/>
  </r>
  <r>
    <x v="0"/>
    <x v="3"/>
    <x v="1"/>
  </r>
  <r>
    <x v="1"/>
    <x v="4"/>
    <x v="1"/>
  </r>
  <r>
    <x v="0"/>
    <x v="1"/>
    <x v="3"/>
  </r>
  <r>
    <x v="0"/>
    <x v="2"/>
    <x v="1"/>
  </r>
  <r>
    <x v="1"/>
    <x v="3"/>
    <x v="1"/>
  </r>
  <r>
    <x v="4"/>
    <x v="3"/>
    <x v="1"/>
  </r>
  <r>
    <x v="1"/>
    <x v="1"/>
    <x v="1"/>
  </r>
  <r>
    <x v="0"/>
    <x v="1"/>
    <x v="3"/>
  </r>
  <r>
    <x v="1"/>
    <x v="3"/>
    <x v="0"/>
  </r>
  <r>
    <x v="0"/>
    <x v="4"/>
    <x v="1"/>
  </r>
  <r>
    <x v="1"/>
    <x v="2"/>
    <x v="1"/>
  </r>
  <r>
    <x v="0"/>
    <x v="0"/>
    <x v="1"/>
  </r>
  <r>
    <x v="4"/>
    <x v="3"/>
    <x v="6"/>
  </r>
  <r>
    <x v="1"/>
    <x v="3"/>
    <x v="1"/>
  </r>
  <r>
    <x v="0"/>
    <x v="3"/>
    <x v="5"/>
  </r>
  <r>
    <x v="0"/>
    <x v="3"/>
    <x v="2"/>
  </r>
  <r>
    <x v="0"/>
    <x v="3"/>
    <x v="2"/>
  </r>
  <r>
    <x v="1"/>
    <x v="1"/>
    <x v="1"/>
  </r>
  <r>
    <x v="0"/>
    <x v="0"/>
    <x v="1"/>
  </r>
  <r>
    <x v="0"/>
    <x v="5"/>
    <x v="3"/>
  </r>
  <r>
    <x v="1"/>
    <x v="4"/>
    <x v="1"/>
  </r>
  <r>
    <x v="0"/>
    <x v="3"/>
    <x v="1"/>
  </r>
  <r>
    <x v="0"/>
    <x v="1"/>
    <x v="1"/>
  </r>
  <r>
    <x v="1"/>
    <x v="4"/>
    <x v="1"/>
  </r>
  <r>
    <x v="1"/>
    <x v="3"/>
    <x v="1"/>
  </r>
  <r>
    <x v="0"/>
    <x v="3"/>
    <x v="1"/>
  </r>
  <r>
    <x v="1"/>
    <x v="5"/>
    <x v="3"/>
  </r>
  <r>
    <x v="0"/>
    <x v="3"/>
    <x v="1"/>
  </r>
  <r>
    <x v="4"/>
    <x v="1"/>
    <x v="1"/>
  </r>
  <r>
    <x v="0"/>
    <x v="6"/>
    <x v="1"/>
  </r>
  <r>
    <x v="1"/>
    <x v="3"/>
    <x v="1"/>
  </r>
  <r>
    <x v="1"/>
    <x v="3"/>
    <x v="1"/>
  </r>
  <r>
    <x v="1"/>
    <x v="1"/>
    <x v="1"/>
  </r>
  <r>
    <x v="1"/>
    <x v="4"/>
    <x v="1"/>
  </r>
  <r>
    <x v="0"/>
    <x v="3"/>
    <x v="1"/>
  </r>
  <r>
    <x v="0"/>
    <x v="0"/>
    <x v="6"/>
  </r>
  <r>
    <x v="0"/>
    <x v="3"/>
    <x v="1"/>
  </r>
  <r>
    <x v="0"/>
    <x v="1"/>
    <x v="1"/>
  </r>
  <r>
    <x v="4"/>
    <x v="2"/>
    <x v="1"/>
  </r>
  <r>
    <x v="0"/>
    <x v="5"/>
    <x v="1"/>
  </r>
  <r>
    <x v="0"/>
    <x v="4"/>
    <x v="1"/>
  </r>
  <r>
    <x v="1"/>
    <x v="3"/>
    <x v="1"/>
  </r>
  <r>
    <x v="0"/>
    <x v="4"/>
    <x v="4"/>
  </r>
  <r>
    <x v="1"/>
    <x v="3"/>
    <x v="1"/>
  </r>
  <r>
    <x v="0"/>
    <x v="3"/>
    <x v="1"/>
  </r>
  <r>
    <x v="0"/>
    <x v="4"/>
    <x v="1"/>
  </r>
  <r>
    <x v="0"/>
    <x v="3"/>
    <x v="1"/>
  </r>
  <r>
    <x v="1"/>
    <x v="1"/>
    <x v="1"/>
  </r>
  <r>
    <x v="2"/>
    <x v="6"/>
    <x v="1"/>
  </r>
  <r>
    <x v="1"/>
    <x v="4"/>
    <x v="4"/>
  </r>
  <r>
    <x v="1"/>
    <x v="0"/>
    <x v="1"/>
  </r>
  <r>
    <x v="1"/>
    <x v="2"/>
    <x v="1"/>
  </r>
  <r>
    <x v="1"/>
    <x v="3"/>
    <x v="1"/>
  </r>
  <r>
    <x v="1"/>
    <x v="1"/>
    <x v="1"/>
  </r>
  <r>
    <x v="1"/>
    <x v="1"/>
    <x v="1"/>
  </r>
  <r>
    <x v="0"/>
    <x v="1"/>
    <x v="1"/>
  </r>
  <r>
    <x v="1"/>
    <x v="3"/>
    <x v="1"/>
  </r>
  <r>
    <x v="1"/>
    <x v="3"/>
    <x v="1"/>
  </r>
  <r>
    <x v="4"/>
    <x v="3"/>
    <x v="0"/>
  </r>
  <r>
    <x v="0"/>
    <x v="7"/>
    <x v="1"/>
  </r>
  <r>
    <x v="0"/>
    <x v="1"/>
    <x v="1"/>
  </r>
  <r>
    <x v="0"/>
    <x v="3"/>
    <x v="1"/>
  </r>
  <r>
    <x v="0"/>
    <x v="3"/>
    <x v="1"/>
  </r>
  <r>
    <x v="0"/>
    <x v="6"/>
    <x v="1"/>
  </r>
  <r>
    <x v="0"/>
    <x v="4"/>
    <x v="4"/>
  </r>
  <r>
    <x v="0"/>
    <x v="1"/>
    <x v="1"/>
  </r>
  <r>
    <x v="1"/>
    <x v="2"/>
    <x v="1"/>
  </r>
  <r>
    <x v="0"/>
    <x v="0"/>
    <x v="1"/>
  </r>
  <r>
    <x v="0"/>
    <x v="3"/>
    <x v="1"/>
  </r>
  <r>
    <x v="0"/>
    <x v="1"/>
    <x v="1"/>
  </r>
  <r>
    <x v="1"/>
    <x v="1"/>
    <x v="1"/>
  </r>
  <r>
    <x v="0"/>
    <x v="3"/>
    <x v="0"/>
  </r>
  <r>
    <x v="1"/>
    <x v="3"/>
    <x v="1"/>
  </r>
  <r>
    <x v="1"/>
    <x v="4"/>
    <x v="3"/>
  </r>
  <r>
    <x v="2"/>
    <x v="2"/>
    <x v="1"/>
  </r>
  <r>
    <x v="0"/>
    <x v="3"/>
    <x v="6"/>
  </r>
  <r>
    <x v="1"/>
    <x v="6"/>
    <x v="1"/>
  </r>
  <r>
    <x v="0"/>
    <x v="7"/>
    <x v="0"/>
  </r>
  <r>
    <x v="1"/>
    <x v="4"/>
    <x v="1"/>
  </r>
  <r>
    <x v="1"/>
    <x v="3"/>
    <x v="4"/>
  </r>
  <r>
    <x v="1"/>
    <x v="3"/>
    <x v="1"/>
  </r>
  <r>
    <x v="1"/>
    <x v="1"/>
    <x v="1"/>
  </r>
  <r>
    <x v="1"/>
    <x v="1"/>
    <x v="1"/>
  </r>
  <r>
    <x v="1"/>
    <x v="1"/>
    <x v="1"/>
  </r>
  <r>
    <x v="1"/>
    <x v="3"/>
    <x v="2"/>
  </r>
  <r>
    <x v="1"/>
    <x v="3"/>
    <x v="1"/>
  </r>
  <r>
    <x v="0"/>
    <x v="3"/>
    <x v="1"/>
  </r>
  <r>
    <x v="1"/>
    <x v="4"/>
    <x v="4"/>
  </r>
  <r>
    <x v="1"/>
    <x v="4"/>
    <x v="1"/>
  </r>
  <r>
    <x v="1"/>
    <x v="3"/>
    <x v="1"/>
  </r>
  <r>
    <x v="0"/>
    <x v="3"/>
    <x v="1"/>
  </r>
  <r>
    <x v="1"/>
    <x v="4"/>
    <x v="1"/>
  </r>
  <r>
    <x v="1"/>
    <x v="3"/>
    <x v="1"/>
  </r>
  <r>
    <x v="0"/>
    <x v="4"/>
    <x v="1"/>
  </r>
  <r>
    <x v="0"/>
    <x v="1"/>
    <x v="1"/>
  </r>
  <r>
    <x v="1"/>
    <x v="1"/>
    <x v="1"/>
  </r>
  <r>
    <x v="0"/>
    <x v="3"/>
    <x v="1"/>
  </r>
  <r>
    <x v="0"/>
    <x v="4"/>
    <x v="1"/>
  </r>
  <r>
    <x v="0"/>
    <x v="3"/>
    <x v="4"/>
  </r>
  <r>
    <x v="1"/>
    <x v="3"/>
    <x v="1"/>
  </r>
  <r>
    <x v="1"/>
    <x v="3"/>
    <x v="1"/>
  </r>
  <r>
    <x v="0"/>
    <x v="7"/>
    <x v="1"/>
  </r>
  <r>
    <x v="1"/>
    <x v="0"/>
    <x v="1"/>
  </r>
  <r>
    <x v="1"/>
    <x v="4"/>
    <x v="1"/>
  </r>
  <r>
    <x v="1"/>
    <x v="5"/>
    <x v="1"/>
  </r>
  <r>
    <x v="0"/>
    <x v="3"/>
    <x v="1"/>
  </r>
  <r>
    <x v="0"/>
    <x v="2"/>
    <x v="1"/>
  </r>
  <r>
    <x v="4"/>
    <x v="1"/>
    <x v="5"/>
  </r>
  <r>
    <x v="1"/>
    <x v="3"/>
    <x v="1"/>
  </r>
  <r>
    <x v="1"/>
    <x v="7"/>
    <x v="1"/>
  </r>
  <r>
    <x v="0"/>
    <x v="5"/>
    <x v="1"/>
  </r>
  <r>
    <x v="0"/>
    <x v="2"/>
    <x v="1"/>
  </r>
  <r>
    <x v="1"/>
    <x v="1"/>
    <x v="0"/>
  </r>
  <r>
    <x v="1"/>
    <x v="4"/>
    <x v="1"/>
  </r>
  <r>
    <x v="1"/>
    <x v="3"/>
    <x v="1"/>
  </r>
  <r>
    <x v="1"/>
    <x v="4"/>
    <x v="2"/>
  </r>
  <r>
    <x v="1"/>
    <x v="1"/>
    <x v="1"/>
  </r>
  <r>
    <x v="1"/>
    <x v="4"/>
    <x v="6"/>
  </r>
  <r>
    <x v="0"/>
    <x v="1"/>
    <x v="1"/>
  </r>
  <r>
    <x v="0"/>
    <x v="7"/>
    <x v="1"/>
  </r>
  <r>
    <x v="1"/>
    <x v="3"/>
    <x v="1"/>
  </r>
  <r>
    <x v="0"/>
    <x v="4"/>
    <x v="1"/>
  </r>
  <r>
    <x v="0"/>
    <x v="3"/>
    <x v="0"/>
  </r>
  <r>
    <x v="1"/>
    <x v="3"/>
    <x v="1"/>
  </r>
  <r>
    <x v="0"/>
    <x v="3"/>
    <x v="1"/>
  </r>
  <r>
    <x v="1"/>
    <x v="4"/>
    <x v="1"/>
  </r>
  <r>
    <x v="1"/>
    <x v="3"/>
    <x v="3"/>
  </r>
  <r>
    <x v="1"/>
    <x v="4"/>
    <x v="0"/>
  </r>
  <r>
    <x v="0"/>
    <x v="1"/>
    <x v="1"/>
  </r>
  <r>
    <x v="2"/>
    <x v="6"/>
    <x v="1"/>
  </r>
  <r>
    <x v="1"/>
    <x v="3"/>
    <x v="1"/>
  </r>
  <r>
    <x v="1"/>
    <x v="5"/>
    <x v="1"/>
  </r>
  <r>
    <x v="2"/>
    <x v="4"/>
    <x v="1"/>
  </r>
  <r>
    <x v="0"/>
    <x v="0"/>
    <x v="1"/>
  </r>
  <r>
    <x v="0"/>
    <x v="3"/>
    <x v="1"/>
  </r>
  <r>
    <x v="0"/>
    <x v="4"/>
    <x v="1"/>
  </r>
  <r>
    <x v="0"/>
    <x v="3"/>
    <x v="1"/>
  </r>
  <r>
    <x v="0"/>
    <x v="4"/>
    <x v="0"/>
  </r>
  <r>
    <x v="1"/>
    <x v="2"/>
    <x v="1"/>
  </r>
  <r>
    <x v="1"/>
    <x v="3"/>
    <x v="1"/>
  </r>
  <r>
    <x v="0"/>
    <x v="2"/>
    <x v="1"/>
  </r>
  <r>
    <x v="1"/>
    <x v="3"/>
    <x v="1"/>
  </r>
  <r>
    <x v="0"/>
    <x v="0"/>
    <x v="1"/>
  </r>
  <r>
    <x v="0"/>
    <x v="1"/>
    <x v="1"/>
  </r>
  <r>
    <x v="1"/>
    <x v="7"/>
    <x v="1"/>
  </r>
  <r>
    <x v="1"/>
    <x v="3"/>
    <x v="1"/>
  </r>
  <r>
    <x v="1"/>
    <x v="3"/>
    <x v="1"/>
  </r>
  <r>
    <x v="0"/>
    <x v="4"/>
    <x v="1"/>
  </r>
  <r>
    <x v="4"/>
    <x v="7"/>
    <x v="1"/>
  </r>
  <r>
    <x v="0"/>
    <x v="3"/>
    <x v="1"/>
  </r>
  <r>
    <x v="1"/>
    <x v="3"/>
    <x v="1"/>
  </r>
  <r>
    <x v="0"/>
    <x v="3"/>
    <x v="1"/>
  </r>
  <r>
    <x v="0"/>
    <x v="4"/>
    <x v="1"/>
  </r>
  <r>
    <x v="4"/>
    <x v="3"/>
    <x v="0"/>
  </r>
  <r>
    <x v="1"/>
    <x v="3"/>
    <x v="6"/>
  </r>
  <r>
    <x v="1"/>
    <x v="1"/>
    <x v="1"/>
  </r>
  <r>
    <x v="1"/>
    <x v="4"/>
    <x v="1"/>
  </r>
  <r>
    <x v="1"/>
    <x v="3"/>
    <x v="1"/>
  </r>
  <r>
    <x v="1"/>
    <x v="4"/>
    <x v="1"/>
  </r>
  <r>
    <x v="1"/>
    <x v="4"/>
    <x v="1"/>
  </r>
  <r>
    <x v="0"/>
    <x v="2"/>
    <x v="1"/>
  </r>
  <r>
    <x v="1"/>
    <x v="3"/>
    <x v="6"/>
  </r>
  <r>
    <x v="4"/>
    <x v="3"/>
    <x v="1"/>
  </r>
  <r>
    <x v="1"/>
    <x v="1"/>
    <x v="1"/>
  </r>
  <r>
    <x v="1"/>
    <x v="3"/>
    <x v="1"/>
  </r>
  <r>
    <x v="0"/>
    <x v="2"/>
    <x v="1"/>
  </r>
  <r>
    <x v="4"/>
    <x v="4"/>
    <x v="4"/>
  </r>
  <r>
    <x v="0"/>
    <x v="6"/>
    <x v="1"/>
  </r>
  <r>
    <x v="1"/>
    <x v="6"/>
    <x v="3"/>
  </r>
  <r>
    <x v="0"/>
    <x v="4"/>
    <x v="0"/>
  </r>
  <r>
    <x v="1"/>
    <x v="1"/>
    <x v="1"/>
  </r>
  <r>
    <x v="0"/>
    <x v="4"/>
    <x v="1"/>
  </r>
  <r>
    <x v="0"/>
    <x v="4"/>
    <x v="1"/>
  </r>
  <r>
    <x v="0"/>
    <x v="4"/>
    <x v="1"/>
  </r>
  <r>
    <x v="1"/>
    <x v="3"/>
    <x v="1"/>
  </r>
  <r>
    <x v="1"/>
    <x v="1"/>
    <x v="1"/>
  </r>
  <r>
    <x v="0"/>
    <x v="3"/>
    <x v="1"/>
  </r>
  <r>
    <x v="1"/>
    <x v="3"/>
    <x v="1"/>
  </r>
  <r>
    <x v="0"/>
    <x v="4"/>
    <x v="1"/>
  </r>
  <r>
    <x v="1"/>
    <x v="3"/>
    <x v="1"/>
  </r>
  <r>
    <x v="1"/>
    <x v="4"/>
    <x v="1"/>
  </r>
  <r>
    <x v="0"/>
    <x v="6"/>
    <x v="1"/>
  </r>
  <r>
    <x v="1"/>
    <x v="4"/>
    <x v="1"/>
  </r>
  <r>
    <x v="1"/>
    <x v="3"/>
    <x v="1"/>
  </r>
  <r>
    <x v="1"/>
    <x v="5"/>
    <x v="1"/>
  </r>
  <r>
    <x v="1"/>
    <x v="2"/>
    <x v="1"/>
  </r>
  <r>
    <x v="1"/>
    <x v="2"/>
    <x v="0"/>
  </r>
  <r>
    <x v="0"/>
    <x v="3"/>
    <x v="1"/>
  </r>
  <r>
    <x v="1"/>
    <x v="4"/>
    <x v="1"/>
  </r>
  <r>
    <x v="1"/>
    <x v="2"/>
    <x v="1"/>
  </r>
  <r>
    <x v="1"/>
    <x v="0"/>
    <x v="4"/>
  </r>
  <r>
    <x v="0"/>
    <x v="1"/>
    <x v="1"/>
  </r>
  <r>
    <x v="1"/>
    <x v="1"/>
    <x v="1"/>
  </r>
  <r>
    <x v="1"/>
    <x v="4"/>
    <x v="1"/>
  </r>
  <r>
    <x v="1"/>
    <x v="5"/>
    <x v="1"/>
  </r>
  <r>
    <x v="0"/>
    <x v="5"/>
    <x v="1"/>
  </r>
  <r>
    <x v="0"/>
    <x v="4"/>
    <x v="1"/>
  </r>
  <r>
    <x v="1"/>
    <x v="2"/>
    <x v="1"/>
  </r>
  <r>
    <x v="1"/>
    <x v="0"/>
    <x v="4"/>
  </r>
  <r>
    <x v="1"/>
    <x v="7"/>
    <x v="1"/>
  </r>
  <r>
    <x v="0"/>
    <x v="3"/>
    <x v="1"/>
  </r>
  <r>
    <x v="0"/>
    <x v="5"/>
    <x v="1"/>
  </r>
  <r>
    <x v="0"/>
    <x v="3"/>
    <x v="1"/>
  </r>
  <r>
    <x v="1"/>
    <x v="0"/>
    <x v="4"/>
  </r>
  <r>
    <x v="0"/>
    <x v="3"/>
    <x v="4"/>
  </r>
  <r>
    <x v="0"/>
    <x v="5"/>
    <x v="4"/>
  </r>
  <r>
    <x v="1"/>
    <x v="3"/>
    <x v="1"/>
  </r>
  <r>
    <x v="1"/>
    <x v="3"/>
    <x v="1"/>
  </r>
  <r>
    <x v="1"/>
    <x v="2"/>
    <x v="6"/>
  </r>
  <r>
    <x v="1"/>
    <x v="8"/>
    <x v="1"/>
  </r>
  <r>
    <x v="1"/>
    <x v="0"/>
    <x v="1"/>
  </r>
  <r>
    <x v="4"/>
    <x v="4"/>
    <x v="1"/>
  </r>
  <r>
    <x v="1"/>
    <x v="7"/>
    <x v="1"/>
  </r>
  <r>
    <x v="1"/>
    <x v="2"/>
    <x v="1"/>
  </r>
  <r>
    <x v="1"/>
    <x v="3"/>
    <x v="3"/>
  </r>
  <r>
    <x v="0"/>
    <x v="4"/>
    <x v="1"/>
  </r>
  <r>
    <x v="0"/>
    <x v="2"/>
    <x v="1"/>
  </r>
  <r>
    <x v="0"/>
    <x v="2"/>
    <x v="3"/>
  </r>
  <r>
    <x v="0"/>
    <x v="4"/>
    <x v="1"/>
  </r>
  <r>
    <x v="0"/>
    <x v="3"/>
    <x v="1"/>
  </r>
  <r>
    <x v="0"/>
    <x v="4"/>
    <x v="1"/>
  </r>
  <r>
    <x v="1"/>
    <x v="6"/>
    <x v="2"/>
  </r>
  <r>
    <x v="1"/>
    <x v="4"/>
    <x v="1"/>
  </r>
  <r>
    <x v="0"/>
    <x v="1"/>
    <x v="6"/>
  </r>
  <r>
    <x v="0"/>
    <x v="5"/>
    <x v="1"/>
  </r>
  <r>
    <x v="1"/>
    <x v="3"/>
    <x v="1"/>
  </r>
  <r>
    <x v="0"/>
    <x v="2"/>
    <x v="1"/>
  </r>
  <r>
    <x v="1"/>
    <x v="3"/>
    <x v="1"/>
  </r>
  <r>
    <x v="0"/>
    <x v="3"/>
    <x v="1"/>
  </r>
  <r>
    <x v="1"/>
    <x v="4"/>
    <x v="2"/>
  </r>
  <r>
    <x v="0"/>
    <x v="3"/>
    <x v="1"/>
  </r>
  <r>
    <x v="1"/>
    <x v="6"/>
    <x v="1"/>
  </r>
  <r>
    <x v="4"/>
    <x v="4"/>
    <x v="1"/>
  </r>
  <r>
    <x v="4"/>
    <x v="1"/>
    <x v="5"/>
  </r>
  <r>
    <x v="0"/>
    <x v="3"/>
    <x v="0"/>
  </r>
  <r>
    <x v="0"/>
    <x v="5"/>
    <x v="1"/>
  </r>
  <r>
    <x v="1"/>
    <x v="0"/>
    <x v="1"/>
  </r>
  <r>
    <x v="0"/>
    <x v="4"/>
    <x v="1"/>
  </r>
  <r>
    <x v="1"/>
    <x v="1"/>
    <x v="1"/>
  </r>
  <r>
    <x v="1"/>
    <x v="3"/>
    <x v="1"/>
  </r>
  <r>
    <x v="1"/>
    <x v="4"/>
    <x v="1"/>
  </r>
  <r>
    <x v="0"/>
    <x v="4"/>
    <x v="1"/>
  </r>
  <r>
    <x v="1"/>
    <x v="4"/>
    <x v="1"/>
  </r>
  <r>
    <x v="0"/>
    <x v="3"/>
    <x v="1"/>
  </r>
  <r>
    <x v="0"/>
    <x v="2"/>
    <x v="1"/>
  </r>
  <r>
    <x v="1"/>
    <x v="3"/>
    <x v="1"/>
  </r>
  <r>
    <x v="0"/>
    <x v="4"/>
    <x v="0"/>
  </r>
  <r>
    <x v="0"/>
    <x v="1"/>
    <x v="4"/>
  </r>
  <r>
    <x v="0"/>
    <x v="6"/>
    <x v="1"/>
  </r>
  <r>
    <x v="0"/>
    <x v="5"/>
    <x v="1"/>
  </r>
  <r>
    <x v="2"/>
    <x v="6"/>
    <x v="5"/>
  </r>
  <r>
    <x v="1"/>
    <x v="3"/>
    <x v="0"/>
  </r>
  <r>
    <x v="1"/>
    <x v="1"/>
    <x v="4"/>
  </r>
  <r>
    <x v="0"/>
    <x v="4"/>
    <x v="1"/>
  </r>
  <r>
    <x v="1"/>
    <x v="3"/>
    <x v="6"/>
  </r>
  <r>
    <x v="1"/>
    <x v="5"/>
    <x v="6"/>
  </r>
  <r>
    <x v="1"/>
    <x v="4"/>
    <x v="3"/>
  </r>
  <r>
    <x v="0"/>
    <x v="6"/>
    <x v="1"/>
  </r>
  <r>
    <x v="0"/>
    <x v="0"/>
    <x v="1"/>
  </r>
  <r>
    <x v="1"/>
    <x v="7"/>
    <x v="1"/>
  </r>
  <r>
    <x v="0"/>
    <x v="6"/>
    <x v="6"/>
  </r>
  <r>
    <x v="0"/>
    <x v="1"/>
    <x v="4"/>
  </r>
  <r>
    <x v="0"/>
    <x v="6"/>
    <x v="1"/>
  </r>
  <r>
    <x v="1"/>
    <x v="1"/>
    <x v="1"/>
  </r>
  <r>
    <x v="0"/>
    <x v="3"/>
    <x v="1"/>
  </r>
  <r>
    <x v="1"/>
    <x v="3"/>
    <x v="1"/>
  </r>
  <r>
    <x v="1"/>
    <x v="4"/>
    <x v="1"/>
  </r>
  <r>
    <x v="1"/>
    <x v="3"/>
    <x v="1"/>
  </r>
  <r>
    <x v="1"/>
    <x v="2"/>
    <x v="1"/>
  </r>
  <r>
    <x v="4"/>
    <x v="1"/>
    <x v="5"/>
  </r>
  <r>
    <x v="0"/>
    <x v="2"/>
    <x v="2"/>
  </r>
  <r>
    <x v="0"/>
    <x v="3"/>
    <x v="1"/>
  </r>
  <r>
    <x v="0"/>
    <x v="1"/>
    <x v="1"/>
  </r>
  <r>
    <x v="1"/>
    <x v="1"/>
    <x v="0"/>
  </r>
  <r>
    <x v="1"/>
    <x v="1"/>
    <x v="3"/>
  </r>
  <r>
    <x v="1"/>
    <x v="5"/>
    <x v="1"/>
  </r>
  <r>
    <x v="1"/>
    <x v="4"/>
    <x v="1"/>
  </r>
  <r>
    <x v="1"/>
    <x v="3"/>
    <x v="1"/>
  </r>
  <r>
    <x v="1"/>
    <x v="3"/>
    <x v="1"/>
  </r>
  <r>
    <x v="1"/>
    <x v="4"/>
    <x v="1"/>
  </r>
  <r>
    <x v="1"/>
    <x v="3"/>
    <x v="5"/>
  </r>
  <r>
    <x v="0"/>
    <x v="1"/>
    <x v="5"/>
  </r>
  <r>
    <x v="1"/>
    <x v="4"/>
    <x v="2"/>
  </r>
  <r>
    <x v="0"/>
    <x v="3"/>
    <x v="1"/>
  </r>
  <r>
    <x v="1"/>
    <x v="3"/>
    <x v="1"/>
  </r>
  <r>
    <x v="0"/>
    <x v="1"/>
    <x v="1"/>
  </r>
  <r>
    <x v="1"/>
    <x v="1"/>
    <x v="1"/>
  </r>
  <r>
    <x v="1"/>
    <x v="3"/>
    <x v="1"/>
  </r>
  <r>
    <x v="1"/>
    <x v="4"/>
    <x v="6"/>
  </r>
  <r>
    <x v="1"/>
    <x v="1"/>
    <x v="1"/>
  </r>
  <r>
    <x v="0"/>
    <x v="4"/>
    <x v="6"/>
  </r>
  <r>
    <x v="4"/>
    <x v="1"/>
    <x v="1"/>
  </r>
  <r>
    <x v="1"/>
    <x v="8"/>
    <x v="1"/>
  </r>
  <r>
    <x v="1"/>
    <x v="0"/>
    <x v="1"/>
  </r>
  <r>
    <x v="0"/>
    <x v="3"/>
    <x v="1"/>
  </r>
  <r>
    <x v="0"/>
    <x v="3"/>
    <x v="1"/>
  </r>
  <r>
    <x v="4"/>
    <x v="1"/>
    <x v="1"/>
  </r>
  <r>
    <x v="0"/>
    <x v="4"/>
    <x v="1"/>
  </r>
  <r>
    <x v="1"/>
    <x v="1"/>
    <x v="1"/>
  </r>
  <r>
    <x v="1"/>
    <x v="3"/>
    <x v="1"/>
  </r>
  <r>
    <x v="0"/>
    <x v="2"/>
    <x v="1"/>
  </r>
  <r>
    <x v="0"/>
    <x v="6"/>
    <x v="1"/>
  </r>
  <r>
    <x v="1"/>
    <x v="4"/>
    <x v="1"/>
  </r>
  <r>
    <x v="1"/>
    <x v="2"/>
    <x v="1"/>
  </r>
  <r>
    <x v="1"/>
    <x v="5"/>
    <x v="1"/>
  </r>
  <r>
    <x v="1"/>
    <x v="1"/>
    <x v="1"/>
  </r>
  <r>
    <x v="0"/>
    <x v="0"/>
    <x v="0"/>
  </r>
  <r>
    <x v="0"/>
    <x v="3"/>
    <x v="4"/>
  </r>
  <r>
    <x v="0"/>
    <x v="4"/>
    <x v="1"/>
  </r>
  <r>
    <x v="0"/>
    <x v="5"/>
    <x v="2"/>
  </r>
  <r>
    <x v="1"/>
    <x v="6"/>
    <x v="1"/>
  </r>
  <r>
    <x v="0"/>
    <x v="3"/>
    <x v="1"/>
  </r>
  <r>
    <x v="1"/>
    <x v="4"/>
    <x v="1"/>
  </r>
  <r>
    <x v="0"/>
    <x v="3"/>
    <x v="1"/>
  </r>
  <r>
    <x v="1"/>
    <x v="3"/>
    <x v="1"/>
  </r>
  <r>
    <x v="0"/>
    <x v="4"/>
    <x v="1"/>
  </r>
  <r>
    <x v="1"/>
    <x v="3"/>
    <x v="1"/>
  </r>
  <r>
    <x v="1"/>
    <x v="1"/>
    <x v="6"/>
  </r>
  <r>
    <x v="0"/>
    <x v="4"/>
    <x v="3"/>
  </r>
  <r>
    <x v="0"/>
    <x v="0"/>
    <x v="4"/>
  </r>
  <r>
    <x v="1"/>
    <x v="2"/>
    <x v="1"/>
  </r>
  <r>
    <x v="1"/>
    <x v="3"/>
    <x v="1"/>
  </r>
  <r>
    <x v="1"/>
    <x v="3"/>
    <x v="1"/>
  </r>
  <r>
    <x v="1"/>
    <x v="3"/>
    <x v="1"/>
  </r>
  <r>
    <x v="1"/>
    <x v="5"/>
    <x v="1"/>
  </r>
  <r>
    <x v="1"/>
    <x v="1"/>
    <x v="4"/>
  </r>
  <r>
    <x v="1"/>
    <x v="0"/>
    <x v="1"/>
  </r>
  <r>
    <x v="1"/>
    <x v="1"/>
    <x v="1"/>
  </r>
  <r>
    <x v="1"/>
    <x v="4"/>
    <x v="1"/>
  </r>
  <r>
    <x v="1"/>
    <x v="3"/>
    <x v="1"/>
  </r>
  <r>
    <x v="4"/>
    <x v="3"/>
    <x v="1"/>
  </r>
  <r>
    <x v="1"/>
    <x v="1"/>
    <x v="1"/>
  </r>
  <r>
    <x v="1"/>
    <x v="3"/>
    <x v="0"/>
  </r>
  <r>
    <x v="1"/>
    <x v="3"/>
    <x v="1"/>
  </r>
  <r>
    <x v="1"/>
    <x v="3"/>
    <x v="6"/>
  </r>
  <r>
    <x v="1"/>
    <x v="1"/>
    <x v="4"/>
  </r>
  <r>
    <x v="1"/>
    <x v="3"/>
    <x v="1"/>
  </r>
  <r>
    <x v="0"/>
    <x v="5"/>
    <x v="1"/>
  </r>
  <r>
    <x v="0"/>
    <x v="3"/>
    <x v="1"/>
  </r>
  <r>
    <x v="1"/>
    <x v="7"/>
    <x v="2"/>
  </r>
  <r>
    <x v="1"/>
    <x v="3"/>
    <x v="1"/>
  </r>
  <r>
    <x v="0"/>
    <x v="1"/>
    <x v="1"/>
  </r>
  <r>
    <x v="1"/>
    <x v="3"/>
    <x v="4"/>
  </r>
  <r>
    <x v="1"/>
    <x v="7"/>
    <x v="1"/>
  </r>
  <r>
    <x v="0"/>
    <x v="3"/>
    <x v="1"/>
  </r>
  <r>
    <x v="1"/>
    <x v="3"/>
    <x v="1"/>
  </r>
  <r>
    <x v="1"/>
    <x v="0"/>
    <x v="4"/>
  </r>
  <r>
    <x v="1"/>
    <x v="1"/>
    <x v="1"/>
  </r>
  <r>
    <x v="0"/>
    <x v="3"/>
    <x v="1"/>
  </r>
  <r>
    <x v="4"/>
    <x v="3"/>
    <x v="1"/>
  </r>
  <r>
    <x v="1"/>
    <x v="3"/>
    <x v="1"/>
  </r>
  <r>
    <x v="2"/>
    <x v="3"/>
    <x v="1"/>
  </r>
  <r>
    <x v="0"/>
    <x v="4"/>
    <x v="1"/>
  </r>
  <r>
    <x v="4"/>
    <x v="4"/>
    <x v="1"/>
  </r>
  <r>
    <x v="1"/>
    <x v="4"/>
    <x v="1"/>
  </r>
  <r>
    <x v="0"/>
    <x v="4"/>
    <x v="3"/>
  </r>
  <r>
    <x v="0"/>
    <x v="3"/>
    <x v="1"/>
  </r>
  <r>
    <x v="0"/>
    <x v="3"/>
    <x v="1"/>
  </r>
  <r>
    <x v="2"/>
    <x v="4"/>
    <x v="1"/>
  </r>
  <r>
    <x v="0"/>
    <x v="3"/>
    <x v="1"/>
  </r>
  <r>
    <x v="1"/>
    <x v="3"/>
    <x v="5"/>
  </r>
  <r>
    <x v="1"/>
    <x v="2"/>
    <x v="0"/>
  </r>
  <r>
    <x v="1"/>
    <x v="3"/>
    <x v="1"/>
  </r>
  <r>
    <x v="0"/>
    <x v="3"/>
    <x v="0"/>
  </r>
  <r>
    <x v="0"/>
    <x v="1"/>
    <x v="1"/>
  </r>
  <r>
    <x v="0"/>
    <x v="6"/>
    <x v="1"/>
  </r>
  <r>
    <x v="0"/>
    <x v="5"/>
    <x v="1"/>
  </r>
  <r>
    <x v="4"/>
    <x v="0"/>
    <x v="1"/>
  </r>
  <r>
    <x v="0"/>
    <x v="3"/>
    <x v="5"/>
  </r>
  <r>
    <x v="0"/>
    <x v="1"/>
    <x v="1"/>
  </r>
  <r>
    <x v="0"/>
    <x v="4"/>
    <x v="6"/>
  </r>
  <r>
    <x v="1"/>
    <x v="2"/>
    <x v="1"/>
  </r>
  <r>
    <x v="1"/>
    <x v="2"/>
    <x v="1"/>
  </r>
  <r>
    <x v="1"/>
    <x v="1"/>
    <x v="1"/>
  </r>
  <r>
    <x v="1"/>
    <x v="7"/>
    <x v="1"/>
  </r>
  <r>
    <x v="0"/>
    <x v="0"/>
    <x v="2"/>
  </r>
  <r>
    <x v="0"/>
    <x v="4"/>
    <x v="1"/>
  </r>
  <r>
    <x v="4"/>
    <x v="1"/>
    <x v="1"/>
  </r>
  <r>
    <x v="0"/>
    <x v="4"/>
    <x v="4"/>
  </r>
  <r>
    <x v="0"/>
    <x v="3"/>
    <x v="1"/>
  </r>
  <r>
    <x v="0"/>
    <x v="1"/>
    <x v="3"/>
  </r>
  <r>
    <x v="0"/>
    <x v="3"/>
    <x v="1"/>
  </r>
  <r>
    <x v="0"/>
    <x v="3"/>
    <x v="1"/>
  </r>
  <r>
    <x v="0"/>
    <x v="1"/>
    <x v="1"/>
  </r>
  <r>
    <x v="1"/>
    <x v="4"/>
    <x v="1"/>
  </r>
  <r>
    <x v="4"/>
    <x v="3"/>
    <x v="1"/>
  </r>
  <r>
    <x v="1"/>
    <x v="8"/>
    <x v="1"/>
  </r>
  <r>
    <x v="0"/>
    <x v="3"/>
    <x v="1"/>
  </r>
  <r>
    <x v="1"/>
    <x v="3"/>
    <x v="6"/>
  </r>
  <r>
    <x v="1"/>
    <x v="1"/>
    <x v="1"/>
  </r>
  <r>
    <x v="1"/>
    <x v="3"/>
    <x v="1"/>
  </r>
  <r>
    <x v="0"/>
    <x v="3"/>
    <x v="2"/>
  </r>
  <r>
    <x v="0"/>
    <x v="1"/>
    <x v="6"/>
  </r>
  <r>
    <x v="4"/>
    <x v="7"/>
    <x v="1"/>
  </r>
  <r>
    <x v="1"/>
    <x v="8"/>
    <x v="1"/>
  </r>
  <r>
    <x v="1"/>
    <x v="7"/>
    <x v="1"/>
  </r>
  <r>
    <x v="0"/>
    <x v="5"/>
    <x v="1"/>
  </r>
  <r>
    <x v="4"/>
    <x v="4"/>
    <x v="1"/>
  </r>
  <r>
    <x v="1"/>
    <x v="0"/>
    <x v="1"/>
  </r>
  <r>
    <x v="0"/>
    <x v="6"/>
    <x v="1"/>
  </r>
  <r>
    <x v="0"/>
    <x v="3"/>
    <x v="1"/>
  </r>
  <r>
    <x v="1"/>
    <x v="3"/>
    <x v="1"/>
  </r>
  <r>
    <x v="1"/>
    <x v="3"/>
    <x v="1"/>
  </r>
  <r>
    <x v="1"/>
    <x v="5"/>
    <x v="0"/>
  </r>
  <r>
    <x v="0"/>
    <x v="3"/>
    <x v="0"/>
  </r>
  <r>
    <x v="1"/>
    <x v="2"/>
    <x v="1"/>
  </r>
  <r>
    <x v="1"/>
    <x v="3"/>
    <x v="1"/>
  </r>
  <r>
    <x v="1"/>
    <x v="4"/>
    <x v="1"/>
  </r>
  <r>
    <x v="1"/>
    <x v="2"/>
    <x v="1"/>
  </r>
  <r>
    <x v="1"/>
    <x v="4"/>
    <x v="1"/>
  </r>
  <r>
    <x v="1"/>
    <x v="4"/>
    <x v="1"/>
  </r>
  <r>
    <x v="0"/>
    <x v="1"/>
    <x v="4"/>
  </r>
  <r>
    <x v="0"/>
    <x v="3"/>
    <x v="1"/>
  </r>
  <r>
    <x v="0"/>
    <x v="3"/>
    <x v="1"/>
  </r>
  <r>
    <x v="1"/>
    <x v="1"/>
    <x v="6"/>
  </r>
  <r>
    <x v="0"/>
    <x v="3"/>
    <x v="1"/>
  </r>
  <r>
    <x v="1"/>
    <x v="1"/>
    <x v="1"/>
  </r>
  <r>
    <x v="1"/>
    <x v="2"/>
    <x v="0"/>
  </r>
  <r>
    <x v="0"/>
    <x v="4"/>
    <x v="1"/>
  </r>
  <r>
    <x v="0"/>
    <x v="2"/>
    <x v="1"/>
  </r>
  <r>
    <x v="1"/>
    <x v="3"/>
    <x v="1"/>
  </r>
  <r>
    <x v="0"/>
    <x v="2"/>
    <x v="1"/>
  </r>
  <r>
    <x v="1"/>
    <x v="5"/>
    <x v="1"/>
  </r>
  <r>
    <x v="1"/>
    <x v="4"/>
    <x v="1"/>
  </r>
  <r>
    <x v="0"/>
    <x v="5"/>
    <x v="4"/>
  </r>
  <r>
    <x v="1"/>
    <x v="2"/>
    <x v="2"/>
  </r>
  <r>
    <x v="1"/>
    <x v="4"/>
    <x v="1"/>
  </r>
  <r>
    <x v="1"/>
    <x v="3"/>
    <x v="5"/>
  </r>
  <r>
    <x v="1"/>
    <x v="3"/>
    <x v="6"/>
  </r>
  <r>
    <x v="1"/>
    <x v="3"/>
    <x v="1"/>
  </r>
  <r>
    <x v="0"/>
    <x v="3"/>
    <x v="6"/>
  </r>
  <r>
    <x v="1"/>
    <x v="3"/>
    <x v="1"/>
  </r>
  <r>
    <x v="1"/>
    <x v="5"/>
    <x v="1"/>
  </r>
  <r>
    <x v="1"/>
    <x v="1"/>
    <x v="1"/>
  </r>
  <r>
    <x v="0"/>
    <x v="6"/>
    <x v="1"/>
  </r>
  <r>
    <x v="1"/>
    <x v="3"/>
    <x v="1"/>
  </r>
  <r>
    <x v="1"/>
    <x v="4"/>
    <x v="1"/>
  </r>
  <r>
    <x v="1"/>
    <x v="2"/>
    <x v="1"/>
  </r>
  <r>
    <x v="1"/>
    <x v="5"/>
    <x v="1"/>
  </r>
  <r>
    <x v="4"/>
    <x v="3"/>
    <x v="3"/>
  </r>
  <r>
    <x v="4"/>
    <x v="1"/>
    <x v="1"/>
  </r>
  <r>
    <x v="1"/>
    <x v="4"/>
    <x v="1"/>
  </r>
  <r>
    <x v="1"/>
    <x v="3"/>
    <x v="2"/>
  </r>
  <r>
    <x v="1"/>
    <x v="3"/>
    <x v="4"/>
  </r>
  <r>
    <x v="0"/>
    <x v="6"/>
    <x v="1"/>
  </r>
  <r>
    <x v="4"/>
    <x v="3"/>
    <x v="1"/>
  </r>
  <r>
    <x v="1"/>
    <x v="2"/>
    <x v="1"/>
  </r>
  <r>
    <x v="0"/>
    <x v="3"/>
    <x v="1"/>
  </r>
  <r>
    <x v="1"/>
    <x v="4"/>
    <x v="1"/>
  </r>
  <r>
    <x v="1"/>
    <x v="2"/>
    <x v="0"/>
  </r>
  <r>
    <x v="4"/>
    <x v="2"/>
    <x v="1"/>
  </r>
  <r>
    <x v="0"/>
    <x v="1"/>
    <x v="1"/>
  </r>
  <r>
    <x v="1"/>
    <x v="1"/>
    <x v="1"/>
  </r>
  <r>
    <x v="1"/>
    <x v="3"/>
    <x v="1"/>
  </r>
  <r>
    <x v="1"/>
    <x v="7"/>
    <x v="1"/>
  </r>
  <r>
    <x v="4"/>
    <x v="5"/>
    <x v="1"/>
  </r>
  <r>
    <x v="1"/>
    <x v="1"/>
    <x v="1"/>
  </r>
  <r>
    <x v="0"/>
    <x v="3"/>
    <x v="1"/>
  </r>
  <r>
    <x v="0"/>
    <x v="1"/>
    <x v="1"/>
  </r>
  <r>
    <x v="0"/>
    <x v="3"/>
    <x v="1"/>
  </r>
  <r>
    <x v="1"/>
    <x v="3"/>
    <x v="1"/>
  </r>
  <r>
    <x v="1"/>
    <x v="1"/>
    <x v="1"/>
  </r>
  <r>
    <x v="0"/>
    <x v="3"/>
    <x v="1"/>
  </r>
  <r>
    <x v="1"/>
    <x v="3"/>
    <x v="1"/>
  </r>
  <r>
    <x v="0"/>
    <x v="2"/>
    <x v="1"/>
  </r>
  <r>
    <x v="1"/>
    <x v="2"/>
    <x v="1"/>
  </r>
  <r>
    <x v="1"/>
    <x v="3"/>
    <x v="1"/>
  </r>
  <r>
    <x v="4"/>
    <x v="4"/>
    <x v="1"/>
  </r>
  <r>
    <x v="1"/>
    <x v="2"/>
    <x v="6"/>
  </r>
  <r>
    <x v="0"/>
    <x v="1"/>
    <x v="4"/>
  </r>
  <r>
    <x v="1"/>
    <x v="5"/>
    <x v="1"/>
  </r>
  <r>
    <x v="4"/>
    <x v="3"/>
    <x v="1"/>
  </r>
  <r>
    <x v="1"/>
    <x v="7"/>
    <x v="1"/>
  </r>
  <r>
    <x v="1"/>
    <x v="3"/>
    <x v="1"/>
  </r>
  <r>
    <x v="1"/>
    <x v="3"/>
    <x v="3"/>
  </r>
  <r>
    <x v="1"/>
    <x v="3"/>
    <x v="1"/>
  </r>
  <r>
    <x v="1"/>
    <x v="4"/>
    <x v="1"/>
  </r>
  <r>
    <x v="1"/>
    <x v="1"/>
    <x v="0"/>
  </r>
  <r>
    <x v="0"/>
    <x v="1"/>
    <x v="1"/>
  </r>
  <r>
    <x v="0"/>
    <x v="6"/>
    <x v="6"/>
  </r>
  <r>
    <x v="1"/>
    <x v="1"/>
    <x v="1"/>
  </r>
  <r>
    <x v="1"/>
    <x v="1"/>
    <x v="2"/>
  </r>
  <r>
    <x v="1"/>
    <x v="3"/>
    <x v="1"/>
  </r>
  <r>
    <x v="1"/>
    <x v="1"/>
    <x v="1"/>
  </r>
  <r>
    <x v="1"/>
    <x v="1"/>
    <x v="1"/>
  </r>
  <r>
    <x v="0"/>
    <x v="4"/>
    <x v="2"/>
  </r>
  <r>
    <x v="0"/>
    <x v="5"/>
    <x v="1"/>
  </r>
  <r>
    <x v="1"/>
    <x v="3"/>
    <x v="1"/>
  </r>
  <r>
    <x v="0"/>
    <x v="6"/>
    <x v="1"/>
  </r>
  <r>
    <x v="1"/>
    <x v="3"/>
    <x v="6"/>
  </r>
  <r>
    <x v="4"/>
    <x v="3"/>
    <x v="1"/>
  </r>
  <r>
    <x v="1"/>
    <x v="1"/>
    <x v="1"/>
  </r>
  <r>
    <x v="1"/>
    <x v="3"/>
    <x v="1"/>
  </r>
  <r>
    <x v="1"/>
    <x v="2"/>
    <x v="6"/>
  </r>
  <r>
    <x v="0"/>
    <x v="1"/>
    <x v="1"/>
  </r>
  <r>
    <x v="0"/>
    <x v="3"/>
    <x v="1"/>
  </r>
  <r>
    <x v="0"/>
    <x v="3"/>
    <x v="1"/>
  </r>
  <r>
    <x v="1"/>
    <x v="4"/>
    <x v="5"/>
  </r>
  <r>
    <x v="0"/>
    <x v="3"/>
    <x v="1"/>
  </r>
  <r>
    <x v="1"/>
    <x v="4"/>
    <x v="1"/>
  </r>
  <r>
    <x v="4"/>
    <x v="3"/>
    <x v="5"/>
  </r>
  <r>
    <x v="1"/>
    <x v="4"/>
    <x v="1"/>
  </r>
  <r>
    <x v="1"/>
    <x v="1"/>
    <x v="1"/>
  </r>
  <r>
    <x v="1"/>
    <x v="2"/>
    <x v="1"/>
  </r>
  <r>
    <x v="1"/>
    <x v="4"/>
    <x v="2"/>
  </r>
  <r>
    <x v="1"/>
    <x v="1"/>
    <x v="6"/>
  </r>
  <r>
    <x v="0"/>
    <x v="1"/>
    <x v="0"/>
  </r>
  <r>
    <x v="2"/>
    <x v="4"/>
    <x v="1"/>
  </r>
  <r>
    <x v="0"/>
    <x v="3"/>
    <x v="1"/>
  </r>
  <r>
    <x v="4"/>
    <x v="3"/>
    <x v="1"/>
  </r>
  <r>
    <x v="0"/>
    <x v="0"/>
    <x v="1"/>
  </r>
  <r>
    <x v="0"/>
    <x v="3"/>
    <x v="1"/>
  </r>
  <r>
    <x v="1"/>
    <x v="5"/>
    <x v="5"/>
  </r>
  <r>
    <x v="1"/>
    <x v="1"/>
    <x v="1"/>
  </r>
  <r>
    <x v="0"/>
    <x v="4"/>
    <x v="1"/>
  </r>
  <r>
    <x v="0"/>
    <x v="6"/>
    <x v="1"/>
  </r>
  <r>
    <x v="1"/>
    <x v="2"/>
    <x v="1"/>
  </r>
  <r>
    <x v="1"/>
    <x v="3"/>
    <x v="1"/>
  </r>
  <r>
    <x v="0"/>
    <x v="3"/>
    <x v="4"/>
  </r>
  <r>
    <x v="0"/>
    <x v="1"/>
    <x v="5"/>
  </r>
  <r>
    <x v="1"/>
    <x v="7"/>
    <x v="1"/>
  </r>
  <r>
    <x v="1"/>
    <x v="7"/>
    <x v="1"/>
  </r>
  <r>
    <x v="1"/>
    <x v="3"/>
    <x v="1"/>
  </r>
  <r>
    <x v="1"/>
    <x v="1"/>
    <x v="1"/>
  </r>
  <r>
    <x v="0"/>
    <x v="4"/>
    <x v="2"/>
  </r>
  <r>
    <x v="1"/>
    <x v="4"/>
    <x v="1"/>
  </r>
  <r>
    <x v="1"/>
    <x v="3"/>
    <x v="1"/>
  </r>
  <r>
    <x v="0"/>
    <x v="0"/>
    <x v="1"/>
  </r>
  <r>
    <x v="0"/>
    <x v="4"/>
    <x v="5"/>
  </r>
  <r>
    <x v="1"/>
    <x v="3"/>
    <x v="1"/>
  </r>
  <r>
    <x v="0"/>
    <x v="6"/>
    <x v="1"/>
  </r>
  <r>
    <x v="1"/>
    <x v="5"/>
    <x v="0"/>
  </r>
  <r>
    <x v="1"/>
    <x v="6"/>
    <x v="1"/>
  </r>
  <r>
    <x v="0"/>
    <x v="1"/>
    <x v="3"/>
  </r>
  <r>
    <x v="1"/>
    <x v="1"/>
    <x v="0"/>
  </r>
  <r>
    <x v="1"/>
    <x v="3"/>
    <x v="1"/>
  </r>
  <r>
    <x v="1"/>
    <x v="5"/>
    <x v="6"/>
  </r>
  <r>
    <x v="1"/>
    <x v="3"/>
    <x v="1"/>
  </r>
  <r>
    <x v="0"/>
    <x v="6"/>
    <x v="1"/>
  </r>
  <r>
    <x v="1"/>
    <x v="1"/>
    <x v="4"/>
  </r>
  <r>
    <x v="1"/>
    <x v="4"/>
    <x v="1"/>
  </r>
  <r>
    <x v="1"/>
    <x v="1"/>
    <x v="1"/>
  </r>
  <r>
    <x v="1"/>
    <x v="1"/>
    <x v="1"/>
  </r>
  <r>
    <x v="1"/>
    <x v="5"/>
    <x v="1"/>
  </r>
  <r>
    <x v="1"/>
    <x v="4"/>
    <x v="4"/>
  </r>
  <r>
    <x v="1"/>
    <x v="3"/>
    <x v="1"/>
  </r>
  <r>
    <x v="1"/>
    <x v="4"/>
    <x v="2"/>
  </r>
  <r>
    <x v="0"/>
    <x v="3"/>
    <x v="1"/>
  </r>
  <r>
    <x v="0"/>
    <x v="3"/>
    <x v="1"/>
  </r>
  <r>
    <x v="0"/>
    <x v="3"/>
    <x v="1"/>
  </r>
  <r>
    <x v="1"/>
    <x v="7"/>
    <x v="1"/>
  </r>
  <r>
    <x v="1"/>
    <x v="5"/>
    <x v="3"/>
  </r>
  <r>
    <x v="1"/>
    <x v="5"/>
    <x v="3"/>
  </r>
  <r>
    <x v="1"/>
    <x v="3"/>
    <x v="1"/>
  </r>
  <r>
    <x v="0"/>
    <x v="2"/>
    <x v="1"/>
  </r>
  <r>
    <x v="0"/>
    <x v="1"/>
    <x v="1"/>
  </r>
  <r>
    <x v="1"/>
    <x v="1"/>
    <x v="1"/>
  </r>
  <r>
    <x v="1"/>
    <x v="3"/>
    <x v="1"/>
  </r>
  <r>
    <x v="1"/>
    <x v="4"/>
    <x v="1"/>
  </r>
  <r>
    <x v="1"/>
    <x v="3"/>
    <x v="1"/>
  </r>
  <r>
    <x v="1"/>
    <x v="2"/>
    <x v="1"/>
  </r>
  <r>
    <x v="1"/>
    <x v="2"/>
    <x v="6"/>
  </r>
  <r>
    <x v="0"/>
    <x v="7"/>
    <x v="1"/>
  </r>
  <r>
    <x v="4"/>
    <x v="4"/>
    <x v="1"/>
  </r>
  <r>
    <x v="1"/>
    <x v="2"/>
    <x v="4"/>
  </r>
  <r>
    <x v="1"/>
    <x v="2"/>
    <x v="1"/>
  </r>
  <r>
    <x v="1"/>
    <x v="0"/>
    <x v="1"/>
  </r>
  <r>
    <x v="1"/>
    <x v="4"/>
    <x v="1"/>
  </r>
  <r>
    <x v="1"/>
    <x v="1"/>
    <x v="1"/>
  </r>
  <r>
    <x v="0"/>
    <x v="1"/>
    <x v="1"/>
  </r>
  <r>
    <x v="1"/>
    <x v="1"/>
    <x v="1"/>
  </r>
  <r>
    <x v="0"/>
    <x v="6"/>
    <x v="1"/>
  </r>
  <r>
    <x v="1"/>
    <x v="1"/>
    <x v="0"/>
  </r>
  <r>
    <x v="1"/>
    <x v="5"/>
    <x v="0"/>
  </r>
  <r>
    <x v="1"/>
    <x v="3"/>
    <x v="2"/>
  </r>
  <r>
    <x v="1"/>
    <x v="0"/>
    <x v="1"/>
  </r>
  <r>
    <x v="1"/>
    <x v="4"/>
    <x v="5"/>
  </r>
  <r>
    <x v="0"/>
    <x v="0"/>
    <x v="1"/>
  </r>
  <r>
    <x v="0"/>
    <x v="3"/>
    <x v="1"/>
  </r>
  <r>
    <x v="1"/>
    <x v="2"/>
    <x v="1"/>
  </r>
  <r>
    <x v="1"/>
    <x v="3"/>
    <x v="1"/>
  </r>
  <r>
    <x v="1"/>
    <x v="3"/>
    <x v="1"/>
  </r>
  <r>
    <x v="1"/>
    <x v="4"/>
    <x v="1"/>
  </r>
  <r>
    <x v="1"/>
    <x v="4"/>
    <x v="1"/>
  </r>
  <r>
    <x v="1"/>
    <x v="3"/>
    <x v="1"/>
  </r>
  <r>
    <x v="4"/>
    <x v="7"/>
    <x v="1"/>
  </r>
  <r>
    <x v="1"/>
    <x v="0"/>
    <x v="1"/>
  </r>
  <r>
    <x v="1"/>
    <x v="3"/>
    <x v="1"/>
  </r>
  <r>
    <x v="0"/>
    <x v="4"/>
    <x v="1"/>
  </r>
  <r>
    <x v="0"/>
    <x v="3"/>
    <x v="1"/>
  </r>
  <r>
    <x v="1"/>
    <x v="3"/>
    <x v="1"/>
  </r>
  <r>
    <x v="1"/>
    <x v="4"/>
    <x v="2"/>
  </r>
  <r>
    <x v="1"/>
    <x v="7"/>
    <x v="1"/>
  </r>
  <r>
    <x v="1"/>
    <x v="7"/>
    <x v="1"/>
  </r>
  <r>
    <x v="0"/>
    <x v="1"/>
    <x v="1"/>
  </r>
  <r>
    <x v="0"/>
    <x v="7"/>
    <x v="0"/>
  </r>
  <r>
    <x v="0"/>
    <x v="0"/>
    <x v="1"/>
  </r>
  <r>
    <x v="0"/>
    <x v="1"/>
    <x v="6"/>
  </r>
  <r>
    <x v="1"/>
    <x v="5"/>
    <x v="1"/>
  </r>
  <r>
    <x v="1"/>
    <x v="1"/>
    <x v="1"/>
  </r>
  <r>
    <x v="0"/>
    <x v="3"/>
    <x v="1"/>
  </r>
  <r>
    <x v="1"/>
    <x v="3"/>
    <x v="1"/>
  </r>
  <r>
    <x v="1"/>
    <x v="4"/>
    <x v="1"/>
  </r>
  <r>
    <x v="0"/>
    <x v="3"/>
    <x v="1"/>
  </r>
  <r>
    <x v="1"/>
    <x v="3"/>
    <x v="1"/>
  </r>
  <r>
    <x v="0"/>
    <x v="1"/>
    <x v="1"/>
  </r>
  <r>
    <x v="0"/>
    <x v="3"/>
    <x v="1"/>
  </r>
  <r>
    <x v="1"/>
    <x v="3"/>
    <x v="1"/>
  </r>
  <r>
    <x v="1"/>
    <x v="1"/>
    <x v="1"/>
  </r>
  <r>
    <x v="1"/>
    <x v="1"/>
    <x v="1"/>
  </r>
  <r>
    <x v="1"/>
    <x v="4"/>
    <x v="0"/>
  </r>
  <r>
    <x v="1"/>
    <x v="5"/>
    <x v="1"/>
  </r>
  <r>
    <x v="1"/>
    <x v="4"/>
    <x v="6"/>
  </r>
  <r>
    <x v="1"/>
    <x v="4"/>
    <x v="4"/>
  </r>
  <r>
    <x v="0"/>
    <x v="3"/>
    <x v="1"/>
  </r>
  <r>
    <x v="1"/>
    <x v="0"/>
    <x v="2"/>
  </r>
  <r>
    <x v="0"/>
    <x v="3"/>
    <x v="1"/>
  </r>
  <r>
    <x v="0"/>
    <x v="4"/>
    <x v="1"/>
  </r>
  <r>
    <x v="1"/>
    <x v="1"/>
    <x v="5"/>
  </r>
  <r>
    <x v="0"/>
    <x v="2"/>
    <x v="1"/>
  </r>
  <r>
    <x v="1"/>
    <x v="1"/>
    <x v="1"/>
  </r>
  <r>
    <x v="1"/>
    <x v="2"/>
    <x v="1"/>
  </r>
  <r>
    <x v="2"/>
    <x v="5"/>
    <x v="1"/>
  </r>
  <r>
    <x v="0"/>
    <x v="5"/>
    <x v="1"/>
  </r>
  <r>
    <x v="1"/>
    <x v="3"/>
    <x v="1"/>
  </r>
  <r>
    <x v="1"/>
    <x v="4"/>
    <x v="1"/>
  </r>
  <r>
    <x v="0"/>
    <x v="3"/>
    <x v="1"/>
  </r>
  <r>
    <x v="1"/>
    <x v="6"/>
    <x v="1"/>
  </r>
  <r>
    <x v="1"/>
    <x v="3"/>
    <x v="0"/>
  </r>
  <r>
    <x v="4"/>
    <x v="3"/>
    <x v="1"/>
  </r>
  <r>
    <x v="1"/>
    <x v="2"/>
    <x v="1"/>
  </r>
  <r>
    <x v="1"/>
    <x v="4"/>
    <x v="1"/>
  </r>
  <r>
    <x v="0"/>
    <x v="4"/>
    <x v="2"/>
  </r>
  <r>
    <x v="0"/>
    <x v="3"/>
    <x v="4"/>
  </r>
  <r>
    <x v="1"/>
    <x v="4"/>
    <x v="4"/>
  </r>
  <r>
    <x v="0"/>
    <x v="7"/>
    <x v="1"/>
  </r>
  <r>
    <x v="2"/>
    <x v="4"/>
    <x v="4"/>
  </r>
  <r>
    <x v="1"/>
    <x v="5"/>
    <x v="5"/>
  </r>
  <r>
    <x v="0"/>
    <x v="3"/>
    <x v="2"/>
  </r>
  <r>
    <x v="1"/>
    <x v="4"/>
    <x v="1"/>
  </r>
  <r>
    <x v="0"/>
    <x v="2"/>
    <x v="1"/>
  </r>
  <r>
    <x v="1"/>
    <x v="1"/>
    <x v="1"/>
  </r>
  <r>
    <x v="1"/>
    <x v="3"/>
    <x v="1"/>
  </r>
  <r>
    <x v="1"/>
    <x v="3"/>
    <x v="6"/>
  </r>
  <r>
    <x v="1"/>
    <x v="3"/>
    <x v="1"/>
  </r>
  <r>
    <x v="0"/>
    <x v="0"/>
    <x v="1"/>
  </r>
  <r>
    <x v="0"/>
    <x v="3"/>
    <x v="1"/>
  </r>
  <r>
    <x v="1"/>
    <x v="2"/>
    <x v="6"/>
  </r>
  <r>
    <x v="1"/>
    <x v="3"/>
    <x v="4"/>
  </r>
  <r>
    <x v="1"/>
    <x v="3"/>
    <x v="1"/>
  </r>
  <r>
    <x v="0"/>
    <x v="3"/>
    <x v="1"/>
  </r>
  <r>
    <x v="1"/>
    <x v="1"/>
    <x v="1"/>
  </r>
  <r>
    <x v="1"/>
    <x v="3"/>
    <x v="1"/>
  </r>
  <r>
    <x v="1"/>
    <x v="3"/>
    <x v="1"/>
  </r>
  <r>
    <x v="1"/>
    <x v="3"/>
    <x v="1"/>
  </r>
  <r>
    <x v="0"/>
    <x v="3"/>
    <x v="1"/>
  </r>
  <r>
    <x v="4"/>
    <x v="4"/>
    <x v="1"/>
  </r>
  <r>
    <x v="1"/>
    <x v="5"/>
    <x v="1"/>
  </r>
  <r>
    <x v="0"/>
    <x v="6"/>
    <x v="1"/>
  </r>
  <r>
    <x v="2"/>
    <x v="2"/>
    <x v="0"/>
  </r>
  <r>
    <x v="0"/>
    <x v="3"/>
    <x v="1"/>
  </r>
  <r>
    <x v="0"/>
    <x v="3"/>
    <x v="2"/>
  </r>
  <r>
    <x v="1"/>
    <x v="0"/>
    <x v="1"/>
  </r>
  <r>
    <x v="0"/>
    <x v="7"/>
    <x v="2"/>
  </r>
  <r>
    <x v="0"/>
    <x v="7"/>
    <x v="1"/>
  </r>
  <r>
    <x v="0"/>
    <x v="3"/>
    <x v="1"/>
  </r>
  <r>
    <x v="0"/>
    <x v="3"/>
    <x v="1"/>
  </r>
  <r>
    <x v="4"/>
    <x v="4"/>
    <x v="1"/>
  </r>
  <r>
    <x v="1"/>
    <x v="2"/>
    <x v="1"/>
  </r>
  <r>
    <x v="0"/>
    <x v="3"/>
    <x v="1"/>
  </r>
  <r>
    <x v="1"/>
    <x v="1"/>
    <x v="1"/>
  </r>
  <r>
    <x v="4"/>
    <x v="4"/>
    <x v="1"/>
  </r>
  <r>
    <x v="0"/>
    <x v="4"/>
    <x v="1"/>
  </r>
  <r>
    <x v="1"/>
    <x v="2"/>
    <x v="2"/>
  </r>
  <r>
    <x v="1"/>
    <x v="3"/>
    <x v="1"/>
  </r>
  <r>
    <x v="0"/>
    <x v="4"/>
    <x v="1"/>
  </r>
  <r>
    <x v="1"/>
    <x v="3"/>
    <x v="1"/>
  </r>
  <r>
    <x v="1"/>
    <x v="4"/>
    <x v="1"/>
  </r>
  <r>
    <x v="0"/>
    <x v="5"/>
    <x v="1"/>
  </r>
  <r>
    <x v="0"/>
    <x v="2"/>
    <x v="1"/>
  </r>
  <r>
    <x v="1"/>
    <x v="5"/>
    <x v="1"/>
  </r>
  <r>
    <x v="1"/>
    <x v="0"/>
    <x v="1"/>
  </r>
  <r>
    <x v="0"/>
    <x v="7"/>
    <x v="6"/>
  </r>
  <r>
    <x v="1"/>
    <x v="3"/>
    <x v="1"/>
  </r>
  <r>
    <x v="1"/>
    <x v="1"/>
    <x v="4"/>
  </r>
  <r>
    <x v="1"/>
    <x v="3"/>
    <x v="1"/>
  </r>
  <r>
    <x v="1"/>
    <x v="1"/>
    <x v="1"/>
  </r>
  <r>
    <x v="1"/>
    <x v="0"/>
    <x v="1"/>
  </r>
  <r>
    <x v="1"/>
    <x v="3"/>
    <x v="1"/>
  </r>
  <r>
    <x v="0"/>
    <x v="3"/>
    <x v="1"/>
  </r>
  <r>
    <x v="0"/>
    <x v="4"/>
    <x v="1"/>
  </r>
  <r>
    <x v="1"/>
    <x v="2"/>
    <x v="1"/>
  </r>
  <r>
    <x v="0"/>
    <x v="3"/>
    <x v="1"/>
  </r>
  <r>
    <x v="1"/>
    <x v="1"/>
    <x v="1"/>
  </r>
  <r>
    <x v="1"/>
    <x v="3"/>
    <x v="1"/>
  </r>
  <r>
    <x v="1"/>
    <x v="3"/>
    <x v="1"/>
  </r>
  <r>
    <x v="0"/>
    <x v="0"/>
    <x v="1"/>
  </r>
  <r>
    <x v="1"/>
    <x v="6"/>
    <x v="1"/>
  </r>
  <r>
    <x v="1"/>
    <x v="3"/>
    <x v="4"/>
  </r>
  <r>
    <x v="0"/>
    <x v="5"/>
    <x v="1"/>
  </r>
  <r>
    <x v="1"/>
    <x v="2"/>
    <x v="1"/>
  </r>
  <r>
    <x v="0"/>
    <x v="4"/>
    <x v="1"/>
  </r>
  <r>
    <x v="1"/>
    <x v="4"/>
    <x v="1"/>
  </r>
  <r>
    <x v="1"/>
    <x v="3"/>
    <x v="1"/>
  </r>
  <r>
    <x v="0"/>
    <x v="1"/>
    <x v="1"/>
  </r>
  <r>
    <x v="0"/>
    <x v="1"/>
    <x v="1"/>
  </r>
  <r>
    <x v="1"/>
    <x v="4"/>
    <x v="1"/>
  </r>
  <r>
    <x v="0"/>
    <x v="5"/>
    <x v="1"/>
  </r>
  <r>
    <x v="1"/>
    <x v="5"/>
    <x v="1"/>
  </r>
  <r>
    <x v="0"/>
    <x v="4"/>
    <x v="1"/>
  </r>
  <r>
    <x v="1"/>
    <x v="1"/>
    <x v="1"/>
  </r>
  <r>
    <x v="1"/>
    <x v="4"/>
    <x v="1"/>
  </r>
  <r>
    <x v="4"/>
    <x v="7"/>
    <x v="6"/>
  </r>
  <r>
    <x v="0"/>
    <x v="5"/>
    <x v="1"/>
  </r>
  <r>
    <x v="1"/>
    <x v="0"/>
    <x v="1"/>
  </r>
  <r>
    <x v="0"/>
    <x v="3"/>
    <x v="1"/>
  </r>
  <r>
    <x v="4"/>
    <x v="3"/>
    <x v="6"/>
  </r>
  <r>
    <x v="0"/>
    <x v="1"/>
    <x v="1"/>
  </r>
  <r>
    <x v="4"/>
    <x v="0"/>
    <x v="1"/>
  </r>
  <r>
    <x v="5"/>
    <x v="9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</r>
  <r>
    <x v="1"/>
    <x v="1"/>
    <x v="1"/>
    <x v="1"/>
  </r>
  <r>
    <x v="1"/>
    <x v="2"/>
    <x v="2"/>
    <x v="2"/>
  </r>
  <r>
    <x v="0"/>
    <x v="1"/>
    <x v="1"/>
    <x v="1"/>
  </r>
  <r>
    <x v="0"/>
    <x v="1"/>
    <x v="3"/>
    <x v="3"/>
  </r>
  <r>
    <x v="1"/>
    <x v="3"/>
    <x v="3"/>
    <x v="3"/>
  </r>
  <r>
    <x v="0"/>
    <x v="4"/>
    <x v="4"/>
    <x v="4"/>
  </r>
  <r>
    <x v="1"/>
    <x v="3"/>
    <x v="3"/>
    <x v="3"/>
  </r>
  <r>
    <x v="2"/>
    <x v="3"/>
    <x v="3"/>
    <x v="3"/>
  </r>
  <r>
    <x v="0"/>
    <x v="1"/>
    <x v="5"/>
    <x v="1"/>
  </r>
  <r>
    <x v="1"/>
    <x v="1"/>
    <x v="6"/>
    <x v="4"/>
  </r>
  <r>
    <x v="0"/>
    <x v="1"/>
    <x v="3"/>
    <x v="3"/>
  </r>
  <r>
    <x v="0"/>
    <x v="1"/>
    <x v="6"/>
    <x v="4"/>
  </r>
  <r>
    <x v="3"/>
    <x v="1"/>
    <x v="7"/>
    <x v="1"/>
  </r>
  <r>
    <x v="0"/>
    <x v="1"/>
    <x v="7"/>
    <x v="1"/>
  </r>
  <r>
    <x v="0"/>
    <x v="1"/>
    <x v="8"/>
    <x v="2"/>
  </r>
  <r>
    <x v="1"/>
    <x v="1"/>
    <x v="9"/>
    <x v="5"/>
  </r>
  <r>
    <x v="1"/>
    <x v="1"/>
    <x v="10"/>
    <x v="4"/>
  </r>
  <r>
    <x v="4"/>
    <x v="1"/>
    <x v="3"/>
    <x v="3"/>
  </r>
  <r>
    <x v="0"/>
    <x v="1"/>
    <x v="3"/>
    <x v="3"/>
  </r>
  <r>
    <x v="1"/>
    <x v="1"/>
    <x v="6"/>
    <x v="4"/>
  </r>
  <r>
    <x v="0"/>
    <x v="1"/>
    <x v="3"/>
    <x v="3"/>
  </r>
  <r>
    <x v="1"/>
    <x v="1"/>
    <x v="3"/>
    <x v="3"/>
  </r>
  <r>
    <x v="1"/>
    <x v="4"/>
    <x v="4"/>
    <x v="4"/>
  </r>
  <r>
    <x v="1"/>
    <x v="1"/>
    <x v="8"/>
    <x v="2"/>
  </r>
  <r>
    <x v="1"/>
    <x v="1"/>
    <x v="11"/>
    <x v="6"/>
  </r>
  <r>
    <x v="4"/>
    <x v="1"/>
    <x v="3"/>
    <x v="3"/>
  </r>
  <r>
    <x v="0"/>
    <x v="1"/>
    <x v="1"/>
    <x v="1"/>
  </r>
  <r>
    <x v="1"/>
    <x v="1"/>
    <x v="3"/>
    <x v="3"/>
  </r>
  <r>
    <x v="1"/>
    <x v="5"/>
    <x v="12"/>
    <x v="4"/>
  </r>
  <r>
    <x v="1"/>
    <x v="1"/>
    <x v="10"/>
    <x v="4"/>
  </r>
  <r>
    <x v="1"/>
    <x v="4"/>
    <x v="11"/>
    <x v="6"/>
  </r>
  <r>
    <x v="0"/>
    <x v="6"/>
    <x v="4"/>
    <x v="4"/>
  </r>
  <r>
    <x v="1"/>
    <x v="1"/>
    <x v="3"/>
    <x v="3"/>
  </r>
  <r>
    <x v="1"/>
    <x v="1"/>
    <x v="4"/>
    <x v="4"/>
  </r>
  <r>
    <x v="1"/>
    <x v="3"/>
    <x v="6"/>
    <x v="4"/>
  </r>
  <r>
    <x v="1"/>
    <x v="1"/>
    <x v="3"/>
    <x v="3"/>
  </r>
  <r>
    <x v="1"/>
    <x v="1"/>
    <x v="13"/>
    <x v="5"/>
  </r>
  <r>
    <x v="1"/>
    <x v="1"/>
    <x v="14"/>
    <x v="7"/>
  </r>
  <r>
    <x v="0"/>
    <x v="3"/>
    <x v="3"/>
    <x v="3"/>
  </r>
  <r>
    <x v="1"/>
    <x v="1"/>
    <x v="8"/>
    <x v="2"/>
  </r>
  <r>
    <x v="1"/>
    <x v="6"/>
    <x v="1"/>
    <x v="1"/>
  </r>
  <r>
    <x v="1"/>
    <x v="1"/>
    <x v="0"/>
    <x v="0"/>
  </r>
  <r>
    <x v="1"/>
    <x v="1"/>
    <x v="15"/>
    <x v="5"/>
  </r>
  <r>
    <x v="1"/>
    <x v="3"/>
    <x v="13"/>
    <x v="5"/>
  </r>
  <r>
    <x v="0"/>
    <x v="1"/>
    <x v="3"/>
    <x v="3"/>
  </r>
  <r>
    <x v="1"/>
    <x v="1"/>
    <x v="1"/>
    <x v="1"/>
  </r>
  <r>
    <x v="1"/>
    <x v="1"/>
    <x v="3"/>
    <x v="3"/>
  </r>
  <r>
    <x v="1"/>
    <x v="1"/>
    <x v="3"/>
    <x v="3"/>
  </r>
  <r>
    <x v="1"/>
    <x v="1"/>
    <x v="1"/>
    <x v="1"/>
  </r>
  <r>
    <x v="0"/>
    <x v="6"/>
    <x v="16"/>
    <x v="1"/>
  </r>
  <r>
    <x v="0"/>
    <x v="4"/>
    <x v="8"/>
    <x v="2"/>
  </r>
  <r>
    <x v="0"/>
    <x v="1"/>
    <x v="3"/>
    <x v="3"/>
  </r>
  <r>
    <x v="1"/>
    <x v="1"/>
    <x v="6"/>
    <x v="4"/>
  </r>
  <r>
    <x v="0"/>
    <x v="1"/>
    <x v="8"/>
    <x v="2"/>
  </r>
  <r>
    <x v="1"/>
    <x v="1"/>
    <x v="17"/>
    <x v="1"/>
  </r>
  <r>
    <x v="1"/>
    <x v="1"/>
    <x v="8"/>
    <x v="2"/>
  </r>
  <r>
    <x v="1"/>
    <x v="1"/>
    <x v="11"/>
    <x v="6"/>
  </r>
  <r>
    <x v="1"/>
    <x v="1"/>
    <x v="3"/>
    <x v="3"/>
  </r>
  <r>
    <x v="1"/>
    <x v="1"/>
    <x v="3"/>
    <x v="3"/>
  </r>
  <r>
    <x v="1"/>
    <x v="0"/>
    <x v="3"/>
    <x v="3"/>
  </r>
  <r>
    <x v="0"/>
    <x v="0"/>
    <x v="3"/>
    <x v="3"/>
  </r>
  <r>
    <x v="1"/>
    <x v="1"/>
    <x v="2"/>
    <x v="2"/>
  </r>
  <r>
    <x v="0"/>
    <x v="1"/>
    <x v="3"/>
    <x v="3"/>
  </r>
  <r>
    <x v="0"/>
    <x v="1"/>
    <x v="2"/>
    <x v="2"/>
  </r>
  <r>
    <x v="1"/>
    <x v="1"/>
    <x v="3"/>
    <x v="3"/>
  </r>
  <r>
    <x v="0"/>
    <x v="1"/>
    <x v="3"/>
    <x v="3"/>
  </r>
  <r>
    <x v="1"/>
    <x v="4"/>
    <x v="8"/>
    <x v="2"/>
  </r>
  <r>
    <x v="1"/>
    <x v="6"/>
    <x v="3"/>
    <x v="3"/>
  </r>
  <r>
    <x v="4"/>
    <x v="1"/>
    <x v="3"/>
    <x v="3"/>
  </r>
  <r>
    <x v="1"/>
    <x v="6"/>
    <x v="3"/>
    <x v="3"/>
  </r>
  <r>
    <x v="1"/>
    <x v="1"/>
    <x v="3"/>
    <x v="3"/>
  </r>
  <r>
    <x v="1"/>
    <x v="1"/>
    <x v="10"/>
    <x v="4"/>
  </r>
  <r>
    <x v="1"/>
    <x v="1"/>
    <x v="17"/>
    <x v="1"/>
  </r>
  <r>
    <x v="1"/>
    <x v="4"/>
    <x v="16"/>
    <x v="1"/>
  </r>
  <r>
    <x v="1"/>
    <x v="1"/>
    <x v="14"/>
    <x v="7"/>
  </r>
  <r>
    <x v="0"/>
    <x v="1"/>
    <x v="3"/>
    <x v="3"/>
  </r>
  <r>
    <x v="0"/>
    <x v="1"/>
    <x v="10"/>
    <x v="4"/>
  </r>
  <r>
    <x v="1"/>
    <x v="1"/>
    <x v="18"/>
    <x v="5"/>
  </r>
  <r>
    <x v="0"/>
    <x v="1"/>
    <x v="3"/>
    <x v="3"/>
  </r>
  <r>
    <x v="1"/>
    <x v="1"/>
    <x v="11"/>
    <x v="6"/>
  </r>
  <r>
    <x v="1"/>
    <x v="1"/>
    <x v="1"/>
    <x v="1"/>
  </r>
  <r>
    <x v="1"/>
    <x v="4"/>
    <x v="11"/>
    <x v="6"/>
  </r>
  <r>
    <x v="0"/>
    <x v="1"/>
    <x v="5"/>
    <x v="1"/>
  </r>
  <r>
    <x v="1"/>
    <x v="1"/>
    <x v="8"/>
    <x v="2"/>
  </r>
  <r>
    <x v="1"/>
    <x v="2"/>
    <x v="7"/>
    <x v="1"/>
  </r>
  <r>
    <x v="1"/>
    <x v="1"/>
    <x v="3"/>
    <x v="3"/>
  </r>
  <r>
    <x v="0"/>
    <x v="2"/>
    <x v="1"/>
    <x v="1"/>
  </r>
  <r>
    <x v="1"/>
    <x v="1"/>
    <x v="18"/>
    <x v="5"/>
  </r>
  <r>
    <x v="1"/>
    <x v="1"/>
    <x v="3"/>
    <x v="3"/>
  </r>
  <r>
    <x v="0"/>
    <x v="1"/>
    <x v="3"/>
    <x v="3"/>
  </r>
  <r>
    <x v="0"/>
    <x v="6"/>
    <x v="18"/>
    <x v="5"/>
  </r>
  <r>
    <x v="1"/>
    <x v="5"/>
    <x v="11"/>
    <x v="6"/>
  </r>
  <r>
    <x v="4"/>
    <x v="1"/>
    <x v="3"/>
    <x v="3"/>
  </r>
  <r>
    <x v="1"/>
    <x v="4"/>
    <x v="2"/>
    <x v="2"/>
  </r>
  <r>
    <x v="1"/>
    <x v="1"/>
    <x v="4"/>
    <x v="4"/>
  </r>
  <r>
    <x v="1"/>
    <x v="1"/>
    <x v="3"/>
    <x v="3"/>
  </r>
  <r>
    <x v="1"/>
    <x v="1"/>
    <x v="0"/>
    <x v="0"/>
  </r>
  <r>
    <x v="0"/>
    <x v="2"/>
    <x v="11"/>
    <x v="6"/>
  </r>
  <r>
    <x v="1"/>
    <x v="1"/>
    <x v="3"/>
    <x v="3"/>
  </r>
  <r>
    <x v="0"/>
    <x v="1"/>
    <x v="3"/>
    <x v="3"/>
  </r>
  <r>
    <x v="1"/>
    <x v="1"/>
    <x v="5"/>
    <x v="1"/>
  </r>
  <r>
    <x v="1"/>
    <x v="1"/>
    <x v="8"/>
    <x v="2"/>
  </r>
  <r>
    <x v="0"/>
    <x v="6"/>
    <x v="5"/>
    <x v="1"/>
  </r>
  <r>
    <x v="1"/>
    <x v="1"/>
    <x v="7"/>
    <x v="1"/>
  </r>
  <r>
    <x v="1"/>
    <x v="1"/>
    <x v="2"/>
    <x v="2"/>
  </r>
  <r>
    <x v="1"/>
    <x v="1"/>
    <x v="3"/>
    <x v="3"/>
  </r>
  <r>
    <x v="1"/>
    <x v="1"/>
    <x v="3"/>
    <x v="3"/>
  </r>
  <r>
    <x v="1"/>
    <x v="1"/>
    <x v="4"/>
    <x v="4"/>
  </r>
  <r>
    <x v="0"/>
    <x v="1"/>
    <x v="19"/>
    <x v="4"/>
  </r>
  <r>
    <x v="0"/>
    <x v="1"/>
    <x v="0"/>
    <x v="0"/>
  </r>
  <r>
    <x v="1"/>
    <x v="1"/>
    <x v="15"/>
    <x v="5"/>
  </r>
  <r>
    <x v="1"/>
    <x v="2"/>
    <x v="2"/>
    <x v="2"/>
  </r>
  <r>
    <x v="1"/>
    <x v="1"/>
    <x v="0"/>
    <x v="0"/>
  </r>
  <r>
    <x v="1"/>
    <x v="1"/>
    <x v="8"/>
    <x v="2"/>
  </r>
  <r>
    <x v="0"/>
    <x v="6"/>
    <x v="13"/>
    <x v="5"/>
  </r>
  <r>
    <x v="0"/>
    <x v="1"/>
    <x v="3"/>
    <x v="3"/>
  </r>
  <r>
    <x v="1"/>
    <x v="1"/>
    <x v="19"/>
    <x v="4"/>
  </r>
  <r>
    <x v="1"/>
    <x v="1"/>
    <x v="14"/>
    <x v="7"/>
  </r>
  <r>
    <x v="1"/>
    <x v="1"/>
    <x v="4"/>
    <x v="4"/>
  </r>
  <r>
    <x v="1"/>
    <x v="1"/>
    <x v="20"/>
    <x v="6"/>
  </r>
  <r>
    <x v="1"/>
    <x v="1"/>
    <x v="11"/>
    <x v="6"/>
  </r>
  <r>
    <x v="0"/>
    <x v="1"/>
    <x v="13"/>
    <x v="5"/>
  </r>
  <r>
    <x v="0"/>
    <x v="0"/>
    <x v="3"/>
    <x v="3"/>
  </r>
  <r>
    <x v="1"/>
    <x v="6"/>
    <x v="14"/>
    <x v="7"/>
  </r>
  <r>
    <x v="1"/>
    <x v="1"/>
    <x v="3"/>
    <x v="3"/>
  </r>
  <r>
    <x v="0"/>
    <x v="1"/>
    <x v="3"/>
    <x v="3"/>
  </r>
  <r>
    <x v="0"/>
    <x v="0"/>
    <x v="3"/>
    <x v="3"/>
  </r>
  <r>
    <x v="4"/>
    <x v="1"/>
    <x v="1"/>
    <x v="1"/>
  </r>
  <r>
    <x v="4"/>
    <x v="2"/>
    <x v="0"/>
    <x v="0"/>
  </r>
  <r>
    <x v="1"/>
    <x v="3"/>
    <x v="6"/>
    <x v="4"/>
  </r>
  <r>
    <x v="1"/>
    <x v="4"/>
    <x v="2"/>
    <x v="2"/>
  </r>
  <r>
    <x v="1"/>
    <x v="1"/>
    <x v="3"/>
    <x v="3"/>
  </r>
  <r>
    <x v="1"/>
    <x v="1"/>
    <x v="21"/>
    <x v="1"/>
  </r>
  <r>
    <x v="0"/>
    <x v="5"/>
    <x v="4"/>
    <x v="4"/>
  </r>
  <r>
    <x v="0"/>
    <x v="1"/>
    <x v="3"/>
    <x v="3"/>
  </r>
  <r>
    <x v="4"/>
    <x v="1"/>
    <x v="6"/>
    <x v="4"/>
  </r>
  <r>
    <x v="1"/>
    <x v="1"/>
    <x v="9"/>
    <x v="5"/>
  </r>
  <r>
    <x v="0"/>
    <x v="1"/>
    <x v="20"/>
    <x v="6"/>
  </r>
  <r>
    <x v="0"/>
    <x v="1"/>
    <x v="8"/>
    <x v="2"/>
  </r>
  <r>
    <x v="1"/>
    <x v="1"/>
    <x v="4"/>
    <x v="4"/>
  </r>
  <r>
    <x v="1"/>
    <x v="1"/>
    <x v="2"/>
    <x v="2"/>
  </r>
  <r>
    <x v="1"/>
    <x v="1"/>
    <x v="2"/>
    <x v="2"/>
  </r>
  <r>
    <x v="1"/>
    <x v="1"/>
    <x v="7"/>
    <x v="1"/>
  </r>
  <r>
    <x v="1"/>
    <x v="1"/>
    <x v="3"/>
    <x v="3"/>
  </r>
  <r>
    <x v="1"/>
    <x v="5"/>
    <x v="8"/>
    <x v="2"/>
  </r>
  <r>
    <x v="4"/>
    <x v="1"/>
    <x v="3"/>
    <x v="3"/>
  </r>
  <r>
    <x v="1"/>
    <x v="1"/>
    <x v="3"/>
    <x v="3"/>
  </r>
  <r>
    <x v="1"/>
    <x v="1"/>
    <x v="8"/>
    <x v="2"/>
  </r>
  <r>
    <x v="1"/>
    <x v="1"/>
    <x v="7"/>
    <x v="1"/>
  </r>
  <r>
    <x v="0"/>
    <x v="1"/>
    <x v="1"/>
    <x v="1"/>
  </r>
  <r>
    <x v="0"/>
    <x v="1"/>
    <x v="5"/>
    <x v="1"/>
  </r>
  <r>
    <x v="1"/>
    <x v="1"/>
    <x v="7"/>
    <x v="1"/>
  </r>
  <r>
    <x v="0"/>
    <x v="1"/>
    <x v="3"/>
    <x v="3"/>
  </r>
  <r>
    <x v="0"/>
    <x v="1"/>
    <x v="7"/>
    <x v="1"/>
  </r>
  <r>
    <x v="0"/>
    <x v="1"/>
    <x v="3"/>
    <x v="3"/>
  </r>
  <r>
    <x v="4"/>
    <x v="2"/>
    <x v="1"/>
    <x v="1"/>
  </r>
  <r>
    <x v="0"/>
    <x v="2"/>
    <x v="14"/>
    <x v="7"/>
  </r>
  <r>
    <x v="1"/>
    <x v="1"/>
    <x v="1"/>
    <x v="1"/>
  </r>
  <r>
    <x v="1"/>
    <x v="1"/>
    <x v="3"/>
    <x v="3"/>
  </r>
  <r>
    <x v="1"/>
    <x v="1"/>
    <x v="8"/>
    <x v="2"/>
  </r>
  <r>
    <x v="0"/>
    <x v="1"/>
    <x v="2"/>
    <x v="2"/>
  </r>
  <r>
    <x v="1"/>
    <x v="5"/>
    <x v="1"/>
    <x v="1"/>
  </r>
  <r>
    <x v="1"/>
    <x v="1"/>
    <x v="14"/>
    <x v="7"/>
  </r>
  <r>
    <x v="1"/>
    <x v="1"/>
    <x v="3"/>
    <x v="3"/>
  </r>
  <r>
    <x v="1"/>
    <x v="1"/>
    <x v="2"/>
    <x v="2"/>
  </r>
  <r>
    <x v="1"/>
    <x v="1"/>
    <x v="14"/>
    <x v="7"/>
  </r>
  <r>
    <x v="1"/>
    <x v="2"/>
    <x v="3"/>
    <x v="3"/>
  </r>
  <r>
    <x v="0"/>
    <x v="3"/>
    <x v="7"/>
    <x v="1"/>
  </r>
  <r>
    <x v="1"/>
    <x v="1"/>
    <x v="12"/>
    <x v="4"/>
  </r>
  <r>
    <x v="0"/>
    <x v="1"/>
    <x v="7"/>
    <x v="1"/>
  </r>
  <r>
    <x v="0"/>
    <x v="1"/>
    <x v="18"/>
    <x v="5"/>
  </r>
  <r>
    <x v="0"/>
    <x v="1"/>
    <x v="4"/>
    <x v="4"/>
  </r>
  <r>
    <x v="1"/>
    <x v="1"/>
    <x v="3"/>
    <x v="3"/>
  </r>
  <r>
    <x v="1"/>
    <x v="1"/>
    <x v="8"/>
    <x v="2"/>
  </r>
  <r>
    <x v="0"/>
    <x v="1"/>
    <x v="3"/>
    <x v="3"/>
  </r>
  <r>
    <x v="0"/>
    <x v="1"/>
    <x v="3"/>
    <x v="3"/>
  </r>
  <r>
    <x v="1"/>
    <x v="1"/>
    <x v="3"/>
    <x v="3"/>
  </r>
  <r>
    <x v="0"/>
    <x v="1"/>
    <x v="0"/>
    <x v="0"/>
  </r>
  <r>
    <x v="1"/>
    <x v="0"/>
    <x v="3"/>
    <x v="3"/>
  </r>
  <r>
    <x v="1"/>
    <x v="2"/>
    <x v="8"/>
    <x v="2"/>
  </r>
  <r>
    <x v="0"/>
    <x v="1"/>
    <x v="2"/>
    <x v="2"/>
  </r>
  <r>
    <x v="1"/>
    <x v="3"/>
    <x v="3"/>
    <x v="3"/>
  </r>
  <r>
    <x v="0"/>
    <x v="0"/>
    <x v="1"/>
    <x v="1"/>
  </r>
  <r>
    <x v="1"/>
    <x v="1"/>
    <x v="3"/>
    <x v="3"/>
  </r>
  <r>
    <x v="0"/>
    <x v="1"/>
    <x v="19"/>
    <x v="4"/>
  </r>
  <r>
    <x v="0"/>
    <x v="1"/>
    <x v="3"/>
    <x v="3"/>
  </r>
  <r>
    <x v="1"/>
    <x v="0"/>
    <x v="12"/>
    <x v="4"/>
  </r>
  <r>
    <x v="0"/>
    <x v="6"/>
    <x v="3"/>
    <x v="3"/>
  </r>
  <r>
    <x v="4"/>
    <x v="1"/>
    <x v="3"/>
    <x v="3"/>
  </r>
  <r>
    <x v="0"/>
    <x v="1"/>
    <x v="3"/>
    <x v="3"/>
  </r>
  <r>
    <x v="0"/>
    <x v="6"/>
    <x v="3"/>
    <x v="3"/>
  </r>
  <r>
    <x v="0"/>
    <x v="1"/>
    <x v="1"/>
    <x v="1"/>
  </r>
  <r>
    <x v="0"/>
    <x v="1"/>
    <x v="7"/>
    <x v="1"/>
  </r>
  <r>
    <x v="1"/>
    <x v="1"/>
    <x v="16"/>
    <x v="1"/>
  </r>
  <r>
    <x v="1"/>
    <x v="1"/>
    <x v="5"/>
    <x v="1"/>
  </r>
  <r>
    <x v="0"/>
    <x v="3"/>
    <x v="8"/>
    <x v="2"/>
  </r>
  <r>
    <x v="1"/>
    <x v="1"/>
    <x v="6"/>
    <x v="4"/>
  </r>
  <r>
    <x v="0"/>
    <x v="1"/>
    <x v="5"/>
    <x v="1"/>
  </r>
  <r>
    <x v="0"/>
    <x v="1"/>
    <x v="1"/>
    <x v="1"/>
  </r>
  <r>
    <x v="0"/>
    <x v="0"/>
    <x v="3"/>
    <x v="3"/>
  </r>
  <r>
    <x v="1"/>
    <x v="1"/>
    <x v="2"/>
    <x v="2"/>
  </r>
  <r>
    <x v="4"/>
    <x v="1"/>
    <x v="0"/>
    <x v="0"/>
  </r>
  <r>
    <x v="1"/>
    <x v="2"/>
    <x v="3"/>
    <x v="3"/>
  </r>
  <r>
    <x v="0"/>
    <x v="1"/>
    <x v="17"/>
    <x v="1"/>
  </r>
  <r>
    <x v="1"/>
    <x v="1"/>
    <x v="3"/>
    <x v="3"/>
  </r>
  <r>
    <x v="4"/>
    <x v="1"/>
    <x v="13"/>
    <x v="5"/>
  </r>
  <r>
    <x v="1"/>
    <x v="1"/>
    <x v="1"/>
    <x v="1"/>
  </r>
  <r>
    <x v="1"/>
    <x v="1"/>
    <x v="4"/>
    <x v="4"/>
  </r>
  <r>
    <x v="2"/>
    <x v="2"/>
    <x v="4"/>
    <x v="4"/>
  </r>
  <r>
    <x v="0"/>
    <x v="3"/>
    <x v="22"/>
    <x v="4"/>
  </r>
  <r>
    <x v="0"/>
    <x v="1"/>
    <x v="3"/>
    <x v="3"/>
  </r>
  <r>
    <x v="1"/>
    <x v="1"/>
    <x v="3"/>
    <x v="3"/>
  </r>
  <r>
    <x v="1"/>
    <x v="1"/>
    <x v="7"/>
    <x v="1"/>
  </r>
  <r>
    <x v="1"/>
    <x v="1"/>
    <x v="1"/>
    <x v="1"/>
  </r>
  <r>
    <x v="0"/>
    <x v="1"/>
    <x v="3"/>
    <x v="3"/>
  </r>
  <r>
    <x v="1"/>
    <x v="1"/>
    <x v="3"/>
    <x v="3"/>
  </r>
  <r>
    <x v="0"/>
    <x v="1"/>
    <x v="22"/>
    <x v="4"/>
  </r>
  <r>
    <x v="1"/>
    <x v="4"/>
    <x v="12"/>
    <x v="4"/>
  </r>
  <r>
    <x v="1"/>
    <x v="1"/>
    <x v="10"/>
    <x v="4"/>
  </r>
  <r>
    <x v="0"/>
    <x v="1"/>
    <x v="3"/>
    <x v="3"/>
  </r>
  <r>
    <x v="0"/>
    <x v="1"/>
    <x v="0"/>
    <x v="0"/>
  </r>
  <r>
    <x v="1"/>
    <x v="1"/>
    <x v="14"/>
    <x v="7"/>
  </r>
  <r>
    <x v="0"/>
    <x v="1"/>
    <x v="3"/>
    <x v="3"/>
  </r>
  <r>
    <x v="1"/>
    <x v="1"/>
    <x v="22"/>
    <x v="4"/>
  </r>
  <r>
    <x v="1"/>
    <x v="1"/>
    <x v="1"/>
    <x v="1"/>
  </r>
  <r>
    <x v="1"/>
    <x v="1"/>
    <x v="14"/>
    <x v="7"/>
  </r>
  <r>
    <x v="1"/>
    <x v="1"/>
    <x v="20"/>
    <x v="6"/>
  </r>
  <r>
    <x v="1"/>
    <x v="1"/>
    <x v="10"/>
    <x v="4"/>
  </r>
  <r>
    <x v="1"/>
    <x v="1"/>
    <x v="20"/>
    <x v="6"/>
  </r>
  <r>
    <x v="1"/>
    <x v="1"/>
    <x v="11"/>
    <x v="6"/>
  </r>
  <r>
    <x v="4"/>
    <x v="1"/>
    <x v="3"/>
    <x v="3"/>
  </r>
  <r>
    <x v="1"/>
    <x v="1"/>
    <x v="3"/>
    <x v="3"/>
  </r>
  <r>
    <x v="1"/>
    <x v="1"/>
    <x v="10"/>
    <x v="4"/>
  </r>
  <r>
    <x v="1"/>
    <x v="6"/>
    <x v="11"/>
    <x v="6"/>
  </r>
  <r>
    <x v="0"/>
    <x v="1"/>
    <x v="10"/>
    <x v="4"/>
  </r>
  <r>
    <x v="0"/>
    <x v="2"/>
    <x v="1"/>
    <x v="1"/>
  </r>
  <r>
    <x v="1"/>
    <x v="1"/>
    <x v="10"/>
    <x v="4"/>
  </r>
  <r>
    <x v="1"/>
    <x v="3"/>
    <x v="3"/>
    <x v="3"/>
  </r>
  <r>
    <x v="0"/>
    <x v="1"/>
    <x v="8"/>
    <x v="2"/>
  </r>
  <r>
    <x v="1"/>
    <x v="1"/>
    <x v="3"/>
    <x v="3"/>
  </r>
  <r>
    <x v="1"/>
    <x v="2"/>
    <x v="9"/>
    <x v="5"/>
  </r>
  <r>
    <x v="1"/>
    <x v="1"/>
    <x v="1"/>
    <x v="1"/>
  </r>
  <r>
    <x v="1"/>
    <x v="1"/>
    <x v="3"/>
    <x v="3"/>
  </r>
  <r>
    <x v="1"/>
    <x v="1"/>
    <x v="3"/>
    <x v="3"/>
  </r>
  <r>
    <x v="1"/>
    <x v="1"/>
    <x v="3"/>
    <x v="3"/>
  </r>
  <r>
    <x v="1"/>
    <x v="1"/>
    <x v="2"/>
    <x v="2"/>
  </r>
  <r>
    <x v="1"/>
    <x v="1"/>
    <x v="13"/>
    <x v="5"/>
  </r>
  <r>
    <x v="1"/>
    <x v="2"/>
    <x v="20"/>
    <x v="6"/>
  </r>
  <r>
    <x v="1"/>
    <x v="1"/>
    <x v="18"/>
    <x v="5"/>
  </r>
  <r>
    <x v="0"/>
    <x v="1"/>
    <x v="1"/>
    <x v="1"/>
  </r>
  <r>
    <x v="0"/>
    <x v="1"/>
    <x v="3"/>
    <x v="3"/>
  </r>
  <r>
    <x v="1"/>
    <x v="1"/>
    <x v="3"/>
    <x v="3"/>
  </r>
  <r>
    <x v="0"/>
    <x v="0"/>
    <x v="6"/>
    <x v="4"/>
  </r>
  <r>
    <x v="1"/>
    <x v="1"/>
    <x v="9"/>
    <x v="5"/>
  </r>
  <r>
    <x v="1"/>
    <x v="1"/>
    <x v="1"/>
    <x v="1"/>
  </r>
  <r>
    <x v="0"/>
    <x v="4"/>
    <x v="1"/>
    <x v="1"/>
  </r>
  <r>
    <x v="1"/>
    <x v="1"/>
    <x v="3"/>
    <x v="3"/>
  </r>
  <r>
    <x v="1"/>
    <x v="1"/>
    <x v="3"/>
    <x v="3"/>
  </r>
  <r>
    <x v="1"/>
    <x v="1"/>
    <x v="14"/>
    <x v="7"/>
  </r>
  <r>
    <x v="1"/>
    <x v="1"/>
    <x v="1"/>
    <x v="1"/>
  </r>
  <r>
    <x v="0"/>
    <x v="1"/>
    <x v="1"/>
    <x v="1"/>
  </r>
  <r>
    <x v="1"/>
    <x v="1"/>
    <x v="7"/>
    <x v="1"/>
  </r>
  <r>
    <x v="1"/>
    <x v="1"/>
    <x v="14"/>
    <x v="7"/>
  </r>
  <r>
    <x v="1"/>
    <x v="1"/>
    <x v="3"/>
    <x v="3"/>
  </r>
  <r>
    <x v="1"/>
    <x v="1"/>
    <x v="3"/>
    <x v="3"/>
  </r>
  <r>
    <x v="0"/>
    <x v="6"/>
    <x v="17"/>
    <x v="1"/>
  </r>
  <r>
    <x v="1"/>
    <x v="2"/>
    <x v="3"/>
    <x v="3"/>
  </r>
  <r>
    <x v="1"/>
    <x v="1"/>
    <x v="4"/>
    <x v="4"/>
  </r>
  <r>
    <x v="1"/>
    <x v="1"/>
    <x v="19"/>
    <x v="4"/>
  </r>
  <r>
    <x v="4"/>
    <x v="1"/>
    <x v="11"/>
    <x v="6"/>
  </r>
  <r>
    <x v="2"/>
    <x v="1"/>
    <x v="14"/>
    <x v="7"/>
  </r>
  <r>
    <x v="1"/>
    <x v="1"/>
    <x v="3"/>
    <x v="3"/>
  </r>
  <r>
    <x v="1"/>
    <x v="0"/>
    <x v="3"/>
    <x v="3"/>
  </r>
  <r>
    <x v="0"/>
    <x v="1"/>
    <x v="3"/>
    <x v="3"/>
  </r>
  <r>
    <x v="1"/>
    <x v="1"/>
    <x v="18"/>
    <x v="5"/>
  </r>
  <r>
    <x v="0"/>
    <x v="1"/>
    <x v="11"/>
    <x v="6"/>
  </r>
  <r>
    <x v="1"/>
    <x v="1"/>
    <x v="3"/>
    <x v="3"/>
  </r>
  <r>
    <x v="1"/>
    <x v="1"/>
    <x v="2"/>
    <x v="2"/>
  </r>
  <r>
    <x v="1"/>
    <x v="1"/>
    <x v="3"/>
    <x v="3"/>
  </r>
  <r>
    <x v="1"/>
    <x v="1"/>
    <x v="10"/>
    <x v="4"/>
  </r>
  <r>
    <x v="0"/>
    <x v="1"/>
    <x v="3"/>
    <x v="3"/>
  </r>
  <r>
    <x v="1"/>
    <x v="1"/>
    <x v="19"/>
    <x v="4"/>
  </r>
  <r>
    <x v="0"/>
    <x v="3"/>
    <x v="1"/>
    <x v="1"/>
  </r>
  <r>
    <x v="0"/>
    <x v="1"/>
    <x v="2"/>
    <x v="2"/>
  </r>
  <r>
    <x v="1"/>
    <x v="1"/>
    <x v="3"/>
    <x v="3"/>
  </r>
  <r>
    <x v="4"/>
    <x v="1"/>
    <x v="3"/>
    <x v="3"/>
  </r>
  <r>
    <x v="1"/>
    <x v="1"/>
    <x v="5"/>
    <x v="1"/>
  </r>
  <r>
    <x v="0"/>
    <x v="3"/>
    <x v="16"/>
    <x v="1"/>
  </r>
  <r>
    <x v="1"/>
    <x v="0"/>
    <x v="3"/>
    <x v="3"/>
  </r>
  <r>
    <x v="0"/>
    <x v="1"/>
    <x v="4"/>
    <x v="4"/>
  </r>
  <r>
    <x v="1"/>
    <x v="1"/>
    <x v="2"/>
    <x v="2"/>
  </r>
  <r>
    <x v="0"/>
    <x v="1"/>
    <x v="0"/>
    <x v="0"/>
  </r>
  <r>
    <x v="4"/>
    <x v="6"/>
    <x v="3"/>
    <x v="3"/>
  </r>
  <r>
    <x v="1"/>
    <x v="1"/>
    <x v="3"/>
    <x v="3"/>
  </r>
  <r>
    <x v="0"/>
    <x v="5"/>
    <x v="3"/>
    <x v="3"/>
  </r>
  <r>
    <x v="0"/>
    <x v="2"/>
    <x v="3"/>
    <x v="3"/>
  </r>
  <r>
    <x v="0"/>
    <x v="2"/>
    <x v="3"/>
    <x v="3"/>
  </r>
  <r>
    <x v="1"/>
    <x v="1"/>
    <x v="1"/>
    <x v="1"/>
  </r>
  <r>
    <x v="0"/>
    <x v="1"/>
    <x v="0"/>
    <x v="0"/>
  </r>
  <r>
    <x v="0"/>
    <x v="3"/>
    <x v="9"/>
    <x v="5"/>
  </r>
  <r>
    <x v="1"/>
    <x v="1"/>
    <x v="4"/>
    <x v="4"/>
  </r>
  <r>
    <x v="0"/>
    <x v="1"/>
    <x v="3"/>
    <x v="3"/>
  </r>
  <r>
    <x v="0"/>
    <x v="1"/>
    <x v="7"/>
    <x v="1"/>
  </r>
  <r>
    <x v="1"/>
    <x v="1"/>
    <x v="4"/>
    <x v="4"/>
  </r>
  <r>
    <x v="1"/>
    <x v="1"/>
    <x v="3"/>
    <x v="3"/>
  </r>
  <r>
    <x v="0"/>
    <x v="1"/>
    <x v="3"/>
    <x v="3"/>
  </r>
  <r>
    <x v="1"/>
    <x v="3"/>
    <x v="13"/>
    <x v="5"/>
  </r>
  <r>
    <x v="0"/>
    <x v="1"/>
    <x v="3"/>
    <x v="3"/>
  </r>
  <r>
    <x v="4"/>
    <x v="1"/>
    <x v="7"/>
    <x v="1"/>
  </r>
  <r>
    <x v="0"/>
    <x v="1"/>
    <x v="11"/>
    <x v="6"/>
  </r>
  <r>
    <x v="1"/>
    <x v="1"/>
    <x v="3"/>
    <x v="3"/>
  </r>
  <r>
    <x v="1"/>
    <x v="1"/>
    <x v="3"/>
    <x v="3"/>
  </r>
  <r>
    <x v="1"/>
    <x v="1"/>
    <x v="1"/>
    <x v="1"/>
  </r>
  <r>
    <x v="1"/>
    <x v="1"/>
    <x v="4"/>
    <x v="4"/>
  </r>
  <r>
    <x v="0"/>
    <x v="1"/>
    <x v="3"/>
    <x v="3"/>
  </r>
  <r>
    <x v="0"/>
    <x v="6"/>
    <x v="0"/>
    <x v="0"/>
  </r>
  <r>
    <x v="0"/>
    <x v="1"/>
    <x v="3"/>
    <x v="3"/>
  </r>
  <r>
    <x v="0"/>
    <x v="1"/>
    <x v="1"/>
    <x v="1"/>
  </r>
  <r>
    <x v="4"/>
    <x v="1"/>
    <x v="2"/>
    <x v="2"/>
  </r>
  <r>
    <x v="0"/>
    <x v="1"/>
    <x v="13"/>
    <x v="5"/>
  </r>
  <r>
    <x v="0"/>
    <x v="1"/>
    <x v="12"/>
    <x v="4"/>
  </r>
  <r>
    <x v="1"/>
    <x v="1"/>
    <x v="3"/>
    <x v="3"/>
  </r>
  <r>
    <x v="0"/>
    <x v="4"/>
    <x v="4"/>
    <x v="4"/>
  </r>
  <r>
    <x v="1"/>
    <x v="1"/>
    <x v="3"/>
    <x v="3"/>
  </r>
  <r>
    <x v="0"/>
    <x v="1"/>
    <x v="3"/>
    <x v="3"/>
  </r>
  <r>
    <x v="0"/>
    <x v="1"/>
    <x v="10"/>
    <x v="4"/>
  </r>
  <r>
    <x v="0"/>
    <x v="1"/>
    <x v="3"/>
    <x v="3"/>
  </r>
  <r>
    <x v="1"/>
    <x v="1"/>
    <x v="1"/>
    <x v="1"/>
  </r>
  <r>
    <x v="2"/>
    <x v="1"/>
    <x v="11"/>
    <x v="6"/>
  </r>
  <r>
    <x v="1"/>
    <x v="4"/>
    <x v="4"/>
    <x v="4"/>
  </r>
  <r>
    <x v="1"/>
    <x v="1"/>
    <x v="0"/>
    <x v="0"/>
  </r>
  <r>
    <x v="1"/>
    <x v="1"/>
    <x v="8"/>
    <x v="2"/>
  </r>
  <r>
    <x v="1"/>
    <x v="1"/>
    <x v="3"/>
    <x v="3"/>
  </r>
  <r>
    <x v="1"/>
    <x v="1"/>
    <x v="1"/>
    <x v="1"/>
  </r>
  <r>
    <x v="1"/>
    <x v="1"/>
    <x v="1"/>
    <x v="1"/>
  </r>
  <r>
    <x v="0"/>
    <x v="1"/>
    <x v="1"/>
    <x v="1"/>
  </r>
  <r>
    <x v="1"/>
    <x v="1"/>
    <x v="3"/>
    <x v="3"/>
  </r>
  <r>
    <x v="1"/>
    <x v="1"/>
    <x v="3"/>
    <x v="3"/>
  </r>
  <r>
    <x v="4"/>
    <x v="0"/>
    <x v="3"/>
    <x v="3"/>
  </r>
  <r>
    <x v="0"/>
    <x v="1"/>
    <x v="14"/>
    <x v="7"/>
  </r>
  <r>
    <x v="0"/>
    <x v="1"/>
    <x v="7"/>
    <x v="1"/>
  </r>
  <r>
    <x v="0"/>
    <x v="1"/>
    <x v="3"/>
    <x v="3"/>
  </r>
  <r>
    <x v="0"/>
    <x v="1"/>
    <x v="3"/>
    <x v="3"/>
  </r>
  <r>
    <x v="0"/>
    <x v="1"/>
    <x v="11"/>
    <x v="6"/>
  </r>
  <r>
    <x v="0"/>
    <x v="4"/>
    <x v="6"/>
    <x v="4"/>
  </r>
  <r>
    <x v="0"/>
    <x v="1"/>
    <x v="7"/>
    <x v="1"/>
  </r>
  <r>
    <x v="1"/>
    <x v="1"/>
    <x v="2"/>
    <x v="2"/>
  </r>
  <r>
    <x v="0"/>
    <x v="1"/>
    <x v="0"/>
    <x v="0"/>
  </r>
  <r>
    <x v="0"/>
    <x v="1"/>
    <x v="3"/>
    <x v="3"/>
  </r>
  <r>
    <x v="0"/>
    <x v="1"/>
    <x v="17"/>
    <x v="1"/>
  </r>
  <r>
    <x v="1"/>
    <x v="1"/>
    <x v="1"/>
    <x v="1"/>
  </r>
  <r>
    <x v="0"/>
    <x v="0"/>
    <x v="3"/>
    <x v="3"/>
  </r>
  <r>
    <x v="1"/>
    <x v="1"/>
    <x v="3"/>
    <x v="3"/>
  </r>
  <r>
    <x v="1"/>
    <x v="3"/>
    <x v="4"/>
    <x v="4"/>
  </r>
  <r>
    <x v="2"/>
    <x v="1"/>
    <x v="8"/>
    <x v="2"/>
  </r>
  <r>
    <x v="0"/>
    <x v="6"/>
    <x v="3"/>
    <x v="3"/>
  </r>
  <r>
    <x v="1"/>
    <x v="1"/>
    <x v="11"/>
    <x v="6"/>
  </r>
  <r>
    <x v="0"/>
    <x v="0"/>
    <x v="14"/>
    <x v="7"/>
  </r>
  <r>
    <x v="1"/>
    <x v="1"/>
    <x v="10"/>
    <x v="4"/>
  </r>
  <r>
    <x v="1"/>
    <x v="4"/>
    <x v="3"/>
    <x v="3"/>
  </r>
  <r>
    <x v="1"/>
    <x v="1"/>
    <x v="3"/>
    <x v="3"/>
  </r>
  <r>
    <x v="1"/>
    <x v="1"/>
    <x v="1"/>
    <x v="1"/>
  </r>
  <r>
    <x v="1"/>
    <x v="1"/>
    <x v="1"/>
    <x v="1"/>
  </r>
  <r>
    <x v="1"/>
    <x v="1"/>
    <x v="7"/>
    <x v="1"/>
  </r>
  <r>
    <x v="1"/>
    <x v="2"/>
    <x v="3"/>
    <x v="3"/>
  </r>
  <r>
    <x v="1"/>
    <x v="1"/>
    <x v="3"/>
    <x v="3"/>
  </r>
  <r>
    <x v="0"/>
    <x v="1"/>
    <x v="3"/>
    <x v="3"/>
  </r>
  <r>
    <x v="1"/>
    <x v="4"/>
    <x v="4"/>
    <x v="4"/>
  </r>
  <r>
    <x v="1"/>
    <x v="1"/>
    <x v="19"/>
    <x v="4"/>
  </r>
  <r>
    <x v="1"/>
    <x v="1"/>
    <x v="3"/>
    <x v="3"/>
  </r>
  <r>
    <x v="0"/>
    <x v="1"/>
    <x v="3"/>
    <x v="3"/>
  </r>
  <r>
    <x v="1"/>
    <x v="1"/>
    <x v="4"/>
    <x v="4"/>
  </r>
  <r>
    <x v="1"/>
    <x v="1"/>
    <x v="3"/>
    <x v="3"/>
  </r>
  <r>
    <x v="0"/>
    <x v="1"/>
    <x v="4"/>
    <x v="4"/>
  </r>
  <r>
    <x v="0"/>
    <x v="1"/>
    <x v="7"/>
    <x v="1"/>
  </r>
  <r>
    <x v="1"/>
    <x v="1"/>
    <x v="1"/>
    <x v="1"/>
  </r>
  <r>
    <x v="0"/>
    <x v="1"/>
    <x v="3"/>
    <x v="3"/>
  </r>
  <r>
    <x v="0"/>
    <x v="1"/>
    <x v="4"/>
    <x v="4"/>
  </r>
  <r>
    <x v="0"/>
    <x v="4"/>
    <x v="3"/>
    <x v="3"/>
  </r>
  <r>
    <x v="1"/>
    <x v="1"/>
    <x v="3"/>
    <x v="3"/>
  </r>
  <r>
    <x v="1"/>
    <x v="1"/>
    <x v="3"/>
    <x v="3"/>
  </r>
  <r>
    <x v="0"/>
    <x v="1"/>
    <x v="14"/>
    <x v="7"/>
  </r>
  <r>
    <x v="1"/>
    <x v="1"/>
    <x v="0"/>
    <x v="0"/>
  </r>
  <r>
    <x v="1"/>
    <x v="1"/>
    <x v="4"/>
    <x v="4"/>
  </r>
  <r>
    <x v="1"/>
    <x v="1"/>
    <x v="9"/>
    <x v="5"/>
  </r>
  <r>
    <x v="0"/>
    <x v="1"/>
    <x v="3"/>
    <x v="3"/>
  </r>
  <r>
    <x v="0"/>
    <x v="1"/>
    <x v="8"/>
    <x v="2"/>
  </r>
  <r>
    <x v="4"/>
    <x v="5"/>
    <x v="7"/>
    <x v="1"/>
  </r>
  <r>
    <x v="1"/>
    <x v="1"/>
    <x v="3"/>
    <x v="3"/>
  </r>
  <r>
    <x v="1"/>
    <x v="1"/>
    <x v="14"/>
    <x v="7"/>
  </r>
  <r>
    <x v="0"/>
    <x v="1"/>
    <x v="9"/>
    <x v="5"/>
  </r>
  <r>
    <x v="0"/>
    <x v="1"/>
    <x v="8"/>
    <x v="2"/>
  </r>
  <r>
    <x v="1"/>
    <x v="0"/>
    <x v="17"/>
    <x v="1"/>
  </r>
  <r>
    <x v="1"/>
    <x v="1"/>
    <x v="4"/>
    <x v="4"/>
  </r>
  <r>
    <x v="1"/>
    <x v="1"/>
    <x v="3"/>
    <x v="3"/>
  </r>
  <r>
    <x v="1"/>
    <x v="2"/>
    <x v="6"/>
    <x v="4"/>
  </r>
  <r>
    <x v="1"/>
    <x v="1"/>
    <x v="1"/>
    <x v="1"/>
  </r>
  <r>
    <x v="1"/>
    <x v="6"/>
    <x v="10"/>
    <x v="4"/>
  </r>
  <r>
    <x v="0"/>
    <x v="1"/>
    <x v="7"/>
    <x v="1"/>
  </r>
  <r>
    <x v="0"/>
    <x v="1"/>
    <x v="14"/>
    <x v="7"/>
  </r>
  <r>
    <x v="1"/>
    <x v="1"/>
    <x v="3"/>
    <x v="3"/>
  </r>
  <r>
    <x v="0"/>
    <x v="1"/>
    <x v="12"/>
    <x v="4"/>
  </r>
  <r>
    <x v="0"/>
    <x v="0"/>
    <x v="3"/>
    <x v="3"/>
  </r>
  <r>
    <x v="1"/>
    <x v="1"/>
    <x v="3"/>
    <x v="3"/>
  </r>
  <r>
    <x v="0"/>
    <x v="1"/>
    <x v="3"/>
    <x v="3"/>
  </r>
  <r>
    <x v="1"/>
    <x v="1"/>
    <x v="4"/>
    <x v="4"/>
  </r>
  <r>
    <x v="1"/>
    <x v="3"/>
    <x v="3"/>
    <x v="3"/>
  </r>
  <r>
    <x v="1"/>
    <x v="0"/>
    <x v="4"/>
    <x v="4"/>
  </r>
  <r>
    <x v="0"/>
    <x v="1"/>
    <x v="1"/>
    <x v="1"/>
  </r>
  <r>
    <x v="2"/>
    <x v="1"/>
    <x v="20"/>
    <x v="6"/>
  </r>
  <r>
    <x v="1"/>
    <x v="1"/>
    <x v="3"/>
    <x v="3"/>
  </r>
  <r>
    <x v="1"/>
    <x v="1"/>
    <x v="13"/>
    <x v="5"/>
  </r>
  <r>
    <x v="2"/>
    <x v="1"/>
    <x v="10"/>
    <x v="4"/>
  </r>
  <r>
    <x v="0"/>
    <x v="1"/>
    <x v="0"/>
    <x v="0"/>
  </r>
  <r>
    <x v="0"/>
    <x v="1"/>
    <x v="3"/>
    <x v="3"/>
  </r>
  <r>
    <x v="0"/>
    <x v="1"/>
    <x v="4"/>
    <x v="4"/>
  </r>
  <r>
    <x v="0"/>
    <x v="1"/>
    <x v="3"/>
    <x v="3"/>
  </r>
  <r>
    <x v="0"/>
    <x v="0"/>
    <x v="4"/>
    <x v="4"/>
  </r>
  <r>
    <x v="1"/>
    <x v="1"/>
    <x v="2"/>
    <x v="2"/>
  </r>
  <r>
    <x v="1"/>
    <x v="1"/>
    <x v="3"/>
    <x v="3"/>
  </r>
  <r>
    <x v="0"/>
    <x v="1"/>
    <x v="8"/>
    <x v="2"/>
  </r>
  <r>
    <x v="1"/>
    <x v="1"/>
    <x v="3"/>
    <x v="3"/>
  </r>
  <r>
    <x v="0"/>
    <x v="1"/>
    <x v="0"/>
    <x v="0"/>
  </r>
  <r>
    <x v="0"/>
    <x v="1"/>
    <x v="7"/>
    <x v="1"/>
  </r>
  <r>
    <x v="1"/>
    <x v="1"/>
    <x v="14"/>
    <x v="7"/>
  </r>
  <r>
    <x v="1"/>
    <x v="1"/>
    <x v="3"/>
    <x v="3"/>
  </r>
  <r>
    <x v="1"/>
    <x v="1"/>
    <x v="3"/>
    <x v="3"/>
  </r>
  <r>
    <x v="0"/>
    <x v="1"/>
    <x v="10"/>
    <x v="4"/>
  </r>
  <r>
    <x v="4"/>
    <x v="1"/>
    <x v="14"/>
    <x v="7"/>
  </r>
  <r>
    <x v="0"/>
    <x v="1"/>
    <x v="3"/>
    <x v="3"/>
  </r>
  <r>
    <x v="1"/>
    <x v="1"/>
    <x v="3"/>
    <x v="3"/>
  </r>
  <r>
    <x v="0"/>
    <x v="1"/>
    <x v="3"/>
    <x v="3"/>
  </r>
  <r>
    <x v="0"/>
    <x v="1"/>
    <x v="4"/>
    <x v="4"/>
  </r>
  <r>
    <x v="4"/>
    <x v="0"/>
    <x v="3"/>
    <x v="3"/>
  </r>
  <r>
    <x v="1"/>
    <x v="6"/>
    <x v="3"/>
    <x v="3"/>
  </r>
  <r>
    <x v="1"/>
    <x v="1"/>
    <x v="17"/>
    <x v="1"/>
  </r>
  <r>
    <x v="1"/>
    <x v="1"/>
    <x v="10"/>
    <x v="4"/>
  </r>
  <r>
    <x v="1"/>
    <x v="1"/>
    <x v="3"/>
    <x v="3"/>
  </r>
  <r>
    <x v="1"/>
    <x v="1"/>
    <x v="22"/>
    <x v="4"/>
  </r>
  <r>
    <x v="1"/>
    <x v="1"/>
    <x v="19"/>
    <x v="4"/>
  </r>
  <r>
    <x v="0"/>
    <x v="1"/>
    <x v="8"/>
    <x v="2"/>
  </r>
  <r>
    <x v="1"/>
    <x v="6"/>
    <x v="3"/>
    <x v="3"/>
  </r>
  <r>
    <x v="4"/>
    <x v="1"/>
    <x v="3"/>
    <x v="3"/>
  </r>
  <r>
    <x v="1"/>
    <x v="1"/>
    <x v="7"/>
    <x v="1"/>
  </r>
  <r>
    <x v="1"/>
    <x v="1"/>
    <x v="3"/>
    <x v="3"/>
  </r>
  <r>
    <x v="0"/>
    <x v="1"/>
    <x v="8"/>
    <x v="2"/>
  </r>
  <r>
    <x v="4"/>
    <x v="4"/>
    <x v="19"/>
    <x v="4"/>
  </r>
  <r>
    <x v="0"/>
    <x v="1"/>
    <x v="11"/>
    <x v="6"/>
  </r>
  <r>
    <x v="1"/>
    <x v="3"/>
    <x v="11"/>
    <x v="6"/>
  </r>
  <r>
    <x v="0"/>
    <x v="0"/>
    <x v="10"/>
    <x v="4"/>
  </r>
  <r>
    <x v="1"/>
    <x v="1"/>
    <x v="1"/>
    <x v="1"/>
  </r>
  <r>
    <x v="0"/>
    <x v="1"/>
    <x v="6"/>
    <x v="4"/>
  </r>
  <r>
    <x v="0"/>
    <x v="1"/>
    <x v="22"/>
    <x v="4"/>
  </r>
  <r>
    <x v="0"/>
    <x v="1"/>
    <x v="6"/>
    <x v="4"/>
  </r>
  <r>
    <x v="1"/>
    <x v="1"/>
    <x v="3"/>
    <x v="3"/>
  </r>
  <r>
    <x v="1"/>
    <x v="1"/>
    <x v="7"/>
    <x v="1"/>
  </r>
  <r>
    <x v="0"/>
    <x v="1"/>
    <x v="3"/>
    <x v="3"/>
  </r>
  <r>
    <x v="1"/>
    <x v="1"/>
    <x v="3"/>
    <x v="3"/>
  </r>
  <r>
    <x v="0"/>
    <x v="1"/>
    <x v="4"/>
    <x v="4"/>
  </r>
  <r>
    <x v="1"/>
    <x v="1"/>
    <x v="3"/>
    <x v="3"/>
  </r>
  <r>
    <x v="1"/>
    <x v="1"/>
    <x v="6"/>
    <x v="4"/>
  </r>
  <r>
    <x v="0"/>
    <x v="1"/>
    <x v="20"/>
    <x v="6"/>
  </r>
  <r>
    <x v="1"/>
    <x v="1"/>
    <x v="10"/>
    <x v="4"/>
  </r>
  <r>
    <x v="1"/>
    <x v="1"/>
    <x v="3"/>
    <x v="3"/>
  </r>
  <r>
    <x v="1"/>
    <x v="1"/>
    <x v="18"/>
    <x v="5"/>
  </r>
  <r>
    <x v="1"/>
    <x v="1"/>
    <x v="8"/>
    <x v="2"/>
  </r>
  <r>
    <x v="1"/>
    <x v="0"/>
    <x v="2"/>
    <x v="2"/>
  </r>
  <r>
    <x v="0"/>
    <x v="1"/>
    <x v="3"/>
    <x v="3"/>
  </r>
  <r>
    <x v="1"/>
    <x v="1"/>
    <x v="6"/>
    <x v="4"/>
  </r>
  <r>
    <x v="1"/>
    <x v="1"/>
    <x v="8"/>
    <x v="2"/>
  </r>
  <r>
    <x v="1"/>
    <x v="4"/>
    <x v="0"/>
    <x v="0"/>
  </r>
  <r>
    <x v="0"/>
    <x v="1"/>
    <x v="1"/>
    <x v="1"/>
  </r>
  <r>
    <x v="1"/>
    <x v="1"/>
    <x v="5"/>
    <x v="1"/>
  </r>
  <r>
    <x v="1"/>
    <x v="1"/>
    <x v="19"/>
    <x v="4"/>
  </r>
  <r>
    <x v="1"/>
    <x v="1"/>
    <x v="18"/>
    <x v="5"/>
  </r>
  <r>
    <x v="0"/>
    <x v="1"/>
    <x v="13"/>
    <x v="5"/>
  </r>
  <r>
    <x v="0"/>
    <x v="1"/>
    <x v="22"/>
    <x v="4"/>
  </r>
  <r>
    <x v="1"/>
    <x v="1"/>
    <x v="8"/>
    <x v="2"/>
  </r>
  <r>
    <x v="1"/>
    <x v="4"/>
    <x v="0"/>
    <x v="0"/>
  </r>
  <r>
    <x v="1"/>
    <x v="1"/>
    <x v="14"/>
    <x v="7"/>
  </r>
  <r>
    <x v="0"/>
    <x v="1"/>
    <x v="3"/>
    <x v="3"/>
  </r>
  <r>
    <x v="0"/>
    <x v="1"/>
    <x v="13"/>
    <x v="5"/>
  </r>
  <r>
    <x v="0"/>
    <x v="1"/>
    <x v="3"/>
    <x v="3"/>
  </r>
  <r>
    <x v="1"/>
    <x v="4"/>
    <x v="0"/>
    <x v="0"/>
  </r>
  <r>
    <x v="0"/>
    <x v="4"/>
    <x v="3"/>
    <x v="3"/>
  </r>
  <r>
    <x v="0"/>
    <x v="4"/>
    <x v="18"/>
    <x v="5"/>
  </r>
  <r>
    <x v="1"/>
    <x v="1"/>
    <x v="3"/>
    <x v="3"/>
  </r>
  <r>
    <x v="1"/>
    <x v="1"/>
    <x v="3"/>
    <x v="3"/>
  </r>
  <r>
    <x v="1"/>
    <x v="6"/>
    <x v="8"/>
    <x v="2"/>
  </r>
  <r>
    <x v="1"/>
    <x v="1"/>
    <x v="23"/>
    <x v="8"/>
  </r>
  <r>
    <x v="1"/>
    <x v="1"/>
    <x v="0"/>
    <x v="0"/>
  </r>
  <r>
    <x v="4"/>
    <x v="1"/>
    <x v="12"/>
    <x v="4"/>
  </r>
  <r>
    <x v="1"/>
    <x v="1"/>
    <x v="14"/>
    <x v="7"/>
  </r>
  <r>
    <x v="1"/>
    <x v="1"/>
    <x v="8"/>
    <x v="2"/>
  </r>
  <r>
    <x v="1"/>
    <x v="3"/>
    <x v="3"/>
    <x v="3"/>
  </r>
  <r>
    <x v="0"/>
    <x v="1"/>
    <x v="10"/>
    <x v="4"/>
  </r>
  <r>
    <x v="0"/>
    <x v="1"/>
    <x v="8"/>
    <x v="2"/>
  </r>
  <r>
    <x v="0"/>
    <x v="3"/>
    <x v="2"/>
    <x v="2"/>
  </r>
  <r>
    <x v="0"/>
    <x v="1"/>
    <x v="4"/>
    <x v="4"/>
  </r>
  <r>
    <x v="0"/>
    <x v="1"/>
    <x v="3"/>
    <x v="3"/>
  </r>
  <r>
    <x v="0"/>
    <x v="1"/>
    <x v="4"/>
    <x v="4"/>
  </r>
  <r>
    <x v="1"/>
    <x v="2"/>
    <x v="11"/>
    <x v="6"/>
  </r>
  <r>
    <x v="1"/>
    <x v="1"/>
    <x v="6"/>
    <x v="4"/>
  </r>
  <r>
    <x v="0"/>
    <x v="6"/>
    <x v="1"/>
    <x v="1"/>
  </r>
  <r>
    <x v="0"/>
    <x v="1"/>
    <x v="15"/>
    <x v="5"/>
  </r>
  <r>
    <x v="1"/>
    <x v="1"/>
    <x v="3"/>
    <x v="3"/>
  </r>
  <r>
    <x v="0"/>
    <x v="1"/>
    <x v="2"/>
    <x v="2"/>
  </r>
  <r>
    <x v="1"/>
    <x v="1"/>
    <x v="3"/>
    <x v="3"/>
  </r>
  <r>
    <x v="0"/>
    <x v="1"/>
    <x v="3"/>
    <x v="3"/>
  </r>
  <r>
    <x v="1"/>
    <x v="2"/>
    <x v="6"/>
    <x v="4"/>
  </r>
  <r>
    <x v="0"/>
    <x v="1"/>
    <x v="3"/>
    <x v="3"/>
  </r>
  <r>
    <x v="1"/>
    <x v="1"/>
    <x v="11"/>
    <x v="6"/>
  </r>
  <r>
    <x v="4"/>
    <x v="1"/>
    <x v="19"/>
    <x v="4"/>
  </r>
  <r>
    <x v="4"/>
    <x v="5"/>
    <x v="1"/>
    <x v="1"/>
  </r>
  <r>
    <x v="0"/>
    <x v="0"/>
    <x v="3"/>
    <x v="3"/>
  </r>
  <r>
    <x v="0"/>
    <x v="1"/>
    <x v="9"/>
    <x v="5"/>
  </r>
  <r>
    <x v="1"/>
    <x v="1"/>
    <x v="0"/>
    <x v="0"/>
  </r>
  <r>
    <x v="0"/>
    <x v="1"/>
    <x v="10"/>
    <x v="4"/>
  </r>
  <r>
    <x v="1"/>
    <x v="1"/>
    <x v="1"/>
    <x v="1"/>
  </r>
  <r>
    <x v="1"/>
    <x v="1"/>
    <x v="3"/>
    <x v="3"/>
  </r>
  <r>
    <x v="1"/>
    <x v="1"/>
    <x v="6"/>
    <x v="4"/>
  </r>
  <r>
    <x v="0"/>
    <x v="1"/>
    <x v="12"/>
    <x v="4"/>
  </r>
  <r>
    <x v="1"/>
    <x v="1"/>
    <x v="12"/>
    <x v="4"/>
  </r>
  <r>
    <x v="0"/>
    <x v="1"/>
    <x v="3"/>
    <x v="3"/>
  </r>
  <r>
    <x v="0"/>
    <x v="1"/>
    <x v="8"/>
    <x v="2"/>
  </r>
  <r>
    <x v="1"/>
    <x v="1"/>
    <x v="3"/>
    <x v="3"/>
  </r>
  <r>
    <x v="0"/>
    <x v="0"/>
    <x v="10"/>
    <x v="4"/>
  </r>
  <r>
    <x v="0"/>
    <x v="4"/>
    <x v="7"/>
    <x v="1"/>
  </r>
  <r>
    <x v="0"/>
    <x v="1"/>
    <x v="11"/>
    <x v="6"/>
  </r>
  <r>
    <x v="0"/>
    <x v="1"/>
    <x v="13"/>
    <x v="5"/>
  </r>
  <r>
    <x v="2"/>
    <x v="5"/>
    <x v="11"/>
    <x v="6"/>
  </r>
  <r>
    <x v="1"/>
    <x v="0"/>
    <x v="3"/>
    <x v="3"/>
  </r>
  <r>
    <x v="1"/>
    <x v="4"/>
    <x v="7"/>
    <x v="1"/>
  </r>
  <r>
    <x v="0"/>
    <x v="1"/>
    <x v="6"/>
    <x v="4"/>
  </r>
  <r>
    <x v="1"/>
    <x v="6"/>
    <x v="3"/>
    <x v="3"/>
  </r>
  <r>
    <x v="1"/>
    <x v="6"/>
    <x v="13"/>
    <x v="5"/>
  </r>
  <r>
    <x v="1"/>
    <x v="3"/>
    <x v="4"/>
    <x v="4"/>
  </r>
  <r>
    <x v="0"/>
    <x v="1"/>
    <x v="20"/>
    <x v="6"/>
  </r>
  <r>
    <x v="0"/>
    <x v="1"/>
    <x v="0"/>
    <x v="0"/>
  </r>
  <r>
    <x v="1"/>
    <x v="1"/>
    <x v="14"/>
    <x v="7"/>
  </r>
  <r>
    <x v="0"/>
    <x v="6"/>
    <x v="20"/>
    <x v="6"/>
  </r>
  <r>
    <x v="0"/>
    <x v="4"/>
    <x v="7"/>
    <x v="1"/>
  </r>
  <r>
    <x v="0"/>
    <x v="1"/>
    <x v="11"/>
    <x v="6"/>
  </r>
  <r>
    <x v="1"/>
    <x v="1"/>
    <x v="1"/>
    <x v="1"/>
  </r>
  <r>
    <x v="0"/>
    <x v="1"/>
    <x v="3"/>
    <x v="3"/>
  </r>
  <r>
    <x v="1"/>
    <x v="1"/>
    <x v="3"/>
    <x v="3"/>
  </r>
  <r>
    <x v="1"/>
    <x v="1"/>
    <x v="6"/>
    <x v="4"/>
  </r>
  <r>
    <x v="1"/>
    <x v="1"/>
    <x v="3"/>
    <x v="3"/>
  </r>
  <r>
    <x v="1"/>
    <x v="1"/>
    <x v="8"/>
    <x v="2"/>
  </r>
  <r>
    <x v="4"/>
    <x v="5"/>
    <x v="7"/>
    <x v="1"/>
  </r>
  <r>
    <x v="0"/>
    <x v="2"/>
    <x v="2"/>
    <x v="2"/>
  </r>
  <r>
    <x v="0"/>
    <x v="1"/>
    <x v="3"/>
    <x v="3"/>
  </r>
  <r>
    <x v="0"/>
    <x v="1"/>
    <x v="1"/>
    <x v="1"/>
  </r>
  <r>
    <x v="1"/>
    <x v="0"/>
    <x v="7"/>
    <x v="1"/>
  </r>
  <r>
    <x v="1"/>
    <x v="3"/>
    <x v="1"/>
    <x v="1"/>
  </r>
  <r>
    <x v="1"/>
    <x v="1"/>
    <x v="18"/>
    <x v="5"/>
  </r>
  <r>
    <x v="1"/>
    <x v="1"/>
    <x v="22"/>
    <x v="4"/>
  </r>
  <r>
    <x v="1"/>
    <x v="1"/>
    <x v="3"/>
    <x v="3"/>
  </r>
  <r>
    <x v="1"/>
    <x v="1"/>
    <x v="3"/>
    <x v="3"/>
  </r>
  <r>
    <x v="1"/>
    <x v="1"/>
    <x v="10"/>
    <x v="4"/>
  </r>
  <r>
    <x v="1"/>
    <x v="5"/>
    <x v="3"/>
    <x v="3"/>
  </r>
  <r>
    <x v="0"/>
    <x v="5"/>
    <x v="1"/>
    <x v="1"/>
  </r>
  <r>
    <x v="1"/>
    <x v="2"/>
    <x v="4"/>
    <x v="4"/>
  </r>
  <r>
    <x v="0"/>
    <x v="1"/>
    <x v="3"/>
    <x v="3"/>
  </r>
  <r>
    <x v="1"/>
    <x v="1"/>
    <x v="3"/>
    <x v="3"/>
  </r>
  <r>
    <x v="0"/>
    <x v="1"/>
    <x v="5"/>
    <x v="1"/>
  </r>
  <r>
    <x v="1"/>
    <x v="1"/>
    <x v="1"/>
    <x v="1"/>
  </r>
  <r>
    <x v="1"/>
    <x v="1"/>
    <x v="3"/>
    <x v="3"/>
  </r>
  <r>
    <x v="1"/>
    <x v="6"/>
    <x v="10"/>
    <x v="4"/>
  </r>
  <r>
    <x v="1"/>
    <x v="1"/>
    <x v="1"/>
    <x v="1"/>
  </r>
  <r>
    <x v="0"/>
    <x v="6"/>
    <x v="12"/>
    <x v="4"/>
  </r>
  <r>
    <x v="4"/>
    <x v="1"/>
    <x v="1"/>
    <x v="1"/>
  </r>
  <r>
    <x v="1"/>
    <x v="1"/>
    <x v="23"/>
    <x v="8"/>
  </r>
  <r>
    <x v="1"/>
    <x v="1"/>
    <x v="0"/>
    <x v="0"/>
  </r>
  <r>
    <x v="0"/>
    <x v="1"/>
    <x v="3"/>
    <x v="3"/>
  </r>
  <r>
    <x v="0"/>
    <x v="1"/>
    <x v="3"/>
    <x v="3"/>
  </r>
  <r>
    <x v="4"/>
    <x v="1"/>
    <x v="17"/>
    <x v="1"/>
  </r>
  <r>
    <x v="0"/>
    <x v="1"/>
    <x v="22"/>
    <x v="4"/>
  </r>
  <r>
    <x v="1"/>
    <x v="1"/>
    <x v="17"/>
    <x v="1"/>
  </r>
  <r>
    <x v="1"/>
    <x v="1"/>
    <x v="3"/>
    <x v="3"/>
  </r>
  <r>
    <x v="0"/>
    <x v="1"/>
    <x v="2"/>
    <x v="2"/>
  </r>
  <r>
    <x v="0"/>
    <x v="1"/>
    <x v="11"/>
    <x v="6"/>
  </r>
  <r>
    <x v="1"/>
    <x v="1"/>
    <x v="4"/>
    <x v="4"/>
  </r>
  <r>
    <x v="1"/>
    <x v="1"/>
    <x v="2"/>
    <x v="2"/>
  </r>
  <r>
    <x v="1"/>
    <x v="1"/>
    <x v="18"/>
    <x v="5"/>
  </r>
  <r>
    <x v="1"/>
    <x v="1"/>
    <x v="1"/>
    <x v="1"/>
  </r>
  <r>
    <x v="0"/>
    <x v="0"/>
    <x v="0"/>
    <x v="0"/>
  </r>
  <r>
    <x v="0"/>
    <x v="4"/>
    <x v="3"/>
    <x v="3"/>
  </r>
  <r>
    <x v="0"/>
    <x v="1"/>
    <x v="4"/>
    <x v="4"/>
  </r>
  <r>
    <x v="0"/>
    <x v="2"/>
    <x v="15"/>
    <x v="5"/>
  </r>
  <r>
    <x v="1"/>
    <x v="1"/>
    <x v="11"/>
    <x v="6"/>
  </r>
  <r>
    <x v="0"/>
    <x v="1"/>
    <x v="3"/>
    <x v="3"/>
  </r>
  <r>
    <x v="1"/>
    <x v="1"/>
    <x v="10"/>
    <x v="4"/>
  </r>
  <r>
    <x v="0"/>
    <x v="1"/>
    <x v="3"/>
    <x v="3"/>
  </r>
  <r>
    <x v="1"/>
    <x v="1"/>
    <x v="3"/>
    <x v="3"/>
  </r>
  <r>
    <x v="0"/>
    <x v="1"/>
    <x v="6"/>
    <x v="4"/>
  </r>
  <r>
    <x v="1"/>
    <x v="1"/>
    <x v="3"/>
    <x v="3"/>
  </r>
  <r>
    <x v="1"/>
    <x v="6"/>
    <x v="1"/>
    <x v="1"/>
  </r>
  <r>
    <x v="0"/>
    <x v="3"/>
    <x v="4"/>
    <x v="4"/>
  </r>
  <r>
    <x v="0"/>
    <x v="4"/>
    <x v="0"/>
    <x v="0"/>
  </r>
  <r>
    <x v="1"/>
    <x v="1"/>
    <x v="8"/>
    <x v="2"/>
  </r>
  <r>
    <x v="1"/>
    <x v="1"/>
    <x v="3"/>
    <x v="3"/>
  </r>
  <r>
    <x v="1"/>
    <x v="1"/>
    <x v="3"/>
    <x v="3"/>
  </r>
  <r>
    <x v="1"/>
    <x v="1"/>
    <x v="3"/>
    <x v="3"/>
  </r>
  <r>
    <x v="1"/>
    <x v="1"/>
    <x v="9"/>
    <x v="5"/>
  </r>
  <r>
    <x v="1"/>
    <x v="4"/>
    <x v="1"/>
    <x v="1"/>
  </r>
  <r>
    <x v="1"/>
    <x v="1"/>
    <x v="0"/>
    <x v="0"/>
  </r>
  <r>
    <x v="1"/>
    <x v="1"/>
    <x v="17"/>
    <x v="1"/>
  </r>
  <r>
    <x v="1"/>
    <x v="1"/>
    <x v="22"/>
    <x v="4"/>
  </r>
  <r>
    <x v="1"/>
    <x v="1"/>
    <x v="3"/>
    <x v="3"/>
  </r>
  <r>
    <x v="4"/>
    <x v="1"/>
    <x v="3"/>
    <x v="3"/>
  </r>
  <r>
    <x v="1"/>
    <x v="1"/>
    <x v="5"/>
    <x v="1"/>
  </r>
  <r>
    <x v="1"/>
    <x v="0"/>
    <x v="3"/>
    <x v="3"/>
  </r>
  <r>
    <x v="1"/>
    <x v="1"/>
    <x v="3"/>
    <x v="3"/>
  </r>
  <r>
    <x v="1"/>
    <x v="6"/>
    <x v="3"/>
    <x v="3"/>
  </r>
  <r>
    <x v="1"/>
    <x v="4"/>
    <x v="7"/>
    <x v="1"/>
  </r>
  <r>
    <x v="1"/>
    <x v="1"/>
    <x v="3"/>
    <x v="3"/>
  </r>
  <r>
    <x v="0"/>
    <x v="1"/>
    <x v="9"/>
    <x v="5"/>
  </r>
  <r>
    <x v="0"/>
    <x v="1"/>
    <x v="3"/>
    <x v="3"/>
  </r>
  <r>
    <x v="1"/>
    <x v="2"/>
    <x v="14"/>
    <x v="7"/>
  </r>
  <r>
    <x v="1"/>
    <x v="1"/>
    <x v="3"/>
    <x v="3"/>
  </r>
  <r>
    <x v="0"/>
    <x v="1"/>
    <x v="7"/>
    <x v="1"/>
  </r>
  <r>
    <x v="1"/>
    <x v="4"/>
    <x v="3"/>
    <x v="3"/>
  </r>
  <r>
    <x v="1"/>
    <x v="1"/>
    <x v="14"/>
    <x v="7"/>
  </r>
  <r>
    <x v="0"/>
    <x v="1"/>
    <x v="3"/>
    <x v="3"/>
  </r>
  <r>
    <x v="1"/>
    <x v="1"/>
    <x v="3"/>
    <x v="3"/>
  </r>
  <r>
    <x v="1"/>
    <x v="4"/>
    <x v="0"/>
    <x v="0"/>
  </r>
  <r>
    <x v="1"/>
    <x v="1"/>
    <x v="7"/>
    <x v="1"/>
  </r>
  <r>
    <x v="0"/>
    <x v="1"/>
    <x v="3"/>
    <x v="3"/>
  </r>
  <r>
    <x v="4"/>
    <x v="1"/>
    <x v="3"/>
    <x v="3"/>
  </r>
  <r>
    <x v="1"/>
    <x v="1"/>
    <x v="3"/>
    <x v="3"/>
  </r>
  <r>
    <x v="2"/>
    <x v="1"/>
    <x v="3"/>
    <x v="3"/>
  </r>
  <r>
    <x v="0"/>
    <x v="1"/>
    <x v="10"/>
    <x v="4"/>
  </r>
  <r>
    <x v="4"/>
    <x v="1"/>
    <x v="19"/>
    <x v="4"/>
  </r>
  <r>
    <x v="1"/>
    <x v="1"/>
    <x v="19"/>
    <x v="4"/>
  </r>
  <r>
    <x v="0"/>
    <x v="3"/>
    <x v="10"/>
    <x v="4"/>
  </r>
  <r>
    <x v="0"/>
    <x v="1"/>
    <x v="3"/>
    <x v="3"/>
  </r>
  <r>
    <x v="0"/>
    <x v="1"/>
    <x v="3"/>
    <x v="3"/>
  </r>
  <r>
    <x v="2"/>
    <x v="1"/>
    <x v="6"/>
    <x v="4"/>
  </r>
  <r>
    <x v="0"/>
    <x v="1"/>
    <x v="3"/>
    <x v="3"/>
  </r>
  <r>
    <x v="1"/>
    <x v="5"/>
    <x v="3"/>
    <x v="3"/>
  </r>
  <r>
    <x v="1"/>
    <x v="0"/>
    <x v="8"/>
    <x v="2"/>
  </r>
  <r>
    <x v="1"/>
    <x v="1"/>
    <x v="3"/>
    <x v="3"/>
  </r>
  <r>
    <x v="0"/>
    <x v="0"/>
    <x v="3"/>
    <x v="3"/>
  </r>
  <r>
    <x v="0"/>
    <x v="1"/>
    <x v="1"/>
    <x v="1"/>
  </r>
  <r>
    <x v="0"/>
    <x v="1"/>
    <x v="11"/>
    <x v="6"/>
  </r>
  <r>
    <x v="0"/>
    <x v="1"/>
    <x v="18"/>
    <x v="5"/>
  </r>
  <r>
    <x v="4"/>
    <x v="1"/>
    <x v="0"/>
    <x v="0"/>
  </r>
  <r>
    <x v="0"/>
    <x v="5"/>
    <x v="3"/>
    <x v="3"/>
  </r>
  <r>
    <x v="0"/>
    <x v="1"/>
    <x v="17"/>
    <x v="1"/>
  </r>
  <r>
    <x v="0"/>
    <x v="6"/>
    <x v="12"/>
    <x v="4"/>
  </r>
  <r>
    <x v="1"/>
    <x v="1"/>
    <x v="2"/>
    <x v="2"/>
  </r>
  <r>
    <x v="1"/>
    <x v="1"/>
    <x v="2"/>
    <x v="2"/>
  </r>
  <r>
    <x v="1"/>
    <x v="1"/>
    <x v="16"/>
    <x v="1"/>
  </r>
  <r>
    <x v="1"/>
    <x v="1"/>
    <x v="14"/>
    <x v="7"/>
  </r>
  <r>
    <x v="0"/>
    <x v="2"/>
    <x v="0"/>
    <x v="0"/>
  </r>
  <r>
    <x v="0"/>
    <x v="1"/>
    <x v="22"/>
    <x v="4"/>
  </r>
  <r>
    <x v="4"/>
    <x v="1"/>
    <x v="1"/>
    <x v="1"/>
  </r>
  <r>
    <x v="0"/>
    <x v="4"/>
    <x v="4"/>
    <x v="4"/>
  </r>
  <r>
    <x v="0"/>
    <x v="1"/>
    <x v="3"/>
    <x v="3"/>
  </r>
  <r>
    <x v="0"/>
    <x v="3"/>
    <x v="17"/>
    <x v="1"/>
  </r>
  <r>
    <x v="0"/>
    <x v="1"/>
    <x v="3"/>
    <x v="3"/>
  </r>
  <r>
    <x v="0"/>
    <x v="1"/>
    <x v="3"/>
    <x v="3"/>
  </r>
  <r>
    <x v="0"/>
    <x v="1"/>
    <x v="17"/>
    <x v="1"/>
  </r>
  <r>
    <x v="1"/>
    <x v="1"/>
    <x v="4"/>
    <x v="4"/>
  </r>
  <r>
    <x v="4"/>
    <x v="1"/>
    <x v="3"/>
    <x v="3"/>
  </r>
  <r>
    <x v="1"/>
    <x v="1"/>
    <x v="23"/>
    <x v="8"/>
  </r>
  <r>
    <x v="0"/>
    <x v="1"/>
    <x v="3"/>
    <x v="3"/>
  </r>
  <r>
    <x v="1"/>
    <x v="6"/>
    <x v="3"/>
    <x v="3"/>
  </r>
  <r>
    <x v="1"/>
    <x v="1"/>
    <x v="7"/>
    <x v="1"/>
  </r>
  <r>
    <x v="1"/>
    <x v="1"/>
    <x v="3"/>
    <x v="3"/>
  </r>
  <r>
    <x v="0"/>
    <x v="2"/>
    <x v="3"/>
    <x v="3"/>
  </r>
  <r>
    <x v="0"/>
    <x v="6"/>
    <x v="7"/>
    <x v="1"/>
  </r>
  <r>
    <x v="4"/>
    <x v="1"/>
    <x v="14"/>
    <x v="7"/>
  </r>
  <r>
    <x v="1"/>
    <x v="1"/>
    <x v="23"/>
    <x v="8"/>
  </r>
  <r>
    <x v="1"/>
    <x v="1"/>
    <x v="14"/>
    <x v="7"/>
  </r>
  <r>
    <x v="0"/>
    <x v="1"/>
    <x v="13"/>
    <x v="5"/>
  </r>
  <r>
    <x v="4"/>
    <x v="1"/>
    <x v="6"/>
    <x v="4"/>
  </r>
  <r>
    <x v="1"/>
    <x v="1"/>
    <x v="0"/>
    <x v="0"/>
  </r>
  <r>
    <x v="0"/>
    <x v="1"/>
    <x v="20"/>
    <x v="6"/>
  </r>
  <r>
    <x v="0"/>
    <x v="1"/>
    <x v="3"/>
    <x v="3"/>
  </r>
  <r>
    <x v="1"/>
    <x v="1"/>
    <x v="3"/>
    <x v="3"/>
  </r>
  <r>
    <x v="1"/>
    <x v="1"/>
    <x v="3"/>
    <x v="3"/>
  </r>
  <r>
    <x v="1"/>
    <x v="0"/>
    <x v="9"/>
    <x v="5"/>
  </r>
  <r>
    <x v="0"/>
    <x v="0"/>
    <x v="3"/>
    <x v="3"/>
  </r>
  <r>
    <x v="1"/>
    <x v="1"/>
    <x v="8"/>
    <x v="2"/>
  </r>
  <r>
    <x v="1"/>
    <x v="1"/>
    <x v="3"/>
    <x v="3"/>
  </r>
  <r>
    <x v="1"/>
    <x v="1"/>
    <x v="19"/>
    <x v="4"/>
  </r>
  <r>
    <x v="1"/>
    <x v="1"/>
    <x v="2"/>
    <x v="2"/>
  </r>
  <r>
    <x v="1"/>
    <x v="1"/>
    <x v="4"/>
    <x v="4"/>
  </r>
  <r>
    <x v="1"/>
    <x v="1"/>
    <x v="4"/>
    <x v="4"/>
  </r>
  <r>
    <x v="0"/>
    <x v="4"/>
    <x v="1"/>
    <x v="1"/>
  </r>
  <r>
    <x v="0"/>
    <x v="1"/>
    <x v="3"/>
    <x v="3"/>
  </r>
  <r>
    <x v="0"/>
    <x v="1"/>
    <x v="3"/>
    <x v="3"/>
  </r>
  <r>
    <x v="1"/>
    <x v="6"/>
    <x v="1"/>
    <x v="1"/>
  </r>
  <r>
    <x v="0"/>
    <x v="1"/>
    <x v="3"/>
    <x v="3"/>
  </r>
  <r>
    <x v="1"/>
    <x v="1"/>
    <x v="5"/>
    <x v="1"/>
  </r>
  <r>
    <x v="1"/>
    <x v="0"/>
    <x v="8"/>
    <x v="2"/>
  </r>
  <r>
    <x v="0"/>
    <x v="1"/>
    <x v="6"/>
    <x v="4"/>
  </r>
  <r>
    <x v="0"/>
    <x v="1"/>
    <x v="8"/>
    <x v="2"/>
  </r>
  <r>
    <x v="1"/>
    <x v="1"/>
    <x v="3"/>
    <x v="3"/>
  </r>
  <r>
    <x v="0"/>
    <x v="1"/>
    <x v="8"/>
    <x v="2"/>
  </r>
  <r>
    <x v="1"/>
    <x v="1"/>
    <x v="18"/>
    <x v="5"/>
  </r>
  <r>
    <x v="1"/>
    <x v="1"/>
    <x v="10"/>
    <x v="4"/>
  </r>
  <r>
    <x v="0"/>
    <x v="4"/>
    <x v="9"/>
    <x v="5"/>
  </r>
  <r>
    <x v="1"/>
    <x v="2"/>
    <x v="2"/>
    <x v="2"/>
  </r>
  <r>
    <x v="1"/>
    <x v="1"/>
    <x v="6"/>
    <x v="4"/>
  </r>
  <r>
    <x v="1"/>
    <x v="5"/>
    <x v="3"/>
    <x v="3"/>
  </r>
  <r>
    <x v="1"/>
    <x v="6"/>
    <x v="3"/>
    <x v="3"/>
  </r>
  <r>
    <x v="1"/>
    <x v="1"/>
    <x v="3"/>
    <x v="3"/>
  </r>
  <r>
    <x v="0"/>
    <x v="6"/>
    <x v="3"/>
    <x v="3"/>
  </r>
  <r>
    <x v="1"/>
    <x v="1"/>
    <x v="3"/>
    <x v="3"/>
  </r>
  <r>
    <x v="1"/>
    <x v="1"/>
    <x v="15"/>
    <x v="5"/>
  </r>
  <r>
    <x v="1"/>
    <x v="1"/>
    <x v="1"/>
    <x v="1"/>
  </r>
  <r>
    <x v="0"/>
    <x v="1"/>
    <x v="20"/>
    <x v="6"/>
  </r>
  <r>
    <x v="1"/>
    <x v="1"/>
    <x v="3"/>
    <x v="3"/>
  </r>
  <r>
    <x v="1"/>
    <x v="1"/>
    <x v="4"/>
    <x v="4"/>
  </r>
  <r>
    <x v="1"/>
    <x v="1"/>
    <x v="8"/>
    <x v="2"/>
  </r>
  <r>
    <x v="1"/>
    <x v="1"/>
    <x v="13"/>
    <x v="5"/>
  </r>
  <r>
    <x v="4"/>
    <x v="3"/>
    <x v="3"/>
    <x v="3"/>
  </r>
  <r>
    <x v="4"/>
    <x v="1"/>
    <x v="1"/>
    <x v="1"/>
  </r>
  <r>
    <x v="1"/>
    <x v="1"/>
    <x v="4"/>
    <x v="4"/>
  </r>
  <r>
    <x v="1"/>
    <x v="2"/>
    <x v="3"/>
    <x v="3"/>
  </r>
  <r>
    <x v="1"/>
    <x v="4"/>
    <x v="3"/>
    <x v="3"/>
  </r>
  <r>
    <x v="0"/>
    <x v="1"/>
    <x v="20"/>
    <x v="6"/>
  </r>
  <r>
    <x v="4"/>
    <x v="1"/>
    <x v="3"/>
    <x v="3"/>
  </r>
  <r>
    <x v="1"/>
    <x v="1"/>
    <x v="2"/>
    <x v="2"/>
  </r>
  <r>
    <x v="0"/>
    <x v="1"/>
    <x v="3"/>
    <x v="3"/>
  </r>
  <r>
    <x v="1"/>
    <x v="1"/>
    <x v="6"/>
    <x v="4"/>
  </r>
  <r>
    <x v="1"/>
    <x v="0"/>
    <x v="8"/>
    <x v="2"/>
  </r>
  <r>
    <x v="4"/>
    <x v="1"/>
    <x v="2"/>
    <x v="2"/>
  </r>
  <r>
    <x v="0"/>
    <x v="1"/>
    <x v="1"/>
    <x v="1"/>
  </r>
  <r>
    <x v="1"/>
    <x v="1"/>
    <x v="16"/>
    <x v="1"/>
  </r>
  <r>
    <x v="1"/>
    <x v="1"/>
    <x v="3"/>
    <x v="3"/>
  </r>
  <r>
    <x v="1"/>
    <x v="1"/>
    <x v="14"/>
    <x v="7"/>
  </r>
  <r>
    <x v="4"/>
    <x v="1"/>
    <x v="9"/>
    <x v="5"/>
  </r>
  <r>
    <x v="1"/>
    <x v="1"/>
    <x v="7"/>
    <x v="1"/>
  </r>
  <r>
    <x v="0"/>
    <x v="1"/>
    <x v="3"/>
    <x v="3"/>
  </r>
  <r>
    <x v="0"/>
    <x v="1"/>
    <x v="7"/>
    <x v="1"/>
  </r>
  <r>
    <x v="0"/>
    <x v="1"/>
    <x v="3"/>
    <x v="3"/>
  </r>
  <r>
    <x v="1"/>
    <x v="1"/>
    <x v="3"/>
    <x v="3"/>
  </r>
  <r>
    <x v="1"/>
    <x v="1"/>
    <x v="5"/>
    <x v="1"/>
  </r>
  <r>
    <x v="0"/>
    <x v="1"/>
    <x v="3"/>
    <x v="3"/>
  </r>
  <r>
    <x v="1"/>
    <x v="1"/>
    <x v="3"/>
    <x v="3"/>
  </r>
  <r>
    <x v="0"/>
    <x v="1"/>
    <x v="8"/>
    <x v="2"/>
  </r>
  <r>
    <x v="1"/>
    <x v="1"/>
    <x v="2"/>
    <x v="2"/>
  </r>
  <r>
    <x v="1"/>
    <x v="1"/>
    <x v="3"/>
    <x v="3"/>
  </r>
  <r>
    <x v="4"/>
    <x v="1"/>
    <x v="10"/>
    <x v="4"/>
  </r>
  <r>
    <x v="1"/>
    <x v="6"/>
    <x v="8"/>
    <x v="2"/>
  </r>
  <r>
    <x v="0"/>
    <x v="4"/>
    <x v="5"/>
    <x v="1"/>
  </r>
  <r>
    <x v="1"/>
    <x v="1"/>
    <x v="9"/>
    <x v="5"/>
  </r>
  <r>
    <x v="4"/>
    <x v="1"/>
    <x v="3"/>
    <x v="3"/>
  </r>
  <r>
    <x v="1"/>
    <x v="1"/>
    <x v="14"/>
    <x v="7"/>
  </r>
  <r>
    <x v="1"/>
    <x v="1"/>
    <x v="3"/>
    <x v="3"/>
  </r>
  <r>
    <x v="1"/>
    <x v="3"/>
    <x v="3"/>
    <x v="3"/>
  </r>
  <r>
    <x v="1"/>
    <x v="1"/>
    <x v="3"/>
    <x v="3"/>
  </r>
  <r>
    <x v="1"/>
    <x v="1"/>
    <x v="6"/>
    <x v="4"/>
  </r>
  <r>
    <x v="1"/>
    <x v="0"/>
    <x v="1"/>
    <x v="1"/>
  </r>
  <r>
    <x v="0"/>
    <x v="1"/>
    <x v="5"/>
    <x v="1"/>
  </r>
  <r>
    <x v="0"/>
    <x v="6"/>
    <x v="11"/>
    <x v="6"/>
  </r>
  <r>
    <x v="1"/>
    <x v="1"/>
    <x v="1"/>
    <x v="1"/>
  </r>
  <r>
    <x v="1"/>
    <x v="2"/>
    <x v="17"/>
    <x v="1"/>
  </r>
  <r>
    <x v="1"/>
    <x v="1"/>
    <x v="3"/>
    <x v="3"/>
  </r>
  <r>
    <x v="1"/>
    <x v="1"/>
    <x v="1"/>
    <x v="1"/>
  </r>
  <r>
    <x v="1"/>
    <x v="1"/>
    <x v="7"/>
    <x v="1"/>
  </r>
  <r>
    <x v="0"/>
    <x v="2"/>
    <x v="22"/>
    <x v="4"/>
  </r>
  <r>
    <x v="0"/>
    <x v="1"/>
    <x v="18"/>
    <x v="5"/>
  </r>
  <r>
    <x v="1"/>
    <x v="1"/>
    <x v="3"/>
    <x v="3"/>
  </r>
  <r>
    <x v="0"/>
    <x v="1"/>
    <x v="11"/>
    <x v="6"/>
  </r>
  <r>
    <x v="1"/>
    <x v="6"/>
    <x v="3"/>
    <x v="3"/>
  </r>
  <r>
    <x v="4"/>
    <x v="1"/>
    <x v="3"/>
    <x v="3"/>
  </r>
  <r>
    <x v="1"/>
    <x v="1"/>
    <x v="7"/>
    <x v="1"/>
  </r>
  <r>
    <x v="1"/>
    <x v="1"/>
    <x v="3"/>
    <x v="3"/>
  </r>
  <r>
    <x v="1"/>
    <x v="6"/>
    <x v="2"/>
    <x v="2"/>
  </r>
  <r>
    <x v="0"/>
    <x v="1"/>
    <x v="1"/>
    <x v="1"/>
  </r>
  <r>
    <x v="0"/>
    <x v="1"/>
    <x v="3"/>
    <x v="3"/>
  </r>
  <r>
    <x v="0"/>
    <x v="1"/>
    <x v="3"/>
    <x v="3"/>
  </r>
  <r>
    <x v="1"/>
    <x v="5"/>
    <x v="10"/>
    <x v="4"/>
  </r>
  <r>
    <x v="0"/>
    <x v="1"/>
    <x v="3"/>
    <x v="3"/>
  </r>
  <r>
    <x v="1"/>
    <x v="1"/>
    <x v="6"/>
    <x v="4"/>
  </r>
  <r>
    <x v="4"/>
    <x v="5"/>
    <x v="3"/>
    <x v="3"/>
  </r>
  <r>
    <x v="1"/>
    <x v="1"/>
    <x v="10"/>
    <x v="4"/>
  </r>
  <r>
    <x v="1"/>
    <x v="1"/>
    <x v="1"/>
    <x v="1"/>
  </r>
  <r>
    <x v="1"/>
    <x v="1"/>
    <x v="2"/>
    <x v="2"/>
  </r>
  <r>
    <x v="1"/>
    <x v="2"/>
    <x v="10"/>
    <x v="4"/>
  </r>
  <r>
    <x v="1"/>
    <x v="6"/>
    <x v="17"/>
    <x v="1"/>
  </r>
  <r>
    <x v="0"/>
    <x v="0"/>
    <x v="1"/>
    <x v="1"/>
  </r>
  <r>
    <x v="2"/>
    <x v="1"/>
    <x v="10"/>
    <x v="4"/>
  </r>
  <r>
    <x v="0"/>
    <x v="1"/>
    <x v="3"/>
    <x v="3"/>
  </r>
  <r>
    <x v="4"/>
    <x v="1"/>
    <x v="3"/>
    <x v="3"/>
  </r>
  <r>
    <x v="0"/>
    <x v="1"/>
    <x v="0"/>
    <x v="0"/>
  </r>
  <r>
    <x v="0"/>
    <x v="1"/>
    <x v="3"/>
    <x v="3"/>
  </r>
  <r>
    <x v="1"/>
    <x v="5"/>
    <x v="9"/>
    <x v="5"/>
  </r>
  <r>
    <x v="1"/>
    <x v="1"/>
    <x v="1"/>
    <x v="1"/>
  </r>
  <r>
    <x v="0"/>
    <x v="1"/>
    <x v="6"/>
    <x v="4"/>
  </r>
  <r>
    <x v="0"/>
    <x v="1"/>
    <x v="20"/>
    <x v="6"/>
  </r>
  <r>
    <x v="1"/>
    <x v="1"/>
    <x v="2"/>
    <x v="2"/>
  </r>
  <r>
    <x v="1"/>
    <x v="1"/>
    <x v="3"/>
    <x v="3"/>
  </r>
  <r>
    <x v="0"/>
    <x v="4"/>
    <x v="3"/>
    <x v="3"/>
  </r>
  <r>
    <x v="0"/>
    <x v="5"/>
    <x v="1"/>
    <x v="1"/>
  </r>
  <r>
    <x v="1"/>
    <x v="1"/>
    <x v="14"/>
    <x v="7"/>
  </r>
  <r>
    <x v="1"/>
    <x v="1"/>
    <x v="14"/>
    <x v="7"/>
  </r>
  <r>
    <x v="1"/>
    <x v="1"/>
    <x v="3"/>
    <x v="3"/>
  </r>
  <r>
    <x v="1"/>
    <x v="1"/>
    <x v="1"/>
    <x v="1"/>
  </r>
  <r>
    <x v="0"/>
    <x v="2"/>
    <x v="4"/>
    <x v="4"/>
  </r>
  <r>
    <x v="1"/>
    <x v="1"/>
    <x v="6"/>
    <x v="4"/>
  </r>
  <r>
    <x v="1"/>
    <x v="1"/>
    <x v="3"/>
    <x v="3"/>
  </r>
  <r>
    <x v="0"/>
    <x v="1"/>
    <x v="0"/>
    <x v="0"/>
  </r>
  <r>
    <x v="0"/>
    <x v="5"/>
    <x v="4"/>
    <x v="4"/>
  </r>
  <r>
    <x v="1"/>
    <x v="1"/>
    <x v="3"/>
    <x v="3"/>
  </r>
  <r>
    <x v="0"/>
    <x v="1"/>
    <x v="11"/>
    <x v="6"/>
  </r>
  <r>
    <x v="1"/>
    <x v="0"/>
    <x v="9"/>
    <x v="5"/>
  </r>
  <r>
    <x v="1"/>
    <x v="1"/>
    <x v="11"/>
    <x v="6"/>
  </r>
  <r>
    <x v="0"/>
    <x v="3"/>
    <x v="1"/>
    <x v="1"/>
  </r>
  <r>
    <x v="1"/>
    <x v="0"/>
    <x v="1"/>
    <x v="1"/>
  </r>
  <r>
    <x v="1"/>
    <x v="1"/>
    <x v="3"/>
    <x v="3"/>
  </r>
  <r>
    <x v="1"/>
    <x v="6"/>
    <x v="9"/>
    <x v="5"/>
  </r>
  <r>
    <x v="1"/>
    <x v="1"/>
    <x v="3"/>
    <x v="3"/>
  </r>
  <r>
    <x v="0"/>
    <x v="1"/>
    <x v="11"/>
    <x v="6"/>
  </r>
  <r>
    <x v="1"/>
    <x v="4"/>
    <x v="1"/>
    <x v="1"/>
  </r>
  <r>
    <x v="1"/>
    <x v="1"/>
    <x v="4"/>
    <x v="4"/>
  </r>
  <r>
    <x v="1"/>
    <x v="1"/>
    <x v="1"/>
    <x v="1"/>
  </r>
  <r>
    <x v="1"/>
    <x v="1"/>
    <x v="1"/>
    <x v="1"/>
  </r>
  <r>
    <x v="1"/>
    <x v="1"/>
    <x v="9"/>
    <x v="5"/>
  </r>
  <r>
    <x v="1"/>
    <x v="4"/>
    <x v="12"/>
    <x v="4"/>
  </r>
  <r>
    <x v="1"/>
    <x v="1"/>
    <x v="3"/>
    <x v="3"/>
  </r>
  <r>
    <x v="1"/>
    <x v="2"/>
    <x v="6"/>
    <x v="4"/>
  </r>
  <r>
    <x v="0"/>
    <x v="1"/>
    <x v="3"/>
    <x v="3"/>
  </r>
  <r>
    <x v="0"/>
    <x v="1"/>
    <x v="3"/>
    <x v="3"/>
  </r>
  <r>
    <x v="0"/>
    <x v="1"/>
    <x v="3"/>
    <x v="3"/>
  </r>
  <r>
    <x v="1"/>
    <x v="1"/>
    <x v="14"/>
    <x v="7"/>
  </r>
  <r>
    <x v="1"/>
    <x v="3"/>
    <x v="18"/>
    <x v="5"/>
  </r>
  <r>
    <x v="1"/>
    <x v="3"/>
    <x v="18"/>
    <x v="5"/>
  </r>
  <r>
    <x v="1"/>
    <x v="1"/>
    <x v="3"/>
    <x v="3"/>
  </r>
  <r>
    <x v="0"/>
    <x v="1"/>
    <x v="2"/>
    <x v="2"/>
  </r>
  <r>
    <x v="0"/>
    <x v="1"/>
    <x v="7"/>
    <x v="1"/>
  </r>
  <r>
    <x v="1"/>
    <x v="1"/>
    <x v="17"/>
    <x v="1"/>
  </r>
  <r>
    <x v="1"/>
    <x v="1"/>
    <x v="3"/>
    <x v="3"/>
  </r>
  <r>
    <x v="1"/>
    <x v="1"/>
    <x v="4"/>
    <x v="4"/>
  </r>
  <r>
    <x v="1"/>
    <x v="1"/>
    <x v="3"/>
    <x v="3"/>
  </r>
  <r>
    <x v="1"/>
    <x v="1"/>
    <x v="2"/>
    <x v="2"/>
  </r>
  <r>
    <x v="1"/>
    <x v="6"/>
    <x v="8"/>
    <x v="2"/>
  </r>
  <r>
    <x v="0"/>
    <x v="1"/>
    <x v="14"/>
    <x v="7"/>
  </r>
  <r>
    <x v="4"/>
    <x v="1"/>
    <x v="4"/>
    <x v="4"/>
  </r>
  <r>
    <x v="1"/>
    <x v="4"/>
    <x v="2"/>
    <x v="2"/>
  </r>
  <r>
    <x v="1"/>
    <x v="1"/>
    <x v="2"/>
    <x v="2"/>
  </r>
  <r>
    <x v="1"/>
    <x v="1"/>
    <x v="0"/>
    <x v="0"/>
  </r>
  <r>
    <x v="1"/>
    <x v="1"/>
    <x v="6"/>
    <x v="4"/>
  </r>
  <r>
    <x v="1"/>
    <x v="1"/>
    <x v="7"/>
    <x v="1"/>
  </r>
  <r>
    <x v="0"/>
    <x v="1"/>
    <x v="1"/>
    <x v="1"/>
  </r>
  <r>
    <x v="1"/>
    <x v="1"/>
    <x v="5"/>
    <x v="1"/>
  </r>
  <r>
    <x v="0"/>
    <x v="1"/>
    <x v="11"/>
    <x v="6"/>
  </r>
  <r>
    <x v="1"/>
    <x v="0"/>
    <x v="7"/>
    <x v="1"/>
  </r>
  <r>
    <x v="1"/>
    <x v="0"/>
    <x v="13"/>
    <x v="5"/>
  </r>
  <r>
    <x v="1"/>
    <x v="2"/>
    <x v="3"/>
    <x v="3"/>
  </r>
  <r>
    <x v="1"/>
    <x v="1"/>
    <x v="0"/>
    <x v="0"/>
  </r>
  <r>
    <x v="1"/>
    <x v="5"/>
    <x v="12"/>
    <x v="4"/>
  </r>
  <r>
    <x v="0"/>
    <x v="1"/>
    <x v="0"/>
    <x v="0"/>
  </r>
  <r>
    <x v="0"/>
    <x v="1"/>
    <x v="3"/>
    <x v="3"/>
  </r>
  <r>
    <x v="1"/>
    <x v="1"/>
    <x v="8"/>
    <x v="2"/>
  </r>
  <r>
    <x v="1"/>
    <x v="1"/>
    <x v="3"/>
    <x v="3"/>
  </r>
  <r>
    <x v="1"/>
    <x v="1"/>
    <x v="3"/>
    <x v="3"/>
  </r>
  <r>
    <x v="1"/>
    <x v="1"/>
    <x v="19"/>
    <x v="4"/>
  </r>
  <r>
    <x v="1"/>
    <x v="1"/>
    <x v="12"/>
    <x v="4"/>
  </r>
  <r>
    <x v="1"/>
    <x v="1"/>
    <x v="3"/>
    <x v="3"/>
  </r>
  <r>
    <x v="4"/>
    <x v="1"/>
    <x v="14"/>
    <x v="7"/>
  </r>
  <r>
    <x v="1"/>
    <x v="1"/>
    <x v="0"/>
    <x v="0"/>
  </r>
  <r>
    <x v="1"/>
    <x v="1"/>
    <x v="3"/>
    <x v="3"/>
  </r>
  <r>
    <x v="0"/>
    <x v="1"/>
    <x v="6"/>
    <x v="4"/>
  </r>
  <r>
    <x v="0"/>
    <x v="1"/>
    <x v="3"/>
    <x v="3"/>
  </r>
  <r>
    <x v="1"/>
    <x v="1"/>
    <x v="3"/>
    <x v="3"/>
  </r>
  <r>
    <x v="1"/>
    <x v="2"/>
    <x v="22"/>
    <x v="4"/>
  </r>
  <r>
    <x v="1"/>
    <x v="1"/>
    <x v="14"/>
    <x v="7"/>
  </r>
  <r>
    <x v="1"/>
    <x v="1"/>
    <x v="14"/>
    <x v="7"/>
  </r>
  <r>
    <x v="0"/>
    <x v="1"/>
    <x v="1"/>
    <x v="1"/>
  </r>
  <r>
    <x v="0"/>
    <x v="0"/>
    <x v="14"/>
    <x v="7"/>
  </r>
  <r>
    <x v="0"/>
    <x v="1"/>
    <x v="0"/>
    <x v="0"/>
  </r>
  <r>
    <x v="0"/>
    <x v="6"/>
    <x v="16"/>
    <x v="1"/>
  </r>
  <r>
    <x v="1"/>
    <x v="1"/>
    <x v="9"/>
    <x v="5"/>
  </r>
  <r>
    <x v="1"/>
    <x v="1"/>
    <x v="5"/>
    <x v="1"/>
  </r>
  <r>
    <x v="0"/>
    <x v="1"/>
    <x v="3"/>
    <x v="3"/>
  </r>
  <r>
    <x v="1"/>
    <x v="1"/>
    <x v="3"/>
    <x v="3"/>
  </r>
  <r>
    <x v="1"/>
    <x v="1"/>
    <x v="12"/>
    <x v="4"/>
  </r>
  <r>
    <x v="0"/>
    <x v="1"/>
    <x v="3"/>
    <x v="3"/>
  </r>
  <r>
    <x v="1"/>
    <x v="1"/>
    <x v="3"/>
    <x v="3"/>
  </r>
  <r>
    <x v="0"/>
    <x v="1"/>
    <x v="7"/>
    <x v="1"/>
  </r>
  <r>
    <x v="0"/>
    <x v="1"/>
    <x v="3"/>
    <x v="3"/>
  </r>
  <r>
    <x v="1"/>
    <x v="1"/>
    <x v="3"/>
    <x v="3"/>
  </r>
  <r>
    <x v="1"/>
    <x v="1"/>
    <x v="5"/>
    <x v="1"/>
  </r>
  <r>
    <x v="1"/>
    <x v="1"/>
    <x v="7"/>
    <x v="1"/>
  </r>
  <r>
    <x v="1"/>
    <x v="0"/>
    <x v="4"/>
    <x v="4"/>
  </r>
  <r>
    <x v="1"/>
    <x v="1"/>
    <x v="18"/>
    <x v="5"/>
  </r>
  <r>
    <x v="1"/>
    <x v="6"/>
    <x v="4"/>
    <x v="4"/>
  </r>
  <r>
    <x v="1"/>
    <x v="4"/>
    <x v="19"/>
    <x v="4"/>
  </r>
  <r>
    <x v="0"/>
    <x v="1"/>
    <x v="3"/>
    <x v="3"/>
  </r>
  <r>
    <x v="1"/>
    <x v="2"/>
    <x v="0"/>
    <x v="0"/>
  </r>
  <r>
    <x v="0"/>
    <x v="1"/>
    <x v="3"/>
    <x v="3"/>
  </r>
  <r>
    <x v="0"/>
    <x v="1"/>
    <x v="4"/>
    <x v="4"/>
  </r>
  <r>
    <x v="1"/>
    <x v="5"/>
    <x v="17"/>
    <x v="1"/>
  </r>
  <r>
    <x v="0"/>
    <x v="1"/>
    <x v="2"/>
    <x v="2"/>
  </r>
  <r>
    <x v="1"/>
    <x v="1"/>
    <x v="1"/>
    <x v="1"/>
  </r>
  <r>
    <x v="1"/>
    <x v="1"/>
    <x v="2"/>
    <x v="2"/>
  </r>
  <r>
    <x v="2"/>
    <x v="1"/>
    <x v="9"/>
    <x v="5"/>
  </r>
  <r>
    <x v="0"/>
    <x v="1"/>
    <x v="15"/>
    <x v="5"/>
  </r>
  <r>
    <x v="1"/>
    <x v="1"/>
    <x v="3"/>
    <x v="3"/>
  </r>
  <r>
    <x v="1"/>
    <x v="1"/>
    <x v="4"/>
    <x v="4"/>
  </r>
  <r>
    <x v="0"/>
    <x v="1"/>
    <x v="3"/>
    <x v="3"/>
  </r>
  <r>
    <x v="1"/>
    <x v="1"/>
    <x v="11"/>
    <x v="6"/>
  </r>
  <r>
    <x v="1"/>
    <x v="0"/>
    <x v="3"/>
    <x v="3"/>
  </r>
  <r>
    <x v="4"/>
    <x v="1"/>
    <x v="3"/>
    <x v="3"/>
  </r>
  <r>
    <x v="1"/>
    <x v="1"/>
    <x v="2"/>
    <x v="2"/>
  </r>
  <r>
    <x v="1"/>
    <x v="1"/>
    <x v="6"/>
    <x v="4"/>
  </r>
  <r>
    <x v="0"/>
    <x v="2"/>
    <x v="6"/>
    <x v="4"/>
  </r>
  <r>
    <x v="0"/>
    <x v="4"/>
    <x v="3"/>
    <x v="3"/>
  </r>
  <r>
    <x v="1"/>
    <x v="4"/>
    <x v="19"/>
    <x v="4"/>
  </r>
  <r>
    <x v="0"/>
    <x v="1"/>
    <x v="14"/>
    <x v="7"/>
  </r>
  <r>
    <x v="2"/>
    <x v="4"/>
    <x v="12"/>
    <x v="4"/>
  </r>
  <r>
    <x v="1"/>
    <x v="5"/>
    <x v="15"/>
    <x v="5"/>
  </r>
  <r>
    <x v="0"/>
    <x v="2"/>
    <x v="3"/>
    <x v="3"/>
  </r>
  <r>
    <x v="1"/>
    <x v="1"/>
    <x v="10"/>
    <x v="4"/>
  </r>
  <r>
    <x v="0"/>
    <x v="1"/>
    <x v="2"/>
    <x v="2"/>
  </r>
  <r>
    <x v="1"/>
    <x v="1"/>
    <x v="21"/>
    <x v="1"/>
  </r>
  <r>
    <x v="1"/>
    <x v="1"/>
    <x v="3"/>
    <x v="3"/>
  </r>
  <r>
    <x v="1"/>
    <x v="6"/>
    <x v="3"/>
    <x v="3"/>
  </r>
  <r>
    <x v="1"/>
    <x v="1"/>
    <x v="3"/>
    <x v="3"/>
  </r>
  <r>
    <x v="0"/>
    <x v="1"/>
    <x v="0"/>
    <x v="0"/>
  </r>
  <r>
    <x v="0"/>
    <x v="1"/>
    <x v="3"/>
    <x v="3"/>
  </r>
  <r>
    <x v="1"/>
    <x v="6"/>
    <x v="2"/>
    <x v="2"/>
  </r>
  <r>
    <x v="1"/>
    <x v="4"/>
    <x v="3"/>
    <x v="3"/>
  </r>
  <r>
    <x v="1"/>
    <x v="1"/>
    <x v="3"/>
    <x v="3"/>
  </r>
  <r>
    <x v="0"/>
    <x v="1"/>
    <x v="3"/>
    <x v="3"/>
  </r>
  <r>
    <x v="1"/>
    <x v="1"/>
    <x v="1"/>
    <x v="1"/>
  </r>
  <r>
    <x v="1"/>
    <x v="1"/>
    <x v="3"/>
    <x v="3"/>
  </r>
  <r>
    <x v="1"/>
    <x v="1"/>
    <x v="3"/>
    <x v="3"/>
  </r>
  <r>
    <x v="1"/>
    <x v="1"/>
    <x v="3"/>
    <x v="3"/>
  </r>
  <r>
    <x v="0"/>
    <x v="1"/>
    <x v="3"/>
    <x v="3"/>
  </r>
  <r>
    <x v="4"/>
    <x v="1"/>
    <x v="4"/>
    <x v="4"/>
  </r>
  <r>
    <x v="1"/>
    <x v="1"/>
    <x v="13"/>
    <x v="5"/>
  </r>
  <r>
    <x v="0"/>
    <x v="1"/>
    <x v="11"/>
    <x v="6"/>
  </r>
  <r>
    <x v="2"/>
    <x v="0"/>
    <x v="2"/>
    <x v="2"/>
  </r>
  <r>
    <x v="0"/>
    <x v="1"/>
    <x v="3"/>
    <x v="3"/>
  </r>
  <r>
    <x v="0"/>
    <x v="2"/>
    <x v="3"/>
    <x v="3"/>
  </r>
  <r>
    <x v="1"/>
    <x v="1"/>
    <x v="0"/>
    <x v="0"/>
  </r>
  <r>
    <x v="0"/>
    <x v="2"/>
    <x v="14"/>
    <x v="7"/>
  </r>
  <r>
    <x v="0"/>
    <x v="1"/>
    <x v="14"/>
    <x v="7"/>
  </r>
  <r>
    <x v="0"/>
    <x v="1"/>
    <x v="3"/>
    <x v="3"/>
  </r>
  <r>
    <x v="0"/>
    <x v="1"/>
    <x v="3"/>
    <x v="3"/>
  </r>
  <r>
    <x v="4"/>
    <x v="1"/>
    <x v="4"/>
    <x v="4"/>
  </r>
  <r>
    <x v="1"/>
    <x v="1"/>
    <x v="2"/>
    <x v="2"/>
  </r>
  <r>
    <x v="0"/>
    <x v="1"/>
    <x v="3"/>
    <x v="3"/>
  </r>
  <r>
    <x v="1"/>
    <x v="1"/>
    <x v="1"/>
    <x v="1"/>
  </r>
  <r>
    <x v="4"/>
    <x v="1"/>
    <x v="4"/>
    <x v="4"/>
  </r>
  <r>
    <x v="0"/>
    <x v="1"/>
    <x v="22"/>
    <x v="4"/>
  </r>
  <r>
    <x v="1"/>
    <x v="2"/>
    <x v="2"/>
    <x v="2"/>
  </r>
  <r>
    <x v="1"/>
    <x v="1"/>
    <x v="3"/>
    <x v="3"/>
  </r>
  <r>
    <x v="0"/>
    <x v="1"/>
    <x v="22"/>
    <x v="4"/>
  </r>
  <r>
    <x v="1"/>
    <x v="1"/>
    <x v="3"/>
    <x v="3"/>
  </r>
  <r>
    <x v="1"/>
    <x v="1"/>
    <x v="10"/>
    <x v="4"/>
  </r>
  <r>
    <x v="0"/>
    <x v="1"/>
    <x v="18"/>
    <x v="5"/>
  </r>
  <r>
    <x v="0"/>
    <x v="1"/>
    <x v="2"/>
    <x v="2"/>
  </r>
  <r>
    <x v="1"/>
    <x v="1"/>
    <x v="18"/>
    <x v="5"/>
  </r>
  <r>
    <x v="1"/>
    <x v="1"/>
    <x v="0"/>
    <x v="0"/>
  </r>
  <r>
    <x v="0"/>
    <x v="6"/>
    <x v="14"/>
    <x v="7"/>
  </r>
  <r>
    <x v="1"/>
    <x v="1"/>
    <x v="3"/>
    <x v="3"/>
  </r>
  <r>
    <x v="1"/>
    <x v="4"/>
    <x v="1"/>
    <x v="1"/>
  </r>
  <r>
    <x v="1"/>
    <x v="1"/>
    <x v="3"/>
    <x v="3"/>
  </r>
  <r>
    <x v="1"/>
    <x v="1"/>
    <x v="21"/>
    <x v="1"/>
  </r>
  <r>
    <x v="1"/>
    <x v="1"/>
    <x v="0"/>
    <x v="0"/>
  </r>
  <r>
    <x v="1"/>
    <x v="1"/>
    <x v="3"/>
    <x v="3"/>
  </r>
  <r>
    <x v="0"/>
    <x v="1"/>
    <x v="3"/>
    <x v="3"/>
  </r>
  <r>
    <x v="0"/>
    <x v="1"/>
    <x v="19"/>
    <x v="4"/>
  </r>
  <r>
    <x v="1"/>
    <x v="1"/>
    <x v="2"/>
    <x v="2"/>
  </r>
  <r>
    <x v="0"/>
    <x v="1"/>
    <x v="3"/>
    <x v="3"/>
  </r>
  <r>
    <x v="1"/>
    <x v="1"/>
    <x v="7"/>
    <x v="1"/>
  </r>
  <r>
    <x v="1"/>
    <x v="1"/>
    <x v="3"/>
    <x v="3"/>
  </r>
  <r>
    <x v="1"/>
    <x v="1"/>
    <x v="3"/>
    <x v="3"/>
  </r>
  <r>
    <x v="0"/>
    <x v="1"/>
    <x v="0"/>
    <x v="0"/>
  </r>
  <r>
    <x v="1"/>
    <x v="1"/>
    <x v="11"/>
    <x v="6"/>
  </r>
  <r>
    <x v="1"/>
    <x v="4"/>
    <x v="3"/>
    <x v="3"/>
  </r>
  <r>
    <x v="0"/>
    <x v="1"/>
    <x v="9"/>
    <x v="5"/>
  </r>
  <r>
    <x v="1"/>
    <x v="1"/>
    <x v="2"/>
    <x v="2"/>
  </r>
  <r>
    <x v="0"/>
    <x v="1"/>
    <x v="4"/>
    <x v="4"/>
  </r>
  <r>
    <x v="1"/>
    <x v="1"/>
    <x v="4"/>
    <x v="4"/>
  </r>
  <r>
    <x v="1"/>
    <x v="1"/>
    <x v="3"/>
    <x v="3"/>
  </r>
  <r>
    <x v="0"/>
    <x v="1"/>
    <x v="1"/>
    <x v="1"/>
  </r>
  <r>
    <x v="0"/>
    <x v="1"/>
    <x v="1"/>
    <x v="1"/>
  </r>
  <r>
    <x v="1"/>
    <x v="1"/>
    <x v="4"/>
    <x v="4"/>
  </r>
  <r>
    <x v="0"/>
    <x v="1"/>
    <x v="15"/>
    <x v="5"/>
  </r>
  <r>
    <x v="1"/>
    <x v="1"/>
    <x v="18"/>
    <x v="5"/>
  </r>
  <r>
    <x v="0"/>
    <x v="1"/>
    <x v="6"/>
    <x v="4"/>
  </r>
  <r>
    <x v="1"/>
    <x v="1"/>
    <x v="1"/>
    <x v="1"/>
  </r>
  <r>
    <x v="1"/>
    <x v="1"/>
    <x v="6"/>
    <x v="4"/>
  </r>
  <r>
    <x v="4"/>
    <x v="6"/>
    <x v="14"/>
    <x v="7"/>
  </r>
  <r>
    <x v="0"/>
    <x v="1"/>
    <x v="18"/>
    <x v="5"/>
  </r>
  <r>
    <x v="1"/>
    <x v="1"/>
    <x v="0"/>
    <x v="0"/>
  </r>
  <r>
    <x v="0"/>
    <x v="1"/>
    <x v="3"/>
    <x v="3"/>
  </r>
  <r>
    <x v="4"/>
    <x v="6"/>
    <x v="3"/>
    <x v="3"/>
  </r>
  <r>
    <x v="0"/>
    <x v="1"/>
    <x v="7"/>
    <x v="1"/>
  </r>
  <r>
    <x v="4"/>
    <x v="1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</r>
  <r>
    <x v="1"/>
    <x v="1"/>
    <x v="1"/>
  </r>
  <r>
    <x v="1"/>
    <x v="2"/>
    <x v="2"/>
  </r>
  <r>
    <x v="0"/>
    <x v="3"/>
    <x v="1"/>
  </r>
  <r>
    <x v="0"/>
    <x v="4"/>
    <x v="3"/>
  </r>
  <r>
    <x v="1"/>
    <x v="5"/>
    <x v="3"/>
  </r>
  <r>
    <x v="0"/>
    <x v="6"/>
    <x v="4"/>
  </r>
  <r>
    <x v="1"/>
    <x v="7"/>
    <x v="3"/>
  </r>
  <r>
    <x v="2"/>
    <x v="8"/>
    <x v="3"/>
  </r>
  <r>
    <x v="0"/>
    <x v="9"/>
    <x v="1"/>
  </r>
  <r>
    <x v="1"/>
    <x v="10"/>
    <x v="4"/>
  </r>
  <r>
    <x v="0"/>
    <x v="11"/>
    <x v="3"/>
  </r>
  <r>
    <x v="0"/>
    <x v="12"/>
    <x v="4"/>
  </r>
  <r>
    <x v="3"/>
    <x v="13"/>
    <x v="1"/>
  </r>
  <r>
    <x v="0"/>
    <x v="14"/>
    <x v="1"/>
  </r>
  <r>
    <x v="0"/>
    <x v="15"/>
    <x v="2"/>
  </r>
  <r>
    <x v="1"/>
    <x v="16"/>
    <x v="5"/>
  </r>
  <r>
    <x v="1"/>
    <x v="17"/>
    <x v="4"/>
  </r>
  <r>
    <x v="4"/>
    <x v="18"/>
    <x v="3"/>
  </r>
  <r>
    <x v="0"/>
    <x v="19"/>
    <x v="3"/>
  </r>
  <r>
    <x v="1"/>
    <x v="20"/>
    <x v="4"/>
  </r>
  <r>
    <x v="0"/>
    <x v="21"/>
    <x v="3"/>
  </r>
  <r>
    <x v="1"/>
    <x v="22"/>
    <x v="3"/>
  </r>
  <r>
    <x v="1"/>
    <x v="23"/>
    <x v="4"/>
  </r>
  <r>
    <x v="1"/>
    <x v="24"/>
    <x v="2"/>
  </r>
  <r>
    <x v="1"/>
    <x v="25"/>
    <x v="6"/>
  </r>
  <r>
    <x v="4"/>
    <x v="26"/>
    <x v="3"/>
  </r>
  <r>
    <x v="0"/>
    <x v="27"/>
    <x v="1"/>
  </r>
  <r>
    <x v="1"/>
    <x v="28"/>
    <x v="3"/>
  </r>
  <r>
    <x v="1"/>
    <x v="29"/>
    <x v="4"/>
  </r>
  <r>
    <x v="1"/>
    <x v="30"/>
    <x v="4"/>
  </r>
  <r>
    <x v="1"/>
    <x v="31"/>
    <x v="6"/>
  </r>
  <r>
    <x v="0"/>
    <x v="32"/>
    <x v="4"/>
  </r>
  <r>
    <x v="1"/>
    <x v="33"/>
    <x v="3"/>
  </r>
  <r>
    <x v="1"/>
    <x v="34"/>
    <x v="4"/>
  </r>
  <r>
    <x v="1"/>
    <x v="35"/>
    <x v="4"/>
  </r>
  <r>
    <x v="1"/>
    <x v="36"/>
    <x v="3"/>
  </r>
  <r>
    <x v="1"/>
    <x v="37"/>
    <x v="5"/>
  </r>
  <r>
    <x v="1"/>
    <x v="38"/>
    <x v="7"/>
  </r>
  <r>
    <x v="0"/>
    <x v="39"/>
    <x v="3"/>
  </r>
  <r>
    <x v="1"/>
    <x v="40"/>
    <x v="2"/>
  </r>
  <r>
    <x v="1"/>
    <x v="41"/>
    <x v="1"/>
  </r>
  <r>
    <x v="1"/>
    <x v="42"/>
    <x v="0"/>
  </r>
  <r>
    <x v="1"/>
    <x v="43"/>
    <x v="5"/>
  </r>
  <r>
    <x v="1"/>
    <x v="44"/>
    <x v="5"/>
  </r>
  <r>
    <x v="0"/>
    <x v="45"/>
    <x v="3"/>
  </r>
  <r>
    <x v="1"/>
    <x v="46"/>
    <x v="1"/>
  </r>
  <r>
    <x v="1"/>
    <x v="47"/>
    <x v="3"/>
  </r>
  <r>
    <x v="1"/>
    <x v="48"/>
    <x v="3"/>
  </r>
  <r>
    <x v="1"/>
    <x v="49"/>
    <x v="1"/>
  </r>
  <r>
    <x v="0"/>
    <x v="50"/>
    <x v="1"/>
  </r>
  <r>
    <x v="0"/>
    <x v="51"/>
    <x v="2"/>
  </r>
  <r>
    <x v="0"/>
    <x v="52"/>
    <x v="3"/>
  </r>
  <r>
    <x v="1"/>
    <x v="53"/>
    <x v="4"/>
  </r>
  <r>
    <x v="0"/>
    <x v="54"/>
    <x v="2"/>
  </r>
  <r>
    <x v="1"/>
    <x v="55"/>
    <x v="1"/>
  </r>
  <r>
    <x v="1"/>
    <x v="56"/>
    <x v="2"/>
  </r>
  <r>
    <x v="1"/>
    <x v="57"/>
    <x v="6"/>
  </r>
  <r>
    <x v="1"/>
    <x v="58"/>
    <x v="3"/>
  </r>
  <r>
    <x v="1"/>
    <x v="59"/>
    <x v="3"/>
  </r>
  <r>
    <x v="1"/>
    <x v="60"/>
    <x v="3"/>
  </r>
  <r>
    <x v="0"/>
    <x v="61"/>
    <x v="3"/>
  </r>
  <r>
    <x v="1"/>
    <x v="62"/>
    <x v="2"/>
  </r>
  <r>
    <x v="0"/>
    <x v="63"/>
    <x v="3"/>
  </r>
  <r>
    <x v="0"/>
    <x v="64"/>
    <x v="2"/>
  </r>
  <r>
    <x v="1"/>
    <x v="65"/>
    <x v="3"/>
  </r>
  <r>
    <x v="0"/>
    <x v="66"/>
    <x v="3"/>
  </r>
  <r>
    <x v="1"/>
    <x v="67"/>
    <x v="2"/>
  </r>
  <r>
    <x v="1"/>
    <x v="68"/>
    <x v="3"/>
  </r>
  <r>
    <x v="4"/>
    <x v="69"/>
    <x v="3"/>
  </r>
  <r>
    <x v="1"/>
    <x v="70"/>
    <x v="3"/>
  </r>
  <r>
    <x v="1"/>
    <x v="71"/>
    <x v="3"/>
  </r>
  <r>
    <x v="1"/>
    <x v="72"/>
    <x v="4"/>
  </r>
  <r>
    <x v="1"/>
    <x v="73"/>
    <x v="1"/>
  </r>
  <r>
    <x v="1"/>
    <x v="74"/>
    <x v="1"/>
  </r>
  <r>
    <x v="1"/>
    <x v="75"/>
    <x v="7"/>
  </r>
  <r>
    <x v="0"/>
    <x v="76"/>
    <x v="3"/>
  </r>
  <r>
    <x v="0"/>
    <x v="77"/>
    <x v="4"/>
  </r>
  <r>
    <x v="1"/>
    <x v="78"/>
    <x v="5"/>
  </r>
  <r>
    <x v="0"/>
    <x v="79"/>
    <x v="3"/>
  </r>
  <r>
    <x v="1"/>
    <x v="80"/>
    <x v="6"/>
  </r>
  <r>
    <x v="1"/>
    <x v="81"/>
    <x v="1"/>
  </r>
  <r>
    <x v="1"/>
    <x v="82"/>
    <x v="6"/>
  </r>
  <r>
    <x v="0"/>
    <x v="83"/>
    <x v="1"/>
  </r>
  <r>
    <x v="1"/>
    <x v="84"/>
    <x v="2"/>
  </r>
  <r>
    <x v="1"/>
    <x v="85"/>
    <x v="1"/>
  </r>
  <r>
    <x v="1"/>
    <x v="86"/>
    <x v="3"/>
  </r>
  <r>
    <x v="0"/>
    <x v="87"/>
    <x v="1"/>
  </r>
  <r>
    <x v="1"/>
    <x v="88"/>
    <x v="5"/>
  </r>
  <r>
    <x v="1"/>
    <x v="89"/>
    <x v="3"/>
  </r>
  <r>
    <x v="0"/>
    <x v="90"/>
    <x v="3"/>
  </r>
  <r>
    <x v="0"/>
    <x v="91"/>
    <x v="5"/>
  </r>
  <r>
    <x v="1"/>
    <x v="92"/>
    <x v="6"/>
  </r>
  <r>
    <x v="4"/>
    <x v="93"/>
    <x v="3"/>
  </r>
  <r>
    <x v="1"/>
    <x v="94"/>
    <x v="2"/>
  </r>
  <r>
    <x v="1"/>
    <x v="95"/>
    <x v="4"/>
  </r>
  <r>
    <x v="1"/>
    <x v="96"/>
    <x v="3"/>
  </r>
  <r>
    <x v="1"/>
    <x v="48"/>
    <x v="0"/>
  </r>
  <r>
    <x v="0"/>
    <x v="97"/>
    <x v="6"/>
  </r>
  <r>
    <x v="1"/>
    <x v="98"/>
    <x v="3"/>
  </r>
  <r>
    <x v="0"/>
    <x v="99"/>
    <x v="3"/>
  </r>
  <r>
    <x v="1"/>
    <x v="100"/>
    <x v="1"/>
  </r>
  <r>
    <x v="1"/>
    <x v="101"/>
    <x v="2"/>
  </r>
  <r>
    <x v="0"/>
    <x v="102"/>
    <x v="1"/>
  </r>
  <r>
    <x v="1"/>
    <x v="103"/>
    <x v="1"/>
  </r>
  <r>
    <x v="1"/>
    <x v="104"/>
    <x v="2"/>
  </r>
  <r>
    <x v="1"/>
    <x v="105"/>
    <x v="3"/>
  </r>
  <r>
    <x v="1"/>
    <x v="106"/>
    <x v="3"/>
  </r>
  <r>
    <x v="1"/>
    <x v="107"/>
    <x v="4"/>
  </r>
  <r>
    <x v="0"/>
    <x v="108"/>
    <x v="4"/>
  </r>
  <r>
    <x v="0"/>
    <x v="109"/>
    <x v="0"/>
  </r>
  <r>
    <x v="1"/>
    <x v="110"/>
    <x v="5"/>
  </r>
  <r>
    <x v="1"/>
    <x v="111"/>
    <x v="2"/>
  </r>
  <r>
    <x v="1"/>
    <x v="112"/>
    <x v="0"/>
  </r>
  <r>
    <x v="1"/>
    <x v="113"/>
    <x v="2"/>
  </r>
  <r>
    <x v="0"/>
    <x v="114"/>
    <x v="5"/>
  </r>
  <r>
    <x v="0"/>
    <x v="115"/>
    <x v="3"/>
  </r>
  <r>
    <x v="1"/>
    <x v="116"/>
    <x v="4"/>
  </r>
  <r>
    <x v="1"/>
    <x v="117"/>
    <x v="7"/>
  </r>
  <r>
    <x v="1"/>
    <x v="118"/>
    <x v="4"/>
  </r>
  <r>
    <x v="1"/>
    <x v="119"/>
    <x v="6"/>
  </r>
  <r>
    <x v="1"/>
    <x v="33"/>
    <x v="6"/>
  </r>
  <r>
    <x v="0"/>
    <x v="120"/>
    <x v="5"/>
  </r>
  <r>
    <x v="0"/>
    <x v="121"/>
    <x v="3"/>
  </r>
  <r>
    <x v="1"/>
    <x v="122"/>
    <x v="7"/>
  </r>
  <r>
    <x v="1"/>
    <x v="123"/>
    <x v="3"/>
  </r>
  <r>
    <x v="0"/>
    <x v="124"/>
    <x v="3"/>
  </r>
  <r>
    <x v="0"/>
    <x v="125"/>
    <x v="3"/>
  </r>
  <r>
    <x v="4"/>
    <x v="126"/>
    <x v="1"/>
  </r>
  <r>
    <x v="4"/>
    <x v="127"/>
    <x v="0"/>
  </r>
  <r>
    <x v="1"/>
    <x v="128"/>
    <x v="4"/>
  </r>
  <r>
    <x v="1"/>
    <x v="129"/>
    <x v="2"/>
  </r>
  <r>
    <x v="1"/>
    <x v="130"/>
    <x v="3"/>
  </r>
  <r>
    <x v="1"/>
    <x v="131"/>
    <x v="1"/>
  </r>
  <r>
    <x v="0"/>
    <x v="132"/>
    <x v="4"/>
  </r>
  <r>
    <x v="0"/>
    <x v="133"/>
    <x v="3"/>
  </r>
  <r>
    <x v="4"/>
    <x v="134"/>
    <x v="4"/>
  </r>
  <r>
    <x v="1"/>
    <x v="135"/>
    <x v="5"/>
  </r>
  <r>
    <x v="0"/>
    <x v="136"/>
    <x v="6"/>
  </r>
  <r>
    <x v="0"/>
    <x v="137"/>
    <x v="2"/>
  </r>
  <r>
    <x v="1"/>
    <x v="138"/>
    <x v="4"/>
  </r>
  <r>
    <x v="1"/>
    <x v="139"/>
    <x v="2"/>
  </r>
  <r>
    <x v="1"/>
    <x v="107"/>
    <x v="2"/>
  </r>
  <r>
    <x v="1"/>
    <x v="140"/>
    <x v="1"/>
  </r>
  <r>
    <x v="1"/>
    <x v="141"/>
    <x v="3"/>
  </r>
  <r>
    <x v="1"/>
    <x v="142"/>
    <x v="2"/>
  </r>
  <r>
    <x v="4"/>
    <x v="143"/>
    <x v="3"/>
  </r>
  <r>
    <x v="1"/>
    <x v="144"/>
    <x v="3"/>
  </r>
  <r>
    <x v="1"/>
    <x v="145"/>
    <x v="2"/>
  </r>
  <r>
    <x v="1"/>
    <x v="146"/>
    <x v="1"/>
  </r>
  <r>
    <x v="0"/>
    <x v="147"/>
    <x v="1"/>
  </r>
  <r>
    <x v="0"/>
    <x v="148"/>
    <x v="1"/>
  </r>
  <r>
    <x v="1"/>
    <x v="149"/>
    <x v="1"/>
  </r>
  <r>
    <x v="0"/>
    <x v="150"/>
    <x v="3"/>
  </r>
  <r>
    <x v="0"/>
    <x v="151"/>
    <x v="1"/>
  </r>
  <r>
    <x v="0"/>
    <x v="152"/>
    <x v="3"/>
  </r>
  <r>
    <x v="4"/>
    <x v="153"/>
    <x v="1"/>
  </r>
  <r>
    <x v="0"/>
    <x v="154"/>
    <x v="7"/>
  </r>
  <r>
    <x v="1"/>
    <x v="155"/>
    <x v="1"/>
  </r>
  <r>
    <x v="1"/>
    <x v="156"/>
    <x v="3"/>
  </r>
  <r>
    <x v="1"/>
    <x v="157"/>
    <x v="2"/>
  </r>
  <r>
    <x v="0"/>
    <x v="158"/>
    <x v="2"/>
  </r>
  <r>
    <x v="1"/>
    <x v="159"/>
    <x v="1"/>
  </r>
  <r>
    <x v="1"/>
    <x v="160"/>
    <x v="7"/>
  </r>
  <r>
    <x v="1"/>
    <x v="161"/>
    <x v="3"/>
  </r>
  <r>
    <x v="1"/>
    <x v="162"/>
    <x v="2"/>
  </r>
  <r>
    <x v="1"/>
    <x v="163"/>
    <x v="7"/>
  </r>
  <r>
    <x v="1"/>
    <x v="164"/>
    <x v="3"/>
  </r>
  <r>
    <x v="0"/>
    <x v="165"/>
    <x v="1"/>
  </r>
  <r>
    <x v="1"/>
    <x v="166"/>
    <x v="4"/>
  </r>
  <r>
    <x v="0"/>
    <x v="167"/>
    <x v="1"/>
  </r>
  <r>
    <x v="0"/>
    <x v="168"/>
    <x v="5"/>
  </r>
  <r>
    <x v="0"/>
    <x v="169"/>
    <x v="4"/>
  </r>
  <r>
    <x v="1"/>
    <x v="170"/>
    <x v="3"/>
  </r>
  <r>
    <x v="1"/>
    <x v="171"/>
    <x v="2"/>
  </r>
  <r>
    <x v="0"/>
    <x v="172"/>
    <x v="3"/>
  </r>
  <r>
    <x v="0"/>
    <x v="173"/>
    <x v="3"/>
  </r>
  <r>
    <x v="1"/>
    <x v="174"/>
    <x v="3"/>
  </r>
  <r>
    <x v="0"/>
    <x v="175"/>
    <x v="0"/>
  </r>
  <r>
    <x v="1"/>
    <x v="176"/>
    <x v="3"/>
  </r>
  <r>
    <x v="1"/>
    <x v="177"/>
    <x v="2"/>
  </r>
  <r>
    <x v="0"/>
    <x v="178"/>
    <x v="2"/>
  </r>
  <r>
    <x v="1"/>
    <x v="179"/>
    <x v="3"/>
  </r>
  <r>
    <x v="0"/>
    <x v="180"/>
    <x v="1"/>
  </r>
  <r>
    <x v="1"/>
    <x v="181"/>
    <x v="3"/>
  </r>
  <r>
    <x v="0"/>
    <x v="182"/>
    <x v="4"/>
  </r>
  <r>
    <x v="0"/>
    <x v="183"/>
    <x v="3"/>
  </r>
  <r>
    <x v="1"/>
    <x v="184"/>
    <x v="4"/>
  </r>
  <r>
    <x v="0"/>
    <x v="185"/>
    <x v="3"/>
  </r>
  <r>
    <x v="4"/>
    <x v="186"/>
    <x v="3"/>
  </r>
  <r>
    <x v="0"/>
    <x v="187"/>
    <x v="3"/>
  </r>
  <r>
    <x v="0"/>
    <x v="188"/>
    <x v="3"/>
  </r>
  <r>
    <x v="0"/>
    <x v="189"/>
    <x v="1"/>
  </r>
  <r>
    <x v="0"/>
    <x v="190"/>
    <x v="1"/>
  </r>
  <r>
    <x v="1"/>
    <x v="191"/>
    <x v="1"/>
  </r>
  <r>
    <x v="1"/>
    <x v="192"/>
    <x v="1"/>
  </r>
  <r>
    <x v="0"/>
    <x v="173"/>
    <x v="2"/>
  </r>
  <r>
    <x v="1"/>
    <x v="193"/>
    <x v="4"/>
  </r>
  <r>
    <x v="0"/>
    <x v="194"/>
    <x v="1"/>
  </r>
  <r>
    <x v="0"/>
    <x v="195"/>
    <x v="1"/>
  </r>
  <r>
    <x v="0"/>
    <x v="152"/>
    <x v="3"/>
  </r>
  <r>
    <x v="1"/>
    <x v="196"/>
    <x v="2"/>
  </r>
  <r>
    <x v="4"/>
    <x v="197"/>
    <x v="0"/>
  </r>
  <r>
    <x v="1"/>
    <x v="198"/>
    <x v="3"/>
  </r>
  <r>
    <x v="0"/>
    <x v="199"/>
    <x v="1"/>
  </r>
  <r>
    <x v="1"/>
    <x v="200"/>
    <x v="3"/>
  </r>
  <r>
    <x v="4"/>
    <x v="201"/>
    <x v="5"/>
  </r>
  <r>
    <x v="1"/>
    <x v="202"/>
    <x v="1"/>
  </r>
  <r>
    <x v="1"/>
    <x v="203"/>
    <x v="4"/>
  </r>
  <r>
    <x v="2"/>
    <x v="204"/>
    <x v="4"/>
  </r>
  <r>
    <x v="0"/>
    <x v="205"/>
    <x v="4"/>
  </r>
  <r>
    <x v="0"/>
    <x v="206"/>
    <x v="3"/>
  </r>
  <r>
    <x v="1"/>
    <x v="207"/>
    <x v="3"/>
  </r>
  <r>
    <x v="1"/>
    <x v="208"/>
    <x v="1"/>
  </r>
  <r>
    <x v="1"/>
    <x v="209"/>
    <x v="1"/>
  </r>
  <r>
    <x v="0"/>
    <x v="210"/>
    <x v="3"/>
  </r>
  <r>
    <x v="1"/>
    <x v="211"/>
    <x v="3"/>
  </r>
  <r>
    <x v="0"/>
    <x v="212"/>
    <x v="4"/>
  </r>
  <r>
    <x v="1"/>
    <x v="213"/>
    <x v="4"/>
  </r>
  <r>
    <x v="1"/>
    <x v="214"/>
    <x v="4"/>
  </r>
  <r>
    <x v="0"/>
    <x v="215"/>
    <x v="3"/>
  </r>
  <r>
    <x v="0"/>
    <x v="216"/>
    <x v="0"/>
  </r>
  <r>
    <x v="1"/>
    <x v="217"/>
    <x v="7"/>
  </r>
  <r>
    <x v="0"/>
    <x v="218"/>
    <x v="3"/>
  </r>
  <r>
    <x v="1"/>
    <x v="219"/>
    <x v="4"/>
  </r>
  <r>
    <x v="1"/>
    <x v="220"/>
    <x v="1"/>
  </r>
  <r>
    <x v="1"/>
    <x v="221"/>
    <x v="7"/>
  </r>
  <r>
    <x v="1"/>
    <x v="222"/>
    <x v="6"/>
  </r>
  <r>
    <x v="1"/>
    <x v="172"/>
    <x v="4"/>
  </r>
  <r>
    <x v="1"/>
    <x v="223"/>
    <x v="6"/>
  </r>
  <r>
    <x v="1"/>
    <x v="224"/>
    <x v="6"/>
  </r>
  <r>
    <x v="4"/>
    <x v="225"/>
    <x v="3"/>
  </r>
  <r>
    <x v="1"/>
    <x v="226"/>
    <x v="3"/>
  </r>
  <r>
    <x v="1"/>
    <x v="227"/>
    <x v="4"/>
  </r>
  <r>
    <x v="1"/>
    <x v="228"/>
    <x v="6"/>
  </r>
  <r>
    <x v="0"/>
    <x v="229"/>
    <x v="4"/>
  </r>
  <r>
    <x v="0"/>
    <x v="230"/>
    <x v="1"/>
  </r>
  <r>
    <x v="1"/>
    <x v="231"/>
    <x v="4"/>
  </r>
  <r>
    <x v="1"/>
    <x v="232"/>
    <x v="3"/>
  </r>
  <r>
    <x v="0"/>
    <x v="233"/>
    <x v="2"/>
  </r>
  <r>
    <x v="1"/>
    <x v="194"/>
    <x v="3"/>
  </r>
  <r>
    <x v="1"/>
    <x v="234"/>
    <x v="5"/>
  </r>
  <r>
    <x v="1"/>
    <x v="235"/>
    <x v="1"/>
  </r>
  <r>
    <x v="1"/>
    <x v="236"/>
    <x v="3"/>
  </r>
  <r>
    <x v="1"/>
    <x v="237"/>
    <x v="3"/>
  </r>
  <r>
    <x v="1"/>
    <x v="238"/>
    <x v="3"/>
  </r>
  <r>
    <x v="1"/>
    <x v="239"/>
    <x v="2"/>
  </r>
  <r>
    <x v="1"/>
    <x v="240"/>
    <x v="5"/>
  </r>
  <r>
    <x v="1"/>
    <x v="241"/>
    <x v="6"/>
  </r>
  <r>
    <x v="1"/>
    <x v="242"/>
    <x v="5"/>
  </r>
  <r>
    <x v="0"/>
    <x v="67"/>
    <x v="1"/>
  </r>
  <r>
    <x v="0"/>
    <x v="243"/>
    <x v="3"/>
  </r>
  <r>
    <x v="1"/>
    <x v="244"/>
    <x v="3"/>
  </r>
  <r>
    <x v="0"/>
    <x v="245"/>
    <x v="4"/>
  </r>
  <r>
    <x v="1"/>
    <x v="246"/>
    <x v="5"/>
  </r>
  <r>
    <x v="1"/>
    <x v="247"/>
    <x v="1"/>
  </r>
  <r>
    <x v="0"/>
    <x v="248"/>
    <x v="1"/>
  </r>
  <r>
    <x v="1"/>
    <x v="249"/>
    <x v="3"/>
  </r>
  <r>
    <x v="1"/>
    <x v="250"/>
    <x v="3"/>
  </r>
  <r>
    <x v="1"/>
    <x v="251"/>
    <x v="7"/>
  </r>
  <r>
    <x v="1"/>
    <x v="136"/>
    <x v="1"/>
  </r>
  <r>
    <x v="0"/>
    <x v="252"/>
    <x v="1"/>
  </r>
  <r>
    <x v="1"/>
    <x v="253"/>
    <x v="1"/>
  </r>
  <r>
    <x v="1"/>
    <x v="254"/>
    <x v="7"/>
  </r>
  <r>
    <x v="1"/>
    <x v="255"/>
    <x v="3"/>
  </r>
  <r>
    <x v="1"/>
    <x v="256"/>
    <x v="3"/>
  </r>
  <r>
    <x v="0"/>
    <x v="257"/>
    <x v="1"/>
  </r>
  <r>
    <x v="1"/>
    <x v="258"/>
    <x v="3"/>
  </r>
  <r>
    <x v="1"/>
    <x v="259"/>
    <x v="4"/>
  </r>
  <r>
    <x v="1"/>
    <x v="260"/>
    <x v="4"/>
  </r>
  <r>
    <x v="4"/>
    <x v="261"/>
    <x v="6"/>
  </r>
  <r>
    <x v="2"/>
    <x v="262"/>
    <x v="7"/>
  </r>
  <r>
    <x v="1"/>
    <x v="263"/>
    <x v="3"/>
  </r>
  <r>
    <x v="1"/>
    <x v="264"/>
    <x v="3"/>
  </r>
  <r>
    <x v="0"/>
    <x v="265"/>
    <x v="3"/>
  </r>
  <r>
    <x v="1"/>
    <x v="266"/>
    <x v="5"/>
  </r>
  <r>
    <x v="0"/>
    <x v="267"/>
    <x v="6"/>
  </r>
  <r>
    <x v="1"/>
    <x v="268"/>
    <x v="3"/>
  </r>
  <r>
    <x v="1"/>
    <x v="269"/>
    <x v="2"/>
  </r>
  <r>
    <x v="1"/>
    <x v="270"/>
    <x v="3"/>
  </r>
  <r>
    <x v="1"/>
    <x v="271"/>
    <x v="4"/>
  </r>
  <r>
    <x v="0"/>
    <x v="272"/>
    <x v="3"/>
  </r>
  <r>
    <x v="1"/>
    <x v="73"/>
    <x v="4"/>
  </r>
  <r>
    <x v="0"/>
    <x v="273"/>
    <x v="1"/>
  </r>
  <r>
    <x v="0"/>
    <x v="274"/>
    <x v="2"/>
  </r>
  <r>
    <x v="1"/>
    <x v="275"/>
    <x v="3"/>
  </r>
  <r>
    <x v="4"/>
    <x v="276"/>
    <x v="3"/>
  </r>
  <r>
    <x v="1"/>
    <x v="277"/>
    <x v="1"/>
  </r>
  <r>
    <x v="0"/>
    <x v="278"/>
    <x v="1"/>
  </r>
  <r>
    <x v="1"/>
    <x v="279"/>
    <x v="3"/>
  </r>
  <r>
    <x v="0"/>
    <x v="280"/>
    <x v="4"/>
  </r>
  <r>
    <x v="1"/>
    <x v="281"/>
    <x v="2"/>
  </r>
  <r>
    <x v="0"/>
    <x v="282"/>
    <x v="0"/>
  </r>
  <r>
    <x v="4"/>
    <x v="283"/>
    <x v="3"/>
  </r>
  <r>
    <x v="1"/>
    <x v="284"/>
    <x v="3"/>
  </r>
  <r>
    <x v="0"/>
    <x v="285"/>
    <x v="3"/>
  </r>
  <r>
    <x v="0"/>
    <x v="286"/>
    <x v="3"/>
  </r>
  <r>
    <x v="0"/>
    <x v="287"/>
    <x v="3"/>
  </r>
  <r>
    <x v="1"/>
    <x v="288"/>
    <x v="1"/>
  </r>
  <r>
    <x v="0"/>
    <x v="289"/>
    <x v="0"/>
  </r>
  <r>
    <x v="0"/>
    <x v="290"/>
    <x v="5"/>
  </r>
  <r>
    <x v="1"/>
    <x v="291"/>
    <x v="4"/>
  </r>
  <r>
    <x v="0"/>
    <x v="292"/>
    <x v="3"/>
  </r>
  <r>
    <x v="0"/>
    <x v="293"/>
    <x v="1"/>
  </r>
  <r>
    <x v="1"/>
    <x v="294"/>
    <x v="4"/>
  </r>
  <r>
    <x v="1"/>
    <x v="295"/>
    <x v="3"/>
  </r>
  <r>
    <x v="0"/>
    <x v="296"/>
    <x v="3"/>
  </r>
  <r>
    <x v="1"/>
    <x v="297"/>
    <x v="5"/>
  </r>
  <r>
    <x v="0"/>
    <x v="298"/>
    <x v="3"/>
  </r>
  <r>
    <x v="4"/>
    <x v="299"/>
    <x v="1"/>
  </r>
  <r>
    <x v="0"/>
    <x v="300"/>
    <x v="6"/>
  </r>
  <r>
    <x v="1"/>
    <x v="247"/>
    <x v="3"/>
  </r>
  <r>
    <x v="1"/>
    <x v="244"/>
    <x v="3"/>
  </r>
  <r>
    <x v="1"/>
    <x v="301"/>
    <x v="1"/>
  </r>
  <r>
    <x v="1"/>
    <x v="188"/>
    <x v="4"/>
  </r>
  <r>
    <x v="0"/>
    <x v="302"/>
    <x v="3"/>
  </r>
  <r>
    <x v="0"/>
    <x v="303"/>
    <x v="0"/>
  </r>
  <r>
    <x v="0"/>
    <x v="304"/>
    <x v="3"/>
  </r>
  <r>
    <x v="0"/>
    <x v="305"/>
    <x v="1"/>
  </r>
  <r>
    <x v="4"/>
    <x v="306"/>
    <x v="2"/>
  </r>
  <r>
    <x v="0"/>
    <x v="307"/>
    <x v="5"/>
  </r>
  <r>
    <x v="0"/>
    <x v="308"/>
    <x v="4"/>
  </r>
  <r>
    <x v="1"/>
    <x v="309"/>
    <x v="3"/>
  </r>
  <r>
    <x v="0"/>
    <x v="310"/>
    <x v="4"/>
  </r>
  <r>
    <x v="1"/>
    <x v="311"/>
    <x v="3"/>
  </r>
  <r>
    <x v="0"/>
    <x v="79"/>
    <x v="3"/>
  </r>
  <r>
    <x v="0"/>
    <x v="312"/>
    <x v="4"/>
  </r>
  <r>
    <x v="0"/>
    <x v="313"/>
    <x v="3"/>
  </r>
  <r>
    <x v="1"/>
    <x v="314"/>
    <x v="1"/>
  </r>
  <r>
    <x v="2"/>
    <x v="315"/>
    <x v="6"/>
  </r>
  <r>
    <x v="1"/>
    <x v="316"/>
    <x v="4"/>
  </r>
  <r>
    <x v="1"/>
    <x v="317"/>
    <x v="0"/>
  </r>
  <r>
    <x v="1"/>
    <x v="318"/>
    <x v="2"/>
  </r>
  <r>
    <x v="1"/>
    <x v="319"/>
    <x v="3"/>
  </r>
  <r>
    <x v="1"/>
    <x v="32"/>
    <x v="1"/>
  </r>
  <r>
    <x v="1"/>
    <x v="320"/>
    <x v="1"/>
  </r>
  <r>
    <x v="0"/>
    <x v="321"/>
    <x v="1"/>
  </r>
  <r>
    <x v="1"/>
    <x v="322"/>
    <x v="3"/>
  </r>
  <r>
    <x v="1"/>
    <x v="323"/>
    <x v="3"/>
  </r>
  <r>
    <x v="4"/>
    <x v="324"/>
    <x v="3"/>
  </r>
  <r>
    <x v="0"/>
    <x v="325"/>
    <x v="7"/>
  </r>
  <r>
    <x v="0"/>
    <x v="326"/>
    <x v="1"/>
  </r>
  <r>
    <x v="0"/>
    <x v="327"/>
    <x v="3"/>
  </r>
  <r>
    <x v="0"/>
    <x v="328"/>
    <x v="3"/>
  </r>
  <r>
    <x v="0"/>
    <x v="329"/>
    <x v="6"/>
  </r>
  <r>
    <x v="0"/>
    <x v="330"/>
    <x v="4"/>
  </r>
  <r>
    <x v="0"/>
    <x v="331"/>
    <x v="1"/>
  </r>
  <r>
    <x v="1"/>
    <x v="332"/>
    <x v="2"/>
  </r>
  <r>
    <x v="0"/>
    <x v="333"/>
    <x v="0"/>
  </r>
  <r>
    <x v="0"/>
    <x v="296"/>
    <x v="3"/>
  </r>
  <r>
    <x v="0"/>
    <x v="334"/>
    <x v="1"/>
  </r>
  <r>
    <x v="1"/>
    <x v="335"/>
    <x v="1"/>
  </r>
  <r>
    <x v="0"/>
    <x v="336"/>
    <x v="3"/>
  </r>
  <r>
    <x v="1"/>
    <x v="337"/>
    <x v="3"/>
  </r>
  <r>
    <x v="1"/>
    <x v="338"/>
    <x v="4"/>
  </r>
  <r>
    <x v="2"/>
    <x v="339"/>
    <x v="2"/>
  </r>
  <r>
    <x v="0"/>
    <x v="340"/>
    <x v="3"/>
  </r>
  <r>
    <x v="1"/>
    <x v="341"/>
    <x v="6"/>
  </r>
  <r>
    <x v="0"/>
    <x v="342"/>
    <x v="7"/>
  </r>
  <r>
    <x v="1"/>
    <x v="343"/>
    <x v="4"/>
  </r>
  <r>
    <x v="1"/>
    <x v="344"/>
    <x v="3"/>
  </r>
  <r>
    <x v="1"/>
    <x v="345"/>
    <x v="3"/>
  </r>
  <r>
    <x v="1"/>
    <x v="65"/>
    <x v="1"/>
  </r>
  <r>
    <x v="1"/>
    <x v="346"/>
    <x v="1"/>
  </r>
  <r>
    <x v="1"/>
    <x v="347"/>
    <x v="1"/>
  </r>
  <r>
    <x v="1"/>
    <x v="348"/>
    <x v="3"/>
  </r>
  <r>
    <x v="1"/>
    <x v="349"/>
    <x v="3"/>
  </r>
  <r>
    <x v="0"/>
    <x v="350"/>
    <x v="3"/>
  </r>
  <r>
    <x v="1"/>
    <x v="351"/>
    <x v="4"/>
  </r>
  <r>
    <x v="1"/>
    <x v="352"/>
    <x v="4"/>
  </r>
  <r>
    <x v="1"/>
    <x v="353"/>
    <x v="3"/>
  </r>
  <r>
    <x v="0"/>
    <x v="354"/>
    <x v="3"/>
  </r>
  <r>
    <x v="1"/>
    <x v="355"/>
    <x v="4"/>
  </r>
  <r>
    <x v="1"/>
    <x v="356"/>
    <x v="3"/>
  </r>
  <r>
    <x v="0"/>
    <x v="357"/>
    <x v="4"/>
  </r>
  <r>
    <x v="0"/>
    <x v="358"/>
    <x v="1"/>
  </r>
  <r>
    <x v="1"/>
    <x v="359"/>
    <x v="1"/>
  </r>
  <r>
    <x v="0"/>
    <x v="12"/>
    <x v="3"/>
  </r>
  <r>
    <x v="0"/>
    <x v="360"/>
    <x v="4"/>
  </r>
  <r>
    <x v="0"/>
    <x v="361"/>
    <x v="3"/>
  </r>
  <r>
    <x v="1"/>
    <x v="362"/>
    <x v="3"/>
  </r>
  <r>
    <x v="1"/>
    <x v="363"/>
    <x v="3"/>
  </r>
  <r>
    <x v="0"/>
    <x v="364"/>
    <x v="7"/>
  </r>
  <r>
    <x v="1"/>
    <x v="210"/>
    <x v="0"/>
  </r>
  <r>
    <x v="1"/>
    <x v="365"/>
    <x v="4"/>
  </r>
  <r>
    <x v="1"/>
    <x v="366"/>
    <x v="5"/>
  </r>
  <r>
    <x v="0"/>
    <x v="367"/>
    <x v="3"/>
  </r>
  <r>
    <x v="0"/>
    <x v="368"/>
    <x v="2"/>
  </r>
  <r>
    <x v="4"/>
    <x v="369"/>
    <x v="1"/>
  </r>
  <r>
    <x v="1"/>
    <x v="370"/>
    <x v="3"/>
  </r>
  <r>
    <x v="1"/>
    <x v="371"/>
    <x v="7"/>
  </r>
  <r>
    <x v="0"/>
    <x v="287"/>
    <x v="5"/>
  </r>
  <r>
    <x v="0"/>
    <x v="372"/>
    <x v="2"/>
  </r>
  <r>
    <x v="1"/>
    <x v="373"/>
    <x v="1"/>
  </r>
  <r>
    <x v="1"/>
    <x v="374"/>
    <x v="4"/>
  </r>
  <r>
    <x v="1"/>
    <x v="375"/>
    <x v="3"/>
  </r>
  <r>
    <x v="1"/>
    <x v="376"/>
    <x v="4"/>
  </r>
  <r>
    <x v="1"/>
    <x v="377"/>
    <x v="1"/>
  </r>
  <r>
    <x v="1"/>
    <x v="378"/>
    <x v="4"/>
  </r>
  <r>
    <x v="0"/>
    <x v="379"/>
    <x v="1"/>
  </r>
  <r>
    <x v="0"/>
    <x v="380"/>
    <x v="7"/>
  </r>
  <r>
    <x v="1"/>
    <x v="381"/>
    <x v="3"/>
  </r>
  <r>
    <x v="0"/>
    <x v="382"/>
    <x v="4"/>
  </r>
  <r>
    <x v="0"/>
    <x v="125"/>
    <x v="3"/>
  </r>
  <r>
    <x v="1"/>
    <x v="383"/>
    <x v="3"/>
  </r>
  <r>
    <x v="0"/>
    <x v="384"/>
    <x v="3"/>
  </r>
  <r>
    <x v="1"/>
    <x v="385"/>
    <x v="4"/>
  </r>
  <r>
    <x v="1"/>
    <x v="386"/>
    <x v="3"/>
  </r>
  <r>
    <x v="1"/>
    <x v="387"/>
    <x v="4"/>
  </r>
  <r>
    <x v="0"/>
    <x v="388"/>
    <x v="1"/>
  </r>
  <r>
    <x v="2"/>
    <x v="277"/>
    <x v="6"/>
  </r>
  <r>
    <x v="1"/>
    <x v="389"/>
    <x v="3"/>
  </r>
  <r>
    <x v="1"/>
    <x v="390"/>
    <x v="5"/>
  </r>
  <r>
    <x v="2"/>
    <x v="391"/>
    <x v="4"/>
  </r>
  <r>
    <x v="0"/>
    <x v="392"/>
    <x v="0"/>
  </r>
  <r>
    <x v="0"/>
    <x v="393"/>
    <x v="3"/>
  </r>
  <r>
    <x v="0"/>
    <x v="394"/>
    <x v="4"/>
  </r>
  <r>
    <x v="0"/>
    <x v="395"/>
    <x v="3"/>
  </r>
  <r>
    <x v="0"/>
    <x v="396"/>
    <x v="4"/>
  </r>
  <r>
    <x v="1"/>
    <x v="397"/>
    <x v="2"/>
  </r>
  <r>
    <x v="1"/>
    <x v="398"/>
    <x v="3"/>
  </r>
  <r>
    <x v="0"/>
    <x v="399"/>
    <x v="2"/>
  </r>
  <r>
    <x v="1"/>
    <x v="400"/>
    <x v="3"/>
  </r>
  <r>
    <x v="0"/>
    <x v="116"/>
    <x v="0"/>
  </r>
  <r>
    <x v="0"/>
    <x v="401"/>
    <x v="1"/>
  </r>
  <r>
    <x v="1"/>
    <x v="402"/>
    <x v="7"/>
  </r>
  <r>
    <x v="1"/>
    <x v="403"/>
    <x v="3"/>
  </r>
  <r>
    <x v="1"/>
    <x v="404"/>
    <x v="3"/>
  </r>
  <r>
    <x v="0"/>
    <x v="405"/>
    <x v="4"/>
  </r>
  <r>
    <x v="4"/>
    <x v="406"/>
    <x v="7"/>
  </r>
  <r>
    <x v="0"/>
    <x v="407"/>
    <x v="3"/>
  </r>
  <r>
    <x v="1"/>
    <x v="408"/>
    <x v="3"/>
  </r>
  <r>
    <x v="0"/>
    <x v="409"/>
    <x v="3"/>
  </r>
  <r>
    <x v="0"/>
    <x v="410"/>
    <x v="4"/>
  </r>
  <r>
    <x v="4"/>
    <x v="411"/>
    <x v="3"/>
  </r>
  <r>
    <x v="1"/>
    <x v="412"/>
    <x v="3"/>
  </r>
  <r>
    <x v="1"/>
    <x v="413"/>
    <x v="1"/>
  </r>
  <r>
    <x v="1"/>
    <x v="414"/>
    <x v="4"/>
  </r>
  <r>
    <x v="1"/>
    <x v="415"/>
    <x v="3"/>
  </r>
  <r>
    <x v="1"/>
    <x v="416"/>
    <x v="4"/>
  </r>
  <r>
    <x v="1"/>
    <x v="417"/>
    <x v="4"/>
  </r>
  <r>
    <x v="0"/>
    <x v="418"/>
    <x v="2"/>
  </r>
  <r>
    <x v="1"/>
    <x v="419"/>
    <x v="3"/>
  </r>
  <r>
    <x v="4"/>
    <x v="420"/>
    <x v="3"/>
  </r>
  <r>
    <x v="1"/>
    <x v="421"/>
    <x v="1"/>
  </r>
  <r>
    <x v="1"/>
    <x v="422"/>
    <x v="3"/>
  </r>
  <r>
    <x v="0"/>
    <x v="423"/>
    <x v="2"/>
  </r>
  <r>
    <x v="4"/>
    <x v="424"/>
    <x v="4"/>
  </r>
  <r>
    <x v="0"/>
    <x v="425"/>
    <x v="6"/>
  </r>
  <r>
    <x v="1"/>
    <x v="426"/>
    <x v="6"/>
  </r>
  <r>
    <x v="0"/>
    <x v="427"/>
    <x v="4"/>
  </r>
  <r>
    <x v="1"/>
    <x v="428"/>
    <x v="1"/>
  </r>
  <r>
    <x v="0"/>
    <x v="429"/>
    <x v="4"/>
  </r>
  <r>
    <x v="0"/>
    <x v="411"/>
    <x v="4"/>
  </r>
  <r>
    <x v="0"/>
    <x v="430"/>
    <x v="4"/>
  </r>
  <r>
    <x v="1"/>
    <x v="431"/>
    <x v="3"/>
  </r>
  <r>
    <x v="1"/>
    <x v="432"/>
    <x v="1"/>
  </r>
  <r>
    <x v="0"/>
    <x v="433"/>
    <x v="3"/>
  </r>
  <r>
    <x v="1"/>
    <x v="434"/>
    <x v="3"/>
  </r>
  <r>
    <x v="0"/>
    <x v="435"/>
    <x v="4"/>
  </r>
  <r>
    <x v="1"/>
    <x v="8"/>
    <x v="3"/>
  </r>
  <r>
    <x v="1"/>
    <x v="436"/>
    <x v="4"/>
  </r>
  <r>
    <x v="0"/>
    <x v="385"/>
    <x v="6"/>
  </r>
  <r>
    <x v="1"/>
    <x v="437"/>
    <x v="4"/>
  </r>
  <r>
    <x v="1"/>
    <x v="438"/>
    <x v="3"/>
  </r>
  <r>
    <x v="1"/>
    <x v="439"/>
    <x v="5"/>
  </r>
  <r>
    <x v="1"/>
    <x v="440"/>
    <x v="2"/>
  </r>
  <r>
    <x v="1"/>
    <x v="441"/>
    <x v="2"/>
  </r>
  <r>
    <x v="0"/>
    <x v="442"/>
    <x v="3"/>
  </r>
  <r>
    <x v="1"/>
    <x v="443"/>
    <x v="4"/>
  </r>
  <r>
    <x v="1"/>
    <x v="315"/>
    <x v="2"/>
  </r>
  <r>
    <x v="1"/>
    <x v="444"/>
    <x v="0"/>
  </r>
  <r>
    <x v="0"/>
    <x v="445"/>
    <x v="1"/>
  </r>
  <r>
    <x v="1"/>
    <x v="446"/>
    <x v="1"/>
  </r>
  <r>
    <x v="1"/>
    <x v="447"/>
    <x v="4"/>
  </r>
  <r>
    <x v="1"/>
    <x v="448"/>
    <x v="5"/>
  </r>
  <r>
    <x v="0"/>
    <x v="342"/>
    <x v="5"/>
  </r>
  <r>
    <x v="0"/>
    <x v="449"/>
    <x v="4"/>
  </r>
  <r>
    <x v="1"/>
    <x v="450"/>
    <x v="2"/>
  </r>
  <r>
    <x v="1"/>
    <x v="451"/>
    <x v="0"/>
  </r>
  <r>
    <x v="1"/>
    <x v="452"/>
    <x v="7"/>
  </r>
  <r>
    <x v="0"/>
    <x v="453"/>
    <x v="3"/>
  </r>
  <r>
    <x v="0"/>
    <x v="454"/>
    <x v="5"/>
  </r>
  <r>
    <x v="0"/>
    <x v="455"/>
    <x v="3"/>
  </r>
  <r>
    <x v="1"/>
    <x v="456"/>
    <x v="0"/>
  </r>
  <r>
    <x v="0"/>
    <x v="457"/>
    <x v="3"/>
  </r>
  <r>
    <x v="0"/>
    <x v="458"/>
    <x v="5"/>
  </r>
  <r>
    <x v="1"/>
    <x v="459"/>
    <x v="3"/>
  </r>
  <r>
    <x v="1"/>
    <x v="460"/>
    <x v="3"/>
  </r>
  <r>
    <x v="1"/>
    <x v="461"/>
    <x v="2"/>
  </r>
  <r>
    <x v="1"/>
    <x v="462"/>
    <x v="8"/>
  </r>
  <r>
    <x v="1"/>
    <x v="463"/>
    <x v="0"/>
  </r>
  <r>
    <x v="4"/>
    <x v="464"/>
    <x v="4"/>
  </r>
  <r>
    <x v="1"/>
    <x v="465"/>
    <x v="7"/>
  </r>
  <r>
    <x v="1"/>
    <x v="466"/>
    <x v="2"/>
  </r>
  <r>
    <x v="1"/>
    <x v="467"/>
    <x v="3"/>
  </r>
  <r>
    <x v="0"/>
    <x v="468"/>
    <x v="4"/>
  </r>
  <r>
    <x v="0"/>
    <x v="469"/>
    <x v="2"/>
  </r>
  <r>
    <x v="0"/>
    <x v="470"/>
    <x v="2"/>
  </r>
  <r>
    <x v="0"/>
    <x v="471"/>
    <x v="4"/>
  </r>
  <r>
    <x v="0"/>
    <x v="472"/>
    <x v="3"/>
  </r>
  <r>
    <x v="0"/>
    <x v="473"/>
    <x v="4"/>
  </r>
  <r>
    <x v="1"/>
    <x v="474"/>
    <x v="6"/>
  </r>
  <r>
    <x v="1"/>
    <x v="72"/>
    <x v="4"/>
  </r>
  <r>
    <x v="0"/>
    <x v="443"/>
    <x v="1"/>
  </r>
  <r>
    <x v="0"/>
    <x v="475"/>
    <x v="5"/>
  </r>
  <r>
    <x v="1"/>
    <x v="81"/>
    <x v="3"/>
  </r>
  <r>
    <x v="0"/>
    <x v="476"/>
    <x v="2"/>
  </r>
  <r>
    <x v="1"/>
    <x v="192"/>
    <x v="3"/>
  </r>
  <r>
    <x v="0"/>
    <x v="477"/>
    <x v="3"/>
  </r>
  <r>
    <x v="1"/>
    <x v="478"/>
    <x v="4"/>
  </r>
  <r>
    <x v="0"/>
    <x v="479"/>
    <x v="3"/>
  </r>
  <r>
    <x v="1"/>
    <x v="480"/>
    <x v="6"/>
  </r>
  <r>
    <x v="4"/>
    <x v="180"/>
    <x v="4"/>
  </r>
  <r>
    <x v="4"/>
    <x v="481"/>
    <x v="1"/>
  </r>
  <r>
    <x v="0"/>
    <x v="482"/>
    <x v="3"/>
  </r>
  <r>
    <x v="0"/>
    <x v="194"/>
    <x v="5"/>
  </r>
  <r>
    <x v="1"/>
    <x v="483"/>
    <x v="0"/>
  </r>
  <r>
    <x v="0"/>
    <x v="484"/>
    <x v="4"/>
  </r>
  <r>
    <x v="1"/>
    <x v="355"/>
    <x v="1"/>
  </r>
  <r>
    <x v="1"/>
    <x v="485"/>
    <x v="3"/>
  </r>
  <r>
    <x v="1"/>
    <x v="486"/>
    <x v="4"/>
  </r>
  <r>
    <x v="0"/>
    <x v="487"/>
    <x v="4"/>
  </r>
  <r>
    <x v="1"/>
    <x v="488"/>
    <x v="4"/>
  </r>
  <r>
    <x v="0"/>
    <x v="489"/>
    <x v="3"/>
  </r>
  <r>
    <x v="0"/>
    <x v="490"/>
    <x v="2"/>
  </r>
  <r>
    <x v="1"/>
    <x v="312"/>
    <x v="3"/>
  </r>
  <r>
    <x v="0"/>
    <x v="491"/>
    <x v="4"/>
  </r>
  <r>
    <x v="0"/>
    <x v="492"/>
    <x v="1"/>
  </r>
  <r>
    <x v="0"/>
    <x v="493"/>
    <x v="6"/>
  </r>
  <r>
    <x v="0"/>
    <x v="494"/>
    <x v="5"/>
  </r>
  <r>
    <x v="2"/>
    <x v="495"/>
    <x v="6"/>
  </r>
  <r>
    <x v="1"/>
    <x v="496"/>
    <x v="3"/>
  </r>
  <r>
    <x v="1"/>
    <x v="497"/>
    <x v="1"/>
  </r>
  <r>
    <x v="0"/>
    <x v="498"/>
    <x v="4"/>
  </r>
  <r>
    <x v="1"/>
    <x v="499"/>
    <x v="3"/>
  </r>
  <r>
    <x v="1"/>
    <x v="500"/>
    <x v="5"/>
  </r>
  <r>
    <x v="1"/>
    <x v="501"/>
    <x v="4"/>
  </r>
  <r>
    <x v="0"/>
    <x v="502"/>
    <x v="6"/>
  </r>
  <r>
    <x v="0"/>
    <x v="503"/>
    <x v="0"/>
  </r>
  <r>
    <x v="1"/>
    <x v="504"/>
    <x v="7"/>
  </r>
  <r>
    <x v="0"/>
    <x v="505"/>
    <x v="6"/>
  </r>
  <r>
    <x v="0"/>
    <x v="506"/>
    <x v="1"/>
  </r>
  <r>
    <x v="0"/>
    <x v="507"/>
    <x v="6"/>
  </r>
  <r>
    <x v="1"/>
    <x v="508"/>
    <x v="1"/>
  </r>
  <r>
    <x v="0"/>
    <x v="509"/>
    <x v="3"/>
  </r>
  <r>
    <x v="1"/>
    <x v="510"/>
    <x v="3"/>
  </r>
  <r>
    <x v="1"/>
    <x v="511"/>
    <x v="4"/>
  </r>
  <r>
    <x v="1"/>
    <x v="512"/>
    <x v="3"/>
  </r>
  <r>
    <x v="1"/>
    <x v="513"/>
    <x v="2"/>
  </r>
  <r>
    <x v="4"/>
    <x v="514"/>
    <x v="1"/>
  </r>
  <r>
    <x v="0"/>
    <x v="515"/>
    <x v="2"/>
  </r>
  <r>
    <x v="0"/>
    <x v="516"/>
    <x v="3"/>
  </r>
  <r>
    <x v="0"/>
    <x v="517"/>
    <x v="1"/>
  </r>
  <r>
    <x v="1"/>
    <x v="518"/>
    <x v="1"/>
  </r>
  <r>
    <x v="1"/>
    <x v="519"/>
    <x v="1"/>
  </r>
  <r>
    <x v="1"/>
    <x v="520"/>
    <x v="5"/>
  </r>
  <r>
    <x v="1"/>
    <x v="521"/>
    <x v="4"/>
  </r>
  <r>
    <x v="1"/>
    <x v="522"/>
    <x v="3"/>
  </r>
  <r>
    <x v="1"/>
    <x v="523"/>
    <x v="3"/>
  </r>
  <r>
    <x v="1"/>
    <x v="524"/>
    <x v="4"/>
  </r>
  <r>
    <x v="1"/>
    <x v="525"/>
    <x v="3"/>
  </r>
  <r>
    <x v="0"/>
    <x v="188"/>
    <x v="1"/>
  </r>
  <r>
    <x v="1"/>
    <x v="526"/>
    <x v="4"/>
  </r>
  <r>
    <x v="0"/>
    <x v="527"/>
    <x v="3"/>
  </r>
  <r>
    <x v="1"/>
    <x v="528"/>
    <x v="3"/>
  </r>
  <r>
    <x v="0"/>
    <x v="522"/>
    <x v="1"/>
  </r>
  <r>
    <x v="1"/>
    <x v="529"/>
    <x v="1"/>
  </r>
  <r>
    <x v="1"/>
    <x v="530"/>
    <x v="3"/>
  </r>
  <r>
    <x v="1"/>
    <x v="531"/>
    <x v="4"/>
  </r>
  <r>
    <x v="1"/>
    <x v="515"/>
    <x v="1"/>
  </r>
  <r>
    <x v="0"/>
    <x v="532"/>
    <x v="4"/>
  </r>
  <r>
    <x v="4"/>
    <x v="533"/>
    <x v="1"/>
  </r>
  <r>
    <x v="1"/>
    <x v="409"/>
    <x v="8"/>
  </r>
  <r>
    <x v="1"/>
    <x v="534"/>
    <x v="0"/>
  </r>
  <r>
    <x v="0"/>
    <x v="53"/>
    <x v="3"/>
  </r>
  <r>
    <x v="0"/>
    <x v="535"/>
    <x v="3"/>
  </r>
  <r>
    <x v="4"/>
    <x v="536"/>
    <x v="1"/>
  </r>
  <r>
    <x v="0"/>
    <x v="537"/>
    <x v="4"/>
  </r>
  <r>
    <x v="1"/>
    <x v="538"/>
    <x v="1"/>
  </r>
  <r>
    <x v="1"/>
    <x v="539"/>
    <x v="3"/>
  </r>
  <r>
    <x v="0"/>
    <x v="540"/>
    <x v="2"/>
  </r>
  <r>
    <x v="0"/>
    <x v="505"/>
    <x v="6"/>
  </r>
  <r>
    <x v="1"/>
    <x v="541"/>
    <x v="4"/>
  </r>
  <r>
    <x v="1"/>
    <x v="542"/>
    <x v="2"/>
  </r>
  <r>
    <x v="1"/>
    <x v="543"/>
    <x v="5"/>
  </r>
  <r>
    <x v="1"/>
    <x v="544"/>
    <x v="1"/>
  </r>
  <r>
    <x v="0"/>
    <x v="35"/>
    <x v="0"/>
  </r>
  <r>
    <x v="0"/>
    <x v="152"/>
    <x v="3"/>
  </r>
  <r>
    <x v="0"/>
    <x v="545"/>
    <x v="4"/>
  </r>
  <r>
    <x v="0"/>
    <x v="546"/>
    <x v="5"/>
  </r>
  <r>
    <x v="1"/>
    <x v="547"/>
    <x v="6"/>
  </r>
  <r>
    <x v="0"/>
    <x v="548"/>
    <x v="3"/>
  </r>
  <r>
    <x v="1"/>
    <x v="549"/>
    <x v="4"/>
  </r>
  <r>
    <x v="0"/>
    <x v="550"/>
    <x v="3"/>
  </r>
  <r>
    <x v="1"/>
    <x v="551"/>
    <x v="3"/>
  </r>
  <r>
    <x v="0"/>
    <x v="552"/>
    <x v="4"/>
  </r>
  <r>
    <x v="1"/>
    <x v="462"/>
    <x v="3"/>
  </r>
  <r>
    <x v="1"/>
    <x v="553"/>
    <x v="1"/>
  </r>
  <r>
    <x v="0"/>
    <x v="554"/>
    <x v="4"/>
  </r>
  <r>
    <x v="0"/>
    <x v="555"/>
    <x v="0"/>
  </r>
  <r>
    <x v="1"/>
    <x v="548"/>
    <x v="2"/>
  </r>
  <r>
    <x v="1"/>
    <x v="62"/>
    <x v="3"/>
  </r>
  <r>
    <x v="1"/>
    <x v="556"/>
    <x v="3"/>
  </r>
  <r>
    <x v="1"/>
    <x v="557"/>
    <x v="3"/>
  </r>
  <r>
    <x v="1"/>
    <x v="27"/>
    <x v="5"/>
  </r>
  <r>
    <x v="1"/>
    <x v="558"/>
    <x v="1"/>
  </r>
  <r>
    <x v="1"/>
    <x v="559"/>
    <x v="0"/>
  </r>
  <r>
    <x v="1"/>
    <x v="426"/>
    <x v="1"/>
  </r>
  <r>
    <x v="1"/>
    <x v="560"/>
    <x v="4"/>
  </r>
  <r>
    <x v="1"/>
    <x v="561"/>
    <x v="3"/>
  </r>
  <r>
    <x v="4"/>
    <x v="562"/>
    <x v="3"/>
  </r>
  <r>
    <x v="1"/>
    <x v="563"/>
    <x v="1"/>
  </r>
  <r>
    <x v="1"/>
    <x v="564"/>
    <x v="3"/>
  </r>
  <r>
    <x v="1"/>
    <x v="565"/>
    <x v="3"/>
  </r>
  <r>
    <x v="1"/>
    <x v="566"/>
    <x v="3"/>
  </r>
  <r>
    <x v="1"/>
    <x v="567"/>
    <x v="1"/>
  </r>
  <r>
    <x v="1"/>
    <x v="568"/>
    <x v="3"/>
  </r>
  <r>
    <x v="0"/>
    <x v="569"/>
    <x v="5"/>
  </r>
  <r>
    <x v="0"/>
    <x v="570"/>
    <x v="3"/>
  </r>
  <r>
    <x v="1"/>
    <x v="571"/>
    <x v="7"/>
  </r>
  <r>
    <x v="1"/>
    <x v="572"/>
    <x v="3"/>
  </r>
  <r>
    <x v="0"/>
    <x v="573"/>
    <x v="1"/>
  </r>
  <r>
    <x v="1"/>
    <x v="574"/>
    <x v="3"/>
  </r>
  <r>
    <x v="1"/>
    <x v="511"/>
    <x v="7"/>
  </r>
  <r>
    <x v="0"/>
    <x v="575"/>
    <x v="3"/>
  </r>
  <r>
    <x v="1"/>
    <x v="576"/>
    <x v="3"/>
  </r>
  <r>
    <x v="1"/>
    <x v="577"/>
    <x v="0"/>
  </r>
  <r>
    <x v="1"/>
    <x v="578"/>
    <x v="1"/>
  </r>
  <r>
    <x v="0"/>
    <x v="579"/>
    <x v="3"/>
  </r>
  <r>
    <x v="4"/>
    <x v="580"/>
    <x v="3"/>
  </r>
  <r>
    <x v="1"/>
    <x v="581"/>
    <x v="3"/>
  </r>
  <r>
    <x v="2"/>
    <x v="582"/>
    <x v="3"/>
  </r>
  <r>
    <x v="0"/>
    <x v="336"/>
    <x v="4"/>
  </r>
  <r>
    <x v="4"/>
    <x v="583"/>
    <x v="4"/>
  </r>
  <r>
    <x v="1"/>
    <x v="584"/>
    <x v="4"/>
  </r>
  <r>
    <x v="0"/>
    <x v="585"/>
    <x v="4"/>
  </r>
  <r>
    <x v="0"/>
    <x v="586"/>
    <x v="3"/>
  </r>
  <r>
    <x v="0"/>
    <x v="587"/>
    <x v="3"/>
  </r>
  <r>
    <x v="2"/>
    <x v="588"/>
    <x v="4"/>
  </r>
  <r>
    <x v="0"/>
    <x v="589"/>
    <x v="3"/>
  </r>
  <r>
    <x v="1"/>
    <x v="590"/>
    <x v="3"/>
  </r>
  <r>
    <x v="1"/>
    <x v="591"/>
    <x v="2"/>
  </r>
  <r>
    <x v="1"/>
    <x v="592"/>
    <x v="3"/>
  </r>
  <r>
    <x v="0"/>
    <x v="593"/>
    <x v="3"/>
  </r>
  <r>
    <x v="0"/>
    <x v="594"/>
    <x v="1"/>
  </r>
  <r>
    <x v="0"/>
    <x v="595"/>
    <x v="6"/>
  </r>
  <r>
    <x v="0"/>
    <x v="596"/>
    <x v="5"/>
  </r>
  <r>
    <x v="4"/>
    <x v="597"/>
    <x v="0"/>
  </r>
  <r>
    <x v="0"/>
    <x v="598"/>
    <x v="3"/>
  </r>
  <r>
    <x v="0"/>
    <x v="599"/>
    <x v="1"/>
  </r>
  <r>
    <x v="0"/>
    <x v="600"/>
    <x v="4"/>
  </r>
  <r>
    <x v="1"/>
    <x v="601"/>
    <x v="2"/>
  </r>
  <r>
    <x v="1"/>
    <x v="602"/>
    <x v="2"/>
  </r>
  <r>
    <x v="1"/>
    <x v="335"/>
    <x v="1"/>
  </r>
  <r>
    <x v="1"/>
    <x v="603"/>
    <x v="7"/>
  </r>
  <r>
    <x v="0"/>
    <x v="604"/>
    <x v="0"/>
  </r>
  <r>
    <x v="0"/>
    <x v="605"/>
    <x v="4"/>
  </r>
  <r>
    <x v="4"/>
    <x v="606"/>
    <x v="1"/>
  </r>
  <r>
    <x v="0"/>
    <x v="65"/>
    <x v="4"/>
  </r>
  <r>
    <x v="0"/>
    <x v="607"/>
    <x v="3"/>
  </r>
  <r>
    <x v="0"/>
    <x v="608"/>
    <x v="1"/>
  </r>
  <r>
    <x v="0"/>
    <x v="609"/>
    <x v="3"/>
  </r>
  <r>
    <x v="0"/>
    <x v="610"/>
    <x v="3"/>
  </r>
  <r>
    <x v="0"/>
    <x v="541"/>
    <x v="1"/>
  </r>
  <r>
    <x v="1"/>
    <x v="611"/>
    <x v="4"/>
  </r>
  <r>
    <x v="4"/>
    <x v="612"/>
    <x v="3"/>
  </r>
  <r>
    <x v="1"/>
    <x v="613"/>
    <x v="8"/>
  </r>
  <r>
    <x v="0"/>
    <x v="614"/>
    <x v="3"/>
  </r>
  <r>
    <x v="1"/>
    <x v="615"/>
    <x v="3"/>
  </r>
  <r>
    <x v="1"/>
    <x v="90"/>
    <x v="1"/>
  </r>
  <r>
    <x v="1"/>
    <x v="616"/>
    <x v="3"/>
  </r>
  <r>
    <x v="0"/>
    <x v="617"/>
    <x v="3"/>
  </r>
  <r>
    <x v="0"/>
    <x v="618"/>
    <x v="1"/>
  </r>
  <r>
    <x v="4"/>
    <x v="619"/>
    <x v="7"/>
  </r>
  <r>
    <x v="1"/>
    <x v="620"/>
    <x v="8"/>
  </r>
  <r>
    <x v="1"/>
    <x v="621"/>
    <x v="7"/>
  </r>
  <r>
    <x v="0"/>
    <x v="622"/>
    <x v="5"/>
  </r>
  <r>
    <x v="4"/>
    <x v="35"/>
    <x v="4"/>
  </r>
  <r>
    <x v="1"/>
    <x v="623"/>
    <x v="0"/>
  </r>
  <r>
    <x v="0"/>
    <x v="624"/>
    <x v="6"/>
  </r>
  <r>
    <x v="0"/>
    <x v="625"/>
    <x v="3"/>
  </r>
  <r>
    <x v="1"/>
    <x v="626"/>
    <x v="3"/>
  </r>
  <r>
    <x v="1"/>
    <x v="627"/>
    <x v="3"/>
  </r>
  <r>
    <x v="1"/>
    <x v="628"/>
    <x v="5"/>
  </r>
  <r>
    <x v="0"/>
    <x v="629"/>
    <x v="3"/>
  </r>
  <r>
    <x v="1"/>
    <x v="630"/>
    <x v="2"/>
  </r>
  <r>
    <x v="1"/>
    <x v="631"/>
    <x v="3"/>
  </r>
  <r>
    <x v="1"/>
    <x v="632"/>
    <x v="4"/>
  </r>
  <r>
    <x v="1"/>
    <x v="633"/>
    <x v="2"/>
  </r>
  <r>
    <x v="1"/>
    <x v="634"/>
    <x v="4"/>
  </r>
  <r>
    <x v="1"/>
    <x v="635"/>
    <x v="4"/>
  </r>
  <r>
    <x v="0"/>
    <x v="636"/>
    <x v="1"/>
  </r>
  <r>
    <x v="0"/>
    <x v="637"/>
    <x v="3"/>
  </r>
  <r>
    <x v="0"/>
    <x v="638"/>
    <x v="3"/>
  </r>
  <r>
    <x v="1"/>
    <x v="639"/>
    <x v="1"/>
  </r>
  <r>
    <x v="0"/>
    <x v="640"/>
    <x v="3"/>
  </r>
  <r>
    <x v="1"/>
    <x v="641"/>
    <x v="1"/>
  </r>
  <r>
    <x v="1"/>
    <x v="642"/>
    <x v="2"/>
  </r>
  <r>
    <x v="0"/>
    <x v="230"/>
    <x v="4"/>
  </r>
  <r>
    <x v="0"/>
    <x v="67"/>
    <x v="2"/>
  </r>
  <r>
    <x v="1"/>
    <x v="643"/>
    <x v="3"/>
  </r>
  <r>
    <x v="0"/>
    <x v="644"/>
    <x v="2"/>
  </r>
  <r>
    <x v="1"/>
    <x v="645"/>
    <x v="5"/>
  </r>
  <r>
    <x v="1"/>
    <x v="646"/>
    <x v="4"/>
  </r>
  <r>
    <x v="0"/>
    <x v="626"/>
    <x v="5"/>
  </r>
  <r>
    <x v="1"/>
    <x v="647"/>
    <x v="2"/>
  </r>
  <r>
    <x v="1"/>
    <x v="159"/>
    <x v="4"/>
  </r>
  <r>
    <x v="1"/>
    <x v="648"/>
    <x v="3"/>
  </r>
  <r>
    <x v="1"/>
    <x v="267"/>
    <x v="3"/>
  </r>
  <r>
    <x v="1"/>
    <x v="649"/>
    <x v="3"/>
  </r>
  <r>
    <x v="0"/>
    <x v="248"/>
    <x v="3"/>
  </r>
  <r>
    <x v="1"/>
    <x v="571"/>
    <x v="3"/>
  </r>
  <r>
    <x v="1"/>
    <x v="650"/>
    <x v="5"/>
  </r>
  <r>
    <x v="1"/>
    <x v="1"/>
    <x v="1"/>
  </r>
  <r>
    <x v="0"/>
    <x v="651"/>
    <x v="6"/>
  </r>
  <r>
    <x v="1"/>
    <x v="652"/>
    <x v="3"/>
  </r>
  <r>
    <x v="1"/>
    <x v="653"/>
    <x v="4"/>
  </r>
  <r>
    <x v="1"/>
    <x v="654"/>
    <x v="2"/>
  </r>
  <r>
    <x v="1"/>
    <x v="655"/>
    <x v="5"/>
  </r>
  <r>
    <x v="4"/>
    <x v="656"/>
    <x v="3"/>
  </r>
  <r>
    <x v="4"/>
    <x v="657"/>
    <x v="1"/>
  </r>
  <r>
    <x v="1"/>
    <x v="265"/>
    <x v="4"/>
  </r>
  <r>
    <x v="1"/>
    <x v="658"/>
    <x v="3"/>
  </r>
  <r>
    <x v="1"/>
    <x v="659"/>
    <x v="3"/>
  </r>
  <r>
    <x v="0"/>
    <x v="660"/>
    <x v="6"/>
  </r>
  <r>
    <x v="4"/>
    <x v="661"/>
    <x v="3"/>
  </r>
  <r>
    <x v="1"/>
    <x v="4"/>
    <x v="2"/>
  </r>
  <r>
    <x v="0"/>
    <x v="662"/>
    <x v="3"/>
  </r>
  <r>
    <x v="1"/>
    <x v="663"/>
    <x v="4"/>
  </r>
  <r>
    <x v="1"/>
    <x v="664"/>
    <x v="2"/>
  </r>
  <r>
    <x v="4"/>
    <x v="665"/>
    <x v="2"/>
  </r>
  <r>
    <x v="0"/>
    <x v="666"/>
    <x v="1"/>
  </r>
  <r>
    <x v="1"/>
    <x v="43"/>
    <x v="1"/>
  </r>
  <r>
    <x v="1"/>
    <x v="667"/>
    <x v="3"/>
  </r>
  <r>
    <x v="1"/>
    <x v="668"/>
    <x v="7"/>
  </r>
  <r>
    <x v="4"/>
    <x v="669"/>
    <x v="5"/>
  </r>
  <r>
    <x v="1"/>
    <x v="670"/>
    <x v="1"/>
  </r>
  <r>
    <x v="0"/>
    <x v="671"/>
    <x v="3"/>
  </r>
  <r>
    <x v="0"/>
    <x v="672"/>
    <x v="1"/>
  </r>
  <r>
    <x v="0"/>
    <x v="673"/>
    <x v="3"/>
  </r>
  <r>
    <x v="1"/>
    <x v="674"/>
    <x v="3"/>
  </r>
  <r>
    <x v="1"/>
    <x v="675"/>
    <x v="1"/>
  </r>
  <r>
    <x v="0"/>
    <x v="676"/>
    <x v="3"/>
  </r>
  <r>
    <x v="1"/>
    <x v="342"/>
    <x v="3"/>
  </r>
  <r>
    <x v="0"/>
    <x v="677"/>
    <x v="2"/>
  </r>
  <r>
    <x v="1"/>
    <x v="678"/>
    <x v="2"/>
  </r>
  <r>
    <x v="1"/>
    <x v="679"/>
    <x v="3"/>
  </r>
  <r>
    <x v="4"/>
    <x v="680"/>
    <x v="4"/>
  </r>
  <r>
    <x v="1"/>
    <x v="681"/>
    <x v="2"/>
  </r>
  <r>
    <x v="0"/>
    <x v="682"/>
    <x v="1"/>
  </r>
  <r>
    <x v="1"/>
    <x v="683"/>
    <x v="5"/>
  </r>
  <r>
    <x v="4"/>
    <x v="684"/>
    <x v="3"/>
  </r>
  <r>
    <x v="1"/>
    <x v="674"/>
    <x v="7"/>
  </r>
  <r>
    <x v="1"/>
    <x v="685"/>
    <x v="3"/>
  </r>
  <r>
    <x v="1"/>
    <x v="605"/>
    <x v="3"/>
  </r>
  <r>
    <x v="1"/>
    <x v="686"/>
    <x v="3"/>
  </r>
  <r>
    <x v="1"/>
    <x v="687"/>
    <x v="4"/>
  </r>
  <r>
    <x v="1"/>
    <x v="688"/>
    <x v="1"/>
  </r>
  <r>
    <x v="0"/>
    <x v="689"/>
    <x v="1"/>
  </r>
  <r>
    <x v="0"/>
    <x v="690"/>
    <x v="6"/>
  </r>
  <r>
    <x v="1"/>
    <x v="691"/>
    <x v="1"/>
  </r>
  <r>
    <x v="1"/>
    <x v="692"/>
    <x v="1"/>
  </r>
  <r>
    <x v="1"/>
    <x v="693"/>
    <x v="3"/>
  </r>
  <r>
    <x v="1"/>
    <x v="694"/>
    <x v="1"/>
  </r>
  <r>
    <x v="1"/>
    <x v="695"/>
    <x v="1"/>
  </r>
  <r>
    <x v="0"/>
    <x v="123"/>
    <x v="4"/>
  </r>
  <r>
    <x v="0"/>
    <x v="696"/>
    <x v="5"/>
  </r>
  <r>
    <x v="1"/>
    <x v="626"/>
    <x v="3"/>
  </r>
  <r>
    <x v="0"/>
    <x v="697"/>
    <x v="6"/>
  </r>
  <r>
    <x v="1"/>
    <x v="698"/>
    <x v="3"/>
  </r>
  <r>
    <x v="4"/>
    <x v="699"/>
    <x v="3"/>
  </r>
  <r>
    <x v="1"/>
    <x v="700"/>
    <x v="1"/>
  </r>
  <r>
    <x v="1"/>
    <x v="701"/>
    <x v="3"/>
  </r>
  <r>
    <x v="1"/>
    <x v="702"/>
    <x v="2"/>
  </r>
  <r>
    <x v="0"/>
    <x v="703"/>
    <x v="1"/>
  </r>
  <r>
    <x v="0"/>
    <x v="704"/>
    <x v="3"/>
  </r>
  <r>
    <x v="0"/>
    <x v="431"/>
    <x v="3"/>
  </r>
  <r>
    <x v="1"/>
    <x v="705"/>
    <x v="4"/>
  </r>
  <r>
    <x v="0"/>
    <x v="706"/>
    <x v="3"/>
  </r>
  <r>
    <x v="1"/>
    <x v="707"/>
    <x v="4"/>
  </r>
  <r>
    <x v="4"/>
    <x v="708"/>
    <x v="3"/>
  </r>
  <r>
    <x v="1"/>
    <x v="709"/>
    <x v="4"/>
  </r>
  <r>
    <x v="1"/>
    <x v="710"/>
    <x v="1"/>
  </r>
  <r>
    <x v="1"/>
    <x v="711"/>
    <x v="2"/>
  </r>
  <r>
    <x v="1"/>
    <x v="157"/>
    <x v="4"/>
  </r>
  <r>
    <x v="1"/>
    <x v="630"/>
    <x v="1"/>
  </r>
  <r>
    <x v="0"/>
    <x v="712"/>
    <x v="1"/>
  </r>
  <r>
    <x v="2"/>
    <x v="93"/>
    <x v="4"/>
  </r>
  <r>
    <x v="0"/>
    <x v="713"/>
    <x v="3"/>
  </r>
  <r>
    <x v="4"/>
    <x v="714"/>
    <x v="3"/>
  </r>
  <r>
    <x v="0"/>
    <x v="715"/>
    <x v="0"/>
  </r>
  <r>
    <x v="0"/>
    <x v="716"/>
    <x v="3"/>
  </r>
  <r>
    <x v="1"/>
    <x v="448"/>
    <x v="5"/>
  </r>
  <r>
    <x v="1"/>
    <x v="717"/>
    <x v="1"/>
  </r>
  <r>
    <x v="0"/>
    <x v="718"/>
    <x v="4"/>
  </r>
  <r>
    <x v="0"/>
    <x v="719"/>
    <x v="6"/>
  </r>
  <r>
    <x v="1"/>
    <x v="720"/>
    <x v="2"/>
  </r>
  <r>
    <x v="1"/>
    <x v="721"/>
    <x v="3"/>
  </r>
  <r>
    <x v="0"/>
    <x v="722"/>
    <x v="3"/>
  </r>
  <r>
    <x v="0"/>
    <x v="139"/>
    <x v="1"/>
  </r>
  <r>
    <x v="1"/>
    <x v="723"/>
    <x v="7"/>
  </r>
  <r>
    <x v="1"/>
    <x v="704"/>
    <x v="7"/>
  </r>
  <r>
    <x v="1"/>
    <x v="724"/>
    <x v="3"/>
  </r>
  <r>
    <x v="1"/>
    <x v="725"/>
    <x v="1"/>
  </r>
  <r>
    <x v="0"/>
    <x v="660"/>
    <x v="4"/>
  </r>
  <r>
    <x v="1"/>
    <x v="726"/>
    <x v="4"/>
  </r>
  <r>
    <x v="1"/>
    <x v="727"/>
    <x v="3"/>
  </r>
  <r>
    <x v="0"/>
    <x v="728"/>
    <x v="0"/>
  </r>
  <r>
    <x v="0"/>
    <x v="729"/>
    <x v="4"/>
  </r>
  <r>
    <x v="1"/>
    <x v="730"/>
    <x v="3"/>
  </r>
  <r>
    <x v="0"/>
    <x v="731"/>
    <x v="6"/>
  </r>
  <r>
    <x v="1"/>
    <x v="78"/>
    <x v="5"/>
  </r>
  <r>
    <x v="1"/>
    <x v="732"/>
    <x v="6"/>
  </r>
  <r>
    <x v="0"/>
    <x v="733"/>
    <x v="1"/>
  </r>
  <r>
    <x v="1"/>
    <x v="734"/>
    <x v="1"/>
  </r>
  <r>
    <x v="1"/>
    <x v="406"/>
    <x v="3"/>
  </r>
  <r>
    <x v="1"/>
    <x v="735"/>
    <x v="5"/>
  </r>
  <r>
    <x v="1"/>
    <x v="736"/>
    <x v="3"/>
  </r>
  <r>
    <x v="0"/>
    <x v="737"/>
    <x v="6"/>
  </r>
  <r>
    <x v="1"/>
    <x v="192"/>
    <x v="1"/>
  </r>
  <r>
    <x v="1"/>
    <x v="738"/>
    <x v="4"/>
  </r>
  <r>
    <x v="1"/>
    <x v="739"/>
    <x v="1"/>
  </r>
  <r>
    <x v="1"/>
    <x v="613"/>
    <x v="1"/>
  </r>
  <r>
    <x v="1"/>
    <x v="740"/>
    <x v="5"/>
  </r>
  <r>
    <x v="1"/>
    <x v="145"/>
    <x v="4"/>
  </r>
  <r>
    <x v="1"/>
    <x v="741"/>
    <x v="3"/>
  </r>
  <r>
    <x v="1"/>
    <x v="742"/>
    <x v="4"/>
  </r>
  <r>
    <x v="0"/>
    <x v="202"/>
    <x v="3"/>
  </r>
  <r>
    <x v="0"/>
    <x v="743"/>
    <x v="3"/>
  </r>
  <r>
    <x v="0"/>
    <x v="744"/>
    <x v="3"/>
  </r>
  <r>
    <x v="1"/>
    <x v="745"/>
    <x v="7"/>
  </r>
  <r>
    <x v="1"/>
    <x v="746"/>
    <x v="5"/>
  </r>
  <r>
    <x v="1"/>
    <x v="747"/>
    <x v="5"/>
  </r>
  <r>
    <x v="1"/>
    <x v="362"/>
    <x v="3"/>
  </r>
  <r>
    <x v="0"/>
    <x v="748"/>
    <x v="2"/>
  </r>
  <r>
    <x v="0"/>
    <x v="749"/>
    <x v="1"/>
  </r>
  <r>
    <x v="1"/>
    <x v="643"/>
    <x v="1"/>
  </r>
  <r>
    <x v="1"/>
    <x v="750"/>
    <x v="3"/>
  </r>
  <r>
    <x v="1"/>
    <x v="751"/>
    <x v="4"/>
  </r>
  <r>
    <x v="1"/>
    <x v="752"/>
    <x v="3"/>
  </r>
  <r>
    <x v="1"/>
    <x v="753"/>
    <x v="2"/>
  </r>
  <r>
    <x v="1"/>
    <x v="754"/>
    <x v="2"/>
  </r>
  <r>
    <x v="0"/>
    <x v="755"/>
    <x v="7"/>
  </r>
  <r>
    <x v="4"/>
    <x v="756"/>
    <x v="4"/>
  </r>
  <r>
    <x v="1"/>
    <x v="757"/>
    <x v="2"/>
  </r>
  <r>
    <x v="1"/>
    <x v="758"/>
    <x v="2"/>
  </r>
  <r>
    <x v="1"/>
    <x v="759"/>
    <x v="0"/>
  </r>
  <r>
    <x v="1"/>
    <x v="760"/>
    <x v="4"/>
  </r>
  <r>
    <x v="1"/>
    <x v="761"/>
    <x v="1"/>
  </r>
  <r>
    <x v="0"/>
    <x v="762"/>
    <x v="1"/>
  </r>
  <r>
    <x v="1"/>
    <x v="444"/>
    <x v="1"/>
  </r>
  <r>
    <x v="0"/>
    <x v="763"/>
    <x v="6"/>
  </r>
  <r>
    <x v="1"/>
    <x v="764"/>
    <x v="1"/>
  </r>
  <r>
    <x v="1"/>
    <x v="765"/>
    <x v="5"/>
  </r>
  <r>
    <x v="1"/>
    <x v="766"/>
    <x v="3"/>
  </r>
  <r>
    <x v="1"/>
    <x v="767"/>
    <x v="0"/>
  </r>
  <r>
    <x v="1"/>
    <x v="768"/>
    <x v="4"/>
  </r>
  <r>
    <x v="0"/>
    <x v="769"/>
    <x v="0"/>
  </r>
  <r>
    <x v="0"/>
    <x v="770"/>
    <x v="3"/>
  </r>
  <r>
    <x v="1"/>
    <x v="771"/>
    <x v="2"/>
  </r>
  <r>
    <x v="1"/>
    <x v="772"/>
    <x v="3"/>
  </r>
  <r>
    <x v="1"/>
    <x v="773"/>
    <x v="3"/>
  </r>
  <r>
    <x v="1"/>
    <x v="774"/>
    <x v="4"/>
  </r>
  <r>
    <x v="1"/>
    <x v="775"/>
    <x v="4"/>
  </r>
  <r>
    <x v="1"/>
    <x v="776"/>
    <x v="3"/>
  </r>
  <r>
    <x v="4"/>
    <x v="777"/>
    <x v="7"/>
  </r>
  <r>
    <x v="1"/>
    <x v="778"/>
    <x v="0"/>
  </r>
  <r>
    <x v="1"/>
    <x v="779"/>
    <x v="3"/>
  </r>
  <r>
    <x v="0"/>
    <x v="780"/>
    <x v="4"/>
  </r>
  <r>
    <x v="0"/>
    <x v="335"/>
    <x v="3"/>
  </r>
  <r>
    <x v="1"/>
    <x v="535"/>
    <x v="3"/>
  </r>
  <r>
    <x v="1"/>
    <x v="270"/>
    <x v="4"/>
  </r>
  <r>
    <x v="1"/>
    <x v="781"/>
    <x v="7"/>
  </r>
  <r>
    <x v="1"/>
    <x v="782"/>
    <x v="7"/>
  </r>
  <r>
    <x v="0"/>
    <x v="783"/>
    <x v="1"/>
  </r>
  <r>
    <x v="0"/>
    <x v="784"/>
    <x v="7"/>
  </r>
  <r>
    <x v="0"/>
    <x v="785"/>
    <x v="0"/>
  </r>
  <r>
    <x v="0"/>
    <x v="786"/>
    <x v="1"/>
  </r>
  <r>
    <x v="1"/>
    <x v="787"/>
    <x v="5"/>
  </r>
  <r>
    <x v="1"/>
    <x v="788"/>
    <x v="1"/>
  </r>
  <r>
    <x v="0"/>
    <x v="330"/>
    <x v="3"/>
  </r>
  <r>
    <x v="1"/>
    <x v="789"/>
    <x v="3"/>
  </r>
  <r>
    <x v="1"/>
    <x v="790"/>
    <x v="4"/>
  </r>
  <r>
    <x v="0"/>
    <x v="791"/>
    <x v="3"/>
  </r>
  <r>
    <x v="1"/>
    <x v="792"/>
    <x v="3"/>
  </r>
  <r>
    <x v="0"/>
    <x v="793"/>
    <x v="1"/>
  </r>
  <r>
    <x v="0"/>
    <x v="794"/>
    <x v="3"/>
  </r>
  <r>
    <x v="1"/>
    <x v="795"/>
    <x v="3"/>
  </r>
  <r>
    <x v="1"/>
    <x v="796"/>
    <x v="1"/>
  </r>
  <r>
    <x v="1"/>
    <x v="797"/>
    <x v="1"/>
  </r>
  <r>
    <x v="1"/>
    <x v="798"/>
    <x v="4"/>
  </r>
  <r>
    <x v="1"/>
    <x v="799"/>
    <x v="5"/>
  </r>
  <r>
    <x v="1"/>
    <x v="800"/>
    <x v="4"/>
  </r>
  <r>
    <x v="1"/>
    <x v="801"/>
    <x v="4"/>
  </r>
  <r>
    <x v="0"/>
    <x v="802"/>
    <x v="3"/>
  </r>
  <r>
    <x v="1"/>
    <x v="803"/>
    <x v="0"/>
  </r>
  <r>
    <x v="0"/>
    <x v="212"/>
    <x v="3"/>
  </r>
  <r>
    <x v="0"/>
    <x v="804"/>
    <x v="4"/>
  </r>
  <r>
    <x v="1"/>
    <x v="805"/>
    <x v="1"/>
  </r>
  <r>
    <x v="0"/>
    <x v="806"/>
    <x v="2"/>
  </r>
  <r>
    <x v="1"/>
    <x v="807"/>
    <x v="1"/>
  </r>
  <r>
    <x v="1"/>
    <x v="722"/>
    <x v="2"/>
  </r>
  <r>
    <x v="2"/>
    <x v="477"/>
    <x v="5"/>
  </r>
  <r>
    <x v="0"/>
    <x v="259"/>
    <x v="5"/>
  </r>
  <r>
    <x v="1"/>
    <x v="9"/>
    <x v="3"/>
  </r>
  <r>
    <x v="1"/>
    <x v="808"/>
    <x v="4"/>
  </r>
  <r>
    <x v="0"/>
    <x v="809"/>
    <x v="3"/>
  </r>
  <r>
    <x v="1"/>
    <x v="444"/>
    <x v="6"/>
  </r>
  <r>
    <x v="1"/>
    <x v="384"/>
    <x v="3"/>
  </r>
  <r>
    <x v="4"/>
    <x v="810"/>
    <x v="3"/>
  </r>
  <r>
    <x v="1"/>
    <x v="811"/>
    <x v="2"/>
  </r>
  <r>
    <x v="1"/>
    <x v="812"/>
    <x v="4"/>
  </r>
  <r>
    <x v="0"/>
    <x v="813"/>
    <x v="4"/>
  </r>
  <r>
    <x v="0"/>
    <x v="814"/>
    <x v="3"/>
  </r>
  <r>
    <x v="1"/>
    <x v="80"/>
    <x v="4"/>
  </r>
  <r>
    <x v="0"/>
    <x v="815"/>
    <x v="7"/>
  </r>
  <r>
    <x v="2"/>
    <x v="816"/>
    <x v="4"/>
  </r>
  <r>
    <x v="1"/>
    <x v="474"/>
    <x v="5"/>
  </r>
  <r>
    <x v="0"/>
    <x v="817"/>
    <x v="3"/>
  </r>
  <r>
    <x v="1"/>
    <x v="818"/>
    <x v="4"/>
  </r>
  <r>
    <x v="0"/>
    <x v="819"/>
    <x v="2"/>
  </r>
  <r>
    <x v="1"/>
    <x v="609"/>
    <x v="1"/>
  </r>
  <r>
    <x v="1"/>
    <x v="547"/>
    <x v="3"/>
  </r>
  <r>
    <x v="1"/>
    <x v="820"/>
    <x v="3"/>
  </r>
  <r>
    <x v="1"/>
    <x v="821"/>
    <x v="3"/>
  </r>
  <r>
    <x v="0"/>
    <x v="151"/>
    <x v="0"/>
  </r>
  <r>
    <x v="0"/>
    <x v="822"/>
    <x v="3"/>
  </r>
  <r>
    <x v="1"/>
    <x v="823"/>
    <x v="2"/>
  </r>
  <r>
    <x v="1"/>
    <x v="824"/>
    <x v="3"/>
  </r>
  <r>
    <x v="1"/>
    <x v="825"/>
    <x v="3"/>
  </r>
  <r>
    <x v="0"/>
    <x v="826"/>
    <x v="3"/>
  </r>
  <r>
    <x v="1"/>
    <x v="827"/>
    <x v="1"/>
  </r>
  <r>
    <x v="1"/>
    <x v="828"/>
    <x v="3"/>
  </r>
  <r>
    <x v="1"/>
    <x v="829"/>
    <x v="3"/>
  </r>
  <r>
    <x v="1"/>
    <x v="830"/>
    <x v="3"/>
  </r>
  <r>
    <x v="0"/>
    <x v="831"/>
    <x v="3"/>
  </r>
  <r>
    <x v="4"/>
    <x v="832"/>
    <x v="4"/>
  </r>
  <r>
    <x v="1"/>
    <x v="833"/>
    <x v="5"/>
  </r>
  <r>
    <x v="0"/>
    <x v="834"/>
    <x v="6"/>
  </r>
  <r>
    <x v="2"/>
    <x v="835"/>
    <x v="2"/>
  </r>
  <r>
    <x v="0"/>
    <x v="836"/>
    <x v="3"/>
  </r>
  <r>
    <x v="0"/>
    <x v="837"/>
    <x v="3"/>
  </r>
  <r>
    <x v="1"/>
    <x v="219"/>
    <x v="0"/>
  </r>
  <r>
    <x v="0"/>
    <x v="365"/>
    <x v="7"/>
  </r>
  <r>
    <x v="0"/>
    <x v="838"/>
    <x v="7"/>
  </r>
  <r>
    <x v="0"/>
    <x v="839"/>
    <x v="3"/>
  </r>
  <r>
    <x v="0"/>
    <x v="840"/>
    <x v="3"/>
  </r>
  <r>
    <x v="4"/>
    <x v="841"/>
    <x v="4"/>
  </r>
  <r>
    <x v="1"/>
    <x v="842"/>
    <x v="2"/>
  </r>
  <r>
    <x v="0"/>
    <x v="843"/>
    <x v="3"/>
  </r>
  <r>
    <x v="1"/>
    <x v="844"/>
    <x v="1"/>
  </r>
  <r>
    <x v="4"/>
    <x v="845"/>
    <x v="4"/>
  </r>
  <r>
    <x v="0"/>
    <x v="846"/>
    <x v="4"/>
  </r>
  <r>
    <x v="1"/>
    <x v="110"/>
    <x v="2"/>
  </r>
  <r>
    <x v="1"/>
    <x v="847"/>
    <x v="3"/>
  </r>
  <r>
    <x v="0"/>
    <x v="848"/>
    <x v="4"/>
  </r>
  <r>
    <x v="1"/>
    <x v="849"/>
    <x v="3"/>
  </r>
  <r>
    <x v="1"/>
    <x v="780"/>
    <x v="4"/>
  </r>
  <r>
    <x v="0"/>
    <x v="140"/>
    <x v="5"/>
  </r>
  <r>
    <x v="0"/>
    <x v="850"/>
    <x v="2"/>
  </r>
  <r>
    <x v="1"/>
    <x v="851"/>
    <x v="5"/>
  </r>
  <r>
    <x v="1"/>
    <x v="852"/>
    <x v="0"/>
  </r>
  <r>
    <x v="0"/>
    <x v="853"/>
    <x v="7"/>
  </r>
  <r>
    <x v="1"/>
    <x v="854"/>
    <x v="3"/>
  </r>
  <r>
    <x v="1"/>
    <x v="67"/>
    <x v="1"/>
  </r>
  <r>
    <x v="1"/>
    <x v="855"/>
    <x v="3"/>
  </r>
  <r>
    <x v="1"/>
    <x v="107"/>
    <x v="1"/>
  </r>
  <r>
    <x v="1"/>
    <x v="344"/>
    <x v="0"/>
  </r>
  <r>
    <x v="1"/>
    <x v="856"/>
    <x v="3"/>
  </r>
  <r>
    <x v="0"/>
    <x v="857"/>
    <x v="3"/>
  </r>
  <r>
    <x v="0"/>
    <x v="858"/>
    <x v="4"/>
  </r>
  <r>
    <x v="1"/>
    <x v="859"/>
    <x v="2"/>
  </r>
  <r>
    <x v="0"/>
    <x v="860"/>
    <x v="3"/>
  </r>
  <r>
    <x v="1"/>
    <x v="170"/>
    <x v="1"/>
  </r>
  <r>
    <x v="1"/>
    <x v="861"/>
    <x v="3"/>
  </r>
  <r>
    <x v="1"/>
    <x v="862"/>
    <x v="3"/>
  </r>
  <r>
    <x v="0"/>
    <x v="863"/>
    <x v="0"/>
  </r>
  <r>
    <x v="1"/>
    <x v="864"/>
    <x v="6"/>
  </r>
  <r>
    <x v="1"/>
    <x v="527"/>
    <x v="3"/>
  </r>
  <r>
    <x v="0"/>
    <x v="865"/>
    <x v="5"/>
  </r>
  <r>
    <x v="1"/>
    <x v="866"/>
    <x v="2"/>
  </r>
  <r>
    <x v="0"/>
    <x v="867"/>
    <x v="4"/>
  </r>
  <r>
    <x v="1"/>
    <x v="868"/>
    <x v="4"/>
  </r>
  <r>
    <x v="1"/>
    <x v="105"/>
    <x v="3"/>
  </r>
  <r>
    <x v="0"/>
    <x v="481"/>
    <x v="1"/>
  </r>
  <r>
    <x v="0"/>
    <x v="253"/>
    <x v="1"/>
  </r>
  <r>
    <x v="1"/>
    <x v="869"/>
    <x v="4"/>
  </r>
  <r>
    <x v="0"/>
    <x v="864"/>
    <x v="5"/>
  </r>
  <r>
    <x v="1"/>
    <x v="843"/>
    <x v="5"/>
  </r>
  <r>
    <x v="0"/>
    <x v="289"/>
    <x v="4"/>
  </r>
  <r>
    <x v="1"/>
    <x v="870"/>
    <x v="1"/>
  </r>
  <r>
    <x v="1"/>
    <x v="871"/>
    <x v="4"/>
  </r>
  <r>
    <x v="4"/>
    <x v="872"/>
    <x v="7"/>
  </r>
  <r>
    <x v="0"/>
    <x v="873"/>
    <x v="5"/>
  </r>
  <r>
    <x v="1"/>
    <x v="874"/>
    <x v="0"/>
  </r>
  <r>
    <x v="0"/>
    <x v="875"/>
    <x v="3"/>
  </r>
  <r>
    <x v="4"/>
    <x v="876"/>
    <x v="3"/>
  </r>
  <r>
    <x v="0"/>
    <x v="877"/>
    <x v="1"/>
  </r>
  <r>
    <x v="4"/>
    <x v="87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8B352-631F-4A0C-AB42-A96CA0F2B955}" name="PivotTable48" cacheId="1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15" firstHeaderRow="1" firstDataRow="2" firstDataCol="1" rowPageCount="1" colPageCount="1"/>
  <pivotFields count="3">
    <pivotField axis="axisCol" dataField="1" showAll="0">
      <items count="7">
        <item x="3"/>
        <item x="4"/>
        <item x="0"/>
        <item x="2"/>
        <item x="1"/>
        <item x="5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Count of outcome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16225-659C-492C-97C0-FF2625B19025}" name="PivotTable50" cacheId="1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0" firstHeaderRow="1" firstDataRow="2" firstDataCol="1" rowPageCount="2" colPageCount="1"/>
  <pivotFields count="4">
    <pivotField axis="axisCol" dataField="1" showAll="0">
      <items count="6">
        <item x="3"/>
        <item x="4"/>
        <item x="0"/>
        <item x="2"/>
        <item x="1"/>
        <item t="default"/>
      </items>
    </pivotField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" hier="-1"/>
    <pageField fld="3" hier="-1"/>
  </pageFields>
  <dataFields count="1">
    <dataField name="Count of outcome" fld="0" subtotal="count" baseField="0" baseItem="0"/>
  </dataFields>
  <chartFormats count="6">
    <chartFormat chart="0" format="5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9CE46-40ED-46B9-A90E-1DE120B33C37}" name="PivotTable55" cacheId="1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8" firstHeaderRow="1" firstDataRow="2" firstDataCol="1" rowPageCount="2" colPageCount="1"/>
  <pivotFields count="5">
    <pivotField axis="axisCol" dataField="1" showAll="0">
      <items count="6">
        <item x="3"/>
        <item x="4"/>
        <item x="0"/>
        <item x="2"/>
        <item x="1"/>
        <item t="default"/>
      </items>
    </pivotField>
    <pivotField axis="axisRow" numFmtId="17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" hier="-1"/>
    <pageField fld="4" hier="-1"/>
  </pageFields>
  <dataFields count="1">
    <dataField name="Count of outcome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1"/>
  <sheetViews>
    <sheetView tabSelected="1" workbookViewId="0">
      <selection activeCell="G3" sqref="G3"/>
    </sheetView>
  </sheetViews>
  <sheetFormatPr defaultColWidth="11" defaultRowHeight="15.7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16.625" customWidth="1"/>
    <col min="15" max="15" width="16" customWidth="1"/>
    <col min="16" max="16" width="19.25" customWidth="1"/>
    <col min="17" max="17" width="17.5" customWidth="1"/>
    <col min="18" max="18" width="21.75" customWidth="1"/>
    <col min="19" max="19" width="20.5" customWidth="1"/>
  </cols>
  <sheetData>
    <row r="1" spans="1:19" s="1" customFormat="1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2004</v>
      </c>
      <c r="O1" s="1" t="s">
        <v>2005</v>
      </c>
      <c r="P1" s="1" t="s">
        <v>2041</v>
      </c>
      <c r="Q1" s="1" t="s">
        <v>2042</v>
      </c>
      <c r="R1" s="9" t="s">
        <v>2049</v>
      </c>
      <c r="S1" s="1" t="s">
        <v>2050</v>
      </c>
    </row>
    <row r="2" spans="1:19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s="4">
        <f>E2/D2</f>
        <v>0</v>
      </c>
      <c r="O2" t="e">
        <f t="shared" ref="O2:O33" si="0">E2/G2</f>
        <v>#DIV/0!</v>
      </c>
      <c r="P2" t="s">
        <v>2029</v>
      </c>
      <c r="Q2" t="s">
        <v>2030</v>
      </c>
      <c r="R2" s="11">
        <f>(((J2/60)/60)/24)+DATE(1970,1,1)</f>
        <v>42336.25</v>
      </c>
      <c r="S2" s="10">
        <f>(((K2/60)/60)/24)+DATE(1970,1,1)</f>
        <v>42353.25</v>
      </c>
    </row>
    <row r="3" spans="1:19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>
        <v>1408597200</v>
      </c>
      <c r="L3" t="b">
        <v>0</v>
      </c>
      <c r="M3" t="b">
        <v>1</v>
      </c>
      <c r="N3" s="4">
        <f t="shared" ref="N3:N66" si="1">E3/D3</f>
        <v>10.4</v>
      </c>
      <c r="O3" s="5">
        <f t="shared" si="0"/>
        <v>92.151898734177209</v>
      </c>
      <c r="P3" t="s">
        <v>2008</v>
      </c>
      <c r="Q3" t="s">
        <v>2009</v>
      </c>
      <c r="R3" s="11">
        <f t="shared" ref="R3:R66" si="2">(((J3/60)/60)/24)+DATE(1970,1,1)</f>
        <v>41870.208333333336</v>
      </c>
      <c r="S3" s="10">
        <f t="shared" ref="S3:S66" si="3">(((K3/60)/60)/24)+DATE(1970,1,1)</f>
        <v>41872.208333333336</v>
      </c>
    </row>
    <row r="4" spans="1:19" ht="31.5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>
        <v>1384668000</v>
      </c>
      <c r="K4">
        <v>1384840800</v>
      </c>
      <c r="L4" t="b">
        <v>0</v>
      </c>
      <c r="M4" t="b">
        <v>0</v>
      </c>
      <c r="N4" s="4">
        <f t="shared" si="1"/>
        <v>1.3147878228782288</v>
      </c>
      <c r="O4" s="5">
        <f t="shared" si="0"/>
        <v>100.01614035087719</v>
      </c>
      <c r="P4" t="s">
        <v>2010</v>
      </c>
      <c r="Q4" t="s">
        <v>2011</v>
      </c>
      <c r="R4" s="11">
        <f t="shared" si="2"/>
        <v>41595.25</v>
      </c>
      <c r="S4" s="10">
        <f t="shared" si="3"/>
        <v>41597.25</v>
      </c>
    </row>
    <row r="5" spans="1:19" ht="31.5">
      <c r="A5">
        <v>3</v>
      </c>
      <c r="B5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>
        <v>1565499600</v>
      </c>
      <c r="K5">
        <v>1568955600</v>
      </c>
      <c r="L5" t="b">
        <v>0</v>
      </c>
      <c r="M5" t="b">
        <v>0</v>
      </c>
      <c r="N5" s="4">
        <f t="shared" si="1"/>
        <v>0.58976190476190471</v>
      </c>
      <c r="O5" s="5">
        <f t="shared" si="0"/>
        <v>103.20833333333333</v>
      </c>
      <c r="P5" t="s">
        <v>2008</v>
      </c>
      <c r="Q5" t="s">
        <v>2009</v>
      </c>
      <c r="R5" s="11">
        <f t="shared" si="2"/>
        <v>43688.208333333328</v>
      </c>
      <c r="S5" s="10">
        <f t="shared" si="3"/>
        <v>43728.208333333328</v>
      </c>
    </row>
    <row r="6" spans="1:19">
      <c r="A6">
        <v>4</v>
      </c>
      <c r="B6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>
        <v>1547964000</v>
      </c>
      <c r="K6">
        <v>1548309600</v>
      </c>
      <c r="L6" t="b">
        <v>0</v>
      </c>
      <c r="M6" t="b">
        <v>0</v>
      </c>
      <c r="N6" s="4">
        <f t="shared" si="1"/>
        <v>0.69276315789473686</v>
      </c>
      <c r="O6" s="5">
        <f t="shared" si="0"/>
        <v>99.339622641509436</v>
      </c>
      <c r="P6" t="s">
        <v>2012</v>
      </c>
      <c r="Q6" t="s">
        <v>2013</v>
      </c>
      <c r="R6" s="11">
        <f t="shared" si="2"/>
        <v>43485.25</v>
      </c>
      <c r="S6" s="10">
        <f t="shared" si="3"/>
        <v>43489.25</v>
      </c>
    </row>
    <row r="7" spans="1:19">
      <c r="A7">
        <v>5</v>
      </c>
      <c r="B7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>
        <v>1346130000</v>
      </c>
      <c r="K7">
        <v>1347080400</v>
      </c>
      <c r="L7" t="b">
        <v>0</v>
      </c>
      <c r="M7" t="b">
        <v>0</v>
      </c>
      <c r="N7" s="4">
        <f t="shared" si="1"/>
        <v>1.7361842105263159</v>
      </c>
      <c r="O7" s="5">
        <f t="shared" si="0"/>
        <v>75.833333333333329</v>
      </c>
      <c r="P7" t="s">
        <v>2012</v>
      </c>
      <c r="Q7" t="s">
        <v>2013</v>
      </c>
      <c r="R7" s="11">
        <f t="shared" si="2"/>
        <v>41149.208333333336</v>
      </c>
      <c r="S7" s="10">
        <f t="shared" si="3"/>
        <v>41160.208333333336</v>
      </c>
    </row>
    <row r="8" spans="1:19">
      <c r="A8">
        <v>6</v>
      </c>
      <c r="B8" t="s">
        <v>34</v>
      </c>
      <c r="C8" s="3" t="s">
        <v>35</v>
      </c>
      <c r="D8">
        <v>5200</v>
      </c>
      <c r="E8">
        <v>1090</v>
      </c>
      <c r="F8" t="s">
        <v>14</v>
      </c>
      <c r="G8">
        <v>18</v>
      </c>
      <c r="H8" t="s">
        <v>36</v>
      </c>
      <c r="I8" t="s">
        <v>37</v>
      </c>
      <c r="J8">
        <v>1505278800</v>
      </c>
      <c r="K8">
        <v>1505365200</v>
      </c>
      <c r="L8" t="b">
        <v>0</v>
      </c>
      <c r="M8" t="b">
        <v>0</v>
      </c>
      <c r="N8" s="4">
        <f t="shared" si="1"/>
        <v>0.20961538461538462</v>
      </c>
      <c r="O8" s="5">
        <f t="shared" si="0"/>
        <v>60.555555555555557</v>
      </c>
      <c r="P8" t="s">
        <v>2014</v>
      </c>
      <c r="Q8" t="s">
        <v>2015</v>
      </c>
      <c r="R8" s="11">
        <f t="shared" si="2"/>
        <v>42991.208333333328</v>
      </c>
      <c r="S8" s="10">
        <f t="shared" si="3"/>
        <v>42992.208333333328</v>
      </c>
    </row>
    <row r="9" spans="1:19">
      <c r="A9">
        <v>7</v>
      </c>
      <c r="B9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>
        <v>1439442000</v>
      </c>
      <c r="K9">
        <v>1439614800</v>
      </c>
      <c r="L9" t="b">
        <v>0</v>
      </c>
      <c r="M9" t="b">
        <v>0</v>
      </c>
      <c r="N9" s="4">
        <f t="shared" si="1"/>
        <v>3.2757777777777779</v>
      </c>
      <c r="O9" s="5">
        <f t="shared" si="0"/>
        <v>64.93832599118943</v>
      </c>
      <c r="P9" t="s">
        <v>2012</v>
      </c>
      <c r="Q9" t="s">
        <v>2013</v>
      </c>
      <c r="R9" s="11">
        <f t="shared" si="2"/>
        <v>42229.208333333328</v>
      </c>
      <c r="S9" s="10">
        <f t="shared" si="3"/>
        <v>42231.208333333328</v>
      </c>
    </row>
    <row r="10" spans="1:19">
      <c r="A10">
        <v>8</v>
      </c>
      <c r="B10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>
        <v>1281502800</v>
      </c>
      <c r="L10" t="b">
        <v>0</v>
      </c>
      <c r="M10" t="b">
        <v>0</v>
      </c>
      <c r="N10" s="4">
        <f t="shared" si="1"/>
        <v>0.19932788374205268</v>
      </c>
      <c r="O10" s="5">
        <f t="shared" si="0"/>
        <v>30.997175141242938</v>
      </c>
      <c r="P10" t="s">
        <v>2012</v>
      </c>
      <c r="Q10" t="s">
        <v>2013</v>
      </c>
      <c r="R10" s="11">
        <f t="shared" si="2"/>
        <v>40399.208333333336</v>
      </c>
      <c r="S10" s="10">
        <f t="shared" si="3"/>
        <v>40401.208333333336</v>
      </c>
    </row>
    <row r="11" spans="1:19">
      <c r="A11">
        <v>9</v>
      </c>
      <c r="B11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>
        <v>1379566800</v>
      </c>
      <c r="K11">
        <v>1383804000</v>
      </c>
      <c r="L11" t="b">
        <v>0</v>
      </c>
      <c r="M11" t="b">
        <v>0</v>
      </c>
      <c r="N11" s="4">
        <f t="shared" si="1"/>
        <v>0.51741935483870971</v>
      </c>
      <c r="O11" s="5">
        <f t="shared" si="0"/>
        <v>72.909090909090907</v>
      </c>
      <c r="P11" t="s">
        <v>2008</v>
      </c>
      <c r="Q11" t="s">
        <v>2016</v>
      </c>
      <c r="R11" s="11">
        <f t="shared" si="2"/>
        <v>41536.208333333336</v>
      </c>
      <c r="S11" s="10">
        <f t="shared" si="3"/>
        <v>41585.25</v>
      </c>
    </row>
    <row r="12" spans="1:19">
      <c r="A12">
        <v>10</v>
      </c>
      <c r="B12" t="s">
        <v>45</v>
      </c>
      <c r="C12" s="3" t="s">
        <v>46</v>
      </c>
      <c r="D12">
        <v>5200</v>
      </c>
      <c r="E12">
        <v>13838</v>
      </c>
      <c r="F12" t="s">
        <v>2006</v>
      </c>
      <c r="G12">
        <v>220</v>
      </c>
      <c r="H12" t="s">
        <v>20</v>
      </c>
      <c r="I12" t="s">
        <v>21</v>
      </c>
      <c r="J12">
        <v>1281762000</v>
      </c>
      <c r="K12">
        <v>1285909200</v>
      </c>
      <c r="L12" t="b">
        <v>0</v>
      </c>
      <c r="M12" t="b">
        <v>0</v>
      </c>
      <c r="N12" s="4">
        <f t="shared" si="1"/>
        <v>2.6611538461538462</v>
      </c>
      <c r="O12" s="5">
        <f t="shared" si="0"/>
        <v>62.9</v>
      </c>
      <c r="P12" t="s">
        <v>2014</v>
      </c>
      <c r="Q12" t="s">
        <v>2017</v>
      </c>
      <c r="R12" s="11">
        <f t="shared" si="2"/>
        <v>40404.208333333336</v>
      </c>
      <c r="S12" s="10">
        <f t="shared" si="3"/>
        <v>40452.208333333336</v>
      </c>
    </row>
    <row r="13" spans="1:19" ht="31.5">
      <c r="A13">
        <v>11</v>
      </c>
      <c r="B13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>
        <v>1285045200</v>
      </c>
      <c r="K13">
        <v>1285563600</v>
      </c>
      <c r="L13" t="b">
        <v>0</v>
      </c>
      <c r="M13" t="b">
        <v>1</v>
      </c>
      <c r="N13" s="4">
        <f t="shared" si="1"/>
        <v>0.48095238095238096</v>
      </c>
      <c r="O13" s="5">
        <f t="shared" si="0"/>
        <v>112.22222222222223</v>
      </c>
      <c r="P13" t="s">
        <v>2012</v>
      </c>
      <c r="Q13" t="s">
        <v>2013</v>
      </c>
      <c r="R13" s="11">
        <f t="shared" si="2"/>
        <v>40442.208333333336</v>
      </c>
      <c r="S13" s="10">
        <f t="shared" si="3"/>
        <v>40448.208333333336</v>
      </c>
    </row>
    <row r="14" spans="1:19">
      <c r="A14">
        <v>12</v>
      </c>
      <c r="B14" t="s">
        <v>49</v>
      </c>
      <c r="C14" s="3" t="s">
        <v>50</v>
      </c>
      <c r="D14">
        <v>6300</v>
      </c>
      <c r="E14">
        <v>5629</v>
      </c>
      <c r="F14" t="s">
        <v>14</v>
      </c>
      <c r="G14">
        <v>55</v>
      </c>
      <c r="H14" t="s">
        <v>20</v>
      </c>
      <c r="I14" t="s">
        <v>21</v>
      </c>
      <c r="J14">
        <v>1571720400</v>
      </c>
      <c r="K14">
        <v>1572411600</v>
      </c>
      <c r="L14" t="b">
        <v>0</v>
      </c>
      <c r="M14" t="b">
        <v>0</v>
      </c>
      <c r="N14" s="4">
        <f t="shared" si="1"/>
        <v>0.89349206349206345</v>
      </c>
      <c r="O14" s="5">
        <f t="shared" si="0"/>
        <v>102.34545454545454</v>
      </c>
      <c r="P14" t="s">
        <v>2014</v>
      </c>
      <c r="Q14" t="s">
        <v>2017</v>
      </c>
      <c r="R14" s="11">
        <f t="shared" si="2"/>
        <v>43760.208333333328</v>
      </c>
      <c r="S14" s="10">
        <f t="shared" si="3"/>
        <v>43768.208333333328</v>
      </c>
    </row>
    <row r="15" spans="1:19" ht="31.5">
      <c r="A15">
        <v>13</v>
      </c>
      <c r="B15" t="s">
        <v>51</v>
      </c>
      <c r="C15" s="3" t="s">
        <v>52</v>
      </c>
      <c r="D15">
        <v>4200</v>
      </c>
      <c r="E15">
        <v>10295</v>
      </c>
      <c r="F15" t="s">
        <v>2007</v>
      </c>
      <c r="G15">
        <v>98</v>
      </c>
      <c r="H15" t="s">
        <v>20</v>
      </c>
      <c r="I15" t="s">
        <v>21</v>
      </c>
      <c r="J15">
        <v>1465621200</v>
      </c>
      <c r="K15">
        <v>1466658000</v>
      </c>
      <c r="L15" t="b">
        <v>0</v>
      </c>
      <c r="M15" t="b">
        <v>0</v>
      </c>
      <c r="N15" s="4">
        <f t="shared" si="1"/>
        <v>2.4511904761904764</v>
      </c>
      <c r="O15" s="5">
        <f t="shared" si="0"/>
        <v>105.05102040816327</v>
      </c>
      <c r="P15" t="s">
        <v>2008</v>
      </c>
      <c r="Q15" t="s">
        <v>2018</v>
      </c>
      <c r="R15" s="11">
        <f t="shared" si="2"/>
        <v>42532.208333333328</v>
      </c>
      <c r="S15" s="10">
        <f t="shared" si="3"/>
        <v>42544.208333333328</v>
      </c>
    </row>
    <row r="16" spans="1:19">
      <c r="A16">
        <v>14</v>
      </c>
      <c r="B16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>
        <v>1331013600</v>
      </c>
      <c r="K16">
        <v>1333342800</v>
      </c>
      <c r="L16" t="b">
        <v>0</v>
      </c>
      <c r="M16" t="b">
        <v>0</v>
      </c>
      <c r="N16" s="4">
        <f t="shared" si="1"/>
        <v>0.66769503546099296</v>
      </c>
      <c r="O16" s="5">
        <f t="shared" si="0"/>
        <v>94.144999999999996</v>
      </c>
      <c r="P16" t="s">
        <v>2008</v>
      </c>
      <c r="Q16" t="s">
        <v>2018</v>
      </c>
      <c r="R16" s="11">
        <f t="shared" si="2"/>
        <v>40974.25</v>
      </c>
      <c r="S16" s="10">
        <f t="shared" si="3"/>
        <v>41001.208333333336</v>
      </c>
    </row>
    <row r="17" spans="1:19">
      <c r="A17">
        <v>15</v>
      </c>
      <c r="B17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>
        <v>1575957600</v>
      </c>
      <c r="K17">
        <v>1576303200</v>
      </c>
      <c r="L17" t="b">
        <v>0</v>
      </c>
      <c r="M17" t="b">
        <v>0</v>
      </c>
      <c r="N17" s="4">
        <f t="shared" si="1"/>
        <v>0.47307881773399013</v>
      </c>
      <c r="O17" s="5">
        <f t="shared" si="0"/>
        <v>84.986725663716811</v>
      </c>
      <c r="P17" t="s">
        <v>2010</v>
      </c>
      <c r="Q17" t="s">
        <v>2019</v>
      </c>
      <c r="R17" s="11">
        <f t="shared" si="2"/>
        <v>43809.25</v>
      </c>
      <c r="S17" s="10">
        <f t="shared" si="3"/>
        <v>43813.25</v>
      </c>
    </row>
    <row r="18" spans="1:19">
      <c r="A18">
        <v>16</v>
      </c>
      <c r="B18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>
        <v>1392271200</v>
      </c>
      <c r="L18" t="b">
        <v>0</v>
      </c>
      <c r="M18" t="b">
        <v>0</v>
      </c>
      <c r="N18" s="4">
        <f t="shared" si="1"/>
        <v>6.4947058823529416</v>
      </c>
      <c r="O18" s="5">
        <f t="shared" si="0"/>
        <v>110.41</v>
      </c>
      <c r="P18" t="s">
        <v>2020</v>
      </c>
      <c r="Q18" t="s">
        <v>2021</v>
      </c>
      <c r="R18" s="11">
        <f t="shared" si="2"/>
        <v>41661.25</v>
      </c>
      <c r="S18" s="10">
        <f t="shared" si="3"/>
        <v>41683.25</v>
      </c>
    </row>
    <row r="19" spans="1:19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>
        <v>1294898400</v>
      </c>
      <c r="L19" t="b">
        <v>0</v>
      </c>
      <c r="M19" t="b">
        <v>0</v>
      </c>
      <c r="N19" s="4">
        <f t="shared" si="1"/>
        <v>1.5939125295508274</v>
      </c>
      <c r="O19" s="5">
        <f t="shared" si="0"/>
        <v>107.96236989591674</v>
      </c>
      <c r="P19" t="s">
        <v>2014</v>
      </c>
      <c r="Q19" t="s">
        <v>2022</v>
      </c>
      <c r="R19" s="11">
        <f t="shared" si="2"/>
        <v>40555.25</v>
      </c>
      <c r="S19" s="10">
        <f t="shared" si="3"/>
        <v>40556.25</v>
      </c>
    </row>
    <row r="20" spans="1:19">
      <c r="A20">
        <v>18</v>
      </c>
      <c r="B20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>
        <v>1537074000</v>
      </c>
      <c r="L20" t="b">
        <v>0</v>
      </c>
      <c r="M20" t="b">
        <v>0</v>
      </c>
      <c r="N20" s="4">
        <f t="shared" si="1"/>
        <v>0.66912087912087914</v>
      </c>
      <c r="O20" s="5">
        <f t="shared" si="0"/>
        <v>45.103703703703701</v>
      </c>
      <c r="P20" t="s">
        <v>2012</v>
      </c>
      <c r="Q20" t="s">
        <v>2013</v>
      </c>
      <c r="R20" s="11">
        <f t="shared" si="2"/>
        <v>43351.208333333328</v>
      </c>
      <c r="S20" s="10">
        <f t="shared" si="3"/>
        <v>43359.208333333328</v>
      </c>
    </row>
    <row r="21" spans="1:19">
      <c r="A21">
        <v>19</v>
      </c>
      <c r="B21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>
        <v>1551679200</v>
      </c>
      <c r="K21">
        <v>1553490000</v>
      </c>
      <c r="L21" t="b">
        <v>0</v>
      </c>
      <c r="M21" t="b">
        <v>1</v>
      </c>
      <c r="N21" s="4">
        <f t="shared" si="1"/>
        <v>0.48529600000000001</v>
      </c>
      <c r="O21" s="5">
        <f t="shared" si="0"/>
        <v>45.001483679525222</v>
      </c>
      <c r="P21" t="s">
        <v>2012</v>
      </c>
      <c r="Q21" t="s">
        <v>2013</v>
      </c>
      <c r="R21" s="11">
        <f t="shared" si="2"/>
        <v>43528.25</v>
      </c>
      <c r="S21" s="10">
        <f t="shared" si="3"/>
        <v>43549.208333333328</v>
      </c>
    </row>
    <row r="22" spans="1:19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>
        <v>1406523600</v>
      </c>
      <c r="L22" t="b">
        <v>0</v>
      </c>
      <c r="M22" t="b">
        <v>0</v>
      </c>
      <c r="N22" s="4">
        <f t="shared" si="1"/>
        <v>1.1224279210925645</v>
      </c>
      <c r="O22" s="5">
        <f t="shared" si="0"/>
        <v>105.97134670487107</v>
      </c>
      <c r="P22" t="s">
        <v>2014</v>
      </c>
      <c r="Q22" t="s">
        <v>2017</v>
      </c>
      <c r="R22" s="11">
        <f t="shared" si="2"/>
        <v>41848.208333333336</v>
      </c>
      <c r="S22" s="10">
        <f t="shared" si="3"/>
        <v>41848.208333333336</v>
      </c>
    </row>
    <row r="23" spans="1:19">
      <c r="A23">
        <v>21</v>
      </c>
      <c r="B23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>
        <v>1313384400</v>
      </c>
      <c r="K23">
        <v>1316322000</v>
      </c>
      <c r="L23" t="b">
        <v>0</v>
      </c>
      <c r="M23" t="b">
        <v>0</v>
      </c>
      <c r="N23" s="4">
        <f t="shared" si="1"/>
        <v>0.40992553191489361</v>
      </c>
      <c r="O23" s="5">
        <f t="shared" si="0"/>
        <v>69.055555555555557</v>
      </c>
      <c r="P23" t="s">
        <v>2012</v>
      </c>
      <c r="Q23" t="s">
        <v>2013</v>
      </c>
      <c r="R23" s="11">
        <f t="shared" si="2"/>
        <v>40770.208333333336</v>
      </c>
      <c r="S23" s="10">
        <f t="shared" si="3"/>
        <v>40804.208333333336</v>
      </c>
    </row>
    <row r="24" spans="1:19">
      <c r="A24">
        <v>22</v>
      </c>
      <c r="B2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>
        <v>1524027600</v>
      </c>
      <c r="L24" t="b">
        <v>0</v>
      </c>
      <c r="M24" t="b">
        <v>0</v>
      </c>
      <c r="N24" s="4">
        <f t="shared" si="1"/>
        <v>1.2807106598984772</v>
      </c>
      <c r="O24" s="5">
        <f t="shared" si="0"/>
        <v>85.044943820224717</v>
      </c>
      <c r="P24" t="s">
        <v>2012</v>
      </c>
      <c r="Q24" t="s">
        <v>2013</v>
      </c>
      <c r="R24" s="11">
        <f t="shared" si="2"/>
        <v>43193.208333333328</v>
      </c>
      <c r="S24" s="10">
        <f t="shared" si="3"/>
        <v>43208.208333333328</v>
      </c>
    </row>
    <row r="25" spans="1:19">
      <c r="A25">
        <v>23</v>
      </c>
      <c r="B25" t="s">
        <v>72</v>
      </c>
      <c r="C25" s="3" t="s">
        <v>73</v>
      </c>
      <c r="D25">
        <v>4500</v>
      </c>
      <c r="E25">
        <v>14942</v>
      </c>
      <c r="F25" t="s">
        <v>19</v>
      </c>
      <c r="G25">
        <v>142</v>
      </c>
      <c r="H25" t="s">
        <v>36</v>
      </c>
      <c r="I25" t="s">
        <v>37</v>
      </c>
      <c r="J25">
        <v>1550124000</v>
      </c>
      <c r="K25">
        <v>1554699600</v>
      </c>
      <c r="L25" t="b">
        <v>0</v>
      </c>
      <c r="M25" t="b">
        <v>0</v>
      </c>
      <c r="N25" s="4">
        <f t="shared" si="1"/>
        <v>3.3204444444444445</v>
      </c>
      <c r="O25" s="5">
        <f t="shared" si="0"/>
        <v>105.22535211267606</v>
      </c>
      <c r="P25" t="s">
        <v>2014</v>
      </c>
      <c r="Q25" t="s">
        <v>2015</v>
      </c>
      <c r="R25" s="11">
        <f t="shared" si="2"/>
        <v>43510.25</v>
      </c>
      <c r="S25" s="10">
        <f t="shared" si="3"/>
        <v>43563.208333333328</v>
      </c>
    </row>
    <row r="26" spans="1:19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>
        <v>1403499600</v>
      </c>
      <c r="L26" t="b">
        <v>0</v>
      </c>
      <c r="M26" t="b">
        <v>0</v>
      </c>
      <c r="N26" s="4">
        <f t="shared" si="1"/>
        <v>1.1283225108225108</v>
      </c>
      <c r="O26" s="5">
        <f t="shared" si="0"/>
        <v>39.003741114852225</v>
      </c>
      <c r="P26" t="s">
        <v>2010</v>
      </c>
      <c r="Q26" t="s">
        <v>2019</v>
      </c>
      <c r="R26" s="11">
        <f t="shared" si="2"/>
        <v>41811.208333333336</v>
      </c>
      <c r="S26" s="10">
        <f t="shared" si="3"/>
        <v>41813.208333333336</v>
      </c>
    </row>
    <row r="27" spans="1:19">
      <c r="A27">
        <v>25</v>
      </c>
      <c r="B27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>
        <v>1307422800</v>
      </c>
      <c r="L27" t="b">
        <v>0</v>
      </c>
      <c r="M27" t="b">
        <v>1</v>
      </c>
      <c r="N27" s="4">
        <f t="shared" si="1"/>
        <v>2.1643636363636363</v>
      </c>
      <c r="O27" s="5">
        <f t="shared" si="0"/>
        <v>73.030674846625772</v>
      </c>
      <c r="P27" t="s">
        <v>2023</v>
      </c>
      <c r="Q27" t="s">
        <v>2024</v>
      </c>
      <c r="R27" s="11">
        <f t="shared" si="2"/>
        <v>40681.208333333336</v>
      </c>
      <c r="S27" s="10">
        <f t="shared" si="3"/>
        <v>40701.208333333336</v>
      </c>
    </row>
    <row r="28" spans="1:19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>
        <v>1535346000</v>
      </c>
      <c r="L28" t="b">
        <v>0</v>
      </c>
      <c r="M28" t="b">
        <v>0</v>
      </c>
      <c r="N28" s="4">
        <f t="shared" si="1"/>
        <v>0.4819906976744186</v>
      </c>
      <c r="O28" s="5">
        <f t="shared" si="0"/>
        <v>35.009459459459457</v>
      </c>
      <c r="P28" t="s">
        <v>2012</v>
      </c>
      <c r="Q28" t="s">
        <v>2013</v>
      </c>
      <c r="R28" s="11">
        <f t="shared" si="2"/>
        <v>43312.208333333328</v>
      </c>
      <c r="S28" s="10">
        <f t="shared" si="3"/>
        <v>43339.208333333328</v>
      </c>
    </row>
    <row r="29" spans="1:19">
      <c r="A29">
        <v>27</v>
      </c>
      <c r="B29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>
        <v>1443848400</v>
      </c>
      <c r="K29">
        <v>1444539600</v>
      </c>
      <c r="L29" t="b">
        <v>0</v>
      </c>
      <c r="M29" t="b">
        <v>0</v>
      </c>
      <c r="N29" s="4">
        <f t="shared" si="1"/>
        <v>0.79949999999999999</v>
      </c>
      <c r="O29" s="5">
        <f t="shared" si="0"/>
        <v>106.6</v>
      </c>
      <c r="P29" t="s">
        <v>2008</v>
      </c>
      <c r="Q29" t="s">
        <v>2009</v>
      </c>
      <c r="R29" s="11">
        <f t="shared" si="2"/>
        <v>42280.208333333328</v>
      </c>
      <c r="S29" s="10">
        <f t="shared" si="3"/>
        <v>42288.208333333328</v>
      </c>
    </row>
    <row r="30" spans="1:19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>
        <v>1267682400</v>
      </c>
      <c r="L30" t="b">
        <v>0</v>
      </c>
      <c r="M30" t="b">
        <v>1</v>
      </c>
      <c r="N30" s="4">
        <f t="shared" si="1"/>
        <v>1.0522553516819573</v>
      </c>
      <c r="O30" s="5">
        <f t="shared" si="0"/>
        <v>61.997747747747745</v>
      </c>
      <c r="P30" t="s">
        <v>2012</v>
      </c>
      <c r="Q30" t="s">
        <v>2013</v>
      </c>
      <c r="R30" s="11">
        <f t="shared" si="2"/>
        <v>40218.25</v>
      </c>
      <c r="S30" s="10">
        <f t="shared" si="3"/>
        <v>40241.25</v>
      </c>
    </row>
    <row r="31" spans="1:19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t="s">
        <v>19</v>
      </c>
      <c r="G31">
        <v>1606</v>
      </c>
      <c r="H31" t="s">
        <v>86</v>
      </c>
      <c r="I31" t="s">
        <v>87</v>
      </c>
      <c r="J31">
        <v>1532062800</v>
      </c>
      <c r="K31">
        <v>1535518800</v>
      </c>
      <c r="L31" t="b">
        <v>0</v>
      </c>
      <c r="M31" t="b">
        <v>0</v>
      </c>
      <c r="N31" s="4">
        <f t="shared" si="1"/>
        <v>3.2889978213507627</v>
      </c>
      <c r="O31" s="5">
        <f t="shared" si="0"/>
        <v>94.000622665006233</v>
      </c>
      <c r="P31" t="s">
        <v>2014</v>
      </c>
      <c r="Q31" t="s">
        <v>2025</v>
      </c>
      <c r="R31" s="11">
        <f t="shared" si="2"/>
        <v>43301.208333333328</v>
      </c>
      <c r="S31" s="10">
        <f t="shared" si="3"/>
        <v>43341.208333333328</v>
      </c>
    </row>
    <row r="32" spans="1:19">
      <c r="A32">
        <v>30</v>
      </c>
      <c r="B32" t="s">
        <v>88</v>
      </c>
      <c r="C32" s="3" t="s">
        <v>89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>
        <v>1559106000</v>
      </c>
      <c r="L32" t="b">
        <v>0</v>
      </c>
      <c r="M32" t="b">
        <v>0</v>
      </c>
      <c r="N32" s="4">
        <f t="shared" si="1"/>
        <v>1.606111111111111</v>
      </c>
      <c r="O32" s="5">
        <f t="shared" si="0"/>
        <v>112.05426356589147</v>
      </c>
      <c r="P32" t="s">
        <v>2014</v>
      </c>
      <c r="Q32" t="s">
        <v>2022</v>
      </c>
      <c r="R32" s="11">
        <f t="shared" si="2"/>
        <v>43609.208333333328</v>
      </c>
      <c r="S32" s="10">
        <f t="shared" si="3"/>
        <v>43614.208333333328</v>
      </c>
    </row>
    <row r="33" spans="1:19">
      <c r="A33">
        <v>31</v>
      </c>
      <c r="B33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>
        <v>1451973600</v>
      </c>
      <c r="K33">
        <v>1454392800</v>
      </c>
      <c r="L33" t="b">
        <v>0</v>
      </c>
      <c r="M33" t="b">
        <v>0</v>
      </c>
      <c r="N33" s="4">
        <f t="shared" si="1"/>
        <v>3.1</v>
      </c>
      <c r="O33" s="5">
        <f t="shared" si="0"/>
        <v>48.008849557522126</v>
      </c>
      <c r="P33" t="s">
        <v>2023</v>
      </c>
      <c r="Q33" t="s">
        <v>2024</v>
      </c>
      <c r="R33" s="11">
        <f t="shared" si="2"/>
        <v>42374.25</v>
      </c>
      <c r="S33" s="10">
        <f t="shared" si="3"/>
        <v>42402.25</v>
      </c>
    </row>
    <row r="34" spans="1:19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t="s">
        <v>14</v>
      </c>
      <c r="G34">
        <v>2307</v>
      </c>
      <c r="H34" t="s">
        <v>94</v>
      </c>
      <c r="I34" t="s">
        <v>95</v>
      </c>
      <c r="J34">
        <v>1515564000</v>
      </c>
      <c r="K34">
        <v>1517896800</v>
      </c>
      <c r="L34" t="b">
        <v>0</v>
      </c>
      <c r="M34" t="b">
        <v>0</v>
      </c>
      <c r="N34" s="4">
        <f t="shared" si="1"/>
        <v>0.86807920792079207</v>
      </c>
      <c r="O34" s="5">
        <f t="shared" ref="O34:O66" si="4">E34/G34</f>
        <v>38.004334633723452</v>
      </c>
      <c r="P34" t="s">
        <v>2014</v>
      </c>
      <c r="Q34" t="s">
        <v>2015</v>
      </c>
      <c r="R34" s="11">
        <f t="shared" si="2"/>
        <v>43110.25</v>
      </c>
      <c r="S34" s="10">
        <f t="shared" si="3"/>
        <v>43137.25</v>
      </c>
    </row>
    <row r="35" spans="1:19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>
        <v>1415685600</v>
      </c>
      <c r="L35" t="b">
        <v>0</v>
      </c>
      <c r="M35" t="b">
        <v>0</v>
      </c>
      <c r="N35" s="4">
        <f t="shared" si="1"/>
        <v>3.7782071713147412</v>
      </c>
      <c r="O35" s="5">
        <f t="shared" si="4"/>
        <v>35.000184535892231</v>
      </c>
      <c r="P35" t="s">
        <v>2012</v>
      </c>
      <c r="Q35" t="s">
        <v>2013</v>
      </c>
      <c r="R35" s="11">
        <f t="shared" si="2"/>
        <v>41917.208333333336</v>
      </c>
      <c r="S35" s="10">
        <f t="shared" si="3"/>
        <v>41954.25</v>
      </c>
    </row>
    <row r="36" spans="1:19" ht="31.5">
      <c r="A36">
        <v>34</v>
      </c>
      <c r="B36" t="s">
        <v>98</v>
      </c>
      <c r="C36" s="3" t="s">
        <v>99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>
        <v>1490677200</v>
      </c>
      <c r="L36" t="b">
        <v>0</v>
      </c>
      <c r="M36" t="b">
        <v>0</v>
      </c>
      <c r="N36" s="4">
        <f t="shared" si="1"/>
        <v>1.5080645161290323</v>
      </c>
      <c r="O36" s="5">
        <f t="shared" si="4"/>
        <v>85</v>
      </c>
      <c r="P36" t="s">
        <v>2014</v>
      </c>
      <c r="Q36" t="s">
        <v>2015</v>
      </c>
      <c r="R36" s="11">
        <f t="shared" si="2"/>
        <v>42817.208333333328</v>
      </c>
      <c r="S36" s="10">
        <f t="shared" si="3"/>
        <v>42822.208333333328</v>
      </c>
    </row>
    <row r="37" spans="1:19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t="s">
        <v>19</v>
      </c>
      <c r="G37">
        <v>1965</v>
      </c>
      <c r="H37" t="s">
        <v>32</v>
      </c>
      <c r="I37" t="s">
        <v>33</v>
      </c>
      <c r="J37">
        <v>1547877600</v>
      </c>
      <c r="K37">
        <v>1551506400</v>
      </c>
      <c r="L37" t="b">
        <v>0</v>
      </c>
      <c r="M37" t="b">
        <v>1</v>
      </c>
      <c r="N37" s="4">
        <f t="shared" si="1"/>
        <v>1.5030119521912351</v>
      </c>
      <c r="O37" s="5">
        <f t="shared" si="4"/>
        <v>95.993893129770996</v>
      </c>
      <c r="P37" t="s">
        <v>2014</v>
      </c>
      <c r="Q37" t="s">
        <v>2017</v>
      </c>
      <c r="R37" s="11">
        <f t="shared" si="2"/>
        <v>43484.25</v>
      </c>
      <c r="S37" s="10">
        <f t="shared" si="3"/>
        <v>43526.25</v>
      </c>
    </row>
    <row r="38" spans="1:19">
      <c r="A38">
        <v>36</v>
      </c>
      <c r="B38" t="s">
        <v>102</v>
      </c>
      <c r="C38" s="3" t="s">
        <v>103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>
        <v>1300856400</v>
      </c>
      <c r="L38" t="b">
        <v>0</v>
      </c>
      <c r="M38" t="b">
        <v>0</v>
      </c>
      <c r="N38" s="4">
        <f t="shared" si="1"/>
        <v>1.572857142857143</v>
      </c>
      <c r="O38" s="5">
        <f t="shared" si="4"/>
        <v>68.8125</v>
      </c>
      <c r="P38" t="s">
        <v>2012</v>
      </c>
      <c r="Q38" t="s">
        <v>2013</v>
      </c>
      <c r="R38" s="11">
        <f t="shared" si="2"/>
        <v>40600.25</v>
      </c>
      <c r="S38" s="10">
        <f t="shared" si="3"/>
        <v>40625.208333333336</v>
      </c>
    </row>
    <row r="39" spans="1:19" ht="31.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>
        <v>1573192800</v>
      </c>
      <c r="L39" t="b">
        <v>0</v>
      </c>
      <c r="M39" t="b">
        <v>1</v>
      </c>
      <c r="N39" s="4">
        <f t="shared" si="1"/>
        <v>1.3998765432098765</v>
      </c>
      <c r="O39" s="5">
        <f t="shared" si="4"/>
        <v>105.97196261682242</v>
      </c>
      <c r="P39" t="s">
        <v>2020</v>
      </c>
      <c r="Q39" t="s">
        <v>2026</v>
      </c>
      <c r="R39" s="11">
        <f t="shared" si="2"/>
        <v>43744.208333333328</v>
      </c>
      <c r="S39" s="10">
        <f t="shared" si="3"/>
        <v>43777.25</v>
      </c>
    </row>
    <row r="40" spans="1:19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>
        <v>1287810000</v>
      </c>
      <c r="L40" t="b">
        <v>0</v>
      </c>
      <c r="M40" t="b">
        <v>0</v>
      </c>
      <c r="N40" s="4">
        <f t="shared" si="1"/>
        <v>3.2532258064516131</v>
      </c>
      <c r="O40" s="5">
        <f t="shared" si="4"/>
        <v>75.261194029850742</v>
      </c>
      <c r="P40" t="s">
        <v>2027</v>
      </c>
      <c r="Q40" t="s">
        <v>2028</v>
      </c>
      <c r="R40" s="11">
        <f t="shared" si="2"/>
        <v>40469.208333333336</v>
      </c>
      <c r="S40" s="10">
        <f t="shared" si="3"/>
        <v>40474.208333333336</v>
      </c>
    </row>
    <row r="41" spans="1:19">
      <c r="A41">
        <v>39</v>
      </c>
      <c r="B41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>
        <v>1361772000</v>
      </c>
      <c r="K41">
        <v>1362978000</v>
      </c>
      <c r="L41" t="b">
        <v>0</v>
      </c>
      <c r="M41" t="b">
        <v>0</v>
      </c>
      <c r="N41" s="4">
        <f t="shared" si="1"/>
        <v>0.50777777777777777</v>
      </c>
      <c r="O41" s="5">
        <f t="shared" si="4"/>
        <v>57.125</v>
      </c>
      <c r="P41" t="s">
        <v>2012</v>
      </c>
      <c r="Q41" t="s">
        <v>2013</v>
      </c>
      <c r="R41" s="11">
        <f t="shared" si="2"/>
        <v>41330.25</v>
      </c>
      <c r="S41" s="10">
        <f t="shared" si="3"/>
        <v>41344.208333333336</v>
      </c>
    </row>
    <row r="42" spans="1:19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>
        <v>1277355600</v>
      </c>
      <c r="L42" t="b">
        <v>0</v>
      </c>
      <c r="M42" t="b">
        <v>1</v>
      </c>
      <c r="N42" s="4">
        <f t="shared" si="1"/>
        <v>1.6906818181818182</v>
      </c>
      <c r="O42" s="5">
        <f t="shared" si="4"/>
        <v>75.141414141414145</v>
      </c>
      <c r="P42" t="s">
        <v>2010</v>
      </c>
      <c r="Q42" t="s">
        <v>2019</v>
      </c>
      <c r="R42" s="11">
        <f t="shared" si="2"/>
        <v>40334.208333333336</v>
      </c>
      <c r="S42" s="10">
        <f t="shared" si="3"/>
        <v>40353.208333333336</v>
      </c>
    </row>
    <row r="43" spans="1:19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>
        <v>1346734800</v>
      </c>
      <c r="K43">
        <v>1348981200</v>
      </c>
      <c r="L43" t="b">
        <v>0</v>
      </c>
      <c r="M43" t="b">
        <v>1</v>
      </c>
      <c r="N43" s="4">
        <f t="shared" si="1"/>
        <v>2.1292857142857144</v>
      </c>
      <c r="O43" s="5">
        <f t="shared" si="4"/>
        <v>107.42342342342343</v>
      </c>
      <c r="P43" t="s">
        <v>2008</v>
      </c>
      <c r="Q43" t="s">
        <v>2009</v>
      </c>
      <c r="R43" s="11">
        <f t="shared" si="2"/>
        <v>41156.208333333336</v>
      </c>
      <c r="S43" s="10">
        <f t="shared" si="3"/>
        <v>41182.208333333336</v>
      </c>
    </row>
    <row r="44" spans="1:19">
      <c r="A44">
        <v>42</v>
      </c>
      <c r="B4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>
        <v>1310533200</v>
      </c>
      <c r="L44" t="b">
        <v>0</v>
      </c>
      <c r="M44" t="b">
        <v>0</v>
      </c>
      <c r="N44" s="4">
        <f t="shared" si="1"/>
        <v>4.4394444444444447</v>
      </c>
      <c r="O44" s="5">
        <f t="shared" si="4"/>
        <v>35.995495495495497</v>
      </c>
      <c r="P44" t="s">
        <v>2029</v>
      </c>
      <c r="Q44" t="s">
        <v>2030</v>
      </c>
      <c r="R44" s="11">
        <f t="shared" si="2"/>
        <v>40728.208333333336</v>
      </c>
      <c r="S44" s="10">
        <f t="shared" si="3"/>
        <v>40737.208333333336</v>
      </c>
    </row>
    <row r="45" spans="1:19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>
        <v>1407560400</v>
      </c>
      <c r="L45" t="b">
        <v>0</v>
      </c>
      <c r="M45" t="b">
        <v>0</v>
      </c>
      <c r="N45" s="4">
        <f t="shared" si="1"/>
        <v>1.859390243902439</v>
      </c>
      <c r="O45" s="5">
        <f t="shared" si="4"/>
        <v>26.998873148744366</v>
      </c>
      <c r="P45" t="s">
        <v>2020</v>
      </c>
      <c r="Q45" t="s">
        <v>2031</v>
      </c>
      <c r="R45" s="11">
        <f t="shared" si="2"/>
        <v>41844.208333333336</v>
      </c>
      <c r="S45" s="10">
        <f t="shared" si="3"/>
        <v>41860.208333333336</v>
      </c>
    </row>
    <row r="46" spans="1:19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>
        <v>1552798800</v>
      </c>
      <c r="K46">
        <v>1552885200</v>
      </c>
      <c r="L46" t="b">
        <v>0</v>
      </c>
      <c r="M46" t="b">
        <v>0</v>
      </c>
      <c r="N46" s="4">
        <f t="shared" si="1"/>
        <v>6.5881249999999998</v>
      </c>
      <c r="O46" s="5">
        <f t="shared" si="4"/>
        <v>107.56122448979592</v>
      </c>
      <c r="P46" t="s">
        <v>2020</v>
      </c>
      <c r="Q46" t="s">
        <v>2026</v>
      </c>
      <c r="R46" s="11">
        <f t="shared" si="2"/>
        <v>43541.208333333328</v>
      </c>
      <c r="S46" s="10">
        <f t="shared" si="3"/>
        <v>43542.208333333328</v>
      </c>
    </row>
    <row r="47" spans="1:19" ht="31.5">
      <c r="A47">
        <v>45</v>
      </c>
      <c r="B47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>
        <v>1478062800</v>
      </c>
      <c r="K47">
        <v>1479362400</v>
      </c>
      <c r="L47" t="b">
        <v>0</v>
      </c>
      <c r="M47" t="b">
        <v>1</v>
      </c>
      <c r="N47" s="4">
        <f t="shared" si="1"/>
        <v>0.4768421052631579</v>
      </c>
      <c r="O47" s="5">
        <f t="shared" si="4"/>
        <v>94.375</v>
      </c>
      <c r="P47" t="s">
        <v>2012</v>
      </c>
      <c r="Q47" t="s">
        <v>2013</v>
      </c>
      <c r="R47" s="11">
        <f t="shared" si="2"/>
        <v>42676.208333333328</v>
      </c>
      <c r="S47" s="10">
        <f t="shared" si="3"/>
        <v>42691.25</v>
      </c>
    </row>
    <row r="48" spans="1:19">
      <c r="A48">
        <v>46</v>
      </c>
      <c r="B48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>
        <v>1280552400</v>
      </c>
      <c r="L48" t="b">
        <v>0</v>
      </c>
      <c r="M48" t="b">
        <v>0</v>
      </c>
      <c r="N48" s="4">
        <f t="shared" si="1"/>
        <v>1.1478378378378378</v>
      </c>
      <c r="O48" s="5">
        <f t="shared" si="4"/>
        <v>46.163043478260867</v>
      </c>
      <c r="P48" t="s">
        <v>2008</v>
      </c>
      <c r="Q48" t="s">
        <v>2009</v>
      </c>
      <c r="R48" s="11">
        <f t="shared" si="2"/>
        <v>40367.208333333336</v>
      </c>
      <c r="S48" s="10">
        <f t="shared" si="3"/>
        <v>40390.208333333336</v>
      </c>
    </row>
    <row r="49" spans="1:19">
      <c r="A49">
        <v>47</v>
      </c>
      <c r="B49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>
        <v>1398661200</v>
      </c>
      <c r="L49" t="b">
        <v>0</v>
      </c>
      <c r="M49" t="b">
        <v>0</v>
      </c>
      <c r="N49" s="4">
        <f t="shared" si="1"/>
        <v>4.7526666666666664</v>
      </c>
      <c r="O49" s="5">
        <f t="shared" si="4"/>
        <v>47.845637583892618</v>
      </c>
      <c r="P49" t="s">
        <v>2012</v>
      </c>
      <c r="Q49" t="s">
        <v>2013</v>
      </c>
      <c r="R49" s="11">
        <f t="shared" si="2"/>
        <v>41727.208333333336</v>
      </c>
      <c r="S49" s="10">
        <f t="shared" si="3"/>
        <v>41757.208333333336</v>
      </c>
    </row>
    <row r="50" spans="1:19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>
        <v>1436245200</v>
      </c>
      <c r="L50" t="b">
        <v>0</v>
      </c>
      <c r="M50" t="b">
        <v>0</v>
      </c>
      <c r="N50" s="4">
        <f t="shared" si="1"/>
        <v>3.86972972972973</v>
      </c>
      <c r="O50" s="5">
        <f t="shared" si="4"/>
        <v>53.007815713698065</v>
      </c>
      <c r="P50" t="s">
        <v>2012</v>
      </c>
      <c r="Q50" t="s">
        <v>2013</v>
      </c>
      <c r="R50" s="11">
        <f t="shared" si="2"/>
        <v>42180.208333333328</v>
      </c>
      <c r="S50" s="10">
        <f t="shared" si="3"/>
        <v>42192.208333333328</v>
      </c>
    </row>
    <row r="51" spans="1:19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>
        <v>1575439200</v>
      </c>
      <c r="L51" t="b">
        <v>0</v>
      </c>
      <c r="M51" t="b">
        <v>0</v>
      </c>
      <c r="N51" s="4">
        <f t="shared" si="1"/>
        <v>1.89625</v>
      </c>
      <c r="O51" s="5">
        <f t="shared" si="4"/>
        <v>45.059405940594061</v>
      </c>
      <c r="P51" t="s">
        <v>2008</v>
      </c>
      <c r="Q51" t="s">
        <v>2009</v>
      </c>
      <c r="R51" s="11">
        <f t="shared" si="2"/>
        <v>43758.208333333328</v>
      </c>
      <c r="S51" s="10">
        <f t="shared" si="3"/>
        <v>43803.25</v>
      </c>
    </row>
    <row r="52" spans="1:19" ht="31.5">
      <c r="A52">
        <v>50</v>
      </c>
      <c r="B52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>
        <v>1375333200</v>
      </c>
      <c r="K52">
        <v>1377752400</v>
      </c>
      <c r="L52" t="b">
        <v>0</v>
      </c>
      <c r="M52" t="b">
        <v>0</v>
      </c>
      <c r="N52" s="4">
        <f t="shared" si="1"/>
        <v>0.02</v>
      </c>
      <c r="O52" s="5">
        <f t="shared" si="4"/>
        <v>2</v>
      </c>
      <c r="P52" t="s">
        <v>2008</v>
      </c>
      <c r="Q52" t="s">
        <v>2032</v>
      </c>
      <c r="R52" s="11">
        <f t="shared" si="2"/>
        <v>41487.208333333336</v>
      </c>
      <c r="S52" s="10">
        <f t="shared" si="3"/>
        <v>41515.208333333336</v>
      </c>
    </row>
    <row r="53" spans="1:19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>
        <v>1332824400</v>
      </c>
      <c r="K53">
        <v>1334206800</v>
      </c>
      <c r="L53" t="b">
        <v>0</v>
      </c>
      <c r="M53" t="b">
        <v>1</v>
      </c>
      <c r="N53" s="4">
        <f t="shared" si="1"/>
        <v>0.91867805186590767</v>
      </c>
      <c r="O53" s="5">
        <f t="shared" si="4"/>
        <v>99.006816632583508</v>
      </c>
      <c r="P53" t="s">
        <v>2010</v>
      </c>
      <c r="Q53" t="s">
        <v>2019</v>
      </c>
      <c r="R53" s="11">
        <f t="shared" si="2"/>
        <v>40995.208333333336</v>
      </c>
      <c r="S53" s="10">
        <f t="shared" si="3"/>
        <v>41011.208333333336</v>
      </c>
    </row>
    <row r="54" spans="1:19">
      <c r="A54">
        <v>52</v>
      </c>
      <c r="B5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>
        <v>1284526800</v>
      </c>
      <c r="K54">
        <v>1284872400</v>
      </c>
      <c r="L54" t="b">
        <v>0</v>
      </c>
      <c r="M54" t="b">
        <v>0</v>
      </c>
      <c r="N54" s="4">
        <f t="shared" si="1"/>
        <v>0.34152777777777776</v>
      </c>
      <c r="O54" s="5">
        <f t="shared" si="4"/>
        <v>32.786666666666669</v>
      </c>
      <c r="P54" t="s">
        <v>2012</v>
      </c>
      <c r="Q54" t="s">
        <v>2013</v>
      </c>
      <c r="R54" s="11">
        <f t="shared" si="2"/>
        <v>40436.208333333336</v>
      </c>
      <c r="S54" s="10">
        <f t="shared" si="3"/>
        <v>40440.208333333336</v>
      </c>
    </row>
    <row r="55" spans="1:19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>
        <v>1403931600</v>
      </c>
      <c r="L55" t="b">
        <v>0</v>
      </c>
      <c r="M55" t="b">
        <v>0</v>
      </c>
      <c r="N55" s="4">
        <f t="shared" si="1"/>
        <v>1.4040909090909091</v>
      </c>
      <c r="O55" s="5">
        <f t="shared" si="4"/>
        <v>59.119617224880386</v>
      </c>
      <c r="P55" t="s">
        <v>2014</v>
      </c>
      <c r="Q55" t="s">
        <v>2017</v>
      </c>
      <c r="R55" s="11">
        <f t="shared" si="2"/>
        <v>41779.208333333336</v>
      </c>
      <c r="S55" s="10">
        <f t="shared" si="3"/>
        <v>41818.208333333336</v>
      </c>
    </row>
    <row r="56" spans="1:19" ht="31.5">
      <c r="A56">
        <v>54</v>
      </c>
      <c r="B56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>
        <v>1520748000</v>
      </c>
      <c r="K56">
        <v>1521262800</v>
      </c>
      <c r="L56" t="b">
        <v>0</v>
      </c>
      <c r="M56" t="b">
        <v>0</v>
      </c>
      <c r="N56" s="4">
        <f t="shared" si="1"/>
        <v>0.89866666666666661</v>
      </c>
      <c r="O56" s="5">
        <f t="shared" si="4"/>
        <v>44.93333333333333</v>
      </c>
      <c r="P56" t="s">
        <v>2010</v>
      </c>
      <c r="Q56" t="s">
        <v>2019</v>
      </c>
      <c r="R56" s="11">
        <f t="shared" si="2"/>
        <v>43170.25</v>
      </c>
      <c r="S56" s="10">
        <f t="shared" si="3"/>
        <v>43176.208333333328</v>
      </c>
    </row>
    <row r="57" spans="1:19" ht="31.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>
        <v>1533358800</v>
      </c>
      <c r="L57" t="b">
        <v>0</v>
      </c>
      <c r="M57" t="b">
        <v>0</v>
      </c>
      <c r="N57" s="4">
        <f t="shared" si="1"/>
        <v>1.7796969696969698</v>
      </c>
      <c r="O57" s="5">
        <f t="shared" si="4"/>
        <v>89.664122137404576</v>
      </c>
      <c r="P57" t="s">
        <v>2008</v>
      </c>
      <c r="Q57" t="s">
        <v>2033</v>
      </c>
      <c r="R57" s="11">
        <f t="shared" si="2"/>
        <v>43311.208333333328</v>
      </c>
      <c r="S57" s="10">
        <f t="shared" si="3"/>
        <v>43316.208333333328</v>
      </c>
    </row>
    <row r="58" spans="1:19" ht="31.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>
        <v>1421474400</v>
      </c>
      <c r="L58" t="b">
        <v>0</v>
      </c>
      <c r="M58" t="b">
        <v>0</v>
      </c>
      <c r="N58" s="4">
        <f t="shared" si="1"/>
        <v>1.436625</v>
      </c>
      <c r="O58" s="5">
        <f t="shared" si="4"/>
        <v>70.079268292682926</v>
      </c>
      <c r="P58" t="s">
        <v>2010</v>
      </c>
      <c r="Q58" t="s">
        <v>2019</v>
      </c>
      <c r="R58" s="11">
        <f t="shared" si="2"/>
        <v>42014.25</v>
      </c>
      <c r="S58" s="10">
        <f t="shared" si="3"/>
        <v>42021.25</v>
      </c>
    </row>
    <row r="59" spans="1:19">
      <c r="A59">
        <v>57</v>
      </c>
      <c r="B59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>
        <v>1505278800</v>
      </c>
      <c r="L59" t="b">
        <v>0</v>
      </c>
      <c r="M59" t="b">
        <v>0</v>
      </c>
      <c r="N59" s="4">
        <f t="shared" si="1"/>
        <v>2.1527586206896552</v>
      </c>
      <c r="O59" s="5">
        <f t="shared" si="4"/>
        <v>31.059701492537314</v>
      </c>
      <c r="P59" t="s">
        <v>2023</v>
      </c>
      <c r="Q59" t="s">
        <v>2024</v>
      </c>
      <c r="R59" s="11">
        <f t="shared" si="2"/>
        <v>42979.208333333328</v>
      </c>
      <c r="S59" s="10">
        <f t="shared" si="3"/>
        <v>42991.208333333328</v>
      </c>
    </row>
    <row r="60" spans="1:19">
      <c r="A60">
        <v>58</v>
      </c>
      <c r="B60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>
        <v>1443934800</v>
      </c>
      <c r="L60" t="b">
        <v>0</v>
      </c>
      <c r="M60" t="b">
        <v>0</v>
      </c>
      <c r="N60" s="4">
        <f t="shared" si="1"/>
        <v>2.2711111111111113</v>
      </c>
      <c r="O60" s="5">
        <f t="shared" si="4"/>
        <v>29.061611374407583</v>
      </c>
      <c r="P60" t="s">
        <v>2012</v>
      </c>
      <c r="Q60" t="s">
        <v>2013</v>
      </c>
      <c r="R60" s="11">
        <f t="shared" si="2"/>
        <v>42268.208333333328</v>
      </c>
      <c r="S60" s="10">
        <f t="shared" si="3"/>
        <v>42281.208333333328</v>
      </c>
    </row>
    <row r="61" spans="1:19">
      <c r="A61">
        <v>59</v>
      </c>
      <c r="B61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>
        <v>1498539600</v>
      </c>
      <c r="L61" t="b">
        <v>0</v>
      </c>
      <c r="M61" t="b">
        <v>1</v>
      </c>
      <c r="N61" s="4">
        <f t="shared" si="1"/>
        <v>2.7507142857142859</v>
      </c>
      <c r="O61" s="5">
        <f t="shared" si="4"/>
        <v>30.0859375</v>
      </c>
      <c r="P61" t="s">
        <v>2012</v>
      </c>
      <c r="Q61" t="s">
        <v>2013</v>
      </c>
      <c r="R61" s="11">
        <f t="shared" si="2"/>
        <v>42898.208333333328</v>
      </c>
      <c r="S61" s="10">
        <f t="shared" si="3"/>
        <v>42913.208333333328</v>
      </c>
    </row>
    <row r="62" spans="1:19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s="4">
        <f t="shared" si="1"/>
        <v>1.4437048832271762</v>
      </c>
      <c r="O62" s="5">
        <f t="shared" si="4"/>
        <v>84.998125000000002</v>
      </c>
      <c r="P62" t="s">
        <v>2012</v>
      </c>
      <c r="Q62" t="s">
        <v>2013</v>
      </c>
      <c r="R62" s="11">
        <f t="shared" si="2"/>
        <v>41107.208333333336</v>
      </c>
      <c r="S62" s="10">
        <f t="shared" si="3"/>
        <v>41110.208333333336</v>
      </c>
    </row>
    <row r="63" spans="1:19" ht="31.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s="4">
        <f t="shared" si="1"/>
        <v>0.92745983935742971</v>
      </c>
      <c r="O63" s="5">
        <f t="shared" si="4"/>
        <v>82.001775410563695</v>
      </c>
      <c r="P63" t="s">
        <v>2012</v>
      </c>
      <c r="Q63" t="s">
        <v>2013</v>
      </c>
      <c r="R63" s="11">
        <f t="shared" si="2"/>
        <v>40595.25</v>
      </c>
      <c r="S63" s="10">
        <f t="shared" si="3"/>
        <v>40635.208333333336</v>
      </c>
    </row>
    <row r="64" spans="1:19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>
        <v>1433566800</v>
      </c>
      <c r="L64" t="b">
        <v>0</v>
      </c>
      <c r="M64" t="b">
        <v>0</v>
      </c>
      <c r="N64" s="4">
        <f t="shared" si="1"/>
        <v>7.226</v>
      </c>
      <c r="O64" s="5">
        <f t="shared" si="4"/>
        <v>58.040160642570278</v>
      </c>
      <c r="P64" t="s">
        <v>2010</v>
      </c>
      <c r="Q64" t="s">
        <v>2011</v>
      </c>
      <c r="R64" s="11">
        <f t="shared" si="2"/>
        <v>42160.208333333328</v>
      </c>
      <c r="S64" s="10">
        <f t="shared" si="3"/>
        <v>42161.208333333328</v>
      </c>
    </row>
    <row r="65" spans="1:19">
      <c r="A65">
        <v>63</v>
      </c>
      <c r="B65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>
        <v>1493355600</v>
      </c>
      <c r="K65">
        <v>1493874000</v>
      </c>
      <c r="L65" t="b">
        <v>0</v>
      </c>
      <c r="M65" t="b">
        <v>0</v>
      </c>
      <c r="N65" s="4">
        <f t="shared" si="1"/>
        <v>0.11851063829787234</v>
      </c>
      <c r="O65" s="5">
        <f t="shared" si="4"/>
        <v>111.4</v>
      </c>
      <c r="P65" t="s">
        <v>2012</v>
      </c>
      <c r="Q65" t="s">
        <v>2013</v>
      </c>
      <c r="R65" s="11">
        <f t="shared" si="2"/>
        <v>42853.208333333328</v>
      </c>
      <c r="S65" s="10">
        <f t="shared" si="3"/>
        <v>42859.208333333328</v>
      </c>
    </row>
    <row r="66" spans="1:19">
      <c r="A66">
        <v>64</v>
      </c>
      <c r="B66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>
        <v>1530507600</v>
      </c>
      <c r="K66">
        <v>1531803600</v>
      </c>
      <c r="L66" t="b">
        <v>0</v>
      </c>
      <c r="M66" t="b">
        <v>1</v>
      </c>
      <c r="N66" s="4">
        <f t="shared" si="1"/>
        <v>0.97642857142857142</v>
      </c>
      <c r="O66" s="5">
        <f t="shared" si="4"/>
        <v>71.94736842105263</v>
      </c>
      <c r="P66" t="s">
        <v>2010</v>
      </c>
      <c r="Q66" t="s">
        <v>2011</v>
      </c>
      <c r="R66" s="11">
        <f t="shared" si="2"/>
        <v>43283.208333333328</v>
      </c>
      <c r="S66" s="10">
        <f t="shared" si="3"/>
        <v>43298.208333333328</v>
      </c>
    </row>
    <row r="67" spans="1:19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>
        <v>1296712800</v>
      </c>
      <c r="L67" t="b">
        <v>0</v>
      </c>
      <c r="M67" t="b">
        <v>0</v>
      </c>
      <c r="N67" s="4">
        <f t="shared" ref="N67:N130" si="5">E67/D67</f>
        <v>2.3614754098360655</v>
      </c>
      <c r="O67" s="5">
        <f t="shared" ref="O67:O130" si="6">E67/G67</f>
        <v>61.038135593220339</v>
      </c>
      <c r="P67" t="s">
        <v>2012</v>
      </c>
      <c r="Q67" t="s">
        <v>2013</v>
      </c>
      <c r="R67" s="11">
        <f t="shared" ref="R67:R130" si="7">(((J67/60)/60)/24)+DATE(1970,1,1)</f>
        <v>40570.25</v>
      </c>
      <c r="S67" s="10">
        <f t="shared" ref="S67:S130" si="8">(((K67/60)/60)/24)+DATE(1970,1,1)</f>
        <v>40577.25</v>
      </c>
    </row>
    <row r="68" spans="1:19">
      <c r="A68">
        <v>66</v>
      </c>
      <c r="B68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>
        <v>1428469200</v>
      </c>
      <c r="K68">
        <v>1428901200</v>
      </c>
      <c r="L68" t="b">
        <v>0</v>
      </c>
      <c r="M68" t="b">
        <v>1</v>
      </c>
      <c r="N68" s="4">
        <f t="shared" si="5"/>
        <v>0.45068965517241377</v>
      </c>
      <c r="O68" s="5">
        <f t="shared" si="6"/>
        <v>108.91666666666667</v>
      </c>
      <c r="P68" t="s">
        <v>2012</v>
      </c>
      <c r="Q68" t="s">
        <v>2013</v>
      </c>
      <c r="R68" s="11">
        <f t="shared" si="7"/>
        <v>42102.208333333328</v>
      </c>
      <c r="S68" s="10">
        <f t="shared" si="8"/>
        <v>42107.208333333328</v>
      </c>
    </row>
    <row r="69" spans="1:19" ht="31.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>
        <v>1264399200</v>
      </c>
      <c r="K69">
        <v>1264831200</v>
      </c>
      <c r="L69" t="b">
        <v>0</v>
      </c>
      <c r="M69" t="b">
        <v>1</v>
      </c>
      <c r="N69" s="4">
        <f t="shared" si="5"/>
        <v>1.6238567493112948</v>
      </c>
      <c r="O69" s="5">
        <f t="shared" si="6"/>
        <v>29.001722017220171</v>
      </c>
      <c r="P69" t="s">
        <v>2010</v>
      </c>
      <c r="Q69" t="s">
        <v>2019</v>
      </c>
      <c r="R69" s="11">
        <f t="shared" si="7"/>
        <v>40203.25</v>
      </c>
      <c r="S69" s="10">
        <f t="shared" si="8"/>
        <v>40208.25</v>
      </c>
    </row>
    <row r="70" spans="1:19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>
        <v>1501131600</v>
      </c>
      <c r="K70">
        <v>1505192400</v>
      </c>
      <c r="L70" t="b">
        <v>0</v>
      </c>
      <c r="M70" t="b">
        <v>1</v>
      </c>
      <c r="N70" s="4">
        <f t="shared" si="5"/>
        <v>2.5452631578947367</v>
      </c>
      <c r="O70" s="5">
        <f t="shared" si="6"/>
        <v>58.975609756097562</v>
      </c>
      <c r="P70" t="s">
        <v>2012</v>
      </c>
      <c r="Q70" t="s">
        <v>2013</v>
      </c>
      <c r="R70" s="11">
        <f t="shared" si="7"/>
        <v>42943.208333333328</v>
      </c>
      <c r="S70" s="10">
        <f t="shared" si="8"/>
        <v>42990.208333333328</v>
      </c>
    </row>
    <row r="71" spans="1:19">
      <c r="A71">
        <v>69</v>
      </c>
      <c r="B71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>
        <v>1295676000</v>
      </c>
      <c r="L71" t="b">
        <v>0</v>
      </c>
      <c r="M71" t="b">
        <v>0</v>
      </c>
      <c r="N71" s="4">
        <f t="shared" si="5"/>
        <v>0.24063291139240506</v>
      </c>
      <c r="O71" s="5">
        <f t="shared" si="6"/>
        <v>111.82352941176471</v>
      </c>
      <c r="P71" t="s">
        <v>2012</v>
      </c>
      <c r="Q71" t="s">
        <v>2013</v>
      </c>
      <c r="R71" s="11">
        <f t="shared" si="7"/>
        <v>40531.25</v>
      </c>
      <c r="S71" s="10">
        <f t="shared" si="8"/>
        <v>40565.25</v>
      </c>
    </row>
    <row r="72" spans="1:19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>
        <v>1288674000</v>
      </c>
      <c r="K72">
        <v>1292911200</v>
      </c>
      <c r="L72" t="b">
        <v>0</v>
      </c>
      <c r="M72" t="b">
        <v>1</v>
      </c>
      <c r="N72" s="4">
        <f t="shared" si="5"/>
        <v>1.2374140625000001</v>
      </c>
      <c r="O72" s="5">
        <f t="shared" si="6"/>
        <v>63.995555555555555</v>
      </c>
      <c r="P72" t="s">
        <v>2012</v>
      </c>
      <c r="Q72" t="s">
        <v>2013</v>
      </c>
      <c r="R72" s="11">
        <f t="shared" si="7"/>
        <v>40484.208333333336</v>
      </c>
      <c r="S72" s="10">
        <f t="shared" si="8"/>
        <v>40533.25</v>
      </c>
    </row>
    <row r="73" spans="1:19" ht="31.5">
      <c r="A73">
        <v>71</v>
      </c>
      <c r="B73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>
        <v>1575439200</v>
      </c>
      <c r="L73" t="b">
        <v>0</v>
      </c>
      <c r="M73" t="b">
        <v>0</v>
      </c>
      <c r="N73" s="4">
        <f t="shared" si="5"/>
        <v>1.0806666666666667</v>
      </c>
      <c r="O73" s="5">
        <f t="shared" si="6"/>
        <v>85.315789473684205</v>
      </c>
      <c r="P73" t="s">
        <v>2012</v>
      </c>
      <c r="Q73" t="s">
        <v>2013</v>
      </c>
      <c r="R73" s="11">
        <f t="shared" si="7"/>
        <v>43799.25</v>
      </c>
      <c r="S73" s="10">
        <f t="shared" si="8"/>
        <v>43803.25</v>
      </c>
    </row>
    <row r="74" spans="1:19">
      <c r="A74">
        <v>72</v>
      </c>
      <c r="B74" t="s">
        <v>174</v>
      </c>
      <c r="C74" s="3" t="s">
        <v>175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>
        <v>1438837200</v>
      </c>
      <c r="L74" t="b">
        <v>0</v>
      </c>
      <c r="M74" t="b">
        <v>0</v>
      </c>
      <c r="N74" s="4">
        <f t="shared" si="5"/>
        <v>6.7033333333333331</v>
      </c>
      <c r="O74" s="5">
        <f t="shared" si="6"/>
        <v>74.481481481481481</v>
      </c>
      <c r="P74" t="s">
        <v>2014</v>
      </c>
      <c r="Q74" t="s">
        <v>2022</v>
      </c>
      <c r="R74" s="11">
        <f t="shared" si="7"/>
        <v>42186.208333333328</v>
      </c>
      <c r="S74" s="10">
        <f t="shared" si="8"/>
        <v>42222.208333333328</v>
      </c>
    </row>
    <row r="75" spans="1:19">
      <c r="A75">
        <v>73</v>
      </c>
      <c r="B75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>
        <v>1480485600</v>
      </c>
      <c r="L75" t="b">
        <v>0</v>
      </c>
      <c r="M75" t="b">
        <v>0</v>
      </c>
      <c r="N75" s="4">
        <f t="shared" si="5"/>
        <v>6.609285714285714</v>
      </c>
      <c r="O75" s="5">
        <f t="shared" si="6"/>
        <v>105.14772727272727</v>
      </c>
      <c r="P75" t="s">
        <v>2008</v>
      </c>
      <c r="Q75" t="s">
        <v>2033</v>
      </c>
      <c r="R75" s="11">
        <f t="shared" si="7"/>
        <v>42701.25</v>
      </c>
      <c r="S75" s="10">
        <f t="shared" si="8"/>
        <v>42704.25</v>
      </c>
    </row>
    <row r="76" spans="1:19">
      <c r="A76">
        <v>74</v>
      </c>
      <c r="B76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>
        <v>1459054800</v>
      </c>
      <c r="K76">
        <v>1459141200</v>
      </c>
      <c r="L76" t="b">
        <v>0</v>
      </c>
      <c r="M76" t="b">
        <v>0</v>
      </c>
      <c r="N76" s="4">
        <f t="shared" si="5"/>
        <v>1.2246153846153847</v>
      </c>
      <c r="O76" s="5">
        <f t="shared" si="6"/>
        <v>56.188235294117646</v>
      </c>
      <c r="P76" t="s">
        <v>2008</v>
      </c>
      <c r="Q76" t="s">
        <v>2032</v>
      </c>
      <c r="R76" s="11">
        <f t="shared" si="7"/>
        <v>42456.208333333328</v>
      </c>
      <c r="S76" s="10">
        <f t="shared" si="8"/>
        <v>42457.208333333328</v>
      </c>
    </row>
    <row r="77" spans="1:19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>
        <v>1532322000</v>
      </c>
      <c r="L77" t="b">
        <v>0</v>
      </c>
      <c r="M77" t="b">
        <v>0</v>
      </c>
      <c r="N77" s="4">
        <f t="shared" si="5"/>
        <v>1.5057731958762886</v>
      </c>
      <c r="O77" s="5">
        <f t="shared" si="6"/>
        <v>85.917647058823533</v>
      </c>
      <c r="P77" t="s">
        <v>2027</v>
      </c>
      <c r="Q77" t="s">
        <v>2028</v>
      </c>
      <c r="R77" s="11">
        <f t="shared" si="7"/>
        <v>43296.208333333328</v>
      </c>
      <c r="S77" s="10">
        <f t="shared" si="8"/>
        <v>43304.208333333328</v>
      </c>
    </row>
    <row r="78" spans="1:19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>
        <v>1421992800</v>
      </c>
      <c r="K78">
        <v>1426222800</v>
      </c>
      <c r="L78" t="b">
        <v>1</v>
      </c>
      <c r="M78" t="b">
        <v>1</v>
      </c>
      <c r="N78" s="4">
        <f t="shared" si="5"/>
        <v>0.78106590724165992</v>
      </c>
      <c r="O78" s="5">
        <f t="shared" si="6"/>
        <v>57.00296912114014</v>
      </c>
      <c r="P78" t="s">
        <v>2012</v>
      </c>
      <c r="Q78" t="s">
        <v>2013</v>
      </c>
      <c r="R78" s="11">
        <f t="shared" si="7"/>
        <v>42027.25</v>
      </c>
      <c r="S78" s="10">
        <f t="shared" si="8"/>
        <v>42076.208333333328</v>
      </c>
    </row>
    <row r="79" spans="1:19">
      <c r="A79">
        <v>77</v>
      </c>
      <c r="B79" t="s">
        <v>184</v>
      </c>
      <c r="C79" s="3" t="s">
        <v>185</v>
      </c>
      <c r="D79">
        <v>9500</v>
      </c>
      <c r="E79">
        <v>4460</v>
      </c>
      <c r="F79" t="s">
        <v>14</v>
      </c>
      <c r="G79">
        <v>56</v>
      </c>
      <c r="H79" t="s">
        <v>20</v>
      </c>
      <c r="I79" t="s">
        <v>21</v>
      </c>
      <c r="J79">
        <v>1285563600</v>
      </c>
      <c r="K79">
        <v>1286773200</v>
      </c>
      <c r="L79" t="b">
        <v>0</v>
      </c>
      <c r="M79" t="b">
        <v>1</v>
      </c>
      <c r="N79" s="4">
        <f t="shared" si="5"/>
        <v>0.46947368421052632</v>
      </c>
      <c r="O79" s="5">
        <f t="shared" si="6"/>
        <v>79.642857142857139</v>
      </c>
      <c r="P79" t="s">
        <v>2014</v>
      </c>
      <c r="Q79" t="s">
        <v>2022</v>
      </c>
      <c r="R79" s="11">
        <f t="shared" si="7"/>
        <v>40448.208333333336</v>
      </c>
      <c r="S79" s="10">
        <f t="shared" si="8"/>
        <v>40462.208333333336</v>
      </c>
    </row>
    <row r="80" spans="1:19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>
        <v>1523941200</v>
      </c>
      <c r="L80" t="b">
        <v>0</v>
      </c>
      <c r="M80" t="b">
        <v>0</v>
      </c>
      <c r="N80" s="4">
        <f t="shared" si="5"/>
        <v>3.008</v>
      </c>
      <c r="O80" s="5">
        <f t="shared" si="6"/>
        <v>41.018181818181816</v>
      </c>
      <c r="P80" t="s">
        <v>2020</v>
      </c>
      <c r="Q80" t="s">
        <v>2034</v>
      </c>
      <c r="R80" s="11">
        <f t="shared" si="7"/>
        <v>43206.208333333328</v>
      </c>
      <c r="S80" s="10">
        <f t="shared" si="8"/>
        <v>43207.208333333328</v>
      </c>
    </row>
    <row r="81" spans="1:19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>
        <v>1529125200</v>
      </c>
      <c r="K81">
        <v>1529557200</v>
      </c>
      <c r="L81" t="b">
        <v>0</v>
      </c>
      <c r="M81" t="b">
        <v>0</v>
      </c>
      <c r="N81" s="4">
        <f t="shared" si="5"/>
        <v>0.6959861591695502</v>
      </c>
      <c r="O81" s="5">
        <f t="shared" si="6"/>
        <v>48.004773269689736</v>
      </c>
      <c r="P81" t="s">
        <v>2012</v>
      </c>
      <c r="Q81" t="s">
        <v>2013</v>
      </c>
      <c r="R81" s="11">
        <f t="shared" si="7"/>
        <v>43267.208333333328</v>
      </c>
      <c r="S81" s="10">
        <f t="shared" si="8"/>
        <v>43272.208333333328</v>
      </c>
    </row>
    <row r="82" spans="1:19">
      <c r="A82">
        <v>80</v>
      </c>
      <c r="B82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>
        <v>1506574800</v>
      </c>
      <c r="L82" t="b">
        <v>0</v>
      </c>
      <c r="M82" t="b">
        <v>0</v>
      </c>
      <c r="N82" s="4">
        <f t="shared" si="5"/>
        <v>6.374545454545455</v>
      </c>
      <c r="O82" s="5">
        <f t="shared" si="6"/>
        <v>55.212598425196852</v>
      </c>
      <c r="P82" t="s">
        <v>2023</v>
      </c>
      <c r="Q82" t="s">
        <v>2024</v>
      </c>
      <c r="R82" s="11">
        <f t="shared" si="7"/>
        <v>42976.208333333328</v>
      </c>
      <c r="S82" s="10">
        <f t="shared" si="8"/>
        <v>43006.208333333328</v>
      </c>
    </row>
    <row r="83" spans="1:19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>
        <v>1513576800</v>
      </c>
      <c r="L83" t="b">
        <v>0</v>
      </c>
      <c r="M83" t="b">
        <v>0</v>
      </c>
      <c r="N83" s="4">
        <f t="shared" si="5"/>
        <v>2.253392857142857</v>
      </c>
      <c r="O83" s="5">
        <f t="shared" si="6"/>
        <v>92.109489051094897</v>
      </c>
      <c r="P83" t="s">
        <v>2008</v>
      </c>
      <c r="Q83" t="s">
        <v>2009</v>
      </c>
      <c r="R83" s="11">
        <f t="shared" si="7"/>
        <v>43062.25</v>
      </c>
      <c r="S83" s="10">
        <f t="shared" si="8"/>
        <v>43087.25</v>
      </c>
    </row>
    <row r="84" spans="1:19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t="s">
        <v>19</v>
      </c>
      <c r="G84">
        <v>180</v>
      </c>
      <c r="H84" t="s">
        <v>36</v>
      </c>
      <c r="I84" t="s">
        <v>37</v>
      </c>
      <c r="J84">
        <v>1547704800</v>
      </c>
      <c r="K84">
        <v>1548309600</v>
      </c>
      <c r="L84" t="b">
        <v>0</v>
      </c>
      <c r="M84" t="b">
        <v>1</v>
      </c>
      <c r="N84" s="4">
        <f t="shared" si="5"/>
        <v>14.973000000000001</v>
      </c>
      <c r="O84" s="5">
        <f t="shared" si="6"/>
        <v>83.183333333333337</v>
      </c>
      <c r="P84" t="s">
        <v>2023</v>
      </c>
      <c r="Q84" t="s">
        <v>2024</v>
      </c>
      <c r="R84" s="11">
        <f t="shared" si="7"/>
        <v>43482.25</v>
      </c>
      <c r="S84" s="10">
        <f t="shared" si="8"/>
        <v>43489.25</v>
      </c>
    </row>
    <row r="85" spans="1:19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>
        <v>1469682000</v>
      </c>
      <c r="K85">
        <v>1471582800</v>
      </c>
      <c r="L85" t="b">
        <v>0</v>
      </c>
      <c r="M85" t="b">
        <v>0</v>
      </c>
      <c r="N85" s="4">
        <f t="shared" si="5"/>
        <v>0.37590225563909774</v>
      </c>
      <c r="O85" s="5">
        <f t="shared" si="6"/>
        <v>39.996000000000002</v>
      </c>
      <c r="P85" t="s">
        <v>2008</v>
      </c>
      <c r="Q85" t="s">
        <v>2016</v>
      </c>
      <c r="R85" s="11">
        <f t="shared" si="7"/>
        <v>42579.208333333328</v>
      </c>
      <c r="S85" s="10">
        <f t="shared" si="8"/>
        <v>42601.208333333328</v>
      </c>
    </row>
    <row r="86" spans="1:19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>
        <v>1344315600</v>
      </c>
      <c r="L86" t="b">
        <v>0</v>
      </c>
      <c r="M86" t="b">
        <v>0</v>
      </c>
      <c r="N86" s="4">
        <f t="shared" si="5"/>
        <v>1.3236942675159236</v>
      </c>
      <c r="O86" s="5">
        <f t="shared" si="6"/>
        <v>111.1336898395722</v>
      </c>
      <c r="P86" t="s">
        <v>2010</v>
      </c>
      <c r="Q86" t="s">
        <v>2019</v>
      </c>
      <c r="R86" s="11">
        <f t="shared" si="7"/>
        <v>41118.208333333336</v>
      </c>
      <c r="S86" s="10">
        <f t="shared" si="8"/>
        <v>41128.208333333336</v>
      </c>
    </row>
    <row r="87" spans="1:19">
      <c r="A87">
        <v>85</v>
      </c>
      <c r="B87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>
        <v>1315717200</v>
      </c>
      <c r="K87">
        <v>1316408400</v>
      </c>
      <c r="L87" t="b">
        <v>0</v>
      </c>
      <c r="M87" t="b">
        <v>0</v>
      </c>
      <c r="N87" s="4">
        <f t="shared" si="5"/>
        <v>1.3122448979591836</v>
      </c>
      <c r="O87" s="5">
        <f t="shared" si="6"/>
        <v>90.563380281690144</v>
      </c>
      <c r="P87" t="s">
        <v>2008</v>
      </c>
      <c r="Q87" t="s">
        <v>2018</v>
      </c>
      <c r="R87" s="11">
        <f t="shared" si="7"/>
        <v>40797.208333333336</v>
      </c>
      <c r="S87" s="10">
        <f t="shared" si="8"/>
        <v>40805.208333333336</v>
      </c>
    </row>
    <row r="88" spans="1:19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>
        <v>1431838800</v>
      </c>
      <c r="L88" t="b">
        <v>1</v>
      </c>
      <c r="M88" t="b">
        <v>0</v>
      </c>
      <c r="N88" s="4">
        <f t="shared" si="5"/>
        <v>1.6763513513513513</v>
      </c>
      <c r="O88" s="5">
        <f t="shared" si="6"/>
        <v>61.108374384236456</v>
      </c>
      <c r="P88" t="s">
        <v>2012</v>
      </c>
      <c r="Q88" t="s">
        <v>2013</v>
      </c>
      <c r="R88" s="11">
        <f t="shared" si="7"/>
        <v>42128.208333333328</v>
      </c>
      <c r="S88" s="10">
        <f t="shared" si="8"/>
        <v>42141.208333333328</v>
      </c>
    </row>
    <row r="89" spans="1:19" ht="31.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>
        <v>1299564000</v>
      </c>
      <c r="K89">
        <v>1300510800</v>
      </c>
      <c r="L89" t="b">
        <v>0</v>
      </c>
      <c r="M89" t="b">
        <v>1</v>
      </c>
      <c r="N89" s="4">
        <f t="shared" si="5"/>
        <v>0.6198488664987406</v>
      </c>
      <c r="O89" s="5">
        <f t="shared" si="6"/>
        <v>83.022941970310384</v>
      </c>
      <c r="P89" t="s">
        <v>2008</v>
      </c>
      <c r="Q89" t="s">
        <v>2009</v>
      </c>
      <c r="R89" s="11">
        <f t="shared" si="7"/>
        <v>40610.25</v>
      </c>
      <c r="S89" s="10">
        <f t="shared" si="8"/>
        <v>40621.208333333336</v>
      </c>
    </row>
    <row r="90" spans="1:19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>
        <v>1431061200</v>
      </c>
      <c r="L90" t="b">
        <v>0</v>
      </c>
      <c r="M90" t="b">
        <v>0</v>
      </c>
      <c r="N90" s="4">
        <f t="shared" si="5"/>
        <v>2.6074999999999999</v>
      </c>
      <c r="O90" s="5">
        <f t="shared" si="6"/>
        <v>110.76106194690266</v>
      </c>
      <c r="P90" t="s">
        <v>2020</v>
      </c>
      <c r="Q90" t="s">
        <v>2034</v>
      </c>
      <c r="R90" s="11">
        <f t="shared" si="7"/>
        <v>42110.208333333328</v>
      </c>
      <c r="S90" s="10">
        <f t="shared" si="8"/>
        <v>42132.208333333328</v>
      </c>
    </row>
    <row r="91" spans="1:19">
      <c r="A91">
        <v>89</v>
      </c>
      <c r="B91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>
        <v>1271480400</v>
      </c>
      <c r="L91" t="b">
        <v>0</v>
      </c>
      <c r="M91" t="b">
        <v>0</v>
      </c>
      <c r="N91" s="4">
        <f t="shared" si="5"/>
        <v>2.5258823529411765</v>
      </c>
      <c r="O91" s="5">
        <f t="shared" si="6"/>
        <v>89.458333333333329</v>
      </c>
      <c r="P91" t="s">
        <v>2012</v>
      </c>
      <c r="Q91" t="s">
        <v>2013</v>
      </c>
      <c r="R91" s="11">
        <f t="shared" si="7"/>
        <v>40283.208333333336</v>
      </c>
      <c r="S91" s="10">
        <f t="shared" si="8"/>
        <v>40285.208333333336</v>
      </c>
    </row>
    <row r="92" spans="1:19">
      <c r="A92">
        <v>90</v>
      </c>
      <c r="B92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>
        <v>1456380000</v>
      </c>
      <c r="K92">
        <v>1456380000</v>
      </c>
      <c r="L92" t="b">
        <v>0</v>
      </c>
      <c r="M92" t="b">
        <v>1</v>
      </c>
      <c r="N92" s="4">
        <f t="shared" si="5"/>
        <v>0.7861538461538462</v>
      </c>
      <c r="O92" s="5">
        <f t="shared" si="6"/>
        <v>57.849056603773583</v>
      </c>
      <c r="P92" t="s">
        <v>2012</v>
      </c>
      <c r="Q92" t="s">
        <v>2013</v>
      </c>
      <c r="R92" s="11">
        <f t="shared" si="7"/>
        <v>42425.25</v>
      </c>
      <c r="S92" s="10">
        <f t="shared" si="8"/>
        <v>42425.25</v>
      </c>
    </row>
    <row r="93" spans="1:19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>
        <v>1470459600</v>
      </c>
      <c r="K93">
        <v>1472878800</v>
      </c>
      <c r="L93" t="b">
        <v>0</v>
      </c>
      <c r="M93" t="b">
        <v>0</v>
      </c>
      <c r="N93" s="4">
        <f t="shared" si="5"/>
        <v>0.48404406999351912</v>
      </c>
      <c r="O93" s="5">
        <f t="shared" si="6"/>
        <v>109.99705449189985</v>
      </c>
      <c r="P93" t="s">
        <v>2020</v>
      </c>
      <c r="Q93" t="s">
        <v>2034</v>
      </c>
      <c r="R93" s="11">
        <f t="shared" si="7"/>
        <v>42588.208333333328</v>
      </c>
      <c r="S93" s="10">
        <f t="shared" si="8"/>
        <v>42616.208333333328</v>
      </c>
    </row>
    <row r="94" spans="1:19" ht="31.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>
        <v>1277269200</v>
      </c>
      <c r="K94">
        <v>1277355600</v>
      </c>
      <c r="L94" t="b">
        <v>0</v>
      </c>
      <c r="M94" t="b">
        <v>1</v>
      </c>
      <c r="N94" s="4">
        <f t="shared" si="5"/>
        <v>2.5887500000000001</v>
      </c>
      <c r="O94" s="5">
        <f t="shared" si="6"/>
        <v>103.96586345381526</v>
      </c>
      <c r="P94" t="s">
        <v>2023</v>
      </c>
      <c r="Q94" t="s">
        <v>2024</v>
      </c>
      <c r="R94" s="11">
        <f t="shared" si="7"/>
        <v>40352.208333333336</v>
      </c>
      <c r="S94" s="10">
        <f t="shared" si="8"/>
        <v>40353.208333333336</v>
      </c>
    </row>
    <row r="95" spans="1:19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>
        <v>1351054800</v>
      </c>
      <c r="L95" t="b">
        <v>0</v>
      </c>
      <c r="M95" t="b">
        <v>1</v>
      </c>
      <c r="N95" s="4">
        <f t="shared" si="5"/>
        <v>0.60548713235294116</v>
      </c>
      <c r="O95" s="5">
        <f t="shared" si="6"/>
        <v>107.99508196721311</v>
      </c>
      <c r="P95" t="s">
        <v>2012</v>
      </c>
      <c r="Q95" t="s">
        <v>2013</v>
      </c>
      <c r="R95" s="11">
        <f t="shared" si="7"/>
        <v>41202.208333333336</v>
      </c>
      <c r="S95" s="10">
        <f t="shared" si="8"/>
        <v>41206.208333333336</v>
      </c>
    </row>
    <row r="96" spans="1:19">
      <c r="A96">
        <v>94</v>
      </c>
      <c r="B96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>
        <v>1554613200</v>
      </c>
      <c r="K96">
        <v>1555563600</v>
      </c>
      <c r="L96" t="b">
        <v>0</v>
      </c>
      <c r="M96" t="b">
        <v>0</v>
      </c>
      <c r="N96" s="4">
        <f t="shared" si="5"/>
        <v>3.036896551724138</v>
      </c>
      <c r="O96" s="5">
        <f t="shared" si="6"/>
        <v>48.927777777777777</v>
      </c>
      <c r="P96" t="s">
        <v>2010</v>
      </c>
      <c r="Q96" t="s">
        <v>2011</v>
      </c>
      <c r="R96" s="11">
        <f t="shared" si="7"/>
        <v>43562.208333333328</v>
      </c>
      <c r="S96" s="10">
        <f t="shared" si="8"/>
        <v>43573.208333333328</v>
      </c>
    </row>
    <row r="97" spans="1:19" ht="31.5">
      <c r="A97">
        <v>95</v>
      </c>
      <c r="B97" t="s">
        <v>220</v>
      </c>
      <c r="C97" s="3" t="s">
        <v>221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>
        <v>1571634000</v>
      </c>
      <c r="L97" t="b">
        <v>0</v>
      </c>
      <c r="M97" t="b">
        <v>0</v>
      </c>
      <c r="N97" s="4">
        <f t="shared" si="5"/>
        <v>1.1299999999999999</v>
      </c>
      <c r="O97" s="5">
        <f t="shared" si="6"/>
        <v>37.666666666666664</v>
      </c>
      <c r="P97" t="s">
        <v>2014</v>
      </c>
      <c r="Q97" t="s">
        <v>2015</v>
      </c>
      <c r="R97" s="11">
        <f t="shared" si="7"/>
        <v>43752.208333333328</v>
      </c>
      <c r="S97" s="10">
        <f t="shared" si="8"/>
        <v>43759.208333333328</v>
      </c>
    </row>
    <row r="98" spans="1:19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>
        <v>1300856400</v>
      </c>
      <c r="L98" t="b">
        <v>0</v>
      </c>
      <c r="M98" t="b">
        <v>0</v>
      </c>
      <c r="N98" s="4">
        <f t="shared" si="5"/>
        <v>2.1737876614060259</v>
      </c>
      <c r="O98" s="5">
        <f t="shared" si="6"/>
        <v>64.999141999141997</v>
      </c>
      <c r="P98" t="s">
        <v>2012</v>
      </c>
      <c r="Q98" t="s">
        <v>2013</v>
      </c>
      <c r="R98" s="11">
        <f t="shared" si="7"/>
        <v>40612.25</v>
      </c>
      <c r="S98" s="10">
        <f t="shared" si="8"/>
        <v>40625.208333333336</v>
      </c>
    </row>
    <row r="99" spans="1:19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>
        <v>1439874000</v>
      </c>
      <c r="L99" t="b">
        <v>0</v>
      </c>
      <c r="M99" t="b">
        <v>0</v>
      </c>
      <c r="N99" s="4">
        <f t="shared" si="5"/>
        <v>9.2669230769230762</v>
      </c>
      <c r="O99" s="5">
        <f t="shared" si="6"/>
        <v>106.61061946902655</v>
      </c>
      <c r="P99" t="s">
        <v>2029</v>
      </c>
      <c r="Q99" t="s">
        <v>2030</v>
      </c>
      <c r="R99" s="11">
        <f t="shared" si="7"/>
        <v>42180.208333333328</v>
      </c>
      <c r="S99" s="10">
        <f t="shared" si="8"/>
        <v>42234.208333333328</v>
      </c>
    </row>
    <row r="100" spans="1:19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>
        <v>1437973200</v>
      </c>
      <c r="K100">
        <v>1438318800</v>
      </c>
      <c r="L100" t="b">
        <v>0</v>
      </c>
      <c r="M100" t="b">
        <v>0</v>
      </c>
      <c r="N100" s="4">
        <f t="shared" si="5"/>
        <v>0.33692229038854804</v>
      </c>
      <c r="O100" s="5">
        <f t="shared" si="6"/>
        <v>27.009016393442622</v>
      </c>
      <c r="P100" t="s">
        <v>2023</v>
      </c>
      <c r="Q100" t="s">
        <v>2024</v>
      </c>
      <c r="R100" s="11">
        <f t="shared" si="7"/>
        <v>42212.208333333328</v>
      </c>
      <c r="S100" s="10">
        <f t="shared" si="8"/>
        <v>42216.208333333328</v>
      </c>
    </row>
    <row r="101" spans="1:19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>
        <v>1419400800</v>
      </c>
      <c r="L101" t="b">
        <v>0</v>
      </c>
      <c r="M101" t="b">
        <v>0</v>
      </c>
      <c r="N101" s="4">
        <f t="shared" si="5"/>
        <v>1.9672368421052631</v>
      </c>
      <c r="O101" s="5">
        <f t="shared" si="6"/>
        <v>91.16463414634147</v>
      </c>
      <c r="P101" t="s">
        <v>2012</v>
      </c>
      <c r="Q101" t="s">
        <v>2013</v>
      </c>
      <c r="R101" s="11">
        <f t="shared" si="7"/>
        <v>41968.25</v>
      </c>
      <c r="S101" s="10">
        <f t="shared" si="8"/>
        <v>41997.25</v>
      </c>
    </row>
    <row r="102" spans="1:19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>
        <v>1319000400</v>
      </c>
      <c r="K102">
        <v>1320555600</v>
      </c>
      <c r="L102" t="b">
        <v>0</v>
      </c>
      <c r="M102" t="b">
        <v>0</v>
      </c>
      <c r="N102" s="4">
        <f t="shared" si="5"/>
        <v>0.01</v>
      </c>
      <c r="O102" s="5">
        <f t="shared" si="6"/>
        <v>1</v>
      </c>
      <c r="P102" t="s">
        <v>2012</v>
      </c>
      <c r="Q102" t="s">
        <v>2013</v>
      </c>
      <c r="R102" s="11">
        <f t="shared" si="7"/>
        <v>40835.208333333336</v>
      </c>
      <c r="S102" s="10">
        <f t="shared" si="8"/>
        <v>40853.208333333336</v>
      </c>
    </row>
    <row r="103" spans="1:19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>
        <v>1425103200</v>
      </c>
      <c r="L103" t="b">
        <v>0</v>
      </c>
      <c r="M103" t="b">
        <v>1</v>
      </c>
      <c r="N103" s="4">
        <f t="shared" si="5"/>
        <v>10.214444444444444</v>
      </c>
      <c r="O103" s="5">
        <f t="shared" si="6"/>
        <v>56.054878048780488</v>
      </c>
      <c r="P103" t="s">
        <v>2008</v>
      </c>
      <c r="Q103" t="s">
        <v>2016</v>
      </c>
      <c r="R103" s="11">
        <f t="shared" si="7"/>
        <v>42056.25</v>
      </c>
      <c r="S103" s="10">
        <f t="shared" si="8"/>
        <v>42063.25</v>
      </c>
    </row>
    <row r="104" spans="1:19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>
        <v>1526878800</v>
      </c>
      <c r="L104" t="b">
        <v>0</v>
      </c>
      <c r="M104" t="b">
        <v>1</v>
      </c>
      <c r="N104" s="4">
        <f t="shared" si="5"/>
        <v>2.8167567567567566</v>
      </c>
      <c r="O104" s="5">
        <f t="shared" si="6"/>
        <v>31.017857142857142</v>
      </c>
      <c r="P104" t="s">
        <v>2010</v>
      </c>
      <c r="Q104" t="s">
        <v>2019</v>
      </c>
      <c r="R104" s="11">
        <f t="shared" si="7"/>
        <v>43234.208333333328</v>
      </c>
      <c r="S104" s="10">
        <f t="shared" si="8"/>
        <v>43241.208333333328</v>
      </c>
    </row>
    <row r="105" spans="1:19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>
        <v>1287896400</v>
      </c>
      <c r="K105">
        <v>1288674000</v>
      </c>
      <c r="L105" t="b">
        <v>0</v>
      </c>
      <c r="M105" t="b">
        <v>0</v>
      </c>
      <c r="N105" s="4">
        <f t="shared" si="5"/>
        <v>0.24610000000000001</v>
      </c>
      <c r="O105" s="5">
        <f t="shared" si="6"/>
        <v>66.513513513513516</v>
      </c>
      <c r="P105" t="s">
        <v>2008</v>
      </c>
      <c r="Q105" t="s">
        <v>2016</v>
      </c>
      <c r="R105" s="11">
        <f t="shared" si="7"/>
        <v>40475.208333333336</v>
      </c>
      <c r="S105" s="10">
        <f t="shared" si="8"/>
        <v>40484.208333333336</v>
      </c>
    </row>
    <row r="106" spans="1:19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>
        <v>1495602000</v>
      </c>
      <c r="L106" t="b">
        <v>0</v>
      </c>
      <c r="M106" t="b">
        <v>0</v>
      </c>
      <c r="N106" s="4">
        <f t="shared" si="5"/>
        <v>1.4314010067114094</v>
      </c>
      <c r="O106" s="5">
        <f t="shared" si="6"/>
        <v>89.005216484089729</v>
      </c>
      <c r="P106" t="s">
        <v>2008</v>
      </c>
      <c r="Q106" t="s">
        <v>2018</v>
      </c>
      <c r="R106" s="11">
        <f t="shared" si="7"/>
        <v>42878.208333333328</v>
      </c>
      <c r="S106" s="10">
        <f t="shared" si="8"/>
        <v>42879.208333333328</v>
      </c>
    </row>
    <row r="107" spans="1:19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>
        <v>1366434000</v>
      </c>
      <c r="L107" t="b">
        <v>0</v>
      </c>
      <c r="M107" t="b">
        <v>0</v>
      </c>
      <c r="N107" s="4">
        <f t="shared" si="5"/>
        <v>1.4454411764705883</v>
      </c>
      <c r="O107" s="5">
        <f t="shared" si="6"/>
        <v>103.46315789473684</v>
      </c>
      <c r="P107" t="s">
        <v>2010</v>
      </c>
      <c r="Q107" t="s">
        <v>2011</v>
      </c>
      <c r="R107" s="11">
        <f t="shared" si="7"/>
        <v>41366.208333333336</v>
      </c>
      <c r="S107" s="10">
        <f t="shared" si="8"/>
        <v>41384.208333333336</v>
      </c>
    </row>
    <row r="108" spans="1:19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>
        <v>1568350800</v>
      </c>
      <c r="L108" t="b">
        <v>0</v>
      </c>
      <c r="M108" t="b">
        <v>0</v>
      </c>
      <c r="N108" s="4">
        <f t="shared" si="5"/>
        <v>3.5912820512820511</v>
      </c>
      <c r="O108" s="5">
        <f t="shared" si="6"/>
        <v>95.278911564625844</v>
      </c>
      <c r="P108" t="s">
        <v>2012</v>
      </c>
      <c r="Q108" t="s">
        <v>2013</v>
      </c>
      <c r="R108" s="11">
        <f t="shared" si="7"/>
        <v>43716.208333333328</v>
      </c>
      <c r="S108" s="10">
        <f t="shared" si="8"/>
        <v>43721.208333333328</v>
      </c>
    </row>
    <row r="109" spans="1:19" ht="31.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>
        <v>1525928400</v>
      </c>
      <c r="L109" t="b">
        <v>0</v>
      </c>
      <c r="M109" t="b">
        <v>1</v>
      </c>
      <c r="N109" s="4">
        <f t="shared" si="5"/>
        <v>1.8648571428571428</v>
      </c>
      <c r="O109" s="5">
        <f t="shared" si="6"/>
        <v>75.895348837209298</v>
      </c>
      <c r="P109" t="s">
        <v>2012</v>
      </c>
      <c r="Q109" t="s">
        <v>2013</v>
      </c>
      <c r="R109" s="11">
        <f t="shared" si="7"/>
        <v>43213.208333333328</v>
      </c>
      <c r="S109" s="10">
        <f t="shared" si="8"/>
        <v>43230.208333333328</v>
      </c>
    </row>
    <row r="110" spans="1:19" ht="31.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>
        <v>1336885200</v>
      </c>
      <c r="L110" t="b">
        <v>0</v>
      </c>
      <c r="M110" t="b">
        <v>0</v>
      </c>
      <c r="N110" s="4">
        <f t="shared" si="5"/>
        <v>5.9526666666666666</v>
      </c>
      <c r="O110" s="5">
        <f t="shared" si="6"/>
        <v>107.57831325301204</v>
      </c>
      <c r="P110" t="s">
        <v>2014</v>
      </c>
      <c r="Q110" t="s">
        <v>2015</v>
      </c>
      <c r="R110" s="11">
        <f t="shared" si="7"/>
        <v>41005.208333333336</v>
      </c>
      <c r="S110" s="10">
        <f t="shared" si="8"/>
        <v>41042.208333333336</v>
      </c>
    </row>
    <row r="111" spans="1:19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t="s">
        <v>14</v>
      </c>
      <c r="G111">
        <v>60</v>
      </c>
      <c r="H111" t="s">
        <v>20</v>
      </c>
      <c r="I111" t="s">
        <v>21</v>
      </c>
      <c r="J111">
        <v>1389506400</v>
      </c>
      <c r="K111">
        <v>1389679200</v>
      </c>
      <c r="L111" t="b">
        <v>0</v>
      </c>
      <c r="M111" t="b">
        <v>0</v>
      </c>
      <c r="N111" s="4">
        <f t="shared" si="5"/>
        <v>0.5921153846153846</v>
      </c>
      <c r="O111" s="5">
        <f t="shared" si="6"/>
        <v>51.31666666666667</v>
      </c>
      <c r="P111" t="s">
        <v>2014</v>
      </c>
      <c r="Q111" t="s">
        <v>2035</v>
      </c>
      <c r="R111" s="11">
        <f t="shared" si="7"/>
        <v>41651.25</v>
      </c>
      <c r="S111" s="10">
        <f t="shared" si="8"/>
        <v>41653.25</v>
      </c>
    </row>
    <row r="112" spans="1:19" ht="31.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>
        <v>1536642000</v>
      </c>
      <c r="K112">
        <v>1538283600</v>
      </c>
      <c r="L112" t="b">
        <v>0</v>
      </c>
      <c r="M112" t="b">
        <v>0</v>
      </c>
      <c r="N112" s="4">
        <f t="shared" si="5"/>
        <v>0.14962780898876404</v>
      </c>
      <c r="O112" s="5">
        <f t="shared" si="6"/>
        <v>71.983108108108112</v>
      </c>
      <c r="P112" t="s">
        <v>2029</v>
      </c>
      <c r="Q112" t="s">
        <v>2030</v>
      </c>
      <c r="R112" s="11">
        <f t="shared" si="7"/>
        <v>43354.208333333328</v>
      </c>
      <c r="S112" s="10">
        <f t="shared" si="8"/>
        <v>43373.208333333328</v>
      </c>
    </row>
    <row r="113" spans="1:19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>
        <v>1348808400</v>
      </c>
      <c r="L113" t="b">
        <v>0</v>
      </c>
      <c r="M113" t="b">
        <v>0</v>
      </c>
      <c r="N113" s="4">
        <f t="shared" si="5"/>
        <v>1.1995602605863191</v>
      </c>
      <c r="O113" s="5">
        <f t="shared" si="6"/>
        <v>108.95414201183432</v>
      </c>
      <c r="P113" t="s">
        <v>2020</v>
      </c>
      <c r="Q113" t="s">
        <v>2031</v>
      </c>
      <c r="R113" s="11">
        <f t="shared" si="7"/>
        <v>41174.208333333336</v>
      </c>
      <c r="S113" s="10">
        <f t="shared" si="8"/>
        <v>41180.208333333336</v>
      </c>
    </row>
    <row r="114" spans="1:19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>
        <v>1408856400</v>
      </c>
      <c r="K114">
        <v>1410152400</v>
      </c>
      <c r="L114" t="b">
        <v>0</v>
      </c>
      <c r="M114" t="b">
        <v>0</v>
      </c>
      <c r="N114" s="4">
        <f t="shared" si="5"/>
        <v>2.6882978723404256</v>
      </c>
      <c r="O114" s="5">
        <f t="shared" si="6"/>
        <v>35</v>
      </c>
      <c r="P114" t="s">
        <v>2010</v>
      </c>
      <c r="Q114" t="s">
        <v>2011</v>
      </c>
      <c r="R114" s="11">
        <f t="shared" si="7"/>
        <v>41875.208333333336</v>
      </c>
      <c r="S114" s="10">
        <f t="shared" si="8"/>
        <v>41890.208333333336</v>
      </c>
    </row>
    <row r="115" spans="1:19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>
        <v>1505797200</v>
      </c>
      <c r="L115" t="b">
        <v>0</v>
      </c>
      <c r="M115" t="b">
        <v>0</v>
      </c>
      <c r="N115" s="4">
        <f t="shared" si="5"/>
        <v>3.7687878787878786</v>
      </c>
      <c r="O115" s="5">
        <f t="shared" si="6"/>
        <v>94.938931297709928</v>
      </c>
      <c r="P115" t="s">
        <v>2029</v>
      </c>
      <c r="Q115" t="s">
        <v>2030</v>
      </c>
      <c r="R115" s="11">
        <f t="shared" si="7"/>
        <v>42990.208333333328</v>
      </c>
      <c r="S115" s="10">
        <f t="shared" si="8"/>
        <v>42997.208333333328</v>
      </c>
    </row>
    <row r="116" spans="1:19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>
        <v>1554872400</v>
      </c>
      <c r="L116" t="b">
        <v>0</v>
      </c>
      <c r="M116" t="b">
        <v>1</v>
      </c>
      <c r="N116" s="4">
        <f t="shared" si="5"/>
        <v>7.2715789473684209</v>
      </c>
      <c r="O116" s="5">
        <f t="shared" si="6"/>
        <v>109.65079365079364</v>
      </c>
      <c r="P116" t="s">
        <v>2010</v>
      </c>
      <c r="Q116" t="s">
        <v>2019</v>
      </c>
      <c r="R116" s="11">
        <f t="shared" si="7"/>
        <v>43564.208333333328</v>
      </c>
      <c r="S116" s="10">
        <f t="shared" si="8"/>
        <v>43565.208333333328</v>
      </c>
    </row>
    <row r="117" spans="1:19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>
        <v>1510898400</v>
      </c>
      <c r="K117">
        <v>1513922400</v>
      </c>
      <c r="L117" t="b">
        <v>0</v>
      </c>
      <c r="M117" t="b">
        <v>0</v>
      </c>
      <c r="N117" s="4">
        <f t="shared" si="5"/>
        <v>0.87211757648470301</v>
      </c>
      <c r="O117" s="5">
        <f t="shared" si="6"/>
        <v>44.001815980629537</v>
      </c>
      <c r="P117" t="s">
        <v>2020</v>
      </c>
      <c r="Q117" t="s">
        <v>2026</v>
      </c>
      <c r="R117" s="11">
        <f t="shared" si="7"/>
        <v>43056.25</v>
      </c>
      <c r="S117" s="10">
        <f t="shared" si="8"/>
        <v>43091.25</v>
      </c>
    </row>
    <row r="118" spans="1:19" ht="31.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>
        <v>1442552400</v>
      </c>
      <c r="K118">
        <v>1442638800</v>
      </c>
      <c r="L118" t="b">
        <v>0</v>
      </c>
      <c r="M118" t="b">
        <v>0</v>
      </c>
      <c r="N118" s="4">
        <f t="shared" si="5"/>
        <v>0.88</v>
      </c>
      <c r="O118" s="5">
        <f t="shared" si="6"/>
        <v>86.794520547945211</v>
      </c>
      <c r="P118" t="s">
        <v>2012</v>
      </c>
      <c r="Q118" t="s">
        <v>2013</v>
      </c>
      <c r="R118" s="11">
        <f t="shared" si="7"/>
        <v>42265.208333333328</v>
      </c>
      <c r="S118" s="10">
        <f t="shared" si="8"/>
        <v>42266.208333333328</v>
      </c>
    </row>
    <row r="119" spans="1:19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>
        <v>1317186000</v>
      </c>
      <c r="L119" t="b">
        <v>0</v>
      </c>
      <c r="M119" t="b">
        <v>0</v>
      </c>
      <c r="N119" s="4">
        <f t="shared" si="5"/>
        <v>1.7393877551020409</v>
      </c>
      <c r="O119" s="5">
        <f t="shared" si="6"/>
        <v>30.992727272727272</v>
      </c>
      <c r="P119" t="s">
        <v>2014</v>
      </c>
      <c r="Q119" t="s">
        <v>2035</v>
      </c>
      <c r="R119" s="11">
        <f t="shared" si="7"/>
        <v>40808.208333333336</v>
      </c>
      <c r="S119" s="10">
        <f t="shared" si="8"/>
        <v>40814.208333333336</v>
      </c>
    </row>
    <row r="120" spans="1:19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>
        <v>1391234400</v>
      </c>
      <c r="L120" t="b">
        <v>0</v>
      </c>
      <c r="M120" t="b">
        <v>0</v>
      </c>
      <c r="N120" s="4">
        <f t="shared" si="5"/>
        <v>1.1761111111111111</v>
      </c>
      <c r="O120" s="5">
        <f t="shared" si="6"/>
        <v>94.791044776119406</v>
      </c>
      <c r="P120" t="s">
        <v>2027</v>
      </c>
      <c r="Q120" t="s">
        <v>2028</v>
      </c>
      <c r="R120" s="11">
        <f t="shared" si="7"/>
        <v>41665.25</v>
      </c>
      <c r="S120" s="10">
        <f t="shared" si="8"/>
        <v>41671.25</v>
      </c>
    </row>
    <row r="121" spans="1:19" ht="31.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>
        <v>1404363600</v>
      </c>
      <c r="L121" t="b">
        <v>0</v>
      </c>
      <c r="M121" t="b">
        <v>1</v>
      </c>
      <c r="N121" s="4">
        <f t="shared" si="5"/>
        <v>2.1496</v>
      </c>
      <c r="O121" s="5">
        <f t="shared" si="6"/>
        <v>69.79220779220779</v>
      </c>
      <c r="P121" t="s">
        <v>2014</v>
      </c>
      <c r="Q121" t="s">
        <v>2015</v>
      </c>
      <c r="R121" s="11">
        <f t="shared" si="7"/>
        <v>41806.208333333336</v>
      </c>
      <c r="S121" s="10">
        <f t="shared" si="8"/>
        <v>41823.208333333336</v>
      </c>
    </row>
    <row r="122" spans="1:19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>
        <v>1429592400</v>
      </c>
      <c r="L122" t="b">
        <v>0</v>
      </c>
      <c r="M122" t="b">
        <v>1</v>
      </c>
      <c r="N122" s="4">
        <f t="shared" si="5"/>
        <v>1.4949667110519307</v>
      </c>
      <c r="O122" s="5">
        <f t="shared" si="6"/>
        <v>63.003367003367003</v>
      </c>
      <c r="P122" t="s">
        <v>2023</v>
      </c>
      <c r="Q122" t="s">
        <v>2036</v>
      </c>
      <c r="R122" s="11">
        <f t="shared" si="7"/>
        <v>42111.208333333328</v>
      </c>
      <c r="S122" s="10">
        <f t="shared" si="8"/>
        <v>42115.208333333328</v>
      </c>
    </row>
    <row r="123" spans="1:19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>
        <v>1413608400</v>
      </c>
      <c r="L123" t="b">
        <v>0</v>
      </c>
      <c r="M123" t="b">
        <v>0</v>
      </c>
      <c r="N123" s="4">
        <f t="shared" si="5"/>
        <v>2.1933995584988963</v>
      </c>
      <c r="O123" s="5">
        <f t="shared" si="6"/>
        <v>110.0343300110742</v>
      </c>
      <c r="P123" t="s">
        <v>2023</v>
      </c>
      <c r="Q123" t="s">
        <v>2024</v>
      </c>
      <c r="R123" s="11">
        <f t="shared" si="7"/>
        <v>41917.208333333336</v>
      </c>
      <c r="S123" s="10">
        <f t="shared" si="8"/>
        <v>41930.208333333336</v>
      </c>
    </row>
    <row r="124" spans="1:19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>
        <v>1417068000</v>
      </c>
      <c r="K124">
        <v>1419400800</v>
      </c>
      <c r="L124" t="b">
        <v>0</v>
      </c>
      <c r="M124" t="b">
        <v>0</v>
      </c>
      <c r="N124" s="4">
        <f t="shared" si="5"/>
        <v>0.64367690058479532</v>
      </c>
      <c r="O124" s="5">
        <f t="shared" si="6"/>
        <v>25.997933274284026</v>
      </c>
      <c r="P124" t="s">
        <v>2020</v>
      </c>
      <c r="Q124" t="s">
        <v>2026</v>
      </c>
      <c r="R124" s="11">
        <f t="shared" si="7"/>
        <v>41970.25</v>
      </c>
      <c r="S124" s="10">
        <f t="shared" si="8"/>
        <v>41997.25</v>
      </c>
    </row>
    <row r="125" spans="1:19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s="4">
        <f t="shared" si="5"/>
        <v>0.18622397298818233</v>
      </c>
      <c r="O125" s="5">
        <f t="shared" si="6"/>
        <v>49.987915407854985</v>
      </c>
      <c r="P125" t="s">
        <v>2012</v>
      </c>
      <c r="Q125" t="s">
        <v>2013</v>
      </c>
      <c r="R125" s="11">
        <f t="shared" si="7"/>
        <v>42332.25</v>
      </c>
      <c r="S125" s="10">
        <f t="shared" si="8"/>
        <v>42335.25</v>
      </c>
    </row>
    <row r="126" spans="1:19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>
        <v>1557723600</v>
      </c>
      <c r="K126">
        <v>1562302800</v>
      </c>
      <c r="L126" t="b">
        <v>0</v>
      </c>
      <c r="M126" t="b">
        <v>0</v>
      </c>
      <c r="N126" s="4">
        <f t="shared" si="5"/>
        <v>3.6776923076923076</v>
      </c>
      <c r="O126" s="5">
        <f t="shared" si="6"/>
        <v>101.72340425531915</v>
      </c>
      <c r="P126" t="s">
        <v>2027</v>
      </c>
      <c r="Q126" t="s">
        <v>2028</v>
      </c>
      <c r="R126" s="11">
        <f t="shared" si="7"/>
        <v>43598.208333333328</v>
      </c>
      <c r="S126" s="10">
        <f t="shared" si="8"/>
        <v>43651.208333333328</v>
      </c>
    </row>
    <row r="127" spans="1:19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>
        <v>1537678800</v>
      </c>
      <c r="L127" t="b">
        <v>0</v>
      </c>
      <c r="M127" t="b">
        <v>0</v>
      </c>
      <c r="N127" s="4">
        <f t="shared" si="5"/>
        <v>1.5990566037735849</v>
      </c>
      <c r="O127" s="5">
        <f t="shared" si="6"/>
        <v>47.083333333333336</v>
      </c>
      <c r="P127" t="s">
        <v>2012</v>
      </c>
      <c r="Q127" t="s">
        <v>2013</v>
      </c>
      <c r="R127" s="11">
        <f t="shared" si="7"/>
        <v>43362.208333333328</v>
      </c>
      <c r="S127" s="10">
        <f t="shared" si="8"/>
        <v>43366.208333333328</v>
      </c>
    </row>
    <row r="128" spans="1:19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>
        <v>1471150800</v>
      </c>
      <c r="K128">
        <v>1473570000</v>
      </c>
      <c r="L128" t="b">
        <v>0</v>
      </c>
      <c r="M128" t="b">
        <v>1</v>
      </c>
      <c r="N128" s="4">
        <f t="shared" si="5"/>
        <v>0.38633185349611543</v>
      </c>
      <c r="O128" s="5">
        <f t="shared" si="6"/>
        <v>89.944444444444443</v>
      </c>
      <c r="P128" t="s">
        <v>2012</v>
      </c>
      <c r="Q128" t="s">
        <v>2013</v>
      </c>
      <c r="R128" s="11">
        <f t="shared" si="7"/>
        <v>42596.208333333328</v>
      </c>
      <c r="S128" s="10">
        <f t="shared" si="8"/>
        <v>42624.208333333328</v>
      </c>
    </row>
    <row r="129" spans="1:19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s="4">
        <f t="shared" si="5"/>
        <v>0.51421511627906979</v>
      </c>
      <c r="O129" s="5">
        <f t="shared" si="6"/>
        <v>78.96875</v>
      </c>
      <c r="P129" t="s">
        <v>2012</v>
      </c>
      <c r="Q129" t="s">
        <v>2013</v>
      </c>
      <c r="R129" s="11">
        <f t="shared" si="7"/>
        <v>40310.208333333336</v>
      </c>
      <c r="S129" s="10">
        <f t="shared" si="8"/>
        <v>40313.208333333336</v>
      </c>
    </row>
    <row r="130" spans="1:19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>
        <v>1284008400</v>
      </c>
      <c r="L130" t="b">
        <v>0</v>
      </c>
      <c r="M130" t="b">
        <v>0</v>
      </c>
      <c r="N130" s="4">
        <f t="shared" si="5"/>
        <v>0.60334277620396604</v>
      </c>
      <c r="O130" s="5">
        <f t="shared" si="6"/>
        <v>80.067669172932327</v>
      </c>
      <c r="P130" t="s">
        <v>2008</v>
      </c>
      <c r="Q130" t="s">
        <v>2009</v>
      </c>
      <c r="R130" s="11">
        <f t="shared" si="7"/>
        <v>40417.208333333336</v>
      </c>
      <c r="S130" s="10">
        <f t="shared" si="8"/>
        <v>40430.208333333336</v>
      </c>
    </row>
    <row r="131" spans="1:19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>
        <v>1425103200</v>
      </c>
      <c r="L131" t="b">
        <v>0</v>
      </c>
      <c r="M131" t="b">
        <v>0</v>
      </c>
      <c r="N131" s="4">
        <f t="shared" ref="N131:N194" si="9">E131/D131</f>
        <v>3.2026936026936029E-2</v>
      </c>
      <c r="O131" s="5">
        <f t="shared" ref="O131:O194" si="10">E131/G131</f>
        <v>86.472727272727269</v>
      </c>
      <c r="P131" t="s">
        <v>2029</v>
      </c>
      <c r="Q131" t="s">
        <v>2030</v>
      </c>
      <c r="R131" s="11">
        <f t="shared" ref="R131:R194" si="11">(((J131/60)/60)/24)+DATE(1970,1,1)</f>
        <v>42038.25</v>
      </c>
      <c r="S131" s="10">
        <f t="shared" ref="S131:S194" si="12">(((K131/60)/60)/24)+DATE(1970,1,1)</f>
        <v>42063.25</v>
      </c>
    </row>
    <row r="132" spans="1:19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t="s">
        <v>19</v>
      </c>
      <c r="G132">
        <v>533</v>
      </c>
      <c r="H132" t="s">
        <v>32</v>
      </c>
      <c r="I132" t="s">
        <v>33</v>
      </c>
      <c r="J132">
        <v>1319605200</v>
      </c>
      <c r="K132">
        <v>1320991200</v>
      </c>
      <c r="L132" t="b">
        <v>0</v>
      </c>
      <c r="M132" t="b">
        <v>0</v>
      </c>
      <c r="N132" s="4">
        <f t="shared" si="9"/>
        <v>1.5546875</v>
      </c>
      <c r="O132" s="5">
        <f t="shared" si="10"/>
        <v>28.001876172607879</v>
      </c>
      <c r="P132" t="s">
        <v>2014</v>
      </c>
      <c r="Q132" t="s">
        <v>2017</v>
      </c>
      <c r="R132" s="11">
        <f t="shared" si="11"/>
        <v>40842.208333333336</v>
      </c>
      <c r="S132" s="10">
        <f t="shared" si="12"/>
        <v>40858.25</v>
      </c>
    </row>
    <row r="133" spans="1:19" ht="31.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>
        <v>1385704800</v>
      </c>
      <c r="K133">
        <v>1386828000</v>
      </c>
      <c r="L133" t="b">
        <v>0</v>
      </c>
      <c r="M133" t="b">
        <v>0</v>
      </c>
      <c r="N133" s="4">
        <f t="shared" si="9"/>
        <v>1.0085974499089254</v>
      </c>
      <c r="O133" s="5">
        <f t="shared" si="10"/>
        <v>67.996725337699544</v>
      </c>
      <c r="P133" t="s">
        <v>2010</v>
      </c>
      <c r="Q133" t="s">
        <v>2011</v>
      </c>
      <c r="R133" s="11">
        <f t="shared" si="11"/>
        <v>41607.25</v>
      </c>
      <c r="S133" s="10">
        <f t="shared" si="12"/>
        <v>41620.25</v>
      </c>
    </row>
    <row r="134" spans="1:19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>
        <v>1517119200</v>
      </c>
      <c r="L134" t="b">
        <v>0</v>
      </c>
      <c r="M134" t="b">
        <v>1</v>
      </c>
      <c r="N134" s="4">
        <f t="shared" si="9"/>
        <v>1.1618181818181819</v>
      </c>
      <c r="O134" s="5">
        <f t="shared" si="10"/>
        <v>43.078651685393261</v>
      </c>
      <c r="P134" t="s">
        <v>2012</v>
      </c>
      <c r="Q134" t="s">
        <v>2013</v>
      </c>
      <c r="R134" s="11">
        <f t="shared" si="11"/>
        <v>43112.25</v>
      </c>
      <c r="S134" s="10">
        <f t="shared" si="12"/>
        <v>43128.25</v>
      </c>
    </row>
    <row r="135" spans="1:19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>
        <v>1315026000</v>
      </c>
      <c r="L135" t="b">
        <v>0</v>
      </c>
      <c r="M135" t="b">
        <v>0</v>
      </c>
      <c r="N135" s="4">
        <f t="shared" si="9"/>
        <v>3.1077777777777778</v>
      </c>
      <c r="O135" s="5">
        <f t="shared" si="10"/>
        <v>87.95597484276729</v>
      </c>
      <c r="P135" t="s">
        <v>2008</v>
      </c>
      <c r="Q135" t="s">
        <v>2037</v>
      </c>
      <c r="R135" s="11">
        <f t="shared" si="11"/>
        <v>40767.208333333336</v>
      </c>
      <c r="S135" s="10">
        <f t="shared" si="12"/>
        <v>40789.208333333336</v>
      </c>
    </row>
    <row r="136" spans="1:19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t="s">
        <v>14</v>
      </c>
      <c r="G136">
        <v>940</v>
      </c>
      <c r="H136" t="s">
        <v>86</v>
      </c>
      <c r="I136" t="s">
        <v>87</v>
      </c>
      <c r="J136">
        <v>1308459600</v>
      </c>
      <c r="K136">
        <v>1312693200</v>
      </c>
      <c r="L136" t="b">
        <v>0</v>
      </c>
      <c r="M136" t="b">
        <v>1</v>
      </c>
      <c r="N136" s="4">
        <f t="shared" si="9"/>
        <v>0.89736683417085428</v>
      </c>
      <c r="O136" s="5">
        <f t="shared" si="10"/>
        <v>94.987234042553197</v>
      </c>
      <c r="P136" t="s">
        <v>2014</v>
      </c>
      <c r="Q136" t="s">
        <v>2015</v>
      </c>
      <c r="R136" s="11">
        <f t="shared" si="11"/>
        <v>40713.208333333336</v>
      </c>
      <c r="S136" s="10">
        <f t="shared" si="12"/>
        <v>40762.208333333336</v>
      </c>
    </row>
    <row r="137" spans="1:19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>
        <v>1362636000</v>
      </c>
      <c r="K137">
        <v>1363064400</v>
      </c>
      <c r="L137" t="b">
        <v>0</v>
      </c>
      <c r="M137" t="b">
        <v>1</v>
      </c>
      <c r="N137" s="4">
        <f t="shared" si="9"/>
        <v>0.71272727272727276</v>
      </c>
      <c r="O137" s="5">
        <f t="shared" si="10"/>
        <v>46.905982905982903</v>
      </c>
      <c r="P137" t="s">
        <v>2012</v>
      </c>
      <c r="Q137" t="s">
        <v>2013</v>
      </c>
      <c r="R137" s="11">
        <f t="shared" si="11"/>
        <v>41340.25</v>
      </c>
      <c r="S137" s="10">
        <f t="shared" si="12"/>
        <v>41345.208333333336</v>
      </c>
    </row>
    <row r="138" spans="1:19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>
        <v>1402117200</v>
      </c>
      <c r="K138">
        <v>1403154000</v>
      </c>
      <c r="L138" t="b">
        <v>0</v>
      </c>
      <c r="M138" t="b">
        <v>1</v>
      </c>
      <c r="N138" s="4">
        <f t="shared" si="9"/>
        <v>3.2862318840579711E-2</v>
      </c>
      <c r="O138" s="5">
        <f t="shared" si="10"/>
        <v>46.913793103448278</v>
      </c>
      <c r="P138" t="s">
        <v>2014</v>
      </c>
      <c r="Q138" t="s">
        <v>2017</v>
      </c>
      <c r="R138" s="11">
        <f t="shared" si="11"/>
        <v>41797.208333333336</v>
      </c>
      <c r="S138" s="10">
        <f t="shared" si="12"/>
        <v>41809.208333333336</v>
      </c>
    </row>
    <row r="139" spans="1:19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>
        <v>1286859600</v>
      </c>
      <c r="L139" t="b">
        <v>0</v>
      </c>
      <c r="M139" t="b">
        <v>0</v>
      </c>
      <c r="N139" s="4">
        <f t="shared" si="9"/>
        <v>2.617777777777778</v>
      </c>
      <c r="O139" s="5">
        <f t="shared" si="10"/>
        <v>94.24</v>
      </c>
      <c r="P139" t="s">
        <v>2020</v>
      </c>
      <c r="Q139" t="s">
        <v>2021</v>
      </c>
      <c r="R139" s="11">
        <f t="shared" si="11"/>
        <v>40457.208333333336</v>
      </c>
      <c r="S139" s="10">
        <f t="shared" si="12"/>
        <v>40463.208333333336</v>
      </c>
    </row>
    <row r="140" spans="1:19" ht="31.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>
        <v>1348808400</v>
      </c>
      <c r="K140">
        <v>1349326800</v>
      </c>
      <c r="L140" t="b">
        <v>0</v>
      </c>
      <c r="M140" t="b">
        <v>0</v>
      </c>
      <c r="N140" s="4">
        <f t="shared" si="9"/>
        <v>0.96</v>
      </c>
      <c r="O140" s="5">
        <f t="shared" si="10"/>
        <v>80.139130434782615</v>
      </c>
      <c r="P140" t="s">
        <v>2023</v>
      </c>
      <c r="Q140" t="s">
        <v>2036</v>
      </c>
      <c r="R140" s="11">
        <f t="shared" si="11"/>
        <v>41180.208333333336</v>
      </c>
      <c r="S140" s="10">
        <f t="shared" si="12"/>
        <v>41186.208333333336</v>
      </c>
    </row>
    <row r="141" spans="1:19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>
        <v>1429592400</v>
      </c>
      <c r="K141">
        <v>1430974800</v>
      </c>
      <c r="L141" t="b">
        <v>0</v>
      </c>
      <c r="M141" t="b">
        <v>1</v>
      </c>
      <c r="N141" s="4">
        <f t="shared" si="9"/>
        <v>0.20896851248642778</v>
      </c>
      <c r="O141" s="5">
        <f t="shared" si="10"/>
        <v>59.036809815950917</v>
      </c>
      <c r="P141" t="s">
        <v>2010</v>
      </c>
      <c r="Q141" t="s">
        <v>2019</v>
      </c>
      <c r="R141" s="11">
        <f t="shared" si="11"/>
        <v>42115.208333333328</v>
      </c>
      <c r="S141" s="10">
        <f t="shared" si="12"/>
        <v>42131.208333333328</v>
      </c>
    </row>
    <row r="142" spans="1:19" ht="31.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>
        <v>1519970400</v>
      </c>
      <c r="L142" t="b">
        <v>0</v>
      </c>
      <c r="M142" t="b">
        <v>0</v>
      </c>
      <c r="N142" s="4">
        <f t="shared" si="9"/>
        <v>2.2316363636363636</v>
      </c>
      <c r="O142" s="5">
        <f t="shared" si="10"/>
        <v>65.989247311827953</v>
      </c>
      <c r="P142" t="s">
        <v>2014</v>
      </c>
      <c r="Q142" t="s">
        <v>2015</v>
      </c>
      <c r="R142" s="11">
        <f t="shared" si="11"/>
        <v>43156.25</v>
      </c>
      <c r="S142" s="10">
        <f t="shared" si="12"/>
        <v>43161.25</v>
      </c>
    </row>
    <row r="143" spans="1:19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>
        <v>1434603600</v>
      </c>
      <c r="L143" t="b">
        <v>0</v>
      </c>
      <c r="M143" t="b">
        <v>0</v>
      </c>
      <c r="N143" s="4">
        <f t="shared" si="9"/>
        <v>1.0159097978227061</v>
      </c>
      <c r="O143" s="5">
        <f t="shared" si="10"/>
        <v>60.992530345471522</v>
      </c>
      <c r="P143" t="s">
        <v>2010</v>
      </c>
      <c r="Q143" t="s">
        <v>2011</v>
      </c>
      <c r="R143" s="11">
        <f t="shared" si="11"/>
        <v>42167.208333333328</v>
      </c>
      <c r="S143" s="10">
        <f t="shared" si="12"/>
        <v>42173.208333333328</v>
      </c>
    </row>
    <row r="144" spans="1:19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>
        <v>1337230800</v>
      </c>
      <c r="L144" t="b">
        <v>0</v>
      </c>
      <c r="M144" t="b">
        <v>0</v>
      </c>
      <c r="N144" s="4">
        <f t="shared" si="9"/>
        <v>2.3003999999999998</v>
      </c>
      <c r="O144" s="5">
        <f t="shared" si="10"/>
        <v>98.307692307692307</v>
      </c>
      <c r="P144" t="s">
        <v>2010</v>
      </c>
      <c r="Q144" t="s">
        <v>2011</v>
      </c>
      <c r="R144" s="11">
        <f t="shared" si="11"/>
        <v>41005.208333333336</v>
      </c>
      <c r="S144" s="10">
        <f t="shared" si="12"/>
        <v>41046.208333333336</v>
      </c>
    </row>
    <row r="145" spans="1:19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>
        <v>1279429200</v>
      </c>
      <c r="L145" t="b">
        <v>0</v>
      </c>
      <c r="M145" t="b">
        <v>0</v>
      </c>
      <c r="N145" s="4">
        <f t="shared" si="9"/>
        <v>1.355925925925926</v>
      </c>
      <c r="O145" s="5">
        <f t="shared" si="10"/>
        <v>104.6</v>
      </c>
      <c r="P145" t="s">
        <v>2008</v>
      </c>
      <c r="Q145" t="s">
        <v>2018</v>
      </c>
      <c r="R145" s="11">
        <f t="shared" si="11"/>
        <v>40357.208333333336</v>
      </c>
      <c r="S145" s="10">
        <f t="shared" si="12"/>
        <v>40377.208333333336</v>
      </c>
    </row>
    <row r="146" spans="1:19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>
        <v>1561438800</v>
      </c>
      <c r="L146" t="b">
        <v>0</v>
      </c>
      <c r="M146" t="b">
        <v>0</v>
      </c>
      <c r="N146" s="4">
        <f t="shared" si="9"/>
        <v>1.2909999999999999</v>
      </c>
      <c r="O146" s="5">
        <f t="shared" si="10"/>
        <v>86.066666666666663</v>
      </c>
      <c r="P146" t="s">
        <v>2012</v>
      </c>
      <c r="Q146" t="s">
        <v>2013</v>
      </c>
      <c r="R146" s="11">
        <f t="shared" si="11"/>
        <v>43633.208333333328</v>
      </c>
      <c r="S146" s="10">
        <f t="shared" si="12"/>
        <v>43641.208333333328</v>
      </c>
    </row>
    <row r="147" spans="1:19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>
        <v>1410066000</v>
      </c>
      <c r="K147">
        <v>1410498000</v>
      </c>
      <c r="L147" t="b">
        <v>0</v>
      </c>
      <c r="M147" t="b">
        <v>0</v>
      </c>
      <c r="N147" s="4">
        <f t="shared" si="9"/>
        <v>2.3651200000000001</v>
      </c>
      <c r="O147" s="5">
        <f t="shared" si="10"/>
        <v>76.989583333333329</v>
      </c>
      <c r="P147" t="s">
        <v>2010</v>
      </c>
      <c r="Q147" t="s">
        <v>2019</v>
      </c>
      <c r="R147" s="11">
        <f t="shared" si="11"/>
        <v>41889.208333333336</v>
      </c>
      <c r="S147" s="10">
        <f t="shared" si="12"/>
        <v>41894.208333333336</v>
      </c>
    </row>
    <row r="148" spans="1:19" ht="31.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>
        <v>1322460000</v>
      </c>
      <c r="L148" t="b">
        <v>0</v>
      </c>
      <c r="M148" t="b">
        <v>0</v>
      </c>
      <c r="N148" s="4">
        <f t="shared" si="9"/>
        <v>0.17249999999999999</v>
      </c>
      <c r="O148" s="5">
        <f t="shared" si="10"/>
        <v>29.764705882352942</v>
      </c>
      <c r="P148" t="s">
        <v>2012</v>
      </c>
      <c r="Q148" t="s">
        <v>2013</v>
      </c>
      <c r="R148" s="11">
        <f t="shared" si="11"/>
        <v>40855.25</v>
      </c>
      <c r="S148" s="10">
        <f t="shared" si="12"/>
        <v>40875.25</v>
      </c>
    </row>
    <row r="149" spans="1:19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>
        <v>1466312400</v>
      </c>
      <c r="L149" t="b">
        <v>0</v>
      </c>
      <c r="M149" t="b">
        <v>1</v>
      </c>
      <c r="N149" s="4">
        <f t="shared" si="9"/>
        <v>1.1249397590361445</v>
      </c>
      <c r="O149" s="5">
        <f t="shared" si="10"/>
        <v>46.91959798994975</v>
      </c>
      <c r="P149" t="s">
        <v>2012</v>
      </c>
      <c r="Q149" t="s">
        <v>2013</v>
      </c>
      <c r="R149" s="11">
        <f t="shared" si="11"/>
        <v>42534.208333333328</v>
      </c>
      <c r="S149" s="10">
        <f t="shared" si="12"/>
        <v>42540.208333333328</v>
      </c>
    </row>
    <row r="150" spans="1:19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>
        <v>1501736400</v>
      </c>
      <c r="L150" t="b">
        <v>0</v>
      </c>
      <c r="M150" t="b">
        <v>0</v>
      </c>
      <c r="N150" s="4">
        <f t="shared" si="9"/>
        <v>1.2102150537634409</v>
      </c>
      <c r="O150" s="5">
        <f t="shared" si="10"/>
        <v>105.18691588785046</v>
      </c>
      <c r="P150" t="s">
        <v>2010</v>
      </c>
      <c r="Q150" t="s">
        <v>2019</v>
      </c>
      <c r="R150" s="11">
        <f t="shared" si="11"/>
        <v>42941.208333333328</v>
      </c>
      <c r="S150" s="10">
        <f t="shared" si="12"/>
        <v>42950.208333333328</v>
      </c>
    </row>
    <row r="151" spans="1:19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>
        <v>1361512800</v>
      </c>
      <c r="L151" t="b">
        <v>0</v>
      </c>
      <c r="M151" t="b">
        <v>0</v>
      </c>
      <c r="N151" s="4">
        <f t="shared" si="9"/>
        <v>2.1987096774193549</v>
      </c>
      <c r="O151" s="5">
        <f t="shared" si="10"/>
        <v>69.907692307692301</v>
      </c>
      <c r="P151" t="s">
        <v>2008</v>
      </c>
      <c r="Q151" t="s">
        <v>2018</v>
      </c>
      <c r="R151" s="11">
        <f t="shared" si="11"/>
        <v>41275.25</v>
      </c>
      <c r="S151" s="10">
        <f t="shared" si="12"/>
        <v>41327.25</v>
      </c>
    </row>
    <row r="152" spans="1:19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>
        <v>1544940000</v>
      </c>
      <c r="K152">
        <v>1545026400</v>
      </c>
      <c r="L152" t="b">
        <v>0</v>
      </c>
      <c r="M152" t="b">
        <v>0</v>
      </c>
      <c r="N152" s="4">
        <f t="shared" si="9"/>
        <v>0.01</v>
      </c>
      <c r="O152" s="5">
        <f t="shared" si="10"/>
        <v>1</v>
      </c>
      <c r="P152" t="s">
        <v>2008</v>
      </c>
      <c r="Q152" t="s">
        <v>2009</v>
      </c>
      <c r="R152" s="11">
        <f t="shared" si="11"/>
        <v>43450.25</v>
      </c>
      <c r="S152" s="10">
        <f t="shared" si="12"/>
        <v>43451.25</v>
      </c>
    </row>
    <row r="153" spans="1:19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>
        <v>1402290000</v>
      </c>
      <c r="K153">
        <v>1406696400</v>
      </c>
      <c r="L153" t="b">
        <v>0</v>
      </c>
      <c r="M153" t="b">
        <v>0</v>
      </c>
      <c r="N153" s="4">
        <f t="shared" si="9"/>
        <v>0.64166909620991253</v>
      </c>
      <c r="O153" s="5">
        <f t="shared" si="10"/>
        <v>60.011588275391958</v>
      </c>
      <c r="P153" t="s">
        <v>2008</v>
      </c>
      <c r="Q153" t="s">
        <v>2016</v>
      </c>
      <c r="R153" s="11">
        <f t="shared" si="11"/>
        <v>41799.208333333336</v>
      </c>
      <c r="S153" s="10">
        <f t="shared" si="12"/>
        <v>41850.208333333336</v>
      </c>
    </row>
    <row r="154" spans="1:19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>
        <v>1487916000</v>
      </c>
      <c r="L154" t="b">
        <v>0</v>
      </c>
      <c r="M154" t="b">
        <v>0</v>
      </c>
      <c r="N154" s="4">
        <f t="shared" si="9"/>
        <v>4.2306746987951804</v>
      </c>
      <c r="O154" s="5">
        <f t="shared" si="10"/>
        <v>52.006220379146917</v>
      </c>
      <c r="P154" t="s">
        <v>2008</v>
      </c>
      <c r="Q154" t="s">
        <v>2018</v>
      </c>
      <c r="R154" s="11">
        <f t="shared" si="11"/>
        <v>42783.25</v>
      </c>
      <c r="S154" s="10">
        <f t="shared" si="12"/>
        <v>42790.25</v>
      </c>
    </row>
    <row r="155" spans="1:19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>
        <v>1350622800</v>
      </c>
      <c r="K155">
        <v>1351141200</v>
      </c>
      <c r="L155" t="b">
        <v>0</v>
      </c>
      <c r="M155" t="b">
        <v>0</v>
      </c>
      <c r="N155" s="4">
        <f t="shared" si="9"/>
        <v>0.92984160506863778</v>
      </c>
      <c r="O155" s="5">
        <f t="shared" si="10"/>
        <v>31.000176025347649</v>
      </c>
      <c r="P155" t="s">
        <v>2012</v>
      </c>
      <c r="Q155" t="s">
        <v>2013</v>
      </c>
      <c r="R155" s="11">
        <f t="shared" si="11"/>
        <v>41201.208333333336</v>
      </c>
      <c r="S155" s="10">
        <f t="shared" si="12"/>
        <v>41207.208333333336</v>
      </c>
    </row>
    <row r="156" spans="1:19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>
        <v>1463029200</v>
      </c>
      <c r="K156">
        <v>1465016400</v>
      </c>
      <c r="L156" t="b">
        <v>0</v>
      </c>
      <c r="M156" t="b">
        <v>1</v>
      </c>
      <c r="N156" s="4">
        <f t="shared" si="9"/>
        <v>0.58756567425569173</v>
      </c>
      <c r="O156" s="5">
        <f t="shared" si="10"/>
        <v>95.042492917847028</v>
      </c>
      <c r="P156" t="s">
        <v>2008</v>
      </c>
      <c r="Q156" t="s">
        <v>2018</v>
      </c>
      <c r="R156" s="11">
        <f t="shared" si="11"/>
        <v>42502.208333333328</v>
      </c>
      <c r="S156" s="10">
        <f t="shared" si="12"/>
        <v>42525.208333333328</v>
      </c>
    </row>
    <row r="157" spans="1:19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>
        <v>1269493200</v>
      </c>
      <c r="K157">
        <v>1270789200</v>
      </c>
      <c r="L157" t="b">
        <v>0</v>
      </c>
      <c r="M157" t="b">
        <v>0</v>
      </c>
      <c r="N157" s="4">
        <f t="shared" si="9"/>
        <v>0.65022222222222226</v>
      </c>
      <c r="O157" s="5">
        <f t="shared" si="10"/>
        <v>75.968174204355108</v>
      </c>
      <c r="P157" t="s">
        <v>2012</v>
      </c>
      <c r="Q157" t="s">
        <v>2013</v>
      </c>
      <c r="R157" s="11">
        <f t="shared" si="11"/>
        <v>40262.208333333336</v>
      </c>
      <c r="S157" s="10">
        <f t="shared" si="12"/>
        <v>40277.208333333336</v>
      </c>
    </row>
    <row r="158" spans="1:19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>
        <v>1572325200</v>
      </c>
      <c r="L158" t="b">
        <v>0</v>
      </c>
      <c r="M158" t="b">
        <v>0</v>
      </c>
      <c r="N158" s="4">
        <f t="shared" si="9"/>
        <v>0.73939560439560437</v>
      </c>
      <c r="O158" s="5">
        <f t="shared" si="10"/>
        <v>71.013192612137203</v>
      </c>
      <c r="P158" t="s">
        <v>2008</v>
      </c>
      <c r="Q158" t="s">
        <v>2009</v>
      </c>
      <c r="R158" s="11">
        <f t="shared" si="11"/>
        <v>43743.208333333328</v>
      </c>
      <c r="S158" s="10">
        <f t="shared" si="12"/>
        <v>43767.208333333328</v>
      </c>
    </row>
    <row r="159" spans="1:19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>
        <v>1388383200</v>
      </c>
      <c r="K159">
        <v>1389420000</v>
      </c>
      <c r="L159" t="b">
        <v>0</v>
      </c>
      <c r="M159" t="b">
        <v>0</v>
      </c>
      <c r="N159" s="4">
        <f t="shared" si="9"/>
        <v>0.52666666666666662</v>
      </c>
      <c r="O159" s="5">
        <f t="shared" si="10"/>
        <v>73.733333333333334</v>
      </c>
      <c r="P159" t="s">
        <v>2027</v>
      </c>
      <c r="Q159" t="s">
        <v>2028</v>
      </c>
      <c r="R159" s="11">
        <f t="shared" si="11"/>
        <v>41638.25</v>
      </c>
      <c r="S159" s="10">
        <f t="shared" si="12"/>
        <v>41650.25</v>
      </c>
    </row>
    <row r="160" spans="1:19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>
        <v>1449640800</v>
      </c>
      <c r="L160" t="b">
        <v>0</v>
      </c>
      <c r="M160" t="b">
        <v>0</v>
      </c>
      <c r="N160" s="4">
        <f t="shared" si="9"/>
        <v>2.2095238095238097</v>
      </c>
      <c r="O160" s="5">
        <f t="shared" si="10"/>
        <v>113.17073170731707</v>
      </c>
      <c r="P160" t="s">
        <v>2008</v>
      </c>
      <c r="Q160" t="s">
        <v>2009</v>
      </c>
      <c r="R160" s="11">
        <f t="shared" si="11"/>
        <v>42346.25</v>
      </c>
      <c r="S160" s="10">
        <f t="shared" si="12"/>
        <v>42347.25</v>
      </c>
    </row>
    <row r="161" spans="1:19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>
        <v>1555218000</v>
      </c>
      <c r="L161" t="b">
        <v>0</v>
      </c>
      <c r="M161" t="b">
        <v>1</v>
      </c>
      <c r="N161" s="4">
        <f t="shared" si="9"/>
        <v>1.0001150627615063</v>
      </c>
      <c r="O161" s="5">
        <f t="shared" si="10"/>
        <v>105.00933552992861</v>
      </c>
      <c r="P161" t="s">
        <v>2012</v>
      </c>
      <c r="Q161" t="s">
        <v>2013</v>
      </c>
      <c r="R161" s="11">
        <f t="shared" si="11"/>
        <v>43551.208333333328</v>
      </c>
      <c r="S161" s="10">
        <f t="shared" si="12"/>
        <v>43569.208333333328</v>
      </c>
    </row>
    <row r="162" spans="1:19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>
        <v>1557723600</v>
      </c>
      <c r="L162" t="b">
        <v>0</v>
      </c>
      <c r="M162" t="b">
        <v>0</v>
      </c>
      <c r="N162" s="4">
        <f t="shared" si="9"/>
        <v>1.6231249999999999</v>
      </c>
      <c r="O162" s="5">
        <f t="shared" si="10"/>
        <v>79.176829268292678</v>
      </c>
      <c r="P162" t="s">
        <v>2010</v>
      </c>
      <c r="Q162" t="s">
        <v>2019</v>
      </c>
      <c r="R162" s="11">
        <f t="shared" si="11"/>
        <v>43582.208333333328</v>
      </c>
      <c r="S162" s="10">
        <f t="shared" si="12"/>
        <v>43598.208333333328</v>
      </c>
    </row>
    <row r="163" spans="1:19" ht="31.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>
        <v>1442984400</v>
      </c>
      <c r="K163">
        <v>1443502800</v>
      </c>
      <c r="L163" t="b">
        <v>0</v>
      </c>
      <c r="M163" t="b">
        <v>1</v>
      </c>
      <c r="N163" s="4">
        <f t="shared" si="9"/>
        <v>0.78181818181818186</v>
      </c>
      <c r="O163" s="5">
        <f t="shared" si="10"/>
        <v>57.333333333333336</v>
      </c>
      <c r="P163" t="s">
        <v>2010</v>
      </c>
      <c r="Q163" t="s">
        <v>2011</v>
      </c>
      <c r="R163" s="11">
        <f t="shared" si="11"/>
        <v>42270.208333333328</v>
      </c>
      <c r="S163" s="10">
        <f t="shared" si="12"/>
        <v>42276.208333333328</v>
      </c>
    </row>
    <row r="164" spans="1:19" ht="31.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>
        <v>1544248800</v>
      </c>
      <c r="K164">
        <v>1546840800</v>
      </c>
      <c r="L164" t="b">
        <v>0</v>
      </c>
      <c r="M164" t="b">
        <v>0</v>
      </c>
      <c r="N164" s="4">
        <f t="shared" si="9"/>
        <v>1.4973770491803278</v>
      </c>
      <c r="O164" s="5">
        <f t="shared" si="10"/>
        <v>58.178343949044589</v>
      </c>
      <c r="P164" t="s">
        <v>2008</v>
      </c>
      <c r="Q164" t="s">
        <v>2009</v>
      </c>
      <c r="R164" s="11">
        <f t="shared" si="11"/>
        <v>43442.25</v>
      </c>
      <c r="S164" s="10">
        <f t="shared" si="12"/>
        <v>43472.25</v>
      </c>
    </row>
    <row r="165" spans="1:19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>
        <v>1512712800</v>
      </c>
      <c r="L165" t="b">
        <v>0</v>
      </c>
      <c r="M165" t="b">
        <v>1</v>
      </c>
      <c r="N165" s="4">
        <f t="shared" si="9"/>
        <v>2.5325714285714285</v>
      </c>
      <c r="O165" s="5">
        <f t="shared" si="10"/>
        <v>36.032520325203251</v>
      </c>
      <c r="P165" t="s">
        <v>2027</v>
      </c>
      <c r="Q165" t="s">
        <v>2028</v>
      </c>
      <c r="R165" s="11">
        <f t="shared" si="11"/>
        <v>43028.208333333328</v>
      </c>
      <c r="S165" s="10">
        <f t="shared" si="12"/>
        <v>43077.25</v>
      </c>
    </row>
    <row r="166" spans="1:19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>
        <v>1507525200</v>
      </c>
      <c r="L166" t="b">
        <v>0</v>
      </c>
      <c r="M166" t="b">
        <v>0</v>
      </c>
      <c r="N166" s="4">
        <f t="shared" si="9"/>
        <v>1.0016943521594683</v>
      </c>
      <c r="O166" s="5">
        <f t="shared" si="10"/>
        <v>107.99068767908309</v>
      </c>
      <c r="P166" t="s">
        <v>2012</v>
      </c>
      <c r="Q166" t="s">
        <v>2013</v>
      </c>
      <c r="R166" s="11">
        <f t="shared" si="11"/>
        <v>43016.208333333328</v>
      </c>
      <c r="S166" s="10">
        <f t="shared" si="12"/>
        <v>43017.208333333328</v>
      </c>
    </row>
    <row r="167" spans="1:19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>
        <v>1504328400</v>
      </c>
      <c r="L167" t="b">
        <v>0</v>
      </c>
      <c r="M167" t="b">
        <v>0</v>
      </c>
      <c r="N167" s="4">
        <f t="shared" si="9"/>
        <v>1.2199004424778761</v>
      </c>
      <c r="O167" s="5">
        <f t="shared" si="10"/>
        <v>44.005985634477256</v>
      </c>
      <c r="P167" t="s">
        <v>2010</v>
      </c>
      <c r="Q167" t="s">
        <v>2011</v>
      </c>
      <c r="R167" s="11">
        <f t="shared" si="11"/>
        <v>42948.208333333328</v>
      </c>
      <c r="S167" s="10">
        <f t="shared" si="12"/>
        <v>42980.208333333328</v>
      </c>
    </row>
    <row r="168" spans="1:19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>
        <v>1293343200</v>
      </c>
      <c r="L168" t="b">
        <v>0</v>
      </c>
      <c r="M168" t="b">
        <v>0</v>
      </c>
      <c r="N168" s="4">
        <f t="shared" si="9"/>
        <v>1.3713265306122449</v>
      </c>
      <c r="O168" s="5">
        <f t="shared" si="10"/>
        <v>55.077868852459019</v>
      </c>
      <c r="P168" t="s">
        <v>2027</v>
      </c>
      <c r="Q168" t="s">
        <v>2028</v>
      </c>
      <c r="R168" s="11">
        <f t="shared" si="11"/>
        <v>40534.25</v>
      </c>
      <c r="S168" s="10">
        <f t="shared" si="12"/>
        <v>40538.25</v>
      </c>
    </row>
    <row r="169" spans="1:19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>
        <v>1370840400</v>
      </c>
      <c r="K169">
        <v>1371704400</v>
      </c>
      <c r="L169" t="b">
        <v>0</v>
      </c>
      <c r="M169" t="b">
        <v>0</v>
      </c>
      <c r="N169" s="4">
        <f t="shared" si="9"/>
        <v>4.155384615384615</v>
      </c>
      <c r="O169" s="5">
        <f t="shared" si="10"/>
        <v>74</v>
      </c>
      <c r="P169" t="s">
        <v>2012</v>
      </c>
      <c r="Q169" t="s">
        <v>2013</v>
      </c>
      <c r="R169" s="11">
        <f t="shared" si="11"/>
        <v>41435.208333333336</v>
      </c>
      <c r="S169" s="10">
        <f t="shared" si="12"/>
        <v>41445.208333333336</v>
      </c>
    </row>
    <row r="170" spans="1:19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>
        <v>1550815200</v>
      </c>
      <c r="K170">
        <v>1552798800</v>
      </c>
      <c r="L170" t="b">
        <v>0</v>
      </c>
      <c r="M170" t="b">
        <v>1</v>
      </c>
      <c r="N170" s="4">
        <f t="shared" si="9"/>
        <v>0.3130913348946136</v>
      </c>
      <c r="O170" s="5">
        <f t="shared" si="10"/>
        <v>41.996858638743454</v>
      </c>
      <c r="P170" t="s">
        <v>2008</v>
      </c>
      <c r="Q170" t="s">
        <v>2018</v>
      </c>
      <c r="R170" s="11">
        <f t="shared" si="11"/>
        <v>43518.25</v>
      </c>
      <c r="S170" s="10">
        <f t="shared" si="12"/>
        <v>43541.208333333328</v>
      </c>
    </row>
    <row r="171" spans="1:19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>
        <v>1342328400</v>
      </c>
      <c r="L171" t="b">
        <v>0</v>
      </c>
      <c r="M171" t="b">
        <v>1</v>
      </c>
      <c r="N171" s="4">
        <f t="shared" si="9"/>
        <v>4.240815450643777</v>
      </c>
      <c r="O171" s="5">
        <f t="shared" si="10"/>
        <v>77.988161010260455</v>
      </c>
      <c r="P171" t="s">
        <v>2014</v>
      </c>
      <c r="Q171" t="s">
        <v>2025</v>
      </c>
      <c r="R171" s="11">
        <f t="shared" si="11"/>
        <v>41077.208333333336</v>
      </c>
      <c r="S171" s="10">
        <f t="shared" si="12"/>
        <v>41105.208333333336</v>
      </c>
    </row>
    <row r="172" spans="1:19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>
        <v>1501736400</v>
      </c>
      <c r="K172">
        <v>1502341200</v>
      </c>
      <c r="L172" t="b">
        <v>0</v>
      </c>
      <c r="M172" t="b">
        <v>0</v>
      </c>
      <c r="N172" s="4">
        <f t="shared" si="9"/>
        <v>2.9388623072833599E-2</v>
      </c>
      <c r="O172" s="5">
        <f t="shared" si="10"/>
        <v>82.507462686567166</v>
      </c>
      <c r="P172" t="s">
        <v>2008</v>
      </c>
      <c r="Q172" t="s">
        <v>2018</v>
      </c>
      <c r="R172" s="11">
        <f t="shared" si="11"/>
        <v>42950.208333333328</v>
      </c>
      <c r="S172" s="10">
        <f t="shared" si="12"/>
        <v>42957.208333333328</v>
      </c>
    </row>
    <row r="173" spans="1:19" ht="31.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>
        <v>1395291600</v>
      </c>
      <c r="K173">
        <v>1397192400</v>
      </c>
      <c r="L173" t="b">
        <v>0</v>
      </c>
      <c r="M173" t="b">
        <v>0</v>
      </c>
      <c r="N173" s="4">
        <f t="shared" si="9"/>
        <v>0.1063265306122449</v>
      </c>
      <c r="O173" s="5">
        <f t="shared" si="10"/>
        <v>104.2</v>
      </c>
      <c r="P173" t="s">
        <v>2020</v>
      </c>
      <c r="Q173" t="s">
        <v>2034</v>
      </c>
      <c r="R173" s="11">
        <f t="shared" si="11"/>
        <v>41718.208333333336</v>
      </c>
      <c r="S173" s="10">
        <f t="shared" si="12"/>
        <v>41740.208333333336</v>
      </c>
    </row>
    <row r="174" spans="1:19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t="s">
        <v>14</v>
      </c>
      <c r="G174">
        <v>26</v>
      </c>
      <c r="H174" t="s">
        <v>20</v>
      </c>
      <c r="I174" t="s">
        <v>21</v>
      </c>
      <c r="J174">
        <v>1405746000</v>
      </c>
      <c r="K174">
        <v>1407042000</v>
      </c>
      <c r="L174" t="b">
        <v>0</v>
      </c>
      <c r="M174" t="b">
        <v>1</v>
      </c>
      <c r="N174" s="4">
        <f t="shared" si="9"/>
        <v>0.82874999999999999</v>
      </c>
      <c r="O174" s="5">
        <f t="shared" si="10"/>
        <v>25.5</v>
      </c>
      <c r="P174" t="s">
        <v>2014</v>
      </c>
      <c r="Q174" t="s">
        <v>2015</v>
      </c>
      <c r="R174" s="11">
        <f t="shared" si="11"/>
        <v>41839.208333333336</v>
      </c>
      <c r="S174" s="10">
        <f t="shared" si="12"/>
        <v>41854.208333333336</v>
      </c>
    </row>
    <row r="175" spans="1:19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>
        <v>1369371600</v>
      </c>
      <c r="L175" t="b">
        <v>0</v>
      </c>
      <c r="M175" t="b">
        <v>0</v>
      </c>
      <c r="N175" s="4">
        <f t="shared" si="9"/>
        <v>1.6301447776628748</v>
      </c>
      <c r="O175" s="5">
        <f t="shared" si="10"/>
        <v>100.98334401024984</v>
      </c>
      <c r="P175" t="s">
        <v>2012</v>
      </c>
      <c r="Q175" t="s">
        <v>2013</v>
      </c>
      <c r="R175" s="11">
        <f t="shared" si="11"/>
        <v>41412.208333333336</v>
      </c>
      <c r="S175" s="10">
        <f t="shared" si="12"/>
        <v>41418.208333333336</v>
      </c>
    </row>
    <row r="176" spans="1:19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>
        <v>1444107600</v>
      </c>
      <c r="L176" t="b">
        <v>0</v>
      </c>
      <c r="M176" t="b">
        <v>1</v>
      </c>
      <c r="N176" s="4">
        <f t="shared" si="9"/>
        <v>8.9466666666666672</v>
      </c>
      <c r="O176" s="5">
        <f t="shared" si="10"/>
        <v>111.83333333333333</v>
      </c>
      <c r="P176" t="s">
        <v>2010</v>
      </c>
      <c r="Q176" t="s">
        <v>2019</v>
      </c>
      <c r="R176" s="11">
        <f t="shared" si="11"/>
        <v>42282.208333333328</v>
      </c>
      <c r="S176" s="10">
        <f t="shared" si="12"/>
        <v>42283.208333333328</v>
      </c>
    </row>
    <row r="177" spans="1:19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>
        <v>1472619600</v>
      </c>
      <c r="K177">
        <v>1474261200</v>
      </c>
      <c r="L177" t="b">
        <v>0</v>
      </c>
      <c r="M177" t="b">
        <v>0</v>
      </c>
      <c r="N177" s="4">
        <f t="shared" si="9"/>
        <v>0.26191501103752757</v>
      </c>
      <c r="O177" s="5">
        <f t="shared" si="10"/>
        <v>41.999115044247787</v>
      </c>
      <c r="P177" t="s">
        <v>2012</v>
      </c>
      <c r="Q177" t="s">
        <v>2013</v>
      </c>
      <c r="R177" s="11">
        <f t="shared" si="11"/>
        <v>42613.208333333328</v>
      </c>
      <c r="S177" s="10">
        <f t="shared" si="12"/>
        <v>42632.208333333328</v>
      </c>
    </row>
    <row r="178" spans="1:19" ht="31.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>
        <v>1472878800</v>
      </c>
      <c r="K178">
        <v>1473656400</v>
      </c>
      <c r="L178" t="b">
        <v>0</v>
      </c>
      <c r="M178" t="b">
        <v>0</v>
      </c>
      <c r="N178" s="4">
        <f t="shared" si="9"/>
        <v>0.74834782608695649</v>
      </c>
      <c r="O178" s="5">
        <f t="shared" si="10"/>
        <v>110.05115089514067</v>
      </c>
      <c r="P178" t="s">
        <v>2012</v>
      </c>
      <c r="Q178" t="s">
        <v>2013</v>
      </c>
      <c r="R178" s="11">
        <f t="shared" si="11"/>
        <v>42616.208333333328</v>
      </c>
      <c r="S178" s="10">
        <f t="shared" si="12"/>
        <v>42625.208333333328</v>
      </c>
    </row>
    <row r="179" spans="1:19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>
        <v>1291960800</v>
      </c>
      <c r="L179" t="b">
        <v>0</v>
      </c>
      <c r="M179" t="b">
        <v>0</v>
      </c>
      <c r="N179" s="4">
        <f t="shared" si="9"/>
        <v>4.1647680412371137</v>
      </c>
      <c r="O179" s="5">
        <f t="shared" si="10"/>
        <v>58.997079225994888</v>
      </c>
      <c r="P179" t="s">
        <v>2012</v>
      </c>
      <c r="Q179" t="s">
        <v>2013</v>
      </c>
      <c r="R179" s="11">
        <f t="shared" si="11"/>
        <v>40497.25</v>
      </c>
      <c r="S179" s="10">
        <f t="shared" si="12"/>
        <v>40522.25</v>
      </c>
    </row>
    <row r="180" spans="1:19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>
        <v>1505970000</v>
      </c>
      <c r="K180">
        <v>1506747600</v>
      </c>
      <c r="L180" t="b">
        <v>0</v>
      </c>
      <c r="M180" t="b">
        <v>0</v>
      </c>
      <c r="N180" s="4">
        <f t="shared" si="9"/>
        <v>0.96208333333333329</v>
      </c>
      <c r="O180" s="5">
        <f t="shared" si="10"/>
        <v>32.985714285714288</v>
      </c>
      <c r="P180" t="s">
        <v>2029</v>
      </c>
      <c r="Q180" t="s">
        <v>2030</v>
      </c>
      <c r="R180" s="11">
        <f t="shared" si="11"/>
        <v>42999.208333333328</v>
      </c>
      <c r="S180" s="10">
        <f t="shared" si="12"/>
        <v>43008.208333333328</v>
      </c>
    </row>
    <row r="181" spans="1:19" ht="31.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s="4">
        <f t="shared" si="9"/>
        <v>3.5771910112359548</v>
      </c>
      <c r="O181" s="5">
        <f t="shared" si="10"/>
        <v>45.005654509471306</v>
      </c>
      <c r="P181" t="s">
        <v>2012</v>
      </c>
      <c r="Q181" t="s">
        <v>2013</v>
      </c>
      <c r="R181" s="11">
        <f t="shared" si="11"/>
        <v>41350.208333333336</v>
      </c>
      <c r="S181" s="10">
        <f t="shared" si="12"/>
        <v>41351.208333333336</v>
      </c>
    </row>
    <row r="182" spans="1:19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>
        <v>1269234000</v>
      </c>
      <c r="K182">
        <v>1269666000</v>
      </c>
      <c r="L182" t="b">
        <v>0</v>
      </c>
      <c r="M182" t="b">
        <v>0</v>
      </c>
      <c r="N182" s="4">
        <f t="shared" si="9"/>
        <v>3.0845714285714285</v>
      </c>
      <c r="O182" s="5">
        <f t="shared" si="10"/>
        <v>81.98196487897485</v>
      </c>
      <c r="P182" t="s">
        <v>2010</v>
      </c>
      <c r="Q182" t="s">
        <v>2019</v>
      </c>
      <c r="R182" s="11">
        <f t="shared" si="11"/>
        <v>40259.208333333336</v>
      </c>
      <c r="S182" s="10">
        <f t="shared" si="12"/>
        <v>40264.208333333336</v>
      </c>
    </row>
    <row r="183" spans="1:19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>
        <v>1507093200</v>
      </c>
      <c r="K183">
        <v>1508648400</v>
      </c>
      <c r="L183" t="b">
        <v>0</v>
      </c>
      <c r="M183" t="b">
        <v>0</v>
      </c>
      <c r="N183" s="4">
        <f t="shared" si="9"/>
        <v>0.61802325581395345</v>
      </c>
      <c r="O183" s="5">
        <f t="shared" si="10"/>
        <v>39.080882352941174</v>
      </c>
      <c r="P183" t="s">
        <v>2010</v>
      </c>
      <c r="Q183" t="s">
        <v>2011</v>
      </c>
      <c r="R183" s="11">
        <f t="shared" si="11"/>
        <v>43012.208333333328</v>
      </c>
      <c r="S183" s="10">
        <f t="shared" si="12"/>
        <v>43030.208333333328</v>
      </c>
    </row>
    <row r="184" spans="1:19" ht="31.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>
        <v>1560574800</v>
      </c>
      <c r="K184">
        <v>1561957200</v>
      </c>
      <c r="L184" t="b">
        <v>0</v>
      </c>
      <c r="M184" t="b">
        <v>0</v>
      </c>
      <c r="N184" s="4">
        <f t="shared" si="9"/>
        <v>7.2232472324723247</v>
      </c>
      <c r="O184" s="5">
        <f t="shared" si="10"/>
        <v>58.996383363471971</v>
      </c>
      <c r="P184" t="s">
        <v>2012</v>
      </c>
      <c r="Q184" t="s">
        <v>2013</v>
      </c>
      <c r="R184" s="11">
        <f t="shared" si="11"/>
        <v>43631.208333333328</v>
      </c>
      <c r="S184" s="10">
        <f t="shared" si="12"/>
        <v>43647.208333333328</v>
      </c>
    </row>
    <row r="185" spans="1:19" ht="31.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s="4">
        <f t="shared" si="9"/>
        <v>0.69117647058823528</v>
      </c>
      <c r="O185" s="5">
        <f t="shared" si="10"/>
        <v>40.988372093023258</v>
      </c>
      <c r="P185" t="s">
        <v>2008</v>
      </c>
      <c r="Q185" t="s">
        <v>2009</v>
      </c>
      <c r="R185" s="11">
        <f t="shared" si="11"/>
        <v>40430.208333333336</v>
      </c>
      <c r="S185" s="10">
        <f t="shared" si="12"/>
        <v>40443.208333333336</v>
      </c>
    </row>
    <row r="186" spans="1:19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>
        <v>1556946000</v>
      </c>
      <c r="L186" t="b">
        <v>0</v>
      </c>
      <c r="M186" t="b">
        <v>0</v>
      </c>
      <c r="N186" s="4">
        <f t="shared" si="9"/>
        <v>2.9305555555555554</v>
      </c>
      <c r="O186" s="5">
        <f t="shared" si="10"/>
        <v>31.029411764705884</v>
      </c>
      <c r="P186" t="s">
        <v>2012</v>
      </c>
      <c r="Q186" t="s">
        <v>2013</v>
      </c>
      <c r="R186" s="11">
        <f t="shared" si="11"/>
        <v>43588.208333333328</v>
      </c>
      <c r="S186" s="10">
        <f t="shared" si="12"/>
        <v>43589.208333333328</v>
      </c>
    </row>
    <row r="187" spans="1:19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t="s">
        <v>14</v>
      </c>
      <c r="G187">
        <v>19</v>
      </c>
      <c r="H187" t="s">
        <v>20</v>
      </c>
      <c r="I187" t="s">
        <v>21</v>
      </c>
      <c r="J187">
        <v>1526187600</v>
      </c>
      <c r="K187">
        <v>1527138000</v>
      </c>
      <c r="L187" t="b">
        <v>0</v>
      </c>
      <c r="M187" t="b">
        <v>0</v>
      </c>
      <c r="N187" s="4">
        <f t="shared" si="9"/>
        <v>0.71799999999999997</v>
      </c>
      <c r="O187" s="5">
        <f t="shared" si="10"/>
        <v>37.789473684210527</v>
      </c>
      <c r="P187" t="s">
        <v>2014</v>
      </c>
      <c r="Q187" t="s">
        <v>2035</v>
      </c>
      <c r="R187" s="11">
        <f t="shared" si="11"/>
        <v>43233.208333333328</v>
      </c>
      <c r="S187" s="10">
        <f t="shared" si="12"/>
        <v>43244.208333333328</v>
      </c>
    </row>
    <row r="188" spans="1:19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>
        <v>1400821200</v>
      </c>
      <c r="K188">
        <v>1402117200</v>
      </c>
      <c r="L188" t="b">
        <v>0</v>
      </c>
      <c r="M188" t="b">
        <v>0</v>
      </c>
      <c r="N188" s="4">
        <f t="shared" si="9"/>
        <v>0.31934684684684683</v>
      </c>
      <c r="O188" s="5">
        <f t="shared" si="10"/>
        <v>32.006772009029348</v>
      </c>
      <c r="P188" t="s">
        <v>2012</v>
      </c>
      <c r="Q188" t="s">
        <v>2013</v>
      </c>
      <c r="R188" s="11">
        <f t="shared" si="11"/>
        <v>41782.208333333336</v>
      </c>
      <c r="S188" s="10">
        <f t="shared" si="12"/>
        <v>41797.208333333336</v>
      </c>
    </row>
    <row r="189" spans="1:19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t="s">
        <v>19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s="4">
        <f t="shared" si="9"/>
        <v>2.2987375415282392</v>
      </c>
      <c r="O189" s="5">
        <f t="shared" si="10"/>
        <v>95.966712898751737</v>
      </c>
      <c r="P189" t="s">
        <v>2014</v>
      </c>
      <c r="Q189" t="s">
        <v>2025</v>
      </c>
      <c r="R189" s="11">
        <f t="shared" si="11"/>
        <v>41328.25</v>
      </c>
      <c r="S189" s="10">
        <f t="shared" si="12"/>
        <v>41356.208333333336</v>
      </c>
    </row>
    <row r="190" spans="1:19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>
        <v>1417500000</v>
      </c>
      <c r="K190">
        <v>1417586400</v>
      </c>
      <c r="L190" t="b">
        <v>0</v>
      </c>
      <c r="M190" t="b">
        <v>0</v>
      </c>
      <c r="N190" s="4">
        <f t="shared" si="9"/>
        <v>0.3201219512195122</v>
      </c>
      <c r="O190" s="5">
        <f t="shared" si="10"/>
        <v>75</v>
      </c>
      <c r="P190" t="s">
        <v>2012</v>
      </c>
      <c r="Q190" t="s">
        <v>2013</v>
      </c>
      <c r="R190" s="11">
        <f t="shared" si="11"/>
        <v>41975.25</v>
      </c>
      <c r="S190" s="10">
        <f t="shared" si="12"/>
        <v>41976.25</v>
      </c>
    </row>
    <row r="191" spans="1:19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>
        <v>1457071200</v>
      </c>
      <c r="L191" t="b">
        <v>0</v>
      </c>
      <c r="M191" t="b">
        <v>0</v>
      </c>
      <c r="N191" s="4">
        <f t="shared" si="9"/>
        <v>0.23525352848928385</v>
      </c>
      <c r="O191" s="5">
        <f t="shared" si="10"/>
        <v>102.0498866213152</v>
      </c>
      <c r="P191" t="s">
        <v>2012</v>
      </c>
      <c r="Q191" t="s">
        <v>2013</v>
      </c>
      <c r="R191" s="11">
        <f t="shared" si="11"/>
        <v>42433.25</v>
      </c>
      <c r="S191" s="10">
        <f t="shared" si="12"/>
        <v>42433.25</v>
      </c>
    </row>
    <row r="192" spans="1:19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>
        <v>1370322000</v>
      </c>
      <c r="K192">
        <v>1370408400</v>
      </c>
      <c r="L192" t="b">
        <v>0</v>
      </c>
      <c r="M192" t="b">
        <v>1</v>
      </c>
      <c r="N192" s="4">
        <f t="shared" si="9"/>
        <v>0.68594594594594593</v>
      </c>
      <c r="O192" s="5">
        <f t="shared" si="10"/>
        <v>105.75</v>
      </c>
      <c r="P192" t="s">
        <v>2012</v>
      </c>
      <c r="Q192" t="s">
        <v>2013</v>
      </c>
      <c r="R192" s="11">
        <f t="shared" si="11"/>
        <v>41429.208333333336</v>
      </c>
      <c r="S192" s="10">
        <f t="shared" si="12"/>
        <v>41430.208333333336</v>
      </c>
    </row>
    <row r="193" spans="1:19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>
        <v>1552366800</v>
      </c>
      <c r="K193">
        <v>1552626000</v>
      </c>
      <c r="L193" t="b">
        <v>0</v>
      </c>
      <c r="M193" t="b">
        <v>0</v>
      </c>
      <c r="N193" s="4">
        <f t="shared" si="9"/>
        <v>0.37952380952380954</v>
      </c>
      <c r="O193" s="5">
        <f t="shared" si="10"/>
        <v>37.069767441860463</v>
      </c>
      <c r="P193" t="s">
        <v>2012</v>
      </c>
      <c r="Q193" t="s">
        <v>2013</v>
      </c>
      <c r="R193" s="11">
        <f t="shared" si="11"/>
        <v>43536.208333333328</v>
      </c>
      <c r="S193" s="10">
        <f t="shared" si="12"/>
        <v>43539.208333333328</v>
      </c>
    </row>
    <row r="194" spans="1:19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>
        <v>1403845200</v>
      </c>
      <c r="K194">
        <v>1404190800</v>
      </c>
      <c r="L194" t="b">
        <v>0</v>
      </c>
      <c r="M194" t="b">
        <v>0</v>
      </c>
      <c r="N194" s="4">
        <f t="shared" si="9"/>
        <v>0.19992957746478873</v>
      </c>
      <c r="O194" s="5">
        <f t="shared" si="10"/>
        <v>35.049382716049379</v>
      </c>
      <c r="P194" t="s">
        <v>2008</v>
      </c>
      <c r="Q194" t="s">
        <v>2009</v>
      </c>
      <c r="R194" s="11">
        <f t="shared" si="11"/>
        <v>41817.208333333336</v>
      </c>
      <c r="S194" s="10">
        <f t="shared" si="12"/>
        <v>41821.208333333336</v>
      </c>
    </row>
    <row r="195" spans="1:19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>
        <v>1523163600</v>
      </c>
      <c r="K195">
        <v>1523509200</v>
      </c>
      <c r="L195" t="b">
        <v>1</v>
      </c>
      <c r="M195" t="b">
        <v>0</v>
      </c>
      <c r="N195" s="4">
        <f t="shared" ref="N195:N258" si="13">E195/D195</f>
        <v>0.45636363636363636</v>
      </c>
      <c r="O195" s="5">
        <f t="shared" ref="O195:O258" si="14">E195/G195</f>
        <v>46.338461538461537</v>
      </c>
      <c r="P195" t="s">
        <v>2008</v>
      </c>
      <c r="Q195" t="s">
        <v>2018</v>
      </c>
      <c r="R195" s="11">
        <f t="shared" ref="R195:R258" si="15">(((J195/60)/60)/24)+DATE(1970,1,1)</f>
        <v>43198.208333333328</v>
      </c>
      <c r="S195" s="10">
        <f t="shared" ref="S195:S258" si="16">(((K195/60)/60)/24)+DATE(1970,1,1)</f>
        <v>43202.208333333328</v>
      </c>
    </row>
    <row r="196" spans="1:19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>
        <v>1443589200</v>
      </c>
      <c r="L196" t="b">
        <v>0</v>
      </c>
      <c r="M196" t="b">
        <v>0</v>
      </c>
      <c r="N196" s="4">
        <f t="shared" si="13"/>
        <v>1.227605633802817</v>
      </c>
      <c r="O196" s="5">
        <f t="shared" si="14"/>
        <v>69.174603174603178</v>
      </c>
      <c r="P196" t="s">
        <v>2008</v>
      </c>
      <c r="Q196" t="s">
        <v>2032</v>
      </c>
      <c r="R196" s="11">
        <f t="shared" si="15"/>
        <v>42261.208333333328</v>
      </c>
      <c r="S196" s="10">
        <f t="shared" si="16"/>
        <v>42277.208333333328</v>
      </c>
    </row>
    <row r="197" spans="1:19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>
        <v>1533445200</v>
      </c>
      <c r="L197" t="b">
        <v>0</v>
      </c>
      <c r="M197" t="b">
        <v>0</v>
      </c>
      <c r="N197" s="4">
        <f t="shared" si="13"/>
        <v>3.61753164556962</v>
      </c>
      <c r="O197" s="5">
        <f t="shared" si="14"/>
        <v>109.07824427480917</v>
      </c>
      <c r="P197" t="s">
        <v>2008</v>
      </c>
      <c r="Q197" t="s">
        <v>2016</v>
      </c>
      <c r="R197" s="11">
        <f t="shared" si="15"/>
        <v>43310.208333333328</v>
      </c>
      <c r="S197" s="10">
        <f t="shared" si="16"/>
        <v>43317.208333333328</v>
      </c>
    </row>
    <row r="198" spans="1:19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>
        <v>1472878800</v>
      </c>
      <c r="K198">
        <v>1474520400</v>
      </c>
      <c r="L198" t="b">
        <v>0</v>
      </c>
      <c r="M198" t="b">
        <v>0</v>
      </c>
      <c r="N198" s="4">
        <f t="shared" si="13"/>
        <v>0.63146341463414635</v>
      </c>
      <c r="O198" s="5">
        <f t="shared" si="14"/>
        <v>51.78</v>
      </c>
      <c r="P198" t="s">
        <v>2010</v>
      </c>
      <c r="Q198" t="s">
        <v>2019</v>
      </c>
      <c r="R198" s="11">
        <f t="shared" si="15"/>
        <v>42616.208333333328</v>
      </c>
      <c r="S198" s="10">
        <f t="shared" si="16"/>
        <v>42635.208333333328</v>
      </c>
    </row>
    <row r="199" spans="1:19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>
        <v>1499403600</v>
      </c>
      <c r="L199" t="b">
        <v>0</v>
      </c>
      <c r="M199" t="b">
        <v>0</v>
      </c>
      <c r="N199" s="4">
        <f t="shared" si="13"/>
        <v>2.9820475319926874</v>
      </c>
      <c r="O199" s="5">
        <f t="shared" si="14"/>
        <v>82.010055304172951</v>
      </c>
      <c r="P199" t="s">
        <v>2014</v>
      </c>
      <c r="Q199" t="s">
        <v>2017</v>
      </c>
      <c r="R199" s="11">
        <f t="shared" si="15"/>
        <v>42909.208333333328</v>
      </c>
      <c r="S199" s="10">
        <f t="shared" si="16"/>
        <v>42923.208333333328</v>
      </c>
    </row>
    <row r="200" spans="1:19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>
        <v>1281070800</v>
      </c>
      <c r="K200">
        <v>1283576400</v>
      </c>
      <c r="L200" t="b">
        <v>0</v>
      </c>
      <c r="M200" t="b">
        <v>0</v>
      </c>
      <c r="N200" s="4">
        <f t="shared" si="13"/>
        <v>9.5585443037974685E-2</v>
      </c>
      <c r="O200" s="5">
        <f t="shared" si="14"/>
        <v>35.958333333333336</v>
      </c>
      <c r="P200" t="s">
        <v>2008</v>
      </c>
      <c r="Q200" t="s">
        <v>2016</v>
      </c>
      <c r="R200" s="11">
        <f t="shared" si="15"/>
        <v>40396.208333333336</v>
      </c>
      <c r="S200" s="10">
        <f t="shared" si="16"/>
        <v>40425.208333333336</v>
      </c>
    </row>
    <row r="201" spans="1:19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>
        <v>1436245200</v>
      </c>
      <c r="K201">
        <v>1436590800</v>
      </c>
      <c r="L201" t="b">
        <v>0</v>
      </c>
      <c r="M201" t="b">
        <v>0</v>
      </c>
      <c r="N201" s="4">
        <f t="shared" si="13"/>
        <v>0.5377777777777778</v>
      </c>
      <c r="O201" s="5">
        <f t="shared" si="14"/>
        <v>74.461538461538467</v>
      </c>
      <c r="P201" t="s">
        <v>2008</v>
      </c>
      <c r="Q201" t="s">
        <v>2009</v>
      </c>
      <c r="R201" s="11">
        <f t="shared" si="15"/>
        <v>42192.208333333328</v>
      </c>
      <c r="S201" s="10">
        <f t="shared" si="16"/>
        <v>42196.208333333328</v>
      </c>
    </row>
    <row r="202" spans="1:19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s="4">
        <f t="shared" si="13"/>
        <v>0.02</v>
      </c>
      <c r="O202" s="5">
        <f t="shared" si="14"/>
        <v>2</v>
      </c>
      <c r="P202" t="s">
        <v>2012</v>
      </c>
      <c r="Q202" t="s">
        <v>2013</v>
      </c>
      <c r="R202" s="11">
        <f t="shared" si="15"/>
        <v>40262.208333333336</v>
      </c>
      <c r="S202" s="10">
        <f t="shared" si="16"/>
        <v>40273.208333333336</v>
      </c>
    </row>
    <row r="203" spans="1:19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>
        <v>1407819600</v>
      </c>
      <c r="L203" t="b">
        <v>0</v>
      </c>
      <c r="M203" t="b">
        <v>0</v>
      </c>
      <c r="N203" s="4">
        <f t="shared" si="13"/>
        <v>6.8119047619047617</v>
      </c>
      <c r="O203" s="5">
        <f t="shared" si="14"/>
        <v>91.114649681528661</v>
      </c>
      <c r="P203" t="s">
        <v>2010</v>
      </c>
      <c r="Q203" t="s">
        <v>2011</v>
      </c>
      <c r="R203" s="11">
        <f t="shared" si="15"/>
        <v>41845.208333333336</v>
      </c>
      <c r="S203" s="10">
        <f t="shared" si="16"/>
        <v>41863.208333333336</v>
      </c>
    </row>
    <row r="204" spans="1:19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>
        <v>1317877200</v>
      </c>
      <c r="L204" t="b">
        <v>0</v>
      </c>
      <c r="M204" t="b">
        <v>0</v>
      </c>
      <c r="N204" s="4">
        <f t="shared" si="13"/>
        <v>0.78831325301204824</v>
      </c>
      <c r="O204" s="5">
        <f t="shared" si="14"/>
        <v>79.792682926829272</v>
      </c>
      <c r="P204" t="s">
        <v>2029</v>
      </c>
      <c r="Q204" t="s">
        <v>2030</v>
      </c>
      <c r="R204" s="11">
        <f t="shared" si="15"/>
        <v>40818.208333333336</v>
      </c>
      <c r="S204" s="10">
        <f t="shared" si="16"/>
        <v>40822.208333333336</v>
      </c>
    </row>
    <row r="205" spans="1:19" ht="31.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>
        <v>1484632800</v>
      </c>
      <c r="K205">
        <v>1484805600</v>
      </c>
      <c r="L205" t="b">
        <v>0</v>
      </c>
      <c r="M205" t="b">
        <v>0</v>
      </c>
      <c r="N205" s="4">
        <f t="shared" si="13"/>
        <v>1.3440792216817234</v>
      </c>
      <c r="O205" s="5">
        <f t="shared" si="14"/>
        <v>42.999777678968428</v>
      </c>
      <c r="P205" t="s">
        <v>2012</v>
      </c>
      <c r="Q205" t="s">
        <v>2013</v>
      </c>
      <c r="R205" s="11">
        <f t="shared" si="15"/>
        <v>42752.25</v>
      </c>
      <c r="S205" s="10">
        <f t="shared" si="16"/>
        <v>42754.25</v>
      </c>
    </row>
    <row r="206" spans="1:19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>
        <v>1301806800</v>
      </c>
      <c r="K206">
        <v>1302670800</v>
      </c>
      <c r="L206" t="b">
        <v>0</v>
      </c>
      <c r="M206" t="b">
        <v>0</v>
      </c>
      <c r="N206" s="4">
        <f t="shared" si="13"/>
        <v>3.372E-2</v>
      </c>
      <c r="O206" s="5">
        <f t="shared" si="14"/>
        <v>63.225000000000001</v>
      </c>
      <c r="P206" t="s">
        <v>2008</v>
      </c>
      <c r="Q206" t="s">
        <v>2033</v>
      </c>
      <c r="R206" s="11">
        <f t="shared" si="15"/>
        <v>40636.208333333336</v>
      </c>
      <c r="S206" s="10">
        <f t="shared" si="16"/>
        <v>40646.208333333336</v>
      </c>
    </row>
    <row r="207" spans="1:19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>
        <v>1540789200</v>
      </c>
      <c r="L207" t="b">
        <v>1</v>
      </c>
      <c r="M207" t="b">
        <v>0</v>
      </c>
      <c r="N207" s="4">
        <f t="shared" si="13"/>
        <v>4.3184615384615386</v>
      </c>
      <c r="O207" s="5">
        <f t="shared" si="14"/>
        <v>70.174999999999997</v>
      </c>
      <c r="P207" t="s">
        <v>2012</v>
      </c>
      <c r="Q207" t="s">
        <v>2013</v>
      </c>
      <c r="R207" s="11">
        <f t="shared" si="15"/>
        <v>43390.208333333328</v>
      </c>
      <c r="S207" s="10">
        <f t="shared" si="16"/>
        <v>43402.208333333328</v>
      </c>
    </row>
    <row r="208" spans="1:19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>
        <v>1268028000</v>
      </c>
      <c r="L208" t="b">
        <v>0</v>
      </c>
      <c r="M208" t="b">
        <v>0</v>
      </c>
      <c r="N208" s="4">
        <f t="shared" si="13"/>
        <v>0.38844444444444443</v>
      </c>
      <c r="O208" s="5">
        <f t="shared" si="14"/>
        <v>61.333333333333336</v>
      </c>
      <c r="P208" t="s">
        <v>2020</v>
      </c>
      <c r="Q208" t="s">
        <v>2026</v>
      </c>
      <c r="R208" s="11">
        <f t="shared" si="15"/>
        <v>40236.25</v>
      </c>
      <c r="S208" s="10">
        <f t="shared" si="16"/>
        <v>40245.25</v>
      </c>
    </row>
    <row r="209" spans="1:19" ht="31.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>
        <v>1537160400</v>
      </c>
      <c r="L209" t="b">
        <v>0</v>
      </c>
      <c r="M209" t="b">
        <v>1</v>
      </c>
      <c r="N209" s="4">
        <f t="shared" si="13"/>
        <v>4.2569999999999997</v>
      </c>
      <c r="O209" s="5">
        <f t="shared" si="14"/>
        <v>99</v>
      </c>
      <c r="P209" t="s">
        <v>2008</v>
      </c>
      <c r="Q209" t="s">
        <v>2009</v>
      </c>
      <c r="R209" s="11">
        <f t="shared" si="15"/>
        <v>43340.208333333328</v>
      </c>
      <c r="S209" s="10">
        <f t="shared" si="16"/>
        <v>43360.208333333328</v>
      </c>
    </row>
    <row r="210" spans="1:19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>
        <v>1512280800</v>
      </c>
      <c r="L210" t="b">
        <v>0</v>
      </c>
      <c r="M210" t="b">
        <v>0</v>
      </c>
      <c r="N210" s="4">
        <f t="shared" si="13"/>
        <v>1.0112239715591671</v>
      </c>
      <c r="O210" s="5">
        <f t="shared" si="14"/>
        <v>96.984900146127615</v>
      </c>
      <c r="P210" t="s">
        <v>2014</v>
      </c>
      <c r="Q210" t="s">
        <v>2015</v>
      </c>
      <c r="R210" s="11">
        <f t="shared" si="15"/>
        <v>43048.25</v>
      </c>
      <c r="S210" s="10">
        <f t="shared" si="16"/>
        <v>43072.25</v>
      </c>
    </row>
    <row r="211" spans="1:19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>
        <v>1462510800</v>
      </c>
      <c r="K211">
        <v>1463115600</v>
      </c>
      <c r="L211" t="b">
        <v>0</v>
      </c>
      <c r="M211" t="b">
        <v>0</v>
      </c>
      <c r="N211" s="4">
        <f t="shared" si="13"/>
        <v>0.21188688946015424</v>
      </c>
      <c r="O211" s="5">
        <f t="shared" si="14"/>
        <v>51.004950495049506</v>
      </c>
      <c r="P211" t="s">
        <v>2014</v>
      </c>
      <c r="Q211" t="s">
        <v>2015</v>
      </c>
      <c r="R211" s="11">
        <f t="shared" si="15"/>
        <v>42496.208333333328</v>
      </c>
      <c r="S211" s="10">
        <f t="shared" si="16"/>
        <v>42503.208333333328</v>
      </c>
    </row>
    <row r="212" spans="1:19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t="s">
        <v>14</v>
      </c>
      <c r="G212">
        <v>226</v>
      </c>
      <c r="H212" t="s">
        <v>32</v>
      </c>
      <c r="I212" t="s">
        <v>33</v>
      </c>
      <c r="J212">
        <v>1488520800</v>
      </c>
      <c r="K212">
        <v>1490850000</v>
      </c>
      <c r="L212" t="b">
        <v>0</v>
      </c>
      <c r="M212" t="b">
        <v>0</v>
      </c>
      <c r="N212" s="4">
        <f t="shared" si="13"/>
        <v>0.67425531914893622</v>
      </c>
      <c r="O212" s="5">
        <f t="shared" si="14"/>
        <v>28.044247787610619</v>
      </c>
      <c r="P212" t="s">
        <v>2014</v>
      </c>
      <c r="Q212" t="s">
        <v>2038</v>
      </c>
      <c r="R212" s="11">
        <f t="shared" si="15"/>
        <v>42797.25</v>
      </c>
      <c r="S212" s="10">
        <f t="shared" si="16"/>
        <v>42824.208333333328</v>
      </c>
    </row>
    <row r="213" spans="1:19" ht="31.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>
        <v>1377579600</v>
      </c>
      <c r="K213">
        <v>1379653200</v>
      </c>
      <c r="L213" t="b">
        <v>0</v>
      </c>
      <c r="M213" t="b">
        <v>0</v>
      </c>
      <c r="N213" s="4">
        <f t="shared" si="13"/>
        <v>0.9492337164750958</v>
      </c>
      <c r="O213" s="5">
        <f t="shared" si="14"/>
        <v>60.984615384615381</v>
      </c>
      <c r="P213" t="s">
        <v>2012</v>
      </c>
      <c r="Q213" t="s">
        <v>2013</v>
      </c>
      <c r="R213" s="11">
        <f t="shared" si="15"/>
        <v>41513.208333333336</v>
      </c>
      <c r="S213" s="10">
        <f t="shared" si="16"/>
        <v>41537.208333333336</v>
      </c>
    </row>
    <row r="214" spans="1:19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>
        <v>1580364000</v>
      </c>
      <c r="L214" t="b">
        <v>0</v>
      </c>
      <c r="M214" t="b">
        <v>0</v>
      </c>
      <c r="N214" s="4">
        <f t="shared" si="13"/>
        <v>1.5185185185185186</v>
      </c>
      <c r="O214" s="5">
        <f t="shared" si="14"/>
        <v>73.214285714285708</v>
      </c>
      <c r="P214" t="s">
        <v>2012</v>
      </c>
      <c r="Q214" t="s">
        <v>2013</v>
      </c>
      <c r="R214" s="11">
        <f t="shared" si="15"/>
        <v>43814.25</v>
      </c>
      <c r="S214" s="10">
        <f t="shared" si="16"/>
        <v>43860.25</v>
      </c>
    </row>
    <row r="215" spans="1:19" ht="31.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>
        <v>1289714400</v>
      </c>
      <c r="L215" t="b">
        <v>0</v>
      </c>
      <c r="M215" t="b">
        <v>1</v>
      </c>
      <c r="N215" s="4">
        <f t="shared" si="13"/>
        <v>1.9516382252559727</v>
      </c>
      <c r="O215" s="5">
        <f t="shared" si="14"/>
        <v>39.997435299603637</v>
      </c>
      <c r="P215" t="s">
        <v>2008</v>
      </c>
      <c r="Q215" t="s">
        <v>2018</v>
      </c>
      <c r="R215" s="11">
        <f t="shared" si="15"/>
        <v>40488.208333333336</v>
      </c>
      <c r="S215" s="10">
        <f t="shared" si="16"/>
        <v>40496.25</v>
      </c>
    </row>
    <row r="216" spans="1:19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>
        <v>1282712400</v>
      </c>
      <c r="L216" t="b">
        <v>0</v>
      </c>
      <c r="M216" t="b">
        <v>0</v>
      </c>
      <c r="N216" s="4">
        <f t="shared" si="13"/>
        <v>10.231428571428571</v>
      </c>
      <c r="O216" s="5">
        <f t="shared" si="14"/>
        <v>86.812121212121212</v>
      </c>
      <c r="P216" t="s">
        <v>2008</v>
      </c>
      <c r="Q216" t="s">
        <v>2009</v>
      </c>
      <c r="R216" s="11">
        <f t="shared" si="15"/>
        <v>40409.208333333336</v>
      </c>
      <c r="S216" s="10">
        <f t="shared" si="16"/>
        <v>40415.208333333336</v>
      </c>
    </row>
    <row r="217" spans="1:19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>
        <v>1550037600</v>
      </c>
      <c r="K217">
        <v>1550210400</v>
      </c>
      <c r="L217" t="b">
        <v>0</v>
      </c>
      <c r="M217" t="b">
        <v>0</v>
      </c>
      <c r="N217" s="4">
        <f t="shared" si="13"/>
        <v>3.8418367346938778E-2</v>
      </c>
      <c r="O217" s="5">
        <f t="shared" si="14"/>
        <v>42.125874125874127</v>
      </c>
      <c r="P217" t="s">
        <v>2012</v>
      </c>
      <c r="Q217" t="s">
        <v>2013</v>
      </c>
      <c r="R217" s="11">
        <f t="shared" si="15"/>
        <v>43509.25</v>
      </c>
      <c r="S217" s="10">
        <f t="shared" si="16"/>
        <v>43511.25</v>
      </c>
    </row>
    <row r="218" spans="1:19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>
        <v>1322114400</v>
      </c>
      <c r="L218" t="b">
        <v>0</v>
      </c>
      <c r="M218" t="b">
        <v>0</v>
      </c>
      <c r="N218" s="4">
        <f t="shared" si="13"/>
        <v>1.5507066557107643</v>
      </c>
      <c r="O218" s="5">
        <f t="shared" si="14"/>
        <v>103.97851239669421</v>
      </c>
      <c r="P218" t="s">
        <v>2012</v>
      </c>
      <c r="Q218" t="s">
        <v>2013</v>
      </c>
      <c r="R218" s="11">
        <f t="shared" si="15"/>
        <v>40869.25</v>
      </c>
      <c r="S218" s="10">
        <f t="shared" si="16"/>
        <v>40871.25</v>
      </c>
    </row>
    <row r="219" spans="1:19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t="s">
        <v>14</v>
      </c>
      <c r="G219">
        <v>934</v>
      </c>
      <c r="H219" t="s">
        <v>20</v>
      </c>
      <c r="I219" t="s">
        <v>21</v>
      </c>
      <c r="J219">
        <v>1556427600</v>
      </c>
      <c r="K219">
        <v>1557205200</v>
      </c>
      <c r="L219" t="b">
        <v>0</v>
      </c>
      <c r="M219" t="b">
        <v>0</v>
      </c>
      <c r="N219" s="4">
        <f t="shared" si="13"/>
        <v>0.44753477588871715</v>
      </c>
      <c r="O219" s="5">
        <f t="shared" si="14"/>
        <v>62.003211991434689</v>
      </c>
      <c r="P219" t="s">
        <v>2014</v>
      </c>
      <c r="Q219" t="s">
        <v>2038</v>
      </c>
      <c r="R219" s="11">
        <f t="shared" si="15"/>
        <v>43583.208333333328</v>
      </c>
      <c r="S219" s="10">
        <f t="shared" si="16"/>
        <v>43592.208333333328</v>
      </c>
    </row>
    <row r="220" spans="1:19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t="s">
        <v>19</v>
      </c>
      <c r="G220">
        <v>397</v>
      </c>
      <c r="H220" t="s">
        <v>36</v>
      </c>
      <c r="I220" t="s">
        <v>37</v>
      </c>
      <c r="J220">
        <v>1320991200</v>
      </c>
      <c r="K220">
        <v>1323928800</v>
      </c>
      <c r="L220" t="b">
        <v>0</v>
      </c>
      <c r="M220" t="b">
        <v>1</v>
      </c>
      <c r="N220" s="4">
        <f t="shared" si="13"/>
        <v>2.1594736842105262</v>
      </c>
      <c r="O220" s="5">
        <f t="shared" si="14"/>
        <v>31.005037783375315</v>
      </c>
      <c r="P220" t="s">
        <v>2014</v>
      </c>
      <c r="Q220" t="s">
        <v>2025</v>
      </c>
      <c r="R220" s="11">
        <f t="shared" si="15"/>
        <v>40858.25</v>
      </c>
      <c r="S220" s="10">
        <f t="shared" si="16"/>
        <v>40892.25</v>
      </c>
    </row>
    <row r="221" spans="1:19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>
        <v>1346130000</v>
      </c>
      <c r="L221" t="b">
        <v>0</v>
      </c>
      <c r="M221" t="b">
        <v>0</v>
      </c>
      <c r="N221" s="4">
        <f t="shared" si="13"/>
        <v>3.3212709832134291</v>
      </c>
      <c r="O221" s="5">
        <f t="shared" si="14"/>
        <v>89.991552956465242</v>
      </c>
      <c r="P221" t="s">
        <v>2014</v>
      </c>
      <c r="Q221" t="s">
        <v>2022</v>
      </c>
      <c r="R221" s="11">
        <f t="shared" si="15"/>
        <v>41137.208333333336</v>
      </c>
      <c r="S221" s="10">
        <f t="shared" si="16"/>
        <v>41149.208333333336</v>
      </c>
    </row>
    <row r="222" spans="1:19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>
        <v>1309496400</v>
      </c>
      <c r="K222">
        <v>1311051600</v>
      </c>
      <c r="L222" t="b">
        <v>1</v>
      </c>
      <c r="M222" t="b">
        <v>0</v>
      </c>
      <c r="N222" s="4">
        <f t="shared" si="13"/>
        <v>8.4430379746835441E-2</v>
      </c>
      <c r="O222" s="5">
        <f t="shared" si="14"/>
        <v>39.235294117647058</v>
      </c>
      <c r="P222" t="s">
        <v>2012</v>
      </c>
      <c r="Q222" t="s">
        <v>2013</v>
      </c>
      <c r="R222" s="11">
        <f t="shared" si="15"/>
        <v>40725.208333333336</v>
      </c>
      <c r="S222" s="10">
        <f t="shared" si="16"/>
        <v>40743.208333333336</v>
      </c>
    </row>
    <row r="223" spans="1:19" ht="31.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>
        <v>1340254800</v>
      </c>
      <c r="K223">
        <v>1340427600</v>
      </c>
      <c r="L223" t="b">
        <v>1</v>
      </c>
      <c r="M223" t="b">
        <v>0</v>
      </c>
      <c r="N223" s="4">
        <f t="shared" si="13"/>
        <v>0.9862551440329218</v>
      </c>
      <c r="O223" s="5">
        <f t="shared" si="14"/>
        <v>54.993116108306566</v>
      </c>
      <c r="P223" t="s">
        <v>2029</v>
      </c>
      <c r="Q223" t="s">
        <v>2030</v>
      </c>
      <c r="R223" s="11">
        <f t="shared" si="15"/>
        <v>41081.208333333336</v>
      </c>
      <c r="S223" s="10">
        <f t="shared" si="16"/>
        <v>41083.208333333336</v>
      </c>
    </row>
    <row r="224" spans="1:19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>
        <v>1412312400</v>
      </c>
      <c r="L224" t="b">
        <v>0</v>
      </c>
      <c r="M224" t="b">
        <v>0</v>
      </c>
      <c r="N224" s="4">
        <f t="shared" si="13"/>
        <v>1.3797916666666667</v>
      </c>
      <c r="O224" s="5">
        <f t="shared" si="14"/>
        <v>47.992753623188406</v>
      </c>
      <c r="P224" t="s">
        <v>2027</v>
      </c>
      <c r="Q224" t="s">
        <v>2028</v>
      </c>
      <c r="R224" s="11">
        <f t="shared" si="15"/>
        <v>41914.208333333336</v>
      </c>
      <c r="S224" s="10">
        <f t="shared" si="16"/>
        <v>41915.208333333336</v>
      </c>
    </row>
    <row r="225" spans="1:19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>
        <v>1458104400</v>
      </c>
      <c r="K225">
        <v>1459314000</v>
      </c>
      <c r="L225" t="b">
        <v>0</v>
      </c>
      <c r="M225" t="b">
        <v>0</v>
      </c>
      <c r="N225" s="4">
        <f t="shared" si="13"/>
        <v>0.93810996563573879</v>
      </c>
      <c r="O225" s="5">
        <f t="shared" si="14"/>
        <v>87.966702470461868</v>
      </c>
      <c r="P225" t="s">
        <v>2012</v>
      </c>
      <c r="Q225" t="s">
        <v>2013</v>
      </c>
      <c r="R225" s="11">
        <f t="shared" si="15"/>
        <v>42445.208333333328</v>
      </c>
      <c r="S225" s="10">
        <f t="shared" si="16"/>
        <v>42459.208333333328</v>
      </c>
    </row>
    <row r="226" spans="1:19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>
        <v>1415426400</v>
      </c>
      <c r="L226" t="b">
        <v>0</v>
      </c>
      <c r="M226" t="b">
        <v>0</v>
      </c>
      <c r="N226" s="4">
        <f t="shared" si="13"/>
        <v>4.0363930885529156</v>
      </c>
      <c r="O226" s="5">
        <f t="shared" si="14"/>
        <v>51.999165275459099</v>
      </c>
      <c r="P226" t="s">
        <v>2014</v>
      </c>
      <c r="Q226" t="s">
        <v>2038</v>
      </c>
      <c r="R226" s="11">
        <f t="shared" si="15"/>
        <v>41906.208333333336</v>
      </c>
      <c r="S226" s="10">
        <f t="shared" si="16"/>
        <v>41951.25</v>
      </c>
    </row>
    <row r="227" spans="1:19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>
        <v>1399093200</v>
      </c>
      <c r="L227" t="b">
        <v>1</v>
      </c>
      <c r="M227" t="b">
        <v>0</v>
      </c>
      <c r="N227" s="4">
        <f t="shared" si="13"/>
        <v>2.6017404129793511</v>
      </c>
      <c r="O227" s="5">
        <f t="shared" si="14"/>
        <v>29.999659863945578</v>
      </c>
      <c r="P227" t="s">
        <v>2008</v>
      </c>
      <c r="Q227" t="s">
        <v>2009</v>
      </c>
      <c r="R227" s="11">
        <f t="shared" si="15"/>
        <v>41762.208333333336</v>
      </c>
      <c r="S227" s="10">
        <f t="shared" si="16"/>
        <v>41762.208333333336</v>
      </c>
    </row>
    <row r="228" spans="1:19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>
        <v>1273899600</v>
      </c>
      <c r="L228" t="b">
        <v>0</v>
      </c>
      <c r="M228" t="b">
        <v>0</v>
      </c>
      <c r="N228" s="4">
        <f t="shared" si="13"/>
        <v>3.6663333333333332</v>
      </c>
      <c r="O228" s="5">
        <f t="shared" si="14"/>
        <v>98.205357142857139</v>
      </c>
      <c r="P228" t="s">
        <v>2027</v>
      </c>
      <c r="Q228" t="s">
        <v>2028</v>
      </c>
      <c r="R228" s="11">
        <f t="shared" si="15"/>
        <v>40276.208333333336</v>
      </c>
      <c r="S228" s="10">
        <f t="shared" si="16"/>
        <v>40313.208333333336</v>
      </c>
    </row>
    <row r="229" spans="1:19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>
        <v>1432184400</v>
      </c>
      <c r="L229" t="b">
        <v>0</v>
      </c>
      <c r="M229" t="b">
        <v>0</v>
      </c>
      <c r="N229" s="4">
        <f t="shared" si="13"/>
        <v>1.687208538587849</v>
      </c>
      <c r="O229" s="5">
        <f t="shared" si="14"/>
        <v>108.96182396606575</v>
      </c>
      <c r="P229" t="s">
        <v>2023</v>
      </c>
      <c r="Q229" t="s">
        <v>2036</v>
      </c>
      <c r="R229" s="11">
        <f t="shared" si="15"/>
        <v>42139.208333333328</v>
      </c>
      <c r="S229" s="10">
        <f t="shared" si="16"/>
        <v>42145.208333333328</v>
      </c>
    </row>
    <row r="230" spans="1:19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>
        <v>1474779600</v>
      </c>
      <c r="L230" t="b">
        <v>0</v>
      </c>
      <c r="M230" t="b">
        <v>0</v>
      </c>
      <c r="N230" s="4">
        <f t="shared" si="13"/>
        <v>1.1990717911530093</v>
      </c>
      <c r="O230" s="5">
        <f t="shared" si="14"/>
        <v>66.998379254457049</v>
      </c>
      <c r="P230" t="s">
        <v>2014</v>
      </c>
      <c r="Q230" t="s">
        <v>2022</v>
      </c>
      <c r="R230" s="11">
        <f t="shared" si="15"/>
        <v>42613.208333333328</v>
      </c>
      <c r="S230" s="10">
        <f t="shared" si="16"/>
        <v>42638.208333333328</v>
      </c>
    </row>
    <row r="231" spans="1:19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>
        <v>1500440400</v>
      </c>
      <c r="L231" t="b">
        <v>0</v>
      </c>
      <c r="M231" t="b">
        <v>1</v>
      </c>
      <c r="N231" s="4">
        <f t="shared" si="13"/>
        <v>1.936892523364486</v>
      </c>
      <c r="O231" s="5">
        <f t="shared" si="14"/>
        <v>64.99333594668758</v>
      </c>
      <c r="P231" t="s">
        <v>2023</v>
      </c>
      <c r="Q231" t="s">
        <v>2036</v>
      </c>
      <c r="R231" s="11">
        <f t="shared" si="15"/>
        <v>42887.208333333328</v>
      </c>
      <c r="S231" s="10">
        <f t="shared" si="16"/>
        <v>42935.208333333328</v>
      </c>
    </row>
    <row r="232" spans="1:19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>
        <v>1575612000</v>
      </c>
      <c r="L232" t="b">
        <v>0</v>
      </c>
      <c r="M232" t="b">
        <v>0</v>
      </c>
      <c r="N232" s="4">
        <f t="shared" si="13"/>
        <v>4.2016666666666671</v>
      </c>
      <c r="O232" s="5">
        <f t="shared" si="14"/>
        <v>99.841584158415841</v>
      </c>
      <c r="P232" t="s">
        <v>2023</v>
      </c>
      <c r="Q232" t="s">
        <v>2024</v>
      </c>
      <c r="R232" s="11">
        <f t="shared" si="15"/>
        <v>43805.25</v>
      </c>
      <c r="S232" s="10">
        <f t="shared" si="16"/>
        <v>43805.25</v>
      </c>
    </row>
    <row r="233" spans="1:19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>
        <v>1374123600</v>
      </c>
      <c r="L233" t="b">
        <v>0</v>
      </c>
      <c r="M233" t="b">
        <v>0</v>
      </c>
      <c r="N233" s="4">
        <f t="shared" si="13"/>
        <v>0.76708333333333334</v>
      </c>
      <c r="O233" s="5">
        <f t="shared" si="14"/>
        <v>82.432835820895519</v>
      </c>
      <c r="P233" t="s">
        <v>2012</v>
      </c>
      <c r="Q233" t="s">
        <v>2013</v>
      </c>
      <c r="R233" s="11">
        <f t="shared" si="15"/>
        <v>41415.208333333336</v>
      </c>
      <c r="S233" s="10">
        <f t="shared" si="16"/>
        <v>41473.208333333336</v>
      </c>
    </row>
    <row r="234" spans="1:19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>
        <v>1469509200</v>
      </c>
      <c r="L234" t="b">
        <v>0</v>
      </c>
      <c r="M234" t="b">
        <v>0</v>
      </c>
      <c r="N234" s="4">
        <f t="shared" si="13"/>
        <v>1.7126470588235294</v>
      </c>
      <c r="O234" s="5">
        <f t="shared" si="14"/>
        <v>63.293478260869563</v>
      </c>
      <c r="P234" t="s">
        <v>2012</v>
      </c>
      <c r="Q234" t="s">
        <v>2013</v>
      </c>
      <c r="R234" s="11">
        <f t="shared" si="15"/>
        <v>42576.208333333328</v>
      </c>
      <c r="S234" s="10">
        <f t="shared" si="16"/>
        <v>42577.208333333328</v>
      </c>
    </row>
    <row r="235" spans="1:19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>
        <v>1309237200</v>
      </c>
      <c r="L235" t="b">
        <v>0</v>
      </c>
      <c r="M235" t="b">
        <v>0</v>
      </c>
      <c r="N235" s="4">
        <f t="shared" si="13"/>
        <v>1.5789473684210527</v>
      </c>
      <c r="O235" s="5">
        <f t="shared" si="14"/>
        <v>96.774193548387103</v>
      </c>
      <c r="P235" t="s">
        <v>2014</v>
      </c>
      <c r="Q235" t="s">
        <v>2022</v>
      </c>
      <c r="R235" s="11">
        <f t="shared" si="15"/>
        <v>40706.208333333336</v>
      </c>
      <c r="S235" s="10">
        <f t="shared" si="16"/>
        <v>40722.208333333336</v>
      </c>
    </row>
    <row r="236" spans="1:19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>
        <v>1503378000</v>
      </c>
      <c r="K236">
        <v>1503982800</v>
      </c>
      <c r="L236" t="b">
        <v>0</v>
      </c>
      <c r="M236" t="b">
        <v>1</v>
      </c>
      <c r="N236" s="4">
        <f t="shared" si="13"/>
        <v>1.0908</v>
      </c>
      <c r="O236" s="5">
        <f t="shared" si="14"/>
        <v>54.906040268456373</v>
      </c>
      <c r="P236" t="s">
        <v>2023</v>
      </c>
      <c r="Q236" t="s">
        <v>2024</v>
      </c>
      <c r="R236" s="11">
        <f t="shared" si="15"/>
        <v>42969.208333333328</v>
      </c>
      <c r="S236" s="10">
        <f t="shared" si="16"/>
        <v>42976.208333333328</v>
      </c>
    </row>
    <row r="237" spans="1:19" ht="31.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t="s">
        <v>14</v>
      </c>
      <c r="G237">
        <v>92</v>
      </c>
      <c r="H237" t="s">
        <v>20</v>
      </c>
      <c r="I237" t="s">
        <v>21</v>
      </c>
      <c r="J237">
        <v>1486965600</v>
      </c>
      <c r="K237">
        <v>1487397600</v>
      </c>
      <c r="L237" t="b">
        <v>0</v>
      </c>
      <c r="M237" t="b">
        <v>0</v>
      </c>
      <c r="N237" s="4">
        <f t="shared" si="13"/>
        <v>0.41732558139534881</v>
      </c>
      <c r="O237" s="5">
        <f t="shared" si="14"/>
        <v>39.010869565217391</v>
      </c>
      <c r="P237" t="s">
        <v>2014</v>
      </c>
      <c r="Q237" t="s">
        <v>2022</v>
      </c>
      <c r="R237" s="11">
        <f t="shared" si="15"/>
        <v>42779.25</v>
      </c>
      <c r="S237" s="10">
        <f t="shared" si="16"/>
        <v>42784.25</v>
      </c>
    </row>
    <row r="238" spans="1:19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>
        <v>1561438800</v>
      </c>
      <c r="K238">
        <v>1562043600</v>
      </c>
      <c r="L238" t="b">
        <v>0</v>
      </c>
      <c r="M238" t="b">
        <v>1</v>
      </c>
      <c r="N238" s="4">
        <f t="shared" si="13"/>
        <v>0.10944303797468355</v>
      </c>
      <c r="O238" s="5">
        <f t="shared" si="14"/>
        <v>75.84210526315789</v>
      </c>
      <c r="P238" t="s">
        <v>2008</v>
      </c>
      <c r="Q238" t="s">
        <v>2009</v>
      </c>
      <c r="R238" s="11">
        <f t="shared" si="15"/>
        <v>43641.208333333328</v>
      </c>
      <c r="S238" s="10">
        <f t="shared" si="16"/>
        <v>43648.208333333328</v>
      </c>
    </row>
    <row r="239" spans="1:19" ht="31.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>
        <v>1398574800</v>
      </c>
      <c r="L239" t="b">
        <v>0</v>
      </c>
      <c r="M239" t="b">
        <v>0</v>
      </c>
      <c r="N239" s="4">
        <f t="shared" si="13"/>
        <v>1.593763440860215</v>
      </c>
      <c r="O239" s="5">
        <f t="shared" si="14"/>
        <v>45.051671732522799</v>
      </c>
      <c r="P239" t="s">
        <v>2014</v>
      </c>
      <c r="Q239" t="s">
        <v>2022</v>
      </c>
      <c r="R239" s="11">
        <f t="shared" si="15"/>
        <v>41754.208333333336</v>
      </c>
      <c r="S239" s="10">
        <f t="shared" si="16"/>
        <v>41756.208333333336</v>
      </c>
    </row>
    <row r="240" spans="1:19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>
        <v>1513231200</v>
      </c>
      <c r="K240">
        <v>1515391200</v>
      </c>
      <c r="L240" t="b">
        <v>0</v>
      </c>
      <c r="M240" t="b">
        <v>1</v>
      </c>
      <c r="N240" s="4">
        <f t="shared" si="13"/>
        <v>4.2241666666666671</v>
      </c>
      <c r="O240" s="5">
        <f t="shared" si="14"/>
        <v>104.51546391752578</v>
      </c>
      <c r="P240" t="s">
        <v>2012</v>
      </c>
      <c r="Q240" t="s">
        <v>2013</v>
      </c>
      <c r="R240" s="11">
        <f t="shared" si="15"/>
        <v>43083.25</v>
      </c>
      <c r="S240" s="10">
        <f t="shared" si="16"/>
        <v>43108.25</v>
      </c>
    </row>
    <row r="241" spans="1:19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>
        <v>1440824400</v>
      </c>
      <c r="K241">
        <v>1441170000</v>
      </c>
      <c r="L241" t="b">
        <v>0</v>
      </c>
      <c r="M241" t="b">
        <v>0</v>
      </c>
      <c r="N241" s="4">
        <f t="shared" si="13"/>
        <v>0.97718749999999999</v>
      </c>
      <c r="O241" s="5">
        <f t="shared" si="14"/>
        <v>76.268292682926827</v>
      </c>
      <c r="P241" t="s">
        <v>2010</v>
      </c>
      <c r="Q241" t="s">
        <v>2019</v>
      </c>
      <c r="R241" s="11">
        <f t="shared" si="15"/>
        <v>42245.208333333328</v>
      </c>
      <c r="S241" s="10">
        <f t="shared" si="16"/>
        <v>42249.208333333328</v>
      </c>
    </row>
    <row r="242" spans="1:19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>
        <v>1281157200</v>
      </c>
      <c r="L242" t="b">
        <v>0</v>
      </c>
      <c r="M242" t="b">
        <v>0</v>
      </c>
      <c r="N242" s="4">
        <f t="shared" si="13"/>
        <v>4.1878911564625847</v>
      </c>
      <c r="O242" s="5">
        <f t="shared" si="14"/>
        <v>69.015695067264573</v>
      </c>
      <c r="P242" t="s">
        <v>2012</v>
      </c>
      <c r="Q242" t="s">
        <v>2013</v>
      </c>
      <c r="R242" s="11">
        <f t="shared" si="15"/>
        <v>40396.208333333336</v>
      </c>
      <c r="S242" s="10">
        <f t="shared" si="16"/>
        <v>40397.208333333336</v>
      </c>
    </row>
    <row r="243" spans="1:19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>
        <v>1397365200</v>
      </c>
      <c r="K243">
        <v>1398229200</v>
      </c>
      <c r="L243" t="b">
        <v>0</v>
      </c>
      <c r="M243" t="b">
        <v>1</v>
      </c>
      <c r="N243" s="4">
        <f t="shared" si="13"/>
        <v>1.0191632047477746</v>
      </c>
      <c r="O243" s="5">
        <f t="shared" si="14"/>
        <v>101.97684085510689</v>
      </c>
      <c r="P243" t="s">
        <v>2020</v>
      </c>
      <c r="Q243" t="s">
        <v>2021</v>
      </c>
      <c r="R243" s="11">
        <f t="shared" si="15"/>
        <v>41742.208333333336</v>
      </c>
      <c r="S243" s="10">
        <f t="shared" si="16"/>
        <v>41752.208333333336</v>
      </c>
    </row>
    <row r="244" spans="1:19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>
        <v>1495256400</v>
      </c>
      <c r="L244" t="b">
        <v>0</v>
      </c>
      <c r="M244" t="b">
        <v>1</v>
      </c>
      <c r="N244" s="4">
        <f t="shared" si="13"/>
        <v>1.2772619047619047</v>
      </c>
      <c r="O244" s="5">
        <f t="shared" si="14"/>
        <v>42.915999999999997</v>
      </c>
      <c r="P244" t="s">
        <v>2008</v>
      </c>
      <c r="Q244" t="s">
        <v>2009</v>
      </c>
      <c r="R244" s="11">
        <f t="shared" si="15"/>
        <v>42865.208333333328</v>
      </c>
      <c r="S244" s="10">
        <f t="shared" si="16"/>
        <v>42875.208333333328</v>
      </c>
    </row>
    <row r="245" spans="1:19" ht="31.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>
        <v>1520402400</v>
      </c>
      <c r="L245" t="b">
        <v>0</v>
      </c>
      <c r="M245" t="b">
        <v>0</v>
      </c>
      <c r="N245" s="4">
        <f t="shared" si="13"/>
        <v>4.4521739130434783</v>
      </c>
      <c r="O245" s="5">
        <f t="shared" si="14"/>
        <v>43.025210084033617</v>
      </c>
      <c r="P245" t="s">
        <v>2012</v>
      </c>
      <c r="Q245" t="s">
        <v>2013</v>
      </c>
      <c r="R245" s="11">
        <f t="shared" si="15"/>
        <v>43163.25</v>
      </c>
      <c r="S245" s="10">
        <f t="shared" si="16"/>
        <v>43166.25</v>
      </c>
    </row>
    <row r="246" spans="1:19" ht="31.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>
        <v>1409806800</v>
      </c>
      <c r="L246" t="b">
        <v>0</v>
      </c>
      <c r="M246" t="b">
        <v>0</v>
      </c>
      <c r="N246" s="4">
        <f t="shared" si="13"/>
        <v>5.6971428571428575</v>
      </c>
      <c r="O246" s="5">
        <f t="shared" si="14"/>
        <v>75.245283018867923</v>
      </c>
      <c r="P246" t="s">
        <v>2012</v>
      </c>
      <c r="Q246" t="s">
        <v>2013</v>
      </c>
      <c r="R246" s="11">
        <f t="shared" si="15"/>
        <v>41834.208333333336</v>
      </c>
      <c r="S246" s="10">
        <f t="shared" si="16"/>
        <v>41886.208333333336</v>
      </c>
    </row>
    <row r="247" spans="1:19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>
        <v>1396933200</v>
      </c>
      <c r="L247" t="b">
        <v>0</v>
      </c>
      <c r="M247" t="b">
        <v>0</v>
      </c>
      <c r="N247" s="4">
        <f t="shared" si="13"/>
        <v>5.0934482758620687</v>
      </c>
      <c r="O247" s="5">
        <f t="shared" si="14"/>
        <v>69.023364485981304</v>
      </c>
      <c r="P247" t="s">
        <v>2012</v>
      </c>
      <c r="Q247" t="s">
        <v>2013</v>
      </c>
      <c r="R247" s="11">
        <f t="shared" si="15"/>
        <v>41736.208333333336</v>
      </c>
      <c r="S247" s="10">
        <f t="shared" si="16"/>
        <v>41737.208333333336</v>
      </c>
    </row>
    <row r="248" spans="1:19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>
        <v>1376024400</v>
      </c>
      <c r="L248" t="b">
        <v>0</v>
      </c>
      <c r="M248" t="b">
        <v>0</v>
      </c>
      <c r="N248" s="4">
        <f t="shared" si="13"/>
        <v>3.2553333333333332</v>
      </c>
      <c r="O248" s="5">
        <f t="shared" si="14"/>
        <v>65.986486486486484</v>
      </c>
      <c r="P248" t="s">
        <v>2010</v>
      </c>
      <c r="Q248" t="s">
        <v>2011</v>
      </c>
      <c r="R248" s="11">
        <f t="shared" si="15"/>
        <v>41491.208333333336</v>
      </c>
      <c r="S248" s="10">
        <f t="shared" si="16"/>
        <v>41495.208333333336</v>
      </c>
    </row>
    <row r="249" spans="1:19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>
        <v>1483682400</v>
      </c>
      <c r="L249" t="b">
        <v>0</v>
      </c>
      <c r="M249" t="b">
        <v>1</v>
      </c>
      <c r="N249" s="4">
        <f t="shared" si="13"/>
        <v>9.3261616161616168</v>
      </c>
      <c r="O249" s="5">
        <f t="shared" si="14"/>
        <v>98.013800424628457</v>
      </c>
      <c r="P249" t="s">
        <v>2020</v>
      </c>
      <c r="Q249" t="s">
        <v>2026</v>
      </c>
      <c r="R249" s="11">
        <f t="shared" si="15"/>
        <v>42726.25</v>
      </c>
      <c r="S249" s="10">
        <f t="shared" si="16"/>
        <v>42741.25</v>
      </c>
    </row>
    <row r="250" spans="1:19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>
        <v>1420005600</v>
      </c>
      <c r="K250">
        <v>1420437600</v>
      </c>
      <c r="L250" t="b">
        <v>0</v>
      </c>
      <c r="M250" t="b">
        <v>0</v>
      </c>
      <c r="N250" s="4">
        <f t="shared" si="13"/>
        <v>2.1133870967741935</v>
      </c>
      <c r="O250" s="5">
        <f t="shared" si="14"/>
        <v>60.105504587155963</v>
      </c>
      <c r="P250" t="s">
        <v>2023</v>
      </c>
      <c r="Q250" t="s">
        <v>2036</v>
      </c>
      <c r="R250" s="11">
        <f t="shared" si="15"/>
        <v>42004.25</v>
      </c>
      <c r="S250" s="10">
        <f t="shared" si="16"/>
        <v>42009.25</v>
      </c>
    </row>
    <row r="251" spans="1:19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>
        <v>1420783200</v>
      </c>
      <c r="L251" t="b">
        <v>0</v>
      </c>
      <c r="M251" t="b">
        <v>0</v>
      </c>
      <c r="N251" s="4">
        <f t="shared" si="13"/>
        <v>2.7332520325203253</v>
      </c>
      <c r="O251" s="5">
        <f t="shared" si="14"/>
        <v>26.000773395204948</v>
      </c>
      <c r="P251" t="s">
        <v>2020</v>
      </c>
      <c r="Q251" t="s">
        <v>2034</v>
      </c>
      <c r="R251" s="11">
        <f t="shared" si="15"/>
        <v>42006.25</v>
      </c>
      <c r="S251" s="10">
        <f t="shared" si="16"/>
        <v>42013.25</v>
      </c>
    </row>
    <row r="252" spans="1:19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>
        <v>1264399200</v>
      </c>
      <c r="K252">
        <v>1267423200</v>
      </c>
      <c r="L252" t="b">
        <v>0</v>
      </c>
      <c r="M252" t="b">
        <v>0</v>
      </c>
      <c r="N252" s="4">
        <f t="shared" si="13"/>
        <v>0.03</v>
      </c>
      <c r="O252" s="5">
        <f t="shared" si="14"/>
        <v>3</v>
      </c>
      <c r="P252" t="s">
        <v>2008</v>
      </c>
      <c r="Q252" t="s">
        <v>2009</v>
      </c>
      <c r="R252" s="11">
        <f t="shared" si="15"/>
        <v>40203.25</v>
      </c>
      <c r="S252" s="10">
        <f t="shared" si="16"/>
        <v>40238.25</v>
      </c>
    </row>
    <row r="253" spans="1:19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>
        <v>1355032800</v>
      </c>
      <c r="K253">
        <v>1355205600</v>
      </c>
      <c r="L253" t="b">
        <v>0</v>
      </c>
      <c r="M253" t="b">
        <v>0</v>
      </c>
      <c r="N253" s="4">
        <f t="shared" si="13"/>
        <v>0.54084507042253516</v>
      </c>
      <c r="O253" s="5">
        <f t="shared" si="14"/>
        <v>38.019801980198018</v>
      </c>
      <c r="P253" t="s">
        <v>2012</v>
      </c>
      <c r="Q253" t="s">
        <v>2013</v>
      </c>
      <c r="R253" s="11">
        <f t="shared" si="15"/>
        <v>41252.25</v>
      </c>
      <c r="S253" s="10">
        <f t="shared" si="16"/>
        <v>41254.25</v>
      </c>
    </row>
    <row r="254" spans="1:19" ht="31.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>
        <v>1383109200</v>
      </c>
      <c r="L254" t="b">
        <v>0</v>
      </c>
      <c r="M254" t="b">
        <v>0</v>
      </c>
      <c r="N254" s="4">
        <f t="shared" si="13"/>
        <v>6.2629999999999999</v>
      </c>
      <c r="O254" s="5">
        <f t="shared" si="14"/>
        <v>106.15254237288136</v>
      </c>
      <c r="P254" t="s">
        <v>2012</v>
      </c>
      <c r="Q254" t="s">
        <v>2013</v>
      </c>
      <c r="R254" s="11">
        <f t="shared" si="15"/>
        <v>41572.208333333336</v>
      </c>
      <c r="S254" s="10">
        <f t="shared" si="16"/>
        <v>41577.208333333336</v>
      </c>
    </row>
    <row r="255" spans="1:19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s="4">
        <f t="shared" si="13"/>
        <v>0.8902139917695473</v>
      </c>
      <c r="O255" s="5">
        <f t="shared" si="14"/>
        <v>81.019475655430711</v>
      </c>
      <c r="P255" t="s">
        <v>2014</v>
      </c>
      <c r="Q255" t="s">
        <v>2017</v>
      </c>
      <c r="R255" s="11">
        <f t="shared" si="15"/>
        <v>40641.208333333336</v>
      </c>
      <c r="S255" s="10">
        <f t="shared" si="16"/>
        <v>40653.208333333336</v>
      </c>
    </row>
    <row r="256" spans="1:19" ht="31.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>
        <v>1487829600</v>
      </c>
      <c r="L256" t="b">
        <v>0</v>
      </c>
      <c r="M256" t="b">
        <v>0</v>
      </c>
      <c r="N256" s="4">
        <f t="shared" si="13"/>
        <v>1.8489130434782608</v>
      </c>
      <c r="O256" s="5">
        <f t="shared" si="14"/>
        <v>96.647727272727266</v>
      </c>
      <c r="P256" t="s">
        <v>2020</v>
      </c>
      <c r="Q256" t="s">
        <v>2021</v>
      </c>
      <c r="R256" s="11">
        <f t="shared" si="15"/>
        <v>42787.25</v>
      </c>
      <c r="S256" s="10">
        <f t="shared" si="16"/>
        <v>42789.25</v>
      </c>
    </row>
    <row r="257" spans="1:19" ht="31.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>
        <v>1298268000</v>
      </c>
      <c r="L257" t="b">
        <v>0</v>
      </c>
      <c r="M257" t="b">
        <v>1</v>
      </c>
      <c r="N257" s="4">
        <f t="shared" si="13"/>
        <v>1.2016770186335404</v>
      </c>
      <c r="O257" s="5">
        <f t="shared" si="14"/>
        <v>57.003535651149086</v>
      </c>
      <c r="P257" t="s">
        <v>2008</v>
      </c>
      <c r="Q257" t="s">
        <v>2009</v>
      </c>
      <c r="R257" s="11">
        <f t="shared" si="15"/>
        <v>40590.25</v>
      </c>
      <c r="S257" s="10">
        <f t="shared" si="16"/>
        <v>40595.25</v>
      </c>
    </row>
    <row r="258" spans="1:19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>
        <v>1453615200</v>
      </c>
      <c r="K258">
        <v>1456812000</v>
      </c>
      <c r="L258" t="b">
        <v>0</v>
      </c>
      <c r="M258" t="b">
        <v>0</v>
      </c>
      <c r="N258" s="4">
        <f t="shared" si="13"/>
        <v>0.23390243902439026</v>
      </c>
      <c r="O258" s="5">
        <f t="shared" si="14"/>
        <v>63.93333333333333</v>
      </c>
      <c r="P258" t="s">
        <v>2008</v>
      </c>
      <c r="Q258" t="s">
        <v>2009</v>
      </c>
      <c r="R258" s="11">
        <f t="shared" si="15"/>
        <v>42393.25</v>
      </c>
      <c r="S258" s="10">
        <f t="shared" si="16"/>
        <v>42430.25</v>
      </c>
    </row>
    <row r="259" spans="1:19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>
        <v>1363669200</v>
      </c>
      <c r="L259" t="b">
        <v>0</v>
      </c>
      <c r="M259" t="b">
        <v>0</v>
      </c>
      <c r="N259" s="4">
        <f t="shared" ref="N259:N322" si="17">E259/D259</f>
        <v>1.46</v>
      </c>
      <c r="O259" s="5">
        <f t="shared" ref="O259:O322" si="18">E259/G259</f>
        <v>90.456521739130437</v>
      </c>
      <c r="P259" t="s">
        <v>2012</v>
      </c>
      <c r="Q259" t="s">
        <v>2013</v>
      </c>
      <c r="R259" s="11">
        <f t="shared" ref="R259:R322" si="19">(((J259/60)/60)/24)+DATE(1970,1,1)</f>
        <v>41338.25</v>
      </c>
      <c r="S259" s="10">
        <f t="shared" ref="S259:S322" si="20">(((K259/60)/60)/24)+DATE(1970,1,1)</f>
        <v>41352.208333333336</v>
      </c>
    </row>
    <row r="260" spans="1:19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>
        <v>1482904800</v>
      </c>
      <c r="L260" t="b">
        <v>0</v>
      </c>
      <c r="M260" t="b">
        <v>1</v>
      </c>
      <c r="N260" s="4">
        <f t="shared" si="17"/>
        <v>2.6848000000000001</v>
      </c>
      <c r="O260" s="5">
        <f t="shared" si="18"/>
        <v>72.172043010752688</v>
      </c>
      <c r="P260" t="s">
        <v>2012</v>
      </c>
      <c r="Q260" t="s">
        <v>2013</v>
      </c>
      <c r="R260" s="11">
        <f t="shared" si="19"/>
        <v>42712.25</v>
      </c>
      <c r="S260" s="10">
        <f t="shared" si="20"/>
        <v>42732.25</v>
      </c>
    </row>
    <row r="261" spans="1:19" ht="31.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>
        <v>1356588000</v>
      </c>
      <c r="L261" t="b">
        <v>1</v>
      </c>
      <c r="M261" t="b">
        <v>0</v>
      </c>
      <c r="N261" s="4">
        <f t="shared" si="17"/>
        <v>5.9749999999999996</v>
      </c>
      <c r="O261" s="5">
        <f t="shared" si="18"/>
        <v>77.934782608695656</v>
      </c>
      <c r="P261" t="s">
        <v>2027</v>
      </c>
      <c r="Q261" t="s">
        <v>2028</v>
      </c>
      <c r="R261" s="11">
        <f t="shared" si="19"/>
        <v>41251.25</v>
      </c>
      <c r="S261" s="10">
        <f t="shared" si="20"/>
        <v>41270.25</v>
      </c>
    </row>
    <row r="262" spans="1:19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>
        <v>1349845200</v>
      </c>
      <c r="L262" t="b">
        <v>0</v>
      </c>
      <c r="M262" t="b">
        <v>0</v>
      </c>
      <c r="N262" s="4">
        <f t="shared" si="17"/>
        <v>1.5769841269841269</v>
      </c>
      <c r="O262" s="5">
        <f t="shared" si="18"/>
        <v>38.065134099616856</v>
      </c>
      <c r="P262" t="s">
        <v>2008</v>
      </c>
      <c r="Q262" t="s">
        <v>2009</v>
      </c>
      <c r="R262" s="11">
        <f t="shared" si="19"/>
        <v>41180.208333333336</v>
      </c>
      <c r="S262" s="10">
        <f t="shared" si="20"/>
        <v>41192.208333333336</v>
      </c>
    </row>
    <row r="263" spans="1:19" ht="31.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>
        <v>1282712400</v>
      </c>
      <c r="K263">
        <v>1283058000</v>
      </c>
      <c r="L263" t="b">
        <v>0</v>
      </c>
      <c r="M263" t="b">
        <v>1</v>
      </c>
      <c r="N263" s="4">
        <f t="shared" si="17"/>
        <v>0.31201660735468567</v>
      </c>
      <c r="O263" s="5">
        <f t="shared" si="18"/>
        <v>57.936123348017624</v>
      </c>
      <c r="P263" t="s">
        <v>2008</v>
      </c>
      <c r="Q263" t="s">
        <v>2009</v>
      </c>
      <c r="R263" s="11">
        <f t="shared" si="19"/>
        <v>40415.208333333336</v>
      </c>
      <c r="S263" s="10">
        <f t="shared" si="20"/>
        <v>40419.208333333336</v>
      </c>
    </row>
    <row r="264" spans="1:19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>
        <v>1304226000</v>
      </c>
      <c r="L264" t="b">
        <v>0</v>
      </c>
      <c r="M264" t="b">
        <v>1</v>
      </c>
      <c r="N264" s="4">
        <f t="shared" si="17"/>
        <v>3.1341176470588237</v>
      </c>
      <c r="O264" s="5">
        <f t="shared" si="18"/>
        <v>49.794392523364486</v>
      </c>
      <c r="P264" t="s">
        <v>2008</v>
      </c>
      <c r="Q264" t="s">
        <v>2018</v>
      </c>
      <c r="R264" s="11">
        <f t="shared" si="19"/>
        <v>40638.208333333336</v>
      </c>
      <c r="S264" s="10">
        <f t="shared" si="20"/>
        <v>40664.208333333336</v>
      </c>
    </row>
    <row r="265" spans="1:19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>
        <v>1263016800</v>
      </c>
      <c r="L265" t="b">
        <v>0</v>
      </c>
      <c r="M265" t="b">
        <v>0</v>
      </c>
      <c r="N265" s="4">
        <f t="shared" si="17"/>
        <v>3.7089655172413791</v>
      </c>
      <c r="O265" s="5">
        <f t="shared" si="18"/>
        <v>54.050251256281406</v>
      </c>
      <c r="P265" t="s">
        <v>2027</v>
      </c>
      <c r="Q265" t="s">
        <v>2028</v>
      </c>
      <c r="R265" s="11">
        <f t="shared" si="19"/>
        <v>40187.25</v>
      </c>
      <c r="S265" s="10">
        <f t="shared" si="20"/>
        <v>40187.25</v>
      </c>
    </row>
    <row r="266" spans="1:19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>
        <v>1362031200</v>
      </c>
      <c r="L266" t="b">
        <v>0</v>
      </c>
      <c r="M266" t="b">
        <v>0</v>
      </c>
      <c r="N266" s="4">
        <f t="shared" si="17"/>
        <v>3.6266447368421053</v>
      </c>
      <c r="O266" s="5">
        <f t="shared" si="18"/>
        <v>30.002721335268504</v>
      </c>
      <c r="P266" t="s">
        <v>2012</v>
      </c>
      <c r="Q266" t="s">
        <v>2013</v>
      </c>
      <c r="R266" s="11">
        <f t="shared" si="19"/>
        <v>41317.25</v>
      </c>
      <c r="S266" s="10">
        <f t="shared" si="20"/>
        <v>41333.25</v>
      </c>
    </row>
    <row r="267" spans="1:19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>
        <v>1455602400</v>
      </c>
      <c r="L267" t="b">
        <v>0</v>
      </c>
      <c r="M267" t="b">
        <v>0</v>
      </c>
      <c r="N267" s="4">
        <f t="shared" si="17"/>
        <v>1.2308163265306122</v>
      </c>
      <c r="O267" s="5">
        <f t="shared" si="18"/>
        <v>70.127906976744185</v>
      </c>
      <c r="P267" t="s">
        <v>2012</v>
      </c>
      <c r="Q267" t="s">
        <v>2013</v>
      </c>
      <c r="R267" s="11">
        <f t="shared" si="19"/>
        <v>42372.25</v>
      </c>
      <c r="S267" s="10">
        <f t="shared" si="20"/>
        <v>42416.25</v>
      </c>
    </row>
    <row r="268" spans="1:19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>
        <v>1415340000</v>
      </c>
      <c r="K268">
        <v>1418191200</v>
      </c>
      <c r="L268" t="b">
        <v>0</v>
      </c>
      <c r="M268" t="b">
        <v>1</v>
      </c>
      <c r="N268" s="4">
        <f t="shared" si="17"/>
        <v>0.76766756032171579</v>
      </c>
      <c r="O268" s="5">
        <f t="shared" si="18"/>
        <v>26.996228786926462</v>
      </c>
      <c r="P268" t="s">
        <v>2008</v>
      </c>
      <c r="Q268" t="s">
        <v>2033</v>
      </c>
      <c r="R268" s="11">
        <f t="shared" si="19"/>
        <v>41950.25</v>
      </c>
      <c r="S268" s="10">
        <f t="shared" si="20"/>
        <v>41983.25</v>
      </c>
    </row>
    <row r="269" spans="1:19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>
        <v>1351054800</v>
      </c>
      <c r="K269">
        <v>1352440800</v>
      </c>
      <c r="L269" t="b">
        <v>0</v>
      </c>
      <c r="M269" t="b">
        <v>0</v>
      </c>
      <c r="N269" s="4">
        <f t="shared" si="17"/>
        <v>2.3362012987012988</v>
      </c>
      <c r="O269" s="5">
        <f t="shared" si="18"/>
        <v>51.990606936416185</v>
      </c>
      <c r="P269" t="s">
        <v>2012</v>
      </c>
      <c r="Q269" t="s">
        <v>2013</v>
      </c>
      <c r="R269" s="11">
        <f t="shared" si="19"/>
        <v>41206.208333333336</v>
      </c>
      <c r="S269" s="10">
        <f t="shared" si="20"/>
        <v>41222.25</v>
      </c>
    </row>
    <row r="270" spans="1:19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>
        <v>1353304800</v>
      </c>
      <c r="L270" t="b">
        <v>0</v>
      </c>
      <c r="M270" t="b">
        <v>0</v>
      </c>
      <c r="N270" s="4">
        <f t="shared" si="17"/>
        <v>1.8053333333333332</v>
      </c>
      <c r="O270" s="5">
        <f t="shared" si="18"/>
        <v>56.416666666666664</v>
      </c>
      <c r="P270" t="s">
        <v>2014</v>
      </c>
      <c r="Q270" t="s">
        <v>2015</v>
      </c>
      <c r="R270" s="11">
        <f t="shared" si="19"/>
        <v>41186.208333333336</v>
      </c>
      <c r="S270" s="10">
        <f t="shared" si="20"/>
        <v>41232.25</v>
      </c>
    </row>
    <row r="271" spans="1:19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>
        <v>1550728800</v>
      </c>
      <c r="L271" t="b">
        <v>0</v>
      </c>
      <c r="M271" t="b">
        <v>0</v>
      </c>
      <c r="N271" s="4">
        <f t="shared" si="17"/>
        <v>2.5262857142857142</v>
      </c>
      <c r="O271" s="5">
        <f t="shared" si="18"/>
        <v>101.63218390804597</v>
      </c>
      <c r="P271" t="s">
        <v>2014</v>
      </c>
      <c r="Q271" t="s">
        <v>2035</v>
      </c>
      <c r="R271" s="11">
        <f t="shared" si="19"/>
        <v>43496.25</v>
      </c>
      <c r="S271" s="10">
        <f t="shared" si="20"/>
        <v>43517.25</v>
      </c>
    </row>
    <row r="272" spans="1:19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>
        <v>1291442400</v>
      </c>
      <c r="L272" t="b">
        <v>0</v>
      </c>
      <c r="M272" t="b">
        <v>0</v>
      </c>
      <c r="N272" s="4">
        <f t="shared" si="17"/>
        <v>0.27176538240368026</v>
      </c>
      <c r="O272" s="5">
        <f t="shared" si="18"/>
        <v>25.005291005291006</v>
      </c>
      <c r="P272" t="s">
        <v>2023</v>
      </c>
      <c r="Q272" t="s">
        <v>2024</v>
      </c>
      <c r="R272" s="11">
        <f t="shared" si="19"/>
        <v>40514.25</v>
      </c>
      <c r="S272" s="10">
        <f t="shared" si="20"/>
        <v>40516.25</v>
      </c>
    </row>
    <row r="273" spans="1:19" ht="31.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>
        <v>1452146400</v>
      </c>
      <c r="L273" t="b">
        <v>0</v>
      </c>
      <c r="M273" t="b">
        <v>0</v>
      </c>
      <c r="N273" s="4">
        <f t="shared" si="17"/>
        <v>1.2706571242680547E-2</v>
      </c>
      <c r="O273" s="5">
        <f t="shared" si="18"/>
        <v>32.016393442622949</v>
      </c>
      <c r="P273" t="s">
        <v>2027</v>
      </c>
      <c r="Q273" t="s">
        <v>2028</v>
      </c>
      <c r="R273" s="11">
        <f t="shared" si="19"/>
        <v>42345.25</v>
      </c>
      <c r="S273" s="10">
        <f t="shared" si="20"/>
        <v>42376.25</v>
      </c>
    </row>
    <row r="274" spans="1:19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>
        <v>1564894800</v>
      </c>
      <c r="L274" t="b">
        <v>0</v>
      </c>
      <c r="M274" t="b">
        <v>1</v>
      </c>
      <c r="N274" s="4">
        <f t="shared" si="17"/>
        <v>3.0400978473581213</v>
      </c>
      <c r="O274" s="5">
        <f t="shared" si="18"/>
        <v>82.021647307286173</v>
      </c>
      <c r="P274" t="s">
        <v>2012</v>
      </c>
      <c r="Q274" t="s">
        <v>2013</v>
      </c>
      <c r="R274" s="11">
        <f t="shared" si="19"/>
        <v>43656.208333333328</v>
      </c>
      <c r="S274" s="10">
        <f t="shared" si="20"/>
        <v>43681.208333333328</v>
      </c>
    </row>
    <row r="275" spans="1:19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s="4">
        <f t="shared" si="17"/>
        <v>1.3723076923076922</v>
      </c>
      <c r="O275" s="5">
        <f t="shared" si="18"/>
        <v>37.957446808510639</v>
      </c>
      <c r="P275" t="s">
        <v>2012</v>
      </c>
      <c r="Q275" t="s">
        <v>2013</v>
      </c>
      <c r="R275" s="11">
        <f t="shared" si="19"/>
        <v>42995.208333333328</v>
      </c>
      <c r="S275" s="10">
        <f t="shared" si="20"/>
        <v>42998.208333333328</v>
      </c>
    </row>
    <row r="276" spans="1:19" ht="31.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>
        <v>1509948000</v>
      </c>
      <c r="K276">
        <v>1510380000</v>
      </c>
      <c r="L276" t="b">
        <v>0</v>
      </c>
      <c r="M276" t="b">
        <v>0</v>
      </c>
      <c r="N276" s="4">
        <f t="shared" si="17"/>
        <v>0.32208333333333333</v>
      </c>
      <c r="O276" s="5">
        <f t="shared" si="18"/>
        <v>51.533333333333331</v>
      </c>
      <c r="P276" t="s">
        <v>2012</v>
      </c>
      <c r="Q276" t="s">
        <v>2013</v>
      </c>
      <c r="R276" s="11">
        <f t="shared" si="19"/>
        <v>43045.25</v>
      </c>
      <c r="S276" s="10">
        <f t="shared" si="20"/>
        <v>43050.25</v>
      </c>
    </row>
    <row r="277" spans="1:19" ht="31.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>
        <v>1555218000</v>
      </c>
      <c r="L277" t="b">
        <v>0</v>
      </c>
      <c r="M277" t="b">
        <v>0</v>
      </c>
      <c r="N277" s="4">
        <f t="shared" si="17"/>
        <v>2.4151282051282053</v>
      </c>
      <c r="O277" s="5">
        <f t="shared" si="18"/>
        <v>81.198275862068968</v>
      </c>
      <c r="P277" t="s">
        <v>2020</v>
      </c>
      <c r="Q277" t="s">
        <v>2034</v>
      </c>
      <c r="R277" s="11">
        <f t="shared" si="19"/>
        <v>43561.208333333328</v>
      </c>
      <c r="S277" s="10">
        <f t="shared" si="20"/>
        <v>43569.208333333328</v>
      </c>
    </row>
    <row r="278" spans="1:19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>
        <v>1334811600</v>
      </c>
      <c r="K278">
        <v>1335243600</v>
      </c>
      <c r="L278" t="b">
        <v>0</v>
      </c>
      <c r="M278" t="b">
        <v>1</v>
      </c>
      <c r="N278" s="4">
        <f t="shared" si="17"/>
        <v>0.96799999999999997</v>
      </c>
      <c r="O278" s="5">
        <f t="shared" si="18"/>
        <v>40.030075187969928</v>
      </c>
      <c r="P278" t="s">
        <v>2023</v>
      </c>
      <c r="Q278" t="s">
        <v>2024</v>
      </c>
      <c r="R278" s="11">
        <f t="shared" si="19"/>
        <v>41018.208333333336</v>
      </c>
      <c r="S278" s="10">
        <f t="shared" si="20"/>
        <v>41023.208333333336</v>
      </c>
    </row>
    <row r="279" spans="1:19" ht="31.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>
        <v>1279688400</v>
      </c>
      <c r="L279" t="b">
        <v>0</v>
      </c>
      <c r="M279" t="b">
        <v>0</v>
      </c>
      <c r="N279" s="4">
        <f t="shared" si="17"/>
        <v>10.664285714285715</v>
      </c>
      <c r="O279" s="5">
        <f t="shared" si="18"/>
        <v>89.939759036144579</v>
      </c>
      <c r="P279" t="s">
        <v>2012</v>
      </c>
      <c r="Q279" t="s">
        <v>2013</v>
      </c>
      <c r="R279" s="11">
        <f t="shared" si="19"/>
        <v>40378.208333333336</v>
      </c>
      <c r="S279" s="10">
        <f t="shared" si="20"/>
        <v>40380.208333333336</v>
      </c>
    </row>
    <row r="280" spans="1:19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>
        <v>1356069600</v>
      </c>
      <c r="L280" t="b">
        <v>0</v>
      </c>
      <c r="M280" t="b">
        <v>0</v>
      </c>
      <c r="N280" s="4">
        <f t="shared" si="17"/>
        <v>3.2588888888888889</v>
      </c>
      <c r="O280" s="5">
        <f t="shared" si="18"/>
        <v>96.692307692307693</v>
      </c>
      <c r="P280" t="s">
        <v>2010</v>
      </c>
      <c r="Q280" t="s">
        <v>2011</v>
      </c>
      <c r="R280" s="11">
        <f t="shared" si="19"/>
        <v>41239.25</v>
      </c>
      <c r="S280" s="10">
        <f t="shared" si="20"/>
        <v>41264.25</v>
      </c>
    </row>
    <row r="281" spans="1:19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>
        <v>1536210000</v>
      </c>
      <c r="L281" t="b">
        <v>0</v>
      </c>
      <c r="M281" t="b">
        <v>0</v>
      </c>
      <c r="N281" s="4">
        <f t="shared" si="17"/>
        <v>1.7070000000000001</v>
      </c>
      <c r="O281" s="5">
        <f t="shared" si="18"/>
        <v>25.010989010989011</v>
      </c>
      <c r="P281" t="s">
        <v>2012</v>
      </c>
      <c r="Q281" t="s">
        <v>2013</v>
      </c>
      <c r="R281" s="11">
        <f t="shared" si="19"/>
        <v>43346.208333333328</v>
      </c>
      <c r="S281" s="10">
        <f t="shared" si="20"/>
        <v>43349.208333333328</v>
      </c>
    </row>
    <row r="282" spans="1:19" ht="31.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>
        <v>1511762400</v>
      </c>
      <c r="L282" t="b">
        <v>0</v>
      </c>
      <c r="M282" t="b">
        <v>0</v>
      </c>
      <c r="N282" s="4">
        <f t="shared" si="17"/>
        <v>5.8144</v>
      </c>
      <c r="O282" s="5">
        <f t="shared" si="18"/>
        <v>36.987277353689571</v>
      </c>
      <c r="P282" t="s">
        <v>2014</v>
      </c>
      <c r="Q282" t="s">
        <v>2022</v>
      </c>
      <c r="R282" s="11">
        <f t="shared" si="19"/>
        <v>43060.25</v>
      </c>
      <c r="S282" s="10">
        <f t="shared" si="20"/>
        <v>43066.25</v>
      </c>
    </row>
    <row r="283" spans="1:19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>
        <v>1331445600</v>
      </c>
      <c r="K283">
        <v>1333256400</v>
      </c>
      <c r="L283" t="b">
        <v>0</v>
      </c>
      <c r="M283" t="b">
        <v>1</v>
      </c>
      <c r="N283" s="4">
        <f t="shared" si="17"/>
        <v>0.91520972644376897</v>
      </c>
      <c r="O283" s="5">
        <f t="shared" si="18"/>
        <v>73.012609117361791</v>
      </c>
      <c r="P283" t="s">
        <v>2012</v>
      </c>
      <c r="Q283" t="s">
        <v>2013</v>
      </c>
      <c r="R283" s="11">
        <f t="shared" si="19"/>
        <v>40979.25</v>
      </c>
      <c r="S283" s="10">
        <f t="shared" si="20"/>
        <v>41000.208333333336</v>
      </c>
    </row>
    <row r="284" spans="1:19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>
        <v>1480744800</v>
      </c>
      <c r="L284" t="b">
        <v>0</v>
      </c>
      <c r="M284" t="b">
        <v>1</v>
      </c>
      <c r="N284" s="4">
        <f t="shared" si="17"/>
        <v>1.0804761904761904</v>
      </c>
      <c r="O284" s="5">
        <f t="shared" si="18"/>
        <v>68.240601503759393</v>
      </c>
      <c r="P284" t="s">
        <v>2014</v>
      </c>
      <c r="Q284" t="s">
        <v>2035</v>
      </c>
      <c r="R284" s="11">
        <f t="shared" si="19"/>
        <v>42701.25</v>
      </c>
      <c r="S284" s="10">
        <f t="shared" si="20"/>
        <v>42707.25</v>
      </c>
    </row>
    <row r="285" spans="1:19" ht="31.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>
        <v>1464584400</v>
      </c>
      <c r="K285">
        <v>1465016400</v>
      </c>
      <c r="L285" t="b">
        <v>0</v>
      </c>
      <c r="M285" t="b">
        <v>0</v>
      </c>
      <c r="N285" s="4">
        <f t="shared" si="17"/>
        <v>0.18728395061728395</v>
      </c>
      <c r="O285" s="5">
        <f t="shared" si="18"/>
        <v>52.310344827586206</v>
      </c>
      <c r="P285" t="s">
        <v>2008</v>
      </c>
      <c r="Q285" t="s">
        <v>2009</v>
      </c>
      <c r="R285" s="11">
        <f t="shared" si="19"/>
        <v>42520.208333333328</v>
      </c>
      <c r="S285" s="10">
        <f t="shared" si="20"/>
        <v>42525.208333333328</v>
      </c>
    </row>
    <row r="286" spans="1:19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>
        <v>1335848400</v>
      </c>
      <c r="K286">
        <v>1336280400</v>
      </c>
      <c r="L286" t="b">
        <v>0</v>
      </c>
      <c r="M286" t="b">
        <v>0</v>
      </c>
      <c r="N286" s="4">
        <f t="shared" si="17"/>
        <v>0.83193877551020412</v>
      </c>
      <c r="O286" s="5">
        <f t="shared" si="18"/>
        <v>61.765151515151516</v>
      </c>
      <c r="P286" t="s">
        <v>2010</v>
      </c>
      <c r="Q286" t="s">
        <v>2011</v>
      </c>
      <c r="R286" s="11">
        <f t="shared" si="19"/>
        <v>41030.208333333336</v>
      </c>
      <c r="S286" s="10">
        <f t="shared" si="20"/>
        <v>41035.208333333336</v>
      </c>
    </row>
    <row r="287" spans="1:19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>
        <v>1476766800</v>
      </c>
      <c r="L287" t="b">
        <v>0</v>
      </c>
      <c r="M287" t="b">
        <v>0</v>
      </c>
      <c r="N287" s="4">
        <f t="shared" si="17"/>
        <v>7.0633333333333335</v>
      </c>
      <c r="O287" s="5">
        <f t="shared" si="18"/>
        <v>25.027559055118111</v>
      </c>
      <c r="P287" t="s">
        <v>2012</v>
      </c>
      <c r="Q287" t="s">
        <v>2013</v>
      </c>
      <c r="R287" s="11">
        <f t="shared" si="19"/>
        <v>42623.208333333328</v>
      </c>
      <c r="S287" s="10">
        <f t="shared" si="20"/>
        <v>42661.208333333328</v>
      </c>
    </row>
    <row r="288" spans="1:19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>
        <v>1480485600</v>
      </c>
      <c r="L288" t="b">
        <v>0</v>
      </c>
      <c r="M288" t="b">
        <v>0</v>
      </c>
      <c r="N288" s="4">
        <f t="shared" si="17"/>
        <v>0.17446030330062445</v>
      </c>
      <c r="O288" s="5">
        <f t="shared" si="18"/>
        <v>106.28804347826087</v>
      </c>
      <c r="P288" t="s">
        <v>2012</v>
      </c>
      <c r="Q288" t="s">
        <v>2013</v>
      </c>
      <c r="R288" s="11">
        <f t="shared" si="19"/>
        <v>42697.25</v>
      </c>
      <c r="S288" s="10">
        <f t="shared" si="20"/>
        <v>42704.25</v>
      </c>
    </row>
    <row r="289" spans="1:19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>
        <v>1430197200</v>
      </c>
      <c r="L289" t="b">
        <v>0</v>
      </c>
      <c r="M289" t="b">
        <v>0</v>
      </c>
      <c r="N289" s="4">
        <f t="shared" si="17"/>
        <v>2.0973015873015872</v>
      </c>
      <c r="O289" s="5">
        <f t="shared" si="18"/>
        <v>75.07386363636364</v>
      </c>
      <c r="P289" t="s">
        <v>2008</v>
      </c>
      <c r="Q289" t="s">
        <v>2016</v>
      </c>
      <c r="R289" s="11">
        <f t="shared" si="19"/>
        <v>42122.208333333328</v>
      </c>
      <c r="S289" s="10">
        <f t="shared" si="20"/>
        <v>42122.208333333328</v>
      </c>
    </row>
    <row r="290" spans="1:19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>
        <v>1331701200</v>
      </c>
      <c r="K290">
        <v>1331787600</v>
      </c>
      <c r="L290" t="b">
        <v>0</v>
      </c>
      <c r="M290" t="b">
        <v>1</v>
      </c>
      <c r="N290" s="4">
        <f t="shared" si="17"/>
        <v>0.97785714285714287</v>
      </c>
      <c r="O290" s="5">
        <f t="shared" si="18"/>
        <v>39.970802919708028</v>
      </c>
      <c r="P290" t="s">
        <v>2008</v>
      </c>
      <c r="Q290" t="s">
        <v>2032</v>
      </c>
      <c r="R290" s="11">
        <f t="shared" si="19"/>
        <v>40982.208333333336</v>
      </c>
      <c r="S290" s="10">
        <f t="shared" si="20"/>
        <v>40983.208333333336</v>
      </c>
    </row>
    <row r="291" spans="1:19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t="s">
        <v>19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s="4">
        <f t="shared" si="17"/>
        <v>16.842500000000001</v>
      </c>
      <c r="O291" s="5">
        <f t="shared" si="18"/>
        <v>39.982195845697326</v>
      </c>
      <c r="P291" t="s">
        <v>2012</v>
      </c>
      <c r="Q291" t="s">
        <v>2013</v>
      </c>
      <c r="R291" s="11">
        <f t="shared" si="19"/>
        <v>42219.208333333328</v>
      </c>
      <c r="S291" s="10">
        <f t="shared" si="20"/>
        <v>42222.208333333328</v>
      </c>
    </row>
    <row r="292" spans="1:19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t="s">
        <v>14</v>
      </c>
      <c r="G292">
        <v>908</v>
      </c>
      <c r="H292" t="s">
        <v>20</v>
      </c>
      <c r="I292" t="s">
        <v>21</v>
      </c>
      <c r="J292">
        <v>1368162000</v>
      </c>
      <c r="K292">
        <v>1370926800</v>
      </c>
      <c r="L292" t="b">
        <v>0</v>
      </c>
      <c r="M292" t="b">
        <v>1</v>
      </c>
      <c r="N292" s="4">
        <f t="shared" si="17"/>
        <v>0.54402135231316728</v>
      </c>
      <c r="O292" s="5">
        <f t="shared" si="18"/>
        <v>101.01541850220265</v>
      </c>
      <c r="P292" t="s">
        <v>2014</v>
      </c>
      <c r="Q292" t="s">
        <v>2015</v>
      </c>
      <c r="R292" s="11">
        <f t="shared" si="19"/>
        <v>41404.208333333336</v>
      </c>
      <c r="S292" s="10">
        <f t="shared" si="20"/>
        <v>41436.208333333336</v>
      </c>
    </row>
    <row r="293" spans="1:19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>
        <v>1319000400</v>
      </c>
      <c r="L293" t="b">
        <v>1</v>
      </c>
      <c r="M293" t="b">
        <v>0</v>
      </c>
      <c r="N293" s="4">
        <f t="shared" si="17"/>
        <v>4.5661111111111108</v>
      </c>
      <c r="O293" s="5">
        <f t="shared" si="18"/>
        <v>76.813084112149539</v>
      </c>
      <c r="P293" t="s">
        <v>2010</v>
      </c>
      <c r="Q293" t="s">
        <v>2011</v>
      </c>
      <c r="R293" s="11">
        <f t="shared" si="19"/>
        <v>40831.208333333336</v>
      </c>
      <c r="S293" s="10">
        <f t="shared" si="20"/>
        <v>40835.208333333336</v>
      </c>
    </row>
    <row r="294" spans="1:19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>
        <v>1331874000</v>
      </c>
      <c r="K294">
        <v>1333429200</v>
      </c>
      <c r="L294" t="b">
        <v>0</v>
      </c>
      <c r="M294" t="b">
        <v>0</v>
      </c>
      <c r="N294" s="4">
        <f t="shared" si="17"/>
        <v>9.8219178082191785E-2</v>
      </c>
      <c r="O294" s="5">
        <f t="shared" si="18"/>
        <v>71.7</v>
      </c>
      <c r="P294" t="s">
        <v>2029</v>
      </c>
      <c r="Q294" t="s">
        <v>2030</v>
      </c>
      <c r="R294" s="11">
        <f t="shared" si="19"/>
        <v>40984.208333333336</v>
      </c>
      <c r="S294" s="10">
        <f t="shared" si="20"/>
        <v>41002.208333333336</v>
      </c>
    </row>
    <row r="295" spans="1:19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>
        <v>1287032400</v>
      </c>
      <c r="L295" t="b">
        <v>0</v>
      </c>
      <c r="M295" t="b">
        <v>0</v>
      </c>
      <c r="N295" s="4">
        <f t="shared" si="17"/>
        <v>0.16384615384615384</v>
      </c>
      <c r="O295" s="5">
        <f t="shared" si="18"/>
        <v>33.28125</v>
      </c>
      <c r="P295" t="s">
        <v>2012</v>
      </c>
      <c r="Q295" t="s">
        <v>2013</v>
      </c>
      <c r="R295" s="11">
        <f t="shared" si="19"/>
        <v>40456.208333333336</v>
      </c>
      <c r="S295" s="10">
        <f t="shared" si="20"/>
        <v>40465.208333333336</v>
      </c>
    </row>
    <row r="296" spans="1:19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>
        <v>1541570400</v>
      </c>
      <c r="L296" t="b">
        <v>0</v>
      </c>
      <c r="M296" t="b">
        <v>0</v>
      </c>
      <c r="N296" s="4">
        <f t="shared" si="17"/>
        <v>13.396666666666667</v>
      </c>
      <c r="O296" s="5">
        <f t="shared" si="18"/>
        <v>43.923497267759565</v>
      </c>
      <c r="P296" t="s">
        <v>2012</v>
      </c>
      <c r="Q296" t="s">
        <v>2013</v>
      </c>
      <c r="R296" s="11">
        <f t="shared" si="19"/>
        <v>43399.208333333328</v>
      </c>
      <c r="S296" s="10">
        <f t="shared" si="20"/>
        <v>43411.25</v>
      </c>
    </row>
    <row r="297" spans="1:19" ht="31.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>
        <v>1381813200</v>
      </c>
      <c r="K297">
        <v>1383976800</v>
      </c>
      <c r="L297" t="b">
        <v>0</v>
      </c>
      <c r="M297" t="b">
        <v>0</v>
      </c>
      <c r="N297" s="4">
        <f t="shared" si="17"/>
        <v>0.35650077760497667</v>
      </c>
      <c r="O297" s="5">
        <f t="shared" si="18"/>
        <v>36.004712041884815</v>
      </c>
      <c r="P297" t="s">
        <v>2012</v>
      </c>
      <c r="Q297" t="s">
        <v>2013</v>
      </c>
      <c r="R297" s="11">
        <f t="shared" si="19"/>
        <v>41562.208333333336</v>
      </c>
      <c r="S297" s="10">
        <f t="shared" si="20"/>
        <v>41587.25</v>
      </c>
    </row>
    <row r="298" spans="1:19" ht="31.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>
        <v>1548655200</v>
      </c>
      <c r="K298">
        <v>1550556000</v>
      </c>
      <c r="L298" t="b">
        <v>0</v>
      </c>
      <c r="M298" t="b">
        <v>0</v>
      </c>
      <c r="N298" s="4">
        <f t="shared" si="17"/>
        <v>0.54950819672131146</v>
      </c>
      <c r="O298" s="5">
        <f t="shared" si="18"/>
        <v>88.21052631578948</v>
      </c>
      <c r="P298" t="s">
        <v>2012</v>
      </c>
      <c r="Q298" t="s">
        <v>2013</v>
      </c>
      <c r="R298" s="11">
        <f t="shared" si="19"/>
        <v>43493.25</v>
      </c>
      <c r="S298" s="10">
        <f t="shared" si="20"/>
        <v>43515.25</v>
      </c>
    </row>
    <row r="299" spans="1:19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>
        <v>1389679200</v>
      </c>
      <c r="K299">
        <v>1390456800</v>
      </c>
      <c r="L299" t="b">
        <v>0</v>
      </c>
      <c r="M299" t="b">
        <v>1</v>
      </c>
      <c r="N299" s="4">
        <f t="shared" si="17"/>
        <v>0.94236111111111109</v>
      </c>
      <c r="O299" s="5">
        <f t="shared" si="18"/>
        <v>65.240384615384613</v>
      </c>
      <c r="P299" t="s">
        <v>2012</v>
      </c>
      <c r="Q299" t="s">
        <v>2013</v>
      </c>
      <c r="R299" s="11">
        <f t="shared" si="19"/>
        <v>41653.25</v>
      </c>
      <c r="S299" s="10">
        <f t="shared" si="20"/>
        <v>41662.25</v>
      </c>
    </row>
    <row r="300" spans="1:19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>
        <v>1458018000</v>
      </c>
      <c r="L300" t="b">
        <v>0</v>
      </c>
      <c r="M300" t="b">
        <v>1</v>
      </c>
      <c r="N300" s="4">
        <f t="shared" si="17"/>
        <v>1.4391428571428571</v>
      </c>
      <c r="O300" s="5">
        <f t="shared" si="18"/>
        <v>69.958333333333329</v>
      </c>
      <c r="P300" t="s">
        <v>2008</v>
      </c>
      <c r="Q300" t="s">
        <v>2009</v>
      </c>
      <c r="R300" s="11">
        <f t="shared" si="19"/>
        <v>42426.25</v>
      </c>
      <c r="S300" s="10">
        <f t="shared" si="20"/>
        <v>42444.208333333328</v>
      </c>
    </row>
    <row r="301" spans="1:19" ht="31.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>
        <v>1456984800</v>
      </c>
      <c r="K301">
        <v>1461819600</v>
      </c>
      <c r="L301" t="b">
        <v>0</v>
      </c>
      <c r="M301" t="b">
        <v>0</v>
      </c>
      <c r="N301" s="4">
        <f t="shared" si="17"/>
        <v>0.51421052631578945</v>
      </c>
      <c r="O301" s="5">
        <f t="shared" si="18"/>
        <v>39.877551020408163</v>
      </c>
      <c r="P301" t="s">
        <v>2029</v>
      </c>
      <c r="Q301" t="s">
        <v>2030</v>
      </c>
      <c r="R301" s="11">
        <f t="shared" si="19"/>
        <v>42432.25</v>
      </c>
      <c r="S301" s="10">
        <f t="shared" si="20"/>
        <v>42488.208333333328</v>
      </c>
    </row>
    <row r="302" spans="1:19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>
        <v>1504069200</v>
      </c>
      <c r="K302">
        <v>1504155600</v>
      </c>
      <c r="L302" t="b">
        <v>0</v>
      </c>
      <c r="M302" t="b">
        <v>1</v>
      </c>
      <c r="N302" s="4">
        <f t="shared" si="17"/>
        <v>0.05</v>
      </c>
      <c r="O302" s="5">
        <f t="shared" si="18"/>
        <v>5</v>
      </c>
      <c r="P302" t="s">
        <v>2020</v>
      </c>
      <c r="Q302" t="s">
        <v>2021</v>
      </c>
      <c r="R302" s="11">
        <f t="shared" si="19"/>
        <v>42977.208333333328</v>
      </c>
      <c r="S302" s="10">
        <f t="shared" si="20"/>
        <v>42978.208333333328</v>
      </c>
    </row>
    <row r="303" spans="1:19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>
        <v>1426395600</v>
      </c>
      <c r="L303" t="b">
        <v>0</v>
      </c>
      <c r="M303" t="b">
        <v>0</v>
      </c>
      <c r="N303" s="4">
        <f t="shared" si="17"/>
        <v>13.446666666666667</v>
      </c>
      <c r="O303" s="5">
        <f t="shared" si="18"/>
        <v>41.023728813559323</v>
      </c>
      <c r="P303" t="s">
        <v>2014</v>
      </c>
      <c r="Q303" t="s">
        <v>2015</v>
      </c>
      <c r="R303" s="11">
        <f t="shared" si="19"/>
        <v>42061.25</v>
      </c>
      <c r="S303" s="10">
        <f t="shared" si="20"/>
        <v>42078.208333333328</v>
      </c>
    </row>
    <row r="304" spans="1:19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>
        <v>1535864400</v>
      </c>
      <c r="K304">
        <v>1537074000</v>
      </c>
      <c r="L304" t="b">
        <v>0</v>
      </c>
      <c r="M304" t="b">
        <v>0</v>
      </c>
      <c r="N304" s="4">
        <f t="shared" si="17"/>
        <v>0.31844940867279897</v>
      </c>
      <c r="O304" s="5">
        <f t="shared" si="18"/>
        <v>98.914285714285711</v>
      </c>
      <c r="P304" t="s">
        <v>2012</v>
      </c>
      <c r="Q304" t="s">
        <v>2013</v>
      </c>
      <c r="R304" s="11">
        <f t="shared" si="19"/>
        <v>43345.208333333328</v>
      </c>
      <c r="S304" s="10">
        <f t="shared" si="20"/>
        <v>43359.208333333328</v>
      </c>
    </row>
    <row r="305" spans="1:19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>
        <v>1452146400</v>
      </c>
      <c r="K305">
        <v>1452578400</v>
      </c>
      <c r="L305" t="b">
        <v>0</v>
      </c>
      <c r="M305" t="b">
        <v>0</v>
      </c>
      <c r="N305" s="4">
        <f t="shared" si="17"/>
        <v>0.82617647058823529</v>
      </c>
      <c r="O305" s="5">
        <f t="shared" si="18"/>
        <v>87.78125</v>
      </c>
      <c r="P305" t="s">
        <v>2008</v>
      </c>
      <c r="Q305" t="s">
        <v>2018</v>
      </c>
      <c r="R305" s="11">
        <f t="shared" si="19"/>
        <v>42376.25</v>
      </c>
      <c r="S305" s="10">
        <f t="shared" si="20"/>
        <v>42381.25</v>
      </c>
    </row>
    <row r="306" spans="1:19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>
        <v>1474088400</v>
      </c>
      <c r="L306" t="b">
        <v>0</v>
      </c>
      <c r="M306" t="b">
        <v>0</v>
      </c>
      <c r="N306" s="4">
        <f t="shared" si="17"/>
        <v>5.4614285714285717</v>
      </c>
      <c r="O306" s="5">
        <f t="shared" si="18"/>
        <v>80.767605633802816</v>
      </c>
      <c r="P306" t="s">
        <v>2014</v>
      </c>
      <c r="Q306" t="s">
        <v>2015</v>
      </c>
      <c r="R306" s="11">
        <f t="shared" si="19"/>
        <v>42589.208333333328</v>
      </c>
      <c r="S306" s="10">
        <f t="shared" si="20"/>
        <v>42630.208333333328</v>
      </c>
    </row>
    <row r="307" spans="1:19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>
        <v>1461906000</v>
      </c>
      <c r="L307" t="b">
        <v>0</v>
      </c>
      <c r="M307" t="b">
        <v>0</v>
      </c>
      <c r="N307" s="4">
        <f t="shared" si="17"/>
        <v>2.8621428571428571</v>
      </c>
      <c r="O307" s="5">
        <f t="shared" si="18"/>
        <v>94.28235294117647</v>
      </c>
      <c r="P307" t="s">
        <v>2012</v>
      </c>
      <c r="Q307" t="s">
        <v>2013</v>
      </c>
      <c r="R307" s="11">
        <f t="shared" si="19"/>
        <v>42448.208333333328</v>
      </c>
      <c r="S307" s="10">
        <f t="shared" si="20"/>
        <v>42489.208333333328</v>
      </c>
    </row>
    <row r="308" spans="1:19" ht="31.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>
        <v>1500008400</v>
      </c>
      <c r="K308">
        <v>1500267600</v>
      </c>
      <c r="L308" t="b">
        <v>0</v>
      </c>
      <c r="M308" t="b">
        <v>1</v>
      </c>
      <c r="N308" s="4">
        <f t="shared" si="17"/>
        <v>7.9076923076923072E-2</v>
      </c>
      <c r="O308" s="5">
        <f t="shared" si="18"/>
        <v>73.428571428571431</v>
      </c>
      <c r="P308" t="s">
        <v>2012</v>
      </c>
      <c r="Q308" t="s">
        <v>2013</v>
      </c>
      <c r="R308" s="11">
        <f t="shared" si="19"/>
        <v>42930.208333333328</v>
      </c>
      <c r="S308" s="10">
        <f t="shared" si="20"/>
        <v>42933.208333333328</v>
      </c>
    </row>
    <row r="309" spans="1:19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>
        <v>1338958800</v>
      </c>
      <c r="K309">
        <v>1340686800</v>
      </c>
      <c r="L309" t="b">
        <v>0</v>
      </c>
      <c r="M309" t="b">
        <v>1</v>
      </c>
      <c r="N309" s="4">
        <f t="shared" si="17"/>
        <v>1.3213677811550153</v>
      </c>
      <c r="O309" s="5">
        <f t="shared" si="18"/>
        <v>65.968133535660087</v>
      </c>
      <c r="P309" t="s">
        <v>2020</v>
      </c>
      <c r="Q309" t="s">
        <v>2026</v>
      </c>
      <c r="R309" s="11">
        <f t="shared" si="19"/>
        <v>41066.208333333336</v>
      </c>
      <c r="S309" s="10">
        <f t="shared" si="20"/>
        <v>41086.208333333336</v>
      </c>
    </row>
    <row r="310" spans="1:19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>
        <v>1303102800</v>
      </c>
      <c r="K310">
        <v>1303189200</v>
      </c>
      <c r="L310" t="b">
        <v>0</v>
      </c>
      <c r="M310" t="b">
        <v>0</v>
      </c>
      <c r="N310" s="4">
        <f t="shared" si="17"/>
        <v>0.74077834179357027</v>
      </c>
      <c r="O310" s="5">
        <f t="shared" si="18"/>
        <v>109.04109589041096</v>
      </c>
      <c r="P310" t="s">
        <v>2012</v>
      </c>
      <c r="Q310" t="s">
        <v>2013</v>
      </c>
      <c r="R310" s="11">
        <f t="shared" si="19"/>
        <v>40651.208333333336</v>
      </c>
      <c r="S310" s="10">
        <f t="shared" si="20"/>
        <v>40652.208333333336</v>
      </c>
    </row>
    <row r="311" spans="1:19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>
        <v>1318309200</v>
      </c>
      <c r="L311" t="b">
        <v>0</v>
      </c>
      <c r="M311" t="b">
        <v>1</v>
      </c>
      <c r="N311" s="4">
        <f t="shared" si="17"/>
        <v>0.75292682926829269</v>
      </c>
      <c r="O311" s="5">
        <f t="shared" si="18"/>
        <v>41.16</v>
      </c>
      <c r="P311" t="s">
        <v>2008</v>
      </c>
      <c r="Q311" t="s">
        <v>2018</v>
      </c>
      <c r="R311" s="11">
        <f t="shared" si="19"/>
        <v>40807.208333333336</v>
      </c>
      <c r="S311" s="10">
        <f t="shared" si="20"/>
        <v>40827.208333333336</v>
      </c>
    </row>
    <row r="312" spans="1:19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>
        <v>1270789200</v>
      </c>
      <c r="K312">
        <v>1272171600</v>
      </c>
      <c r="L312" t="b">
        <v>0</v>
      </c>
      <c r="M312" t="b">
        <v>0</v>
      </c>
      <c r="N312" s="4">
        <f t="shared" si="17"/>
        <v>0.20333333333333334</v>
      </c>
      <c r="O312" s="5">
        <f t="shared" si="18"/>
        <v>99.125</v>
      </c>
      <c r="P312" t="s">
        <v>2023</v>
      </c>
      <c r="Q312" t="s">
        <v>2024</v>
      </c>
      <c r="R312" s="11">
        <f t="shared" si="19"/>
        <v>40277.208333333336</v>
      </c>
      <c r="S312" s="10">
        <f t="shared" si="20"/>
        <v>40293.208333333336</v>
      </c>
    </row>
    <row r="313" spans="1:19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>
        <v>1298872800</v>
      </c>
      <c r="L313" t="b">
        <v>0</v>
      </c>
      <c r="M313" t="b">
        <v>0</v>
      </c>
      <c r="N313" s="4">
        <f t="shared" si="17"/>
        <v>2.0336507936507937</v>
      </c>
      <c r="O313" s="5">
        <f t="shared" si="18"/>
        <v>105.88429752066116</v>
      </c>
      <c r="P313" t="s">
        <v>2012</v>
      </c>
      <c r="Q313" t="s">
        <v>2013</v>
      </c>
      <c r="R313" s="11">
        <f t="shared" si="19"/>
        <v>40590.25</v>
      </c>
      <c r="S313" s="10">
        <f t="shared" si="20"/>
        <v>40602.25</v>
      </c>
    </row>
    <row r="314" spans="1:19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>
        <v>1383282000</v>
      </c>
      <c r="L314" t="b">
        <v>0</v>
      </c>
      <c r="M314" t="b">
        <v>0</v>
      </c>
      <c r="N314" s="4">
        <f t="shared" si="17"/>
        <v>3.1022842639593908</v>
      </c>
      <c r="O314" s="5">
        <f t="shared" si="18"/>
        <v>48.996525921966864</v>
      </c>
      <c r="P314" t="s">
        <v>2012</v>
      </c>
      <c r="Q314" t="s">
        <v>2013</v>
      </c>
      <c r="R314" s="11">
        <f t="shared" si="19"/>
        <v>41572.208333333336</v>
      </c>
      <c r="S314" s="10">
        <f t="shared" si="20"/>
        <v>41579.208333333336</v>
      </c>
    </row>
    <row r="315" spans="1:19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>
        <v>1330495200</v>
      </c>
      <c r="L315" t="b">
        <v>0</v>
      </c>
      <c r="M315" t="b">
        <v>0</v>
      </c>
      <c r="N315" s="4">
        <f t="shared" si="17"/>
        <v>3.9531818181818181</v>
      </c>
      <c r="O315" s="5">
        <f t="shared" si="18"/>
        <v>39</v>
      </c>
      <c r="P315" t="s">
        <v>2008</v>
      </c>
      <c r="Q315" t="s">
        <v>2009</v>
      </c>
      <c r="R315" s="11">
        <f t="shared" si="19"/>
        <v>40966.25</v>
      </c>
      <c r="S315" s="10">
        <f t="shared" si="20"/>
        <v>40968.25</v>
      </c>
    </row>
    <row r="316" spans="1:19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>
        <v>1552798800</v>
      </c>
      <c r="L316" t="b">
        <v>0</v>
      </c>
      <c r="M316" t="b">
        <v>1</v>
      </c>
      <c r="N316" s="4">
        <f t="shared" si="17"/>
        <v>2.9471428571428571</v>
      </c>
      <c r="O316" s="5">
        <f t="shared" si="18"/>
        <v>31.022556390977442</v>
      </c>
      <c r="P316" t="s">
        <v>2014</v>
      </c>
      <c r="Q316" t="s">
        <v>2015</v>
      </c>
      <c r="R316" s="11">
        <f t="shared" si="19"/>
        <v>43536.208333333328</v>
      </c>
      <c r="S316" s="10">
        <f t="shared" si="20"/>
        <v>43541.208333333328</v>
      </c>
    </row>
    <row r="317" spans="1:19" ht="31.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>
        <v>1400907600</v>
      </c>
      <c r="K317">
        <v>1403413200</v>
      </c>
      <c r="L317" t="b">
        <v>0</v>
      </c>
      <c r="M317" t="b">
        <v>0</v>
      </c>
      <c r="N317" s="4">
        <f t="shared" si="17"/>
        <v>0.33894736842105261</v>
      </c>
      <c r="O317" s="5">
        <f t="shared" si="18"/>
        <v>103.87096774193549</v>
      </c>
      <c r="P317" t="s">
        <v>2012</v>
      </c>
      <c r="Q317" t="s">
        <v>2013</v>
      </c>
      <c r="R317" s="11">
        <f t="shared" si="19"/>
        <v>41783.208333333336</v>
      </c>
      <c r="S317" s="10">
        <f t="shared" si="20"/>
        <v>41812.208333333336</v>
      </c>
    </row>
    <row r="318" spans="1:19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>
        <v>1574143200</v>
      </c>
      <c r="K318">
        <v>1574229600</v>
      </c>
      <c r="L318" t="b">
        <v>0</v>
      </c>
      <c r="M318" t="b">
        <v>1</v>
      </c>
      <c r="N318" s="4">
        <f t="shared" si="17"/>
        <v>0.66677083333333331</v>
      </c>
      <c r="O318" s="5">
        <f t="shared" si="18"/>
        <v>59.268518518518519</v>
      </c>
      <c r="P318" t="s">
        <v>2029</v>
      </c>
      <c r="Q318" t="s">
        <v>2030</v>
      </c>
      <c r="R318" s="11">
        <f t="shared" si="19"/>
        <v>43788.25</v>
      </c>
      <c r="S318" s="10">
        <f t="shared" si="20"/>
        <v>43789.25</v>
      </c>
    </row>
    <row r="319" spans="1:19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>
        <v>1494738000</v>
      </c>
      <c r="K319">
        <v>1495861200</v>
      </c>
      <c r="L319" t="b">
        <v>0</v>
      </c>
      <c r="M319" t="b">
        <v>0</v>
      </c>
      <c r="N319" s="4">
        <f t="shared" si="17"/>
        <v>0.19227272727272726</v>
      </c>
      <c r="O319" s="5">
        <f t="shared" si="18"/>
        <v>42.3</v>
      </c>
      <c r="P319" t="s">
        <v>2012</v>
      </c>
      <c r="Q319" t="s">
        <v>2013</v>
      </c>
      <c r="R319" s="11">
        <f t="shared" si="19"/>
        <v>42869.208333333328</v>
      </c>
      <c r="S319" s="10">
        <f t="shared" si="20"/>
        <v>42882.208333333328</v>
      </c>
    </row>
    <row r="320" spans="1:19" ht="31.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>
        <v>1392357600</v>
      </c>
      <c r="K320">
        <v>1392530400</v>
      </c>
      <c r="L320" t="b">
        <v>0</v>
      </c>
      <c r="M320" t="b">
        <v>0</v>
      </c>
      <c r="N320" s="4">
        <f t="shared" si="17"/>
        <v>0.15842105263157893</v>
      </c>
      <c r="O320" s="5">
        <f t="shared" si="18"/>
        <v>53.117647058823529</v>
      </c>
      <c r="P320" t="s">
        <v>2008</v>
      </c>
      <c r="Q320" t="s">
        <v>2009</v>
      </c>
      <c r="R320" s="11">
        <f t="shared" si="19"/>
        <v>41684.25</v>
      </c>
      <c r="S320" s="10">
        <f t="shared" si="20"/>
        <v>41686.25</v>
      </c>
    </row>
    <row r="321" spans="1:19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>
        <v>1283662800</v>
      </c>
      <c r="L321" t="b">
        <v>0</v>
      </c>
      <c r="M321" t="b">
        <v>0</v>
      </c>
      <c r="N321" s="4">
        <f t="shared" si="17"/>
        <v>0.38702380952380955</v>
      </c>
      <c r="O321" s="5">
        <f t="shared" si="18"/>
        <v>50.796875</v>
      </c>
      <c r="P321" t="s">
        <v>2010</v>
      </c>
      <c r="Q321" t="s">
        <v>2011</v>
      </c>
      <c r="R321" s="11">
        <f t="shared" si="19"/>
        <v>40402.208333333336</v>
      </c>
      <c r="S321" s="10">
        <f t="shared" si="20"/>
        <v>40426.208333333336</v>
      </c>
    </row>
    <row r="322" spans="1:19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>
        <v>1305003600</v>
      </c>
      <c r="K322">
        <v>1305781200</v>
      </c>
      <c r="L322" t="b">
        <v>0</v>
      </c>
      <c r="M322" t="b">
        <v>0</v>
      </c>
      <c r="N322" s="4">
        <f t="shared" si="17"/>
        <v>9.5876777251184833E-2</v>
      </c>
      <c r="O322" s="5">
        <f t="shared" si="18"/>
        <v>101.15</v>
      </c>
      <c r="P322" t="s">
        <v>2020</v>
      </c>
      <c r="Q322" t="s">
        <v>2026</v>
      </c>
      <c r="R322" s="11">
        <f t="shared" si="19"/>
        <v>40673.208333333336</v>
      </c>
      <c r="S322" s="10">
        <f t="shared" si="20"/>
        <v>40682.208333333336</v>
      </c>
    </row>
    <row r="323" spans="1:19" ht="31.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t="s">
        <v>14</v>
      </c>
      <c r="G323">
        <v>2468</v>
      </c>
      <c r="H323" t="s">
        <v>20</v>
      </c>
      <c r="I323" t="s">
        <v>21</v>
      </c>
      <c r="J323">
        <v>1301634000</v>
      </c>
      <c r="K323">
        <v>1302325200</v>
      </c>
      <c r="L323" t="b">
        <v>0</v>
      </c>
      <c r="M323" t="b">
        <v>0</v>
      </c>
      <c r="N323" s="4">
        <f t="shared" ref="N323:N386" si="21">E323/D323</f>
        <v>0.94144366197183094</v>
      </c>
      <c r="O323" s="5">
        <f t="shared" ref="O323:O386" si="22">E323/G323</f>
        <v>65.000810372771468</v>
      </c>
      <c r="P323" t="s">
        <v>2014</v>
      </c>
      <c r="Q323" t="s">
        <v>2025</v>
      </c>
      <c r="R323" s="11">
        <f t="shared" ref="R323:R386" si="23">(((J323/60)/60)/24)+DATE(1970,1,1)</f>
        <v>40634.208333333336</v>
      </c>
      <c r="S323" s="10">
        <f t="shared" ref="S323:S386" si="24">(((K323/60)/60)/24)+DATE(1970,1,1)</f>
        <v>40642.208333333336</v>
      </c>
    </row>
    <row r="324" spans="1:19" ht="31.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>
        <v>1291788000</v>
      </c>
      <c r="L324" t="b">
        <v>0</v>
      </c>
      <c r="M324" t="b">
        <v>0</v>
      </c>
      <c r="N324" s="4">
        <f t="shared" si="21"/>
        <v>1.6656234096692113</v>
      </c>
      <c r="O324" s="5">
        <f t="shared" si="22"/>
        <v>37.998645510835914</v>
      </c>
      <c r="P324" t="s">
        <v>2012</v>
      </c>
      <c r="Q324" t="s">
        <v>2013</v>
      </c>
      <c r="R324" s="11">
        <f t="shared" si="23"/>
        <v>40507.25</v>
      </c>
      <c r="S324" s="10">
        <f t="shared" si="24"/>
        <v>40520.25</v>
      </c>
    </row>
    <row r="325" spans="1:19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t="s">
        <v>14</v>
      </c>
      <c r="G325">
        <v>26</v>
      </c>
      <c r="H325" t="s">
        <v>36</v>
      </c>
      <c r="I325" t="s">
        <v>37</v>
      </c>
      <c r="J325">
        <v>1395896400</v>
      </c>
      <c r="K325">
        <v>1396069200</v>
      </c>
      <c r="L325" t="b">
        <v>0</v>
      </c>
      <c r="M325" t="b">
        <v>0</v>
      </c>
      <c r="N325" s="4">
        <f t="shared" si="21"/>
        <v>0.24134831460674158</v>
      </c>
      <c r="O325" s="5">
        <f t="shared" si="22"/>
        <v>82.615384615384613</v>
      </c>
      <c r="P325" t="s">
        <v>2014</v>
      </c>
      <c r="Q325" t="s">
        <v>2015</v>
      </c>
      <c r="R325" s="11">
        <f t="shared" si="23"/>
        <v>41725.208333333336</v>
      </c>
      <c r="S325" s="10">
        <f t="shared" si="24"/>
        <v>41727.208333333336</v>
      </c>
    </row>
    <row r="326" spans="1:19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>
        <v>1435899600</v>
      </c>
      <c r="L326" t="b">
        <v>0</v>
      </c>
      <c r="M326" t="b">
        <v>1</v>
      </c>
      <c r="N326" s="4">
        <f t="shared" si="21"/>
        <v>1.6405633802816901</v>
      </c>
      <c r="O326" s="5">
        <f t="shared" si="22"/>
        <v>37.941368078175898</v>
      </c>
      <c r="P326" t="s">
        <v>2012</v>
      </c>
      <c r="Q326" t="s">
        <v>2013</v>
      </c>
      <c r="R326" s="11">
        <f t="shared" si="23"/>
        <v>42176.208333333328</v>
      </c>
      <c r="S326" s="10">
        <f t="shared" si="24"/>
        <v>42188.208333333328</v>
      </c>
    </row>
    <row r="327" spans="1:19" ht="31.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>
        <v>1529125200</v>
      </c>
      <c r="K327">
        <v>1531112400</v>
      </c>
      <c r="L327" t="b">
        <v>0</v>
      </c>
      <c r="M327" t="b">
        <v>1</v>
      </c>
      <c r="N327" s="4">
        <f t="shared" si="21"/>
        <v>0.90723076923076929</v>
      </c>
      <c r="O327" s="5">
        <f t="shared" si="22"/>
        <v>80.780821917808225</v>
      </c>
      <c r="P327" t="s">
        <v>2012</v>
      </c>
      <c r="Q327" t="s">
        <v>2013</v>
      </c>
      <c r="R327" s="11">
        <f t="shared" si="23"/>
        <v>43267.208333333328</v>
      </c>
      <c r="S327" s="10">
        <f t="shared" si="24"/>
        <v>43290.208333333328</v>
      </c>
    </row>
    <row r="328" spans="1:19" ht="31.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t="s">
        <v>14</v>
      </c>
      <c r="G328">
        <v>128</v>
      </c>
      <c r="H328" t="s">
        <v>20</v>
      </c>
      <c r="I328" t="s">
        <v>21</v>
      </c>
      <c r="J328">
        <v>1451109600</v>
      </c>
      <c r="K328">
        <v>1451628000</v>
      </c>
      <c r="L328" t="b">
        <v>0</v>
      </c>
      <c r="M328" t="b">
        <v>0</v>
      </c>
      <c r="N328" s="4">
        <f t="shared" si="21"/>
        <v>0.46194444444444444</v>
      </c>
      <c r="O328" s="5">
        <f t="shared" si="22"/>
        <v>25.984375</v>
      </c>
      <c r="P328" t="s">
        <v>2014</v>
      </c>
      <c r="Q328" t="s">
        <v>2022</v>
      </c>
      <c r="R328" s="11">
        <f t="shared" si="23"/>
        <v>42364.25</v>
      </c>
      <c r="S328" s="10">
        <f t="shared" si="24"/>
        <v>42370.25</v>
      </c>
    </row>
    <row r="329" spans="1:19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>
        <v>1566968400</v>
      </c>
      <c r="K329">
        <v>1567314000</v>
      </c>
      <c r="L329" t="b">
        <v>0</v>
      </c>
      <c r="M329" t="b">
        <v>1</v>
      </c>
      <c r="N329" s="4">
        <f t="shared" si="21"/>
        <v>0.38538461538461538</v>
      </c>
      <c r="O329" s="5">
        <f t="shared" si="22"/>
        <v>30.363636363636363</v>
      </c>
      <c r="P329" t="s">
        <v>2012</v>
      </c>
      <c r="Q329" t="s">
        <v>2013</v>
      </c>
      <c r="R329" s="11">
        <f t="shared" si="23"/>
        <v>43705.208333333328</v>
      </c>
      <c r="S329" s="10">
        <f t="shared" si="24"/>
        <v>43709.208333333328</v>
      </c>
    </row>
    <row r="330" spans="1:19" ht="31.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>
        <v>1544508000</v>
      </c>
      <c r="L330" t="b">
        <v>0</v>
      </c>
      <c r="M330" t="b">
        <v>0</v>
      </c>
      <c r="N330" s="4">
        <f t="shared" si="21"/>
        <v>1.3356231003039514</v>
      </c>
      <c r="O330" s="5">
        <f t="shared" si="22"/>
        <v>54.004916018025398</v>
      </c>
      <c r="P330" t="s">
        <v>2008</v>
      </c>
      <c r="Q330" t="s">
        <v>2009</v>
      </c>
      <c r="R330" s="11">
        <f t="shared" si="23"/>
        <v>43434.25</v>
      </c>
      <c r="S330" s="10">
        <f t="shared" si="24"/>
        <v>43445.25</v>
      </c>
    </row>
    <row r="331" spans="1:19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>
        <v>1482472800</v>
      </c>
      <c r="L331" t="b">
        <v>0</v>
      </c>
      <c r="M331" t="b">
        <v>0</v>
      </c>
      <c r="N331" s="4">
        <f t="shared" si="21"/>
        <v>0.22896588486140726</v>
      </c>
      <c r="O331" s="5">
        <f t="shared" si="22"/>
        <v>101.78672985781991</v>
      </c>
      <c r="P331" t="s">
        <v>2023</v>
      </c>
      <c r="Q331" t="s">
        <v>2024</v>
      </c>
      <c r="R331" s="11">
        <f t="shared" si="23"/>
        <v>42716.25</v>
      </c>
      <c r="S331" s="10">
        <f t="shared" si="24"/>
        <v>42727.25</v>
      </c>
    </row>
    <row r="332" spans="1:19" ht="31.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t="s">
        <v>19</v>
      </c>
      <c r="G332">
        <v>1385</v>
      </c>
      <c r="H332" t="s">
        <v>36</v>
      </c>
      <c r="I332" t="s">
        <v>37</v>
      </c>
      <c r="J332">
        <v>1512712800</v>
      </c>
      <c r="K332">
        <v>1512799200</v>
      </c>
      <c r="L332" t="b">
        <v>0</v>
      </c>
      <c r="M332" t="b">
        <v>0</v>
      </c>
      <c r="N332" s="4">
        <f t="shared" si="21"/>
        <v>1.8495548961424333</v>
      </c>
      <c r="O332" s="5">
        <f t="shared" si="22"/>
        <v>45.003610108303249</v>
      </c>
      <c r="P332" t="s">
        <v>2014</v>
      </c>
      <c r="Q332" t="s">
        <v>2015</v>
      </c>
      <c r="R332" s="11">
        <f t="shared" si="23"/>
        <v>43077.25</v>
      </c>
      <c r="S332" s="10">
        <f t="shared" si="24"/>
        <v>43078.25</v>
      </c>
    </row>
    <row r="333" spans="1:19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>
        <v>1324360800</v>
      </c>
      <c r="L333" t="b">
        <v>0</v>
      </c>
      <c r="M333" t="b">
        <v>0</v>
      </c>
      <c r="N333" s="4">
        <f t="shared" si="21"/>
        <v>4.4372727272727275</v>
      </c>
      <c r="O333" s="5">
        <f t="shared" si="22"/>
        <v>77.068421052631578</v>
      </c>
      <c r="P333" t="s">
        <v>2029</v>
      </c>
      <c r="Q333" t="s">
        <v>2030</v>
      </c>
      <c r="R333" s="11">
        <f t="shared" si="23"/>
        <v>40896.25</v>
      </c>
      <c r="S333" s="10">
        <f t="shared" si="24"/>
        <v>40897.25</v>
      </c>
    </row>
    <row r="334" spans="1:19" ht="31.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>
        <v>1364533200</v>
      </c>
      <c r="L334" t="b">
        <v>0</v>
      </c>
      <c r="M334" t="b">
        <v>0</v>
      </c>
      <c r="N334" s="4">
        <f t="shared" si="21"/>
        <v>1.999806763285024</v>
      </c>
      <c r="O334" s="5">
        <f t="shared" si="22"/>
        <v>88.076595744680844</v>
      </c>
      <c r="P334" t="s">
        <v>2010</v>
      </c>
      <c r="Q334" t="s">
        <v>2019</v>
      </c>
      <c r="R334" s="11">
        <f t="shared" si="23"/>
        <v>41361.208333333336</v>
      </c>
      <c r="S334" s="10">
        <f t="shared" si="24"/>
        <v>41362.208333333336</v>
      </c>
    </row>
    <row r="335" spans="1:19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>
        <v>1545112800</v>
      </c>
      <c r="L335" t="b">
        <v>0</v>
      </c>
      <c r="M335" t="b">
        <v>0</v>
      </c>
      <c r="N335" s="4">
        <f t="shared" si="21"/>
        <v>1.2395833333333333</v>
      </c>
      <c r="O335" s="5">
        <f t="shared" si="22"/>
        <v>47.035573122529641</v>
      </c>
      <c r="P335" t="s">
        <v>2012</v>
      </c>
      <c r="Q335" t="s">
        <v>2013</v>
      </c>
      <c r="R335" s="11">
        <f t="shared" si="23"/>
        <v>43424.25</v>
      </c>
      <c r="S335" s="10">
        <f t="shared" si="24"/>
        <v>43452.25</v>
      </c>
    </row>
    <row r="336" spans="1:19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>
        <v>1516168800</v>
      </c>
      <c r="L336" t="b">
        <v>0</v>
      </c>
      <c r="M336" t="b">
        <v>0</v>
      </c>
      <c r="N336" s="4">
        <f t="shared" si="21"/>
        <v>1.8661329305135952</v>
      </c>
      <c r="O336" s="5">
        <f t="shared" si="22"/>
        <v>110.99550763701707</v>
      </c>
      <c r="P336" t="s">
        <v>2008</v>
      </c>
      <c r="Q336" t="s">
        <v>2009</v>
      </c>
      <c r="R336" s="11">
        <f t="shared" si="23"/>
        <v>43110.25</v>
      </c>
      <c r="S336" s="10">
        <f t="shared" si="24"/>
        <v>43117.25</v>
      </c>
    </row>
    <row r="337" spans="1:19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>
        <v>1574920800</v>
      </c>
      <c r="L337" t="b">
        <v>0</v>
      </c>
      <c r="M337" t="b">
        <v>0</v>
      </c>
      <c r="N337" s="4">
        <f t="shared" si="21"/>
        <v>1.1428538550057536</v>
      </c>
      <c r="O337" s="5">
        <f t="shared" si="22"/>
        <v>87.003066141042481</v>
      </c>
      <c r="P337" t="s">
        <v>2008</v>
      </c>
      <c r="Q337" t="s">
        <v>2009</v>
      </c>
      <c r="R337" s="11">
        <f t="shared" si="23"/>
        <v>43784.25</v>
      </c>
      <c r="S337" s="10">
        <f t="shared" si="24"/>
        <v>43797.25</v>
      </c>
    </row>
    <row r="338" spans="1:19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>
        <v>1292392800</v>
      </c>
      <c r="K338">
        <v>1292479200</v>
      </c>
      <c r="L338" t="b">
        <v>0</v>
      </c>
      <c r="M338" t="b">
        <v>1</v>
      </c>
      <c r="N338" s="4">
        <f t="shared" si="21"/>
        <v>0.97032531824611035</v>
      </c>
      <c r="O338" s="5">
        <f t="shared" si="22"/>
        <v>63.994402985074629</v>
      </c>
      <c r="P338" t="s">
        <v>2008</v>
      </c>
      <c r="Q338" t="s">
        <v>2009</v>
      </c>
      <c r="R338" s="11">
        <f t="shared" si="23"/>
        <v>40527.25</v>
      </c>
      <c r="S338" s="10">
        <f t="shared" si="24"/>
        <v>40528.25</v>
      </c>
    </row>
    <row r="339" spans="1:19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>
        <v>1573538400</v>
      </c>
      <c r="L339" t="b">
        <v>0</v>
      </c>
      <c r="M339" t="b">
        <v>0</v>
      </c>
      <c r="N339" s="4">
        <f t="shared" si="21"/>
        <v>1.2281904761904763</v>
      </c>
      <c r="O339" s="5">
        <f t="shared" si="22"/>
        <v>105.9945205479452</v>
      </c>
      <c r="P339" t="s">
        <v>2012</v>
      </c>
      <c r="Q339" t="s">
        <v>2013</v>
      </c>
      <c r="R339" s="11">
        <f t="shared" si="23"/>
        <v>43780.25</v>
      </c>
      <c r="S339" s="10">
        <f t="shared" si="24"/>
        <v>43781.25</v>
      </c>
    </row>
    <row r="340" spans="1:19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>
        <v>1320382800</v>
      </c>
      <c r="L340" t="b">
        <v>0</v>
      </c>
      <c r="M340" t="b">
        <v>0</v>
      </c>
      <c r="N340" s="4">
        <f t="shared" si="21"/>
        <v>1.7914326647564469</v>
      </c>
      <c r="O340" s="5">
        <f t="shared" si="22"/>
        <v>73.989349112426041</v>
      </c>
      <c r="P340" t="s">
        <v>2012</v>
      </c>
      <c r="Q340" t="s">
        <v>2013</v>
      </c>
      <c r="R340" s="11">
        <f t="shared" si="23"/>
        <v>40821.208333333336</v>
      </c>
      <c r="S340" s="10">
        <f t="shared" si="24"/>
        <v>40851.208333333336</v>
      </c>
    </row>
    <row r="341" spans="1:19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s="4">
        <f t="shared" si="21"/>
        <v>0.79951577402787966</v>
      </c>
      <c r="O341" s="5">
        <f t="shared" si="22"/>
        <v>84.02004626060139</v>
      </c>
      <c r="P341" t="s">
        <v>2012</v>
      </c>
      <c r="Q341" t="s">
        <v>2013</v>
      </c>
      <c r="R341" s="11">
        <f t="shared" si="23"/>
        <v>42949.208333333328</v>
      </c>
      <c r="S341" s="10">
        <f t="shared" si="24"/>
        <v>42963.208333333328</v>
      </c>
    </row>
    <row r="342" spans="1:19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>
        <v>1323669600</v>
      </c>
      <c r="K342">
        <v>1323756000</v>
      </c>
      <c r="L342" t="b">
        <v>0</v>
      </c>
      <c r="M342" t="b">
        <v>0</v>
      </c>
      <c r="N342" s="4">
        <f t="shared" si="21"/>
        <v>0.94242587601078165</v>
      </c>
      <c r="O342" s="5">
        <f t="shared" si="22"/>
        <v>88.966921119592882</v>
      </c>
      <c r="P342" t="s">
        <v>2027</v>
      </c>
      <c r="Q342" t="s">
        <v>2028</v>
      </c>
      <c r="R342" s="11">
        <f t="shared" si="23"/>
        <v>40889.25</v>
      </c>
      <c r="S342" s="10">
        <f t="shared" si="24"/>
        <v>40890.25</v>
      </c>
    </row>
    <row r="343" spans="1:19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>
        <v>1440738000</v>
      </c>
      <c r="K343">
        <v>1441342800</v>
      </c>
      <c r="L343" t="b">
        <v>0</v>
      </c>
      <c r="M343" t="b">
        <v>0</v>
      </c>
      <c r="N343" s="4">
        <f t="shared" si="21"/>
        <v>0.84669291338582675</v>
      </c>
      <c r="O343" s="5">
        <f t="shared" si="22"/>
        <v>76.990453460620529</v>
      </c>
      <c r="P343" t="s">
        <v>2008</v>
      </c>
      <c r="Q343" t="s">
        <v>2018</v>
      </c>
      <c r="R343" s="11">
        <f t="shared" si="23"/>
        <v>42244.208333333328</v>
      </c>
      <c r="S343" s="10">
        <f t="shared" si="24"/>
        <v>42251.208333333328</v>
      </c>
    </row>
    <row r="344" spans="1:19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>
        <v>1374296400</v>
      </c>
      <c r="K344">
        <v>1375333200</v>
      </c>
      <c r="L344" t="b">
        <v>0</v>
      </c>
      <c r="M344" t="b">
        <v>0</v>
      </c>
      <c r="N344" s="4">
        <f t="shared" si="21"/>
        <v>0.66521920668058454</v>
      </c>
      <c r="O344" s="5">
        <f t="shared" si="22"/>
        <v>97.146341463414629</v>
      </c>
      <c r="P344" t="s">
        <v>2012</v>
      </c>
      <c r="Q344" t="s">
        <v>2013</v>
      </c>
      <c r="R344" s="11">
        <f t="shared" si="23"/>
        <v>41475.208333333336</v>
      </c>
      <c r="S344" s="10">
        <f t="shared" si="24"/>
        <v>41487.208333333336</v>
      </c>
    </row>
    <row r="345" spans="1:19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>
        <v>1384840800</v>
      </c>
      <c r="K345">
        <v>1389420000</v>
      </c>
      <c r="L345" t="b">
        <v>0</v>
      </c>
      <c r="M345" t="b">
        <v>0</v>
      </c>
      <c r="N345" s="4">
        <f t="shared" si="21"/>
        <v>0.53922222222222227</v>
      </c>
      <c r="O345" s="5">
        <f t="shared" si="22"/>
        <v>33.013605442176868</v>
      </c>
      <c r="P345" t="s">
        <v>2012</v>
      </c>
      <c r="Q345" t="s">
        <v>2013</v>
      </c>
      <c r="R345" s="11">
        <f t="shared" si="23"/>
        <v>41597.25</v>
      </c>
      <c r="S345" s="10">
        <f t="shared" si="24"/>
        <v>41650.25</v>
      </c>
    </row>
    <row r="346" spans="1:19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>
        <v>1516600800</v>
      </c>
      <c r="K346">
        <v>1520056800</v>
      </c>
      <c r="L346" t="b">
        <v>0</v>
      </c>
      <c r="M346" t="b">
        <v>0</v>
      </c>
      <c r="N346" s="4">
        <f t="shared" si="21"/>
        <v>0.41983299595141699</v>
      </c>
      <c r="O346" s="5">
        <f t="shared" si="22"/>
        <v>99.950602409638549</v>
      </c>
      <c r="P346" t="s">
        <v>2023</v>
      </c>
      <c r="Q346" t="s">
        <v>2024</v>
      </c>
      <c r="R346" s="11">
        <f t="shared" si="23"/>
        <v>43122.25</v>
      </c>
      <c r="S346" s="10">
        <f t="shared" si="24"/>
        <v>43162.25</v>
      </c>
    </row>
    <row r="347" spans="1:19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t="s">
        <v>14</v>
      </c>
      <c r="G347">
        <v>331</v>
      </c>
      <c r="H347" t="s">
        <v>36</v>
      </c>
      <c r="I347" t="s">
        <v>37</v>
      </c>
      <c r="J347">
        <v>1436418000</v>
      </c>
      <c r="K347">
        <v>1436504400</v>
      </c>
      <c r="L347" t="b">
        <v>0</v>
      </c>
      <c r="M347" t="b">
        <v>0</v>
      </c>
      <c r="N347" s="4">
        <f t="shared" si="21"/>
        <v>0.14694796954314721</v>
      </c>
      <c r="O347" s="5">
        <f t="shared" si="22"/>
        <v>69.966767371601208</v>
      </c>
      <c r="P347" t="s">
        <v>2014</v>
      </c>
      <c r="Q347" t="s">
        <v>2017</v>
      </c>
      <c r="R347" s="11">
        <f t="shared" si="23"/>
        <v>42194.208333333328</v>
      </c>
      <c r="S347" s="10">
        <f t="shared" si="24"/>
        <v>42195.208333333328</v>
      </c>
    </row>
    <row r="348" spans="1:19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>
        <v>1503550800</v>
      </c>
      <c r="K348">
        <v>1508302800</v>
      </c>
      <c r="L348" t="b">
        <v>0</v>
      </c>
      <c r="M348" t="b">
        <v>1</v>
      </c>
      <c r="N348" s="4">
        <f t="shared" si="21"/>
        <v>0.34475</v>
      </c>
      <c r="O348" s="5">
        <f t="shared" si="22"/>
        <v>110.32</v>
      </c>
      <c r="P348" t="s">
        <v>2008</v>
      </c>
      <c r="Q348" t="s">
        <v>2018</v>
      </c>
      <c r="R348" s="11">
        <f t="shared" si="23"/>
        <v>42971.208333333328</v>
      </c>
      <c r="S348" s="10">
        <f t="shared" si="24"/>
        <v>43026.208333333328</v>
      </c>
    </row>
    <row r="349" spans="1:19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>
        <v>1425708000</v>
      </c>
      <c r="L349" t="b">
        <v>0</v>
      </c>
      <c r="M349" t="b">
        <v>0</v>
      </c>
      <c r="N349" s="4">
        <f t="shared" si="21"/>
        <v>14.007777777777777</v>
      </c>
      <c r="O349" s="5">
        <f t="shared" si="22"/>
        <v>66.005235602094245</v>
      </c>
      <c r="P349" t="s">
        <v>2010</v>
      </c>
      <c r="Q349" t="s">
        <v>2011</v>
      </c>
      <c r="R349" s="11">
        <f t="shared" si="23"/>
        <v>42046.25</v>
      </c>
      <c r="S349" s="10">
        <f t="shared" si="24"/>
        <v>42070.25</v>
      </c>
    </row>
    <row r="350" spans="1:19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>
        <v>1487224800</v>
      </c>
      <c r="K350">
        <v>1488348000</v>
      </c>
      <c r="L350" t="b">
        <v>0</v>
      </c>
      <c r="M350" t="b">
        <v>0</v>
      </c>
      <c r="N350" s="4">
        <f t="shared" si="21"/>
        <v>0.71770351758793971</v>
      </c>
      <c r="O350" s="5">
        <f t="shared" si="22"/>
        <v>41.005742176284812</v>
      </c>
      <c r="P350" t="s">
        <v>2029</v>
      </c>
      <c r="Q350" t="s">
        <v>2030</v>
      </c>
      <c r="R350" s="11">
        <f t="shared" si="23"/>
        <v>42782.25</v>
      </c>
      <c r="S350" s="10">
        <f t="shared" si="24"/>
        <v>42795.25</v>
      </c>
    </row>
    <row r="351" spans="1:19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>
        <v>1500008400</v>
      </c>
      <c r="K351">
        <v>1502600400</v>
      </c>
      <c r="L351" t="b">
        <v>0</v>
      </c>
      <c r="M351" t="b">
        <v>0</v>
      </c>
      <c r="N351" s="4">
        <f t="shared" si="21"/>
        <v>0.53074115044247783</v>
      </c>
      <c r="O351" s="5">
        <f t="shared" si="22"/>
        <v>103.96316359696641</v>
      </c>
      <c r="P351" t="s">
        <v>2012</v>
      </c>
      <c r="Q351" t="s">
        <v>2013</v>
      </c>
      <c r="R351" s="11">
        <f t="shared" si="23"/>
        <v>42930.208333333328</v>
      </c>
      <c r="S351" s="10">
        <f t="shared" si="24"/>
        <v>42960.208333333328</v>
      </c>
    </row>
    <row r="352" spans="1:19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>
        <v>1432098000</v>
      </c>
      <c r="K352">
        <v>1433653200</v>
      </c>
      <c r="L352" t="b">
        <v>0</v>
      </c>
      <c r="M352" t="b">
        <v>1</v>
      </c>
      <c r="N352" s="4">
        <f t="shared" si="21"/>
        <v>0.05</v>
      </c>
      <c r="O352" s="5">
        <f t="shared" si="22"/>
        <v>5</v>
      </c>
      <c r="P352" t="s">
        <v>2008</v>
      </c>
      <c r="Q352" t="s">
        <v>2033</v>
      </c>
      <c r="R352" s="11">
        <f t="shared" si="23"/>
        <v>42144.208333333328</v>
      </c>
      <c r="S352" s="10">
        <f t="shared" si="24"/>
        <v>42162.208333333328</v>
      </c>
    </row>
    <row r="353" spans="1:19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>
        <v>1441602000</v>
      </c>
      <c r="L353" t="b">
        <v>0</v>
      </c>
      <c r="M353" t="b">
        <v>0</v>
      </c>
      <c r="N353" s="4">
        <f t="shared" si="21"/>
        <v>1.2770715249662619</v>
      </c>
      <c r="O353" s="5">
        <f t="shared" si="22"/>
        <v>47.009935419771487</v>
      </c>
      <c r="P353" t="s">
        <v>2008</v>
      </c>
      <c r="Q353" t="s">
        <v>2009</v>
      </c>
      <c r="R353" s="11">
        <f t="shared" si="23"/>
        <v>42240.208333333328</v>
      </c>
      <c r="S353" s="10">
        <f t="shared" si="24"/>
        <v>42254.208333333328</v>
      </c>
    </row>
    <row r="354" spans="1:19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s="4">
        <f t="shared" si="21"/>
        <v>0.34892857142857142</v>
      </c>
      <c r="O354" s="5">
        <f t="shared" si="22"/>
        <v>29.606060606060606</v>
      </c>
      <c r="P354" t="s">
        <v>2012</v>
      </c>
      <c r="Q354" t="s">
        <v>2013</v>
      </c>
      <c r="R354" s="11">
        <f t="shared" si="23"/>
        <v>42315.25</v>
      </c>
      <c r="S354" s="10">
        <f t="shared" si="24"/>
        <v>42323.25</v>
      </c>
    </row>
    <row r="355" spans="1:19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>
        <v>1562389200</v>
      </c>
      <c r="L355" t="b">
        <v>0</v>
      </c>
      <c r="M355" t="b">
        <v>0</v>
      </c>
      <c r="N355" s="4">
        <f t="shared" si="21"/>
        <v>4.105982142857143</v>
      </c>
      <c r="O355" s="5">
        <f t="shared" si="22"/>
        <v>81.010569583088667</v>
      </c>
      <c r="P355" t="s">
        <v>2012</v>
      </c>
      <c r="Q355" t="s">
        <v>2013</v>
      </c>
      <c r="R355" s="11">
        <f t="shared" si="23"/>
        <v>43651.208333333328</v>
      </c>
      <c r="S355" s="10">
        <f t="shared" si="24"/>
        <v>43652.208333333328</v>
      </c>
    </row>
    <row r="356" spans="1:19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t="s">
        <v>19</v>
      </c>
      <c r="G356">
        <v>80</v>
      </c>
      <c r="H356" t="s">
        <v>32</v>
      </c>
      <c r="I356" t="s">
        <v>33</v>
      </c>
      <c r="J356">
        <v>1378184400</v>
      </c>
      <c r="K356">
        <v>1378789200</v>
      </c>
      <c r="L356" t="b">
        <v>0</v>
      </c>
      <c r="M356" t="b">
        <v>0</v>
      </c>
      <c r="N356" s="4">
        <f t="shared" si="21"/>
        <v>1.2373770491803278</v>
      </c>
      <c r="O356" s="5">
        <f t="shared" si="22"/>
        <v>94.35</v>
      </c>
      <c r="P356" t="s">
        <v>2014</v>
      </c>
      <c r="Q356" t="s">
        <v>2015</v>
      </c>
      <c r="R356" s="11">
        <f t="shared" si="23"/>
        <v>41520.208333333336</v>
      </c>
      <c r="S356" s="10">
        <f t="shared" si="24"/>
        <v>41527.208333333336</v>
      </c>
    </row>
    <row r="357" spans="1:19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>
        <v>1488520800</v>
      </c>
      <c r="L357" t="b">
        <v>0</v>
      </c>
      <c r="M357" t="b">
        <v>0</v>
      </c>
      <c r="N357" s="4">
        <f t="shared" si="21"/>
        <v>0.58973684210526311</v>
      </c>
      <c r="O357" s="5">
        <f t="shared" si="22"/>
        <v>26.058139534883722</v>
      </c>
      <c r="P357" t="s">
        <v>2010</v>
      </c>
      <c r="Q357" t="s">
        <v>2019</v>
      </c>
      <c r="R357" s="11">
        <f t="shared" si="23"/>
        <v>42757.25</v>
      </c>
      <c r="S357" s="10">
        <f t="shared" si="24"/>
        <v>42797.25</v>
      </c>
    </row>
    <row r="358" spans="1:19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>
        <v>1326520800</v>
      </c>
      <c r="K358">
        <v>1327298400</v>
      </c>
      <c r="L358" t="b">
        <v>0</v>
      </c>
      <c r="M358" t="b">
        <v>0</v>
      </c>
      <c r="N358" s="4">
        <f t="shared" si="21"/>
        <v>0.36892473118279567</v>
      </c>
      <c r="O358" s="5">
        <f t="shared" si="22"/>
        <v>85.775000000000006</v>
      </c>
      <c r="P358" t="s">
        <v>2012</v>
      </c>
      <c r="Q358" t="s">
        <v>2013</v>
      </c>
      <c r="R358" s="11">
        <f t="shared" si="23"/>
        <v>40922.25</v>
      </c>
      <c r="S358" s="10">
        <f t="shared" si="24"/>
        <v>40931.25</v>
      </c>
    </row>
    <row r="359" spans="1:19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>
        <v>1443416400</v>
      </c>
      <c r="L359" t="b">
        <v>0</v>
      </c>
      <c r="M359" t="b">
        <v>0</v>
      </c>
      <c r="N359" s="4">
        <f t="shared" si="21"/>
        <v>1.8491304347826087</v>
      </c>
      <c r="O359" s="5">
        <f t="shared" si="22"/>
        <v>103.73170731707317</v>
      </c>
      <c r="P359" t="s">
        <v>2023</v>
      </c>
      <c r="Q359" t="s">
        <v>2024</v>
      </c>
      <c r="R359" s="11">
        <f t="shared" si="23"/>
        <v>42250.208333333328</v>
      </c>
      <c r="S359" s="10">
        <f t="shared" si="24"/>
        <v>42275.208333333328</v>
      </c>
    </row>
    <row r="360" spans="1:19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s="4">
        <f t="shared" si="21"/>
        <v>0.11814432989690722</v>
      </c>
      <c r="O360" s="5">
        <f t="shared" si="22"/>
        <v>49.826086956521742</v>
      </c>
      <c r="P360" t="s">
        <v>2027</v>
      </c>
      <c r="Q360" t="s">
        <v>2028</v>
      </c>
      <c r="R360" s="11">
        <f t="shared" si="23"/>
        <v>43322.208333333328</v>
      </c>
      <c r="S360" s="10">
        <f t="shared" si="24"/>
        <v>43325.208333333328</v>
      </c>
    </row>
    <row r="361" spans="1:19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>
        <v>1315026000</v>
      </c>
      <c r="L361" t="b">
        <v>0</v>
      </c>
      <c r="M361" t="b">
        <v>0</v>
      </c>
      <c r="N361" s="4">
        <f t="shared" si="21"/>
        <v>2.9870000000000001</v>
      </c>
      <c r="O361" s="5">
        <f t="shared" si="22"/>
        <v>63.893048128342244</v>
      </c>
      <c r="P361" t="s">
        <v>2014</v>
      </c>
      <c r="Q361" t="s">
        <v>2022</v>
      </c>
      <c r="R361" s="11">
        <f t="shared" si="23"/>
        <v>40782.208333333336</v>
      </c>
      <c r="S361" s="10">
        <f t="shared" si="24"/>
        <v>40789.208333333336</v>
      </c>
    </row>
    <row r="362" spans="1:19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>
        <v>1293861600</v>
      </c>
      <c r="K362">
        <v>1295071200</v>
      </c>
      <c r="L362" t="b">
        <v>0</v>
      </c>
      <c r="M362" t="b">
        <v>1</v>
      </c>
      <c r="N362" s="4">
        <f t="shared" si="21"/>
        <v>2.2635175879396985</v>
      </c>
      <c r="O362" s="5">
        <f t="shared" si="22"/>
        <v>47.002434782608695</v>
      </c>
      <c r="P362" t="s">
        <v>2012</v>
      </c>
      <c r="Q362" t="s">
        <v>2013</v>
      </c>
      <c r="R362" s="11">
        <f t="shared" si="23"/>
        <v>40544.25</v>
      </c>
      <c r="S362" s="10">
        <f t="shared" si="24"/>
        <v>40558.25</v>
      </c>
    </row>
    <row r="363" spans="1:19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>
        <v>1509426000</v>
      </c>
      <c r="L363" t="b">
        <v>0</v>
      </c>
      <c r="M363" t="b">
        <v>0</v>
      </c>
      <c r="N363" s="4">
        <f t="shared" si="21"/>
        <v>1.7356363636363636</v>
      </c>
      <c r="O363" s="5">
        <f t="shared" si="22"/>
        <v>108.47727272727273</v>
      </c>
      <c r="P363" t="s">
        <v>2012</v>
      </c>
      <c r="Q363" t="s">
        <v>2013</v>
      </c>
      <c r="R363" s="11">
        <f t="shared" si="23"/>
        <v>43015.208333333328</v>
      </c>
      <c r="S363" s="10">
        <f t="shared" si="24"/>
        <v>43039.208333333328</v>
      </c>
    </row>
    <row r="364" spans="1:19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>
        <v>1299391200</v>
      </c>
      <c r="L364" t="b">
        <v>0</v>
      </c>
      <c r="M364" t="b">
        <v>0</v>
      </c>
      <c r="N364" s="4">
        <f t="shared" si="21"/>
        <v>3.7175675675675675</v>
      </c>
      <c r="O364" s="5">
        <f t="shared" si="22"/>
        <v>72.015706806282722</v>
      </c>
      <c r="P364" t="s">
        <v>2008</v>
      </c>
      <c r="Q364" t="s">
        <v>2009</v>
      </c>
      <c r="R364" s="11">
        <f t="shared" si="23"/>
        <v>40570.25</v>
      </c>
      <c r="S364" s="10">
        <f t="shared" si="24"/>
        <v>40608.25</v>
      </c>
    </row>
    <row r="365" spans="1:19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>
        <v>1325052000</v>
      </c>
      <c r="L365" t="b">
        <v>0</v>
      </c>
      <c r="M365" t="b">
        <v>0</v>
      </c>
      <c r="N365" s="4">
        <f t="shared" si="21"/>
        <v>1.601923076923077</v>
      </c>
      <c r="O365" s="5">
        <f t="shared" si="22"/>
        <v>59.928057553956833</v>
      </c>
      <c r="P365" t="s">
        <v>2008</v>
      </c>
      <c r="Q365" t="s">
        <v>2009</v>
      </c>
      <c r="R365" s="11">
        <f t="shared" si="23"/>
        <v>40904.25</v>
      </c>
      <c r="S365" s="10">
        <f t="shared" si="24"/>
        <v>40905.25</v>
      </c>
    </row>
    <row r="366" spans="1:19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>
        <v>1522818000</v>
      </c>
      <c r="L366" t="b">
        <v>0</v>
      </c>
      <c r="M366" t="b">
        <v>0</v>
      </c>
      <c r="N366" s="4">
        <f t="shared" si="21"/>
        <v>16.163333333333334</v>
      </c>
      <c r="O366" s="5">
        <f t="shared" si="22"/>
        <v>78.209677419354833</v>
      </c>
      <c r="P366" t="s">
        <v>2008</v>
      </c>
      <c r="Q366" t="s">
        <v>2018</v>
      </c>
      <c r="R366" s="11">
        <f t="shared" si="23"/>
        <v>43164.25</v>
      </c>
      <c r="S366" s="10">
        <f t="shared" si="24"/>
        <v>43194.208333333328</v>
      </c>
    </row>
    <row r="367" spans="1:19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>
        <v>1482991200</v>
      </c>
      <c r="K367">
        <v>1485324000</v>
      </c>
      <c r="L367" t="b">
        <v>0</v>
      </c>
      <c r="M367" t="b">
        <v>0</v>
      </c>
      <c r="N367" s="4">
        <f t="shared" si="21"/>
        <v>7.3343749999999996</v>
      </c>
      <c r="O367" s="5">
        <f t="shared" si="22"/>
        <v>104.77678571428571</v>
      </c>
      <c r="P367" t="s">
        <v>2012</v>
      </c>
      <c r="Q367" t="s">
        <v>2013</v>
      </c>
      <c r="R367" s="11">
        <f t="shared" si="23"/>
        <v>42733.25</v>
      </c>
      <c r="S367" s="10">
        <f t="shared" si="24"/>
        <v>42760.25</v>
      </c>
    </row>
    <row r="368" spans="1:19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>
        <v>1294120800</v>
      </c>
      <c r="L368" t="b">
        <v>0</v>
      </c>
      <c r="M368" t="b">
        <v>1</v>
      </c>
      <c r="N368" s="4">
        <f t="shared" si="21"/>
        <v>5.9211111111111112</v>
      </c>
      <c r="O368" s="5">
        <f t="shared" si="22"/>
        <v>105.52475247524752</v>
      </c>
      <c r="P368" t="s">
        <v>2012</v>
      </c>
      <c r="Q368" t="s">
        <v>2013</v>
      </c>
      <c r="R368" s="11">
        <f t="shared" si="23"/>
        <v>40546.25</v>
      </c>
      <c r="S368" s="10">
        <f t="shared" si="24"/>
        <v>40547.25</v>
      </c>
    </row>
    <row r="369" spans="1:19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>
        <v>1413608400</v>
      </c>
      <c r="K369">
        <v>1415685600</v>
      </c>
      <c r="L369" t="b">
        <v>0</v>
      </c>
      <c r="M369" t="b">
        <v>1</v>
      </c>
      <c r="N369" s="4">
        <f t="shared" si="21"/>
        <v>0.18888888888888888</v>
      </c>
      <c r="O369" s="5">
        <f t="shared" si="22"/>
        <v>24.933333333333334</v>
      </c>
      <c r="P369" t="s">
        <v>2012</v>
      </c>
      <c r="Q369" t="s">
        <v>2013</v>
      </c>
      <c r="R369" s="11">
        <f t="shared" si="23"/>
        <v>41930.208333333336</v>
      </c>
      <c r="S369" s="10">
        <f t="shared" si="24"/>
        <v>41954.25</v>
      </c>
    </row>
    <row r="370" spans="1:19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t="s">
        <v>19</v>
      </c>
      <c r="G370">
        <v>206</v>
      </c>
      <c r="H370" t="s">
        <v>36</v>
      </c>
      <c r="I370" t="s">
        <v>37</v>
      </c>
      <c r="J370">
        <v>1286946000</v>
      </c>
      <c r="K370">
        <v>1288933200</v>
      </c>
      <c r="L370" t="b">
        <v>0</v>
      </c>
      <c r="M370" t="b">
        <v>1</v>
      </c>
      <c r="N370" s="4">
        <f t="shared" si="21"/>
        <v>2.7680769230769231</v>
      </c>
      <c r="O370" s="5">
        <f t="shared" si="22"/>
        <v>69.873786407766985</v>
      </c>
      <c r="P370" t="s">
        <v>2014</v>
      </c>
      <c r="Q370" t="s">
        <v>2015</v>
      </c>
      <c r="R370" s="11">
        <f t="shared" si="23"/>
        <v>40464.208333333336</v>
      </c>
      <c r="S370" s="10">
        <f t="shared" si="24"/>
        <v>40487.208333333336</v>
      </c>
    </row>
    <row r="371" spans="1:19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>
        <v>1363237200</v>
      </c>
      <c r="L371" t="b">
        <v>0</v>
      </c>
      <c r="M371" t="b">
        <v>1</v>
      </c>
      <c r="N371" s="4">
        <f t="shared" si="21"/>
        <v>2.730185185185185</v>
      </c>
      <c r="O371" s="5">
        <f t="shared" si="22"/>
        <v>95.733766233766232</v>
      </c>
      <c r="P371" t="s">
        <v>2014</v>
      </c>
      <c r="Q371" t="s">
        <v>2035</v>
      </c>
      <c r="R371" s="11">
        <f t="shared" si="23"/>
        <v>41308.25</v>
      </c>
      <c r="S371" s="10">
        <f t="shared" si="24"/>
        <v>41347.208333333336</v>
      </c>
    </row>
    <row r="372" spans="1:19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>
        <v>1555822800</v>
      </c>
      <c r="L372" t="b">
        <v>0</v>
      </c>
      <c r="M372" t="b">
        <v>0</v>
      </c>
      <c r="N372" s="4">
        <f t="shared" si="21"/>
        <v>1.593633125556545</v>
      </c>
      <c r="O372" s="5">
        <f t="shared" si="22"/>
        <v>29.997485752598056</v>
      </c>
      <c r="P372" t="s">
        <v>2012</v>
      </c>
      <c r="Q372" t="s">
        <v>2013</v>
      </c>
      <c r="R372" s="11">
        <f t="shared" si="23"/>
        <v>43570.208333333328</v>
      </c>
      <c r="S372" s="10">
        <f t="shared" si="24"/>
        <v>43576.208333333328</v>
      </c>
    </row>
    <row r="373" spans="1:19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>
        <v>1423375200</v>
      </c>
      <c r="K373">
        <v>1427778000</v>
      </c>
      <c r="L373" t="b">
        <v>0</v>
      </c>
      <c r="M373" t="b">
        <v>0</v>
      </c>
      <c r="N373" s="4">
        <f t="shared" si="21"/>
        <v>0.67869978858350954</v>
      </c>
      <c r="O373" s="5">
        <f t="shared" si="22"/>
        <v>59.011948529411768</v>
      </c>
      <c r="P373" t="s">
        <v>2012</v>
      </c>
      <c r="Q373" t="s">
        <v>2013</v>
      </c>
      <c r="R373" s="11">
        <f t="shared" si="23"/>
        <v>42043.25</v>
      </c>
      <c r="S373" s="10">
        <f t="shared" si="24"/>
        <v>42094.208333333328</v>
      </c>
    </row>
    <row r="374" spans="1:19" ht="31.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>
        <v>1422424800</v>
      </c>
      <c r="L374" t="b">
        <v>0</v>
      </c>
      <c r="M374" t="b">
        <v>1</v>
      </c>
      <c r="N374" s="4">
        <f t="shared" si="21"/>
        <v>15.915555555555555</v>
      </c>
      <c r="O374" s="5">
        <f t="shared" si="22"/>
        <v>84.757396449704146</v>
      </c>
      <c r="P374" t="s">
        <v>2014</v>
      </c>
      <c r="Q374" t="s">
        <v>2015</v>
      </c>
      <c r="R374" s="11">
        <f t="shared" si="23"/>
        <v>42012.25</v>
      </c>
      <c r="S374" s="10">
        <f t="shared" si="24"/>
        <v>42032.25</v>
      </c>
    </row>
    <row r="375" spans="1:19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>
        <v>1503637200</v>
      </c>
      <c r="L375" t="b">
        <v>0</v>
      </c>
      <c r="M375" t="b">
        <v>0</v>
      </c>
      <c r="N375" s="4">
        <f t="shared" si="21"/>
        <v>7.3018222222222224</v>
      </c>
      <c r="O375" s="5">
        <f t="shared" si="22"/>
        <v>78.010921177587846</v>
      </c>
      <c r="P375" t="s">
        <v>2012</v>
      </c>
      <c r="Q375" t="s">
        <v>2013</v>
      </c>
      <c r="R375" s="11">
        <f t="shared" si="23"/>
        <v>42964.208333333328</v>
      </c>
      <c r="S375" s="10">
        <f t="shared" si="24"/>
        <v>42972.208333333328</v>
      </c>
    </row>
    <row r="376" spans="1:19" ht="31.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t="s">
        <v>14</v>
      </c>
      <c r="G376">
        <v>441</v>
      </c>
      <c r="H376" t="s">
        <v>20</v>
      </c>
      <c r="I376" t="s">
        <v>21</v>
      </c>
      <c r="J376">
        <v>1547186400</v>
      </c>
      <c r="K376">
        <v>1547618400</v>
      </c>
      <c r="L376" t="b">
        <v>0</v>
      </c>
      <c r="M376" t="b">
        <v>1</v>
      </c>
      <c r="N376" s="4">
        <f t="shared" si="21"/>
        <v>0.13185782556750297</v>
      </c>
      <c r="O376" s="5">
        <f t="shared" si="22"/>
        <v>50.05215419501134</v>
      </c>
      <c r="P376" t="s">
        <v>2014</v>
      </c>
      <c r="Q376" t="s">
        <v>2015</v>
      </c>
      <c r="R376" s="11">
        <f t="shared" si="23"/>
        <v>43476.25</v>
      </c>
      <c r="S376" s="10">
        <f t="shared" si="24"/>
        <v>43481.25</v>
      </c>
    </row>
    <row r="377" spans="1:19" ht="31.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>
        <v>1444971600</v>
      </c>
      <c r="K377">
        <v>1449900000</v>
      </c>
      <c r="L377" t="b">
        <v>0</v>
      </c>
      <c r="M377" t="b">
        <v>0</v>
      </c>
      <c r="N377" s="4">
        <f t="shared" si="21"/>
        <v>0.54777777777777781</v>
      </c>
      <c r="O377" s="5">
        <f t="shared" si="22"/>
        <v>59.16</v>
      </c>
      <c r="P377" t="s">
        <v>2008</v>
      </c>
      <c r="Q377" t="s">
        <v>2018</v>
      </c>
      <c r="R377" s="11">
        <f t="shared" si="23"/>
        <v>42293.208333333328</v>
      </c>
      <c r="S377" s="10">
        <f t="shared" si="24"/>
        <v>42350.25</v>
      </c>
    </row>
    <row r="378" spans="1:19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>
        <v>1405141200</v>
      </c>
      <c r="L378" t="b">
        <v>0</v>
      </c>
      <c r="M378" t="b">
        <v>0</v>
      </c>
      <c r="N378" s="4">
        <f t="shared" si="21"/>
        <v>3.6102941176470589</v>
      </c>
      <c r="O378" s="5">
        <f t="shared" si="22"/>
        <v>93.702290076335885</v>
      </c>
      <c r="P378" t="s">
        <v>2008</v>
      </c>
      <c r="Q378" t="s">
        <v>2009</v>
      </c>
      <c r="R378" s="11">
        <f t="shared" si="23"/>
        <v>41826.208333333336</v>
      </c>
      <c r="S378" s="10">
        <f t="shared" si="24"/>
        <v>41832.208333333336</v>
      </c>
    </row>
    <row r="379" spans="1:19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>
        <v>1571720400</v>
      </c>
      <c r="K379">
        <v>1572933600</v>
      </c>
      <c r="L379" t="b">
        <v>0</v>
      </c>
      <c r="M379" t="b">
        <v>0</v>
      </c>
      <c r="N379" s="4">
        <f t="shared" si="21"/>
        <v>0.10257545271629778</v>
      </c>
      <c r="O379" s="5">
        <f t="shared" si="22"/>
        <v>40.14173228346457</v>
      </c>
      <c r="P379" t="s">
        <v>2012</v>
      </c>
      <c r="Q379" t="s">
        <v>2013</v>
      </c>
      <c r="R379" s="11">
        <f t="shared" si="23"/>
        <v>43760.208333333328</v>
      </c>
      <c r="S379" s="10">
        <f t="shared" si="24"/>
        <v>43774.25</v>
      </c>
    </row>
    <row r="380" spans="1:19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t="s">
        <v>14</v>
      </c>
      <c r="G380">
        <v>355</v>
      </c>
      <c r="H380" t="s">
        <v>20</v>
      </c>
      <c r="I380" t="s">
        <v>21</v>
      </c>
      <c r="J380">
        <v>1526878800</v>
      </c>
      <c r="K380">
        <v>1530162000</v>
      </c>
      <c r="L380" t="b">
        <v>0</v>
      </c>
      <c r="M380" t="b">
        <v>0</v>
      </c>
      <c r="N380" s="4">
        <f t="shared" si="21"/>
        <v>0.13962962962962963</v>
      </c>
      <c r="O380" s="5">
        <f t="shared" si="22"/>
        <v>70.090140845070422</v>
      </c>
      <c r="P380" t="s">
        <v>2014</v>
      </c>
      <c r="Q380" t="s">
        <v>2015</v>
      </c>
      <c r="R380" s="11">
        <f t="shared" si="23"/>
        <v>43241.208333333328</v>
      </c>
      <c r="S380" s="10">
        <f t="shared" si="24"/>
        <v>43279.208333333328</v>
      </c>
    </row>
    <row r="381" spans="1:19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>
        <v>1319691600</v>
      </c>
      <c r="K381">
        <v>1320904800</v>
      </c>
      <c r="L381" t="b">
        <v>0</v>
      </c>
      <c r="M381" t="b">
        <v>0</v>
      </c>
      <c r="N381" s="4">
        <f t="shared" si="21"/>
        <v>0.40444444444444444</v>
      </c>
      <c r="O381" s="5">
        <f t="shared" si="22"/>
        <v>66.181818181818187</v>
      </c>
      <c r="P381" t="s">
        <v>2012</v>
      </c>
      <c r="Q381" t="s">
        <v>2013</v>
      </c>
      <c r="R381" s="11">
        <f t="shared" si="23"/>
        <v>40843.208333333336</v>
      </c>
      <c r="S381" s="10">
        <f t="shared" si="24"/>
        <v>40857.25</v>
      </c>
    </row>
    <row r="382" spans="1:19" ht="31.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>
        <v>1372395600</v>
      </c>
      <c r="L382" t="b">
        <v>0</v>
      </c>
      <c r="M382" t="b">
        <v>0</v>
      </c>
      <c r="N382" s="4">
        <f t="shared" si="21"/>
        <v>1.6032</v>
      </c>
      <c r="O382" s="5">
        <f t="shared" si="22"/>
        <v>47.714285714285715</v>
      </c>
      <c r="P382" t="s">
        <v>2012</v>
      </c>
      <c r="Q382" t="s">
        <v>2013</v>
      </c>
      <c r="R382" s="11">
        <f t="shared" si="23"/>
        <v>41448.208333333336</v>
      </c>
      <c r="S382" s="10">
        <f t="shared" si="24"/>
        <v>41453.208333333336</v>
      </c>
    </row>
    <row r="383" spans="1:19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>
        <v>1437714000</v>
      </c>
      <c r="L383" t="b">
        <v>0</v>
      </c>
      <c r="M383" t="b">
        <v>0</v>
      </c>
      <c r="N383" s="4">
        <f t="shared" si="21"/>
        <v>1.8394339622641509</v>
      </c>
      <c r="O383" s="5">
        <f t="shared" si="22"/>
        <v>62.896774193548389</v>
      </c>
      <c r="P383" t="s">
        <v>2012</v>
      </c>
      <c r="Q383" t="s">
        <v>2013</v>
      </c>
      <c r="R383" s="11">
        <f t="shared" si="23"/>
        <v>42163.208333333328</v>
      </c>
      <c r="S383" s="10">
        <f t="shared" si="24"/>
        <v>42209.208333333328</v>
      </c>
    </row>
    <row r="384" spans="1:19" ht="31.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>
        <v>1508130000</v>
      </c>
      <c r="K384">
        <v>1509771600</v>
      </c>
      <c r="L384" t="b">
        <v>0</v>
      </c>
      <c r="M384" t="b">
        <v>0</v>
      </c>
      <c r="N384" s="4">
        <f t="shared" si="21"/>
        <v>0.63769230769230767</v>
      </c>
      <c r="O384" s="5">
        <f t="shared" si="22"/>
        <v>86.611940298507463</v>
      </c>
      <c r="P384" t="s">
        <v>2027</v>
      </c>
      <c r="Q384" t="s">
        <v>2028</v>
      </c>
      <c r="R384" s="11">
        <f t="shared" si="23"/>
        <v>43024.208333333328</v>
      </c>
      <c r="S384" s="10">
        <f t="shared" si="24"/>
        <v>43043.208333333328</v>
      </c>
    </row>
    <row r="385" spans="1:19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>
        <v>1550556000</v>
      </c>
      <c r="L385" t="b">
        <v>0</v>
      </c>
      <c r="M385" t="b">
        <v>1</v>
      </c>
      <c r="N385" s="4">
        <f t="shared" si="21"/>
        <v>2.2538095238095237</v>
      </c>
      <c r="O385" s="5">
        <f t="shared" si="22"/>
        <v>75.126984126984127</v>
      </c>
      <c r="P385" t="s">
        <v>2029</v>
      </c>
      <c r="Q385" t="s">
        <v>2030</v>
      </c>
      <c r="R385" s="11">
        <f t="shared" si="23"/>
        <v>43509.25</v>
      </c>
      <c r="S385" s="10">
        <f t="shared" si="24"/>
        <v>43515.25</v>
      </c>
    </row>
    <row r="386" spans="1:19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>
        <v>1489039200</v>
      </c>
      <c r="L386" t="b">
        <v>1</v>
      </c>
      <c r="M386" t="b">
        <v>1</v>
      </c>
      <c r="N386" s="4">
        <f t="shared" si="21"/>
        <v>1.7200961538461539</v>
      </c>
      <c r="O386" s="5">
        <f t="shared" si="22"/>
        <v>41.004167534903104</v>
      </c>
      <c r="P386" t="s">
        <v>2014</v>
      </c>
      <c r="Q386" t="s">
        <v>2015</v>
      </c>
      <c r="R386" s="11">
        <f t="shared" si="23"/>
        <v>42776.25</v>
      </c>
      <c r="S386" s="10">
        <f t="shared" si="24"/>
        <v>42803.25</v>
      </c>
    </row>
    <row r="387" spans="1:19" ht="31.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>
        <v>1556600400</v>
      </c>
      <c r="L387" t="b">
        <v>0</v>
      </c>
      <c r="M387" t="b">
        <v>0</v>
      </c>
      <c r="N387" s="4">
        <f t="shared" ref="N387:N450" si="25">E387/D387</f>
        <v>1.4616709511568124</v>
      </c>
      <c r="O387" s="5">
        <f t="shared" ref="O387:O450" si="26">E387/G387</f>
        <v>50.007915567282325</v>
      </c>
      <c r="P387" t="s">
        <v>2020</v>
      </c>
      <c r="Q387" t="s">
        <v>2021</v>
      </c>
      <c r="R387" s="11">
        <f t="shared" ref="R387:R450" si="27">(((J387/60)/60)/24)+DATE(1970,1,1)</f>
        <v>43553.208333333328</v>
      </c>
      <c r="S387" s="10">
        <f t="shared" ref="S387:S450" si="28">(((K387/60)/60)/24)+DATE(1970,1,1)</f>
        <v>43585.208333333328</v>
      </c>
    </row>
    <row r="388" spans="1:19" ht="31.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>
        <v>1277528400</v>
      </c>
      <c r="K388">
        <v>1278565200</v>
      </c>
      <c r="L388" t="b">
        <v>0</v>
      </c>
      <c r="M388" t="b">
        <v>0</v>
      </c>
      <c r="N388" s="4">
        <f t="shared" si="25"/>
        <v>0.76423616236162362</v>
      </c>
      <c r="O388" s="5">
        <f t="shared" si="26"/>
        <v>96.960674157303373</v>
      </c>
      <c r="P388" t="s">
        <v>2012</v>
      </c>
      <c r="Q388" t="s">
        <v>2013</v>
      </c>
      <c r="R388" s="11">
        <f t="shared" si="27"/>
        <v>40355.208333333336</v>
      </c>
      <c r="S388" s="10">
        <f t="shared" si="28"/>
        <v>40367.208333333336</v>
      </c>
    </row>
    <row r="389" spans="1:19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>
        <v>1339477200</v>
      </c>
      <c r="K389">
        <v>1339909200</v>
      </c>
      <c r="L389" t="b">
        <v>0</v>
      </c>
      <c r="M389" t="b">
        <v>0</v>
      </c>
      <c r="N389" s="4">
        <f t="shared" si="25"/>
        <v>0.39261467889908258</v>
      </c>
      <c r="O389" s="5">
        <f t="shared" si="26"/>
        <v>100.93160377358491</v>
      </c>
      <c r="P389" t="s">
        <v>2010</v>
      </c>
      <c r="Q389" t="s">
        <v>2019</v>
      </c>
      <c r="R389" s="11">
        <f t="shared" si="27"/>
        <v>41072.208333333336</v>
      </c>
      <c r="S389" s="10">
        <f t="shared" si="28"/>
        <v>41077.208333333336</v>
      </c>
    </row>
    <row r="390" spans="1:19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>
        <v>1325829600</v>
      </c>
      <c r="L390" t="b">
        <v>0</v>
      </c>
      <c r="M390" t="b">
        <v>0</v>
      </c>
      <c r="N390" s="4">
        <f t="shared" si="25"/>
        <v>0.11270034843205574</v>
      </c>
      <c r="O390" s="5">
        <f t="shared" si="26"/>
        <v>89.227586206896547</v>
      </c>
      <c r="P390" t="s">
        <v>2008</v>
      </c>
      <c r="Q390" t="s">
        <v>2018</v>
      </c>
      <c r="R390" s="11">
        <f t="shared" si="27"/>
        <v>40912.25</v>
      </c>
      <c r="S390" s="10">
        <f t="shared" si="28"/>
        <v>40914.25</v>
      </c>
    </row>
    <row r="391" spans="1:19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>
        <v>1290578400</v>
      </c>
      <c r="L391" t="b">
        <v>0</v>
      </c>
      <c r="M391" t="b">
        <v>0</v>
      </c>
      <c r="N391" s="4">
        <f t="shared" si="25"/>
        <v>1.2211084337349398</v>
      </c>
      <c r="O391" s="5">
        <f t="shared" si="26"/>
        <v>87.979166666666671</v>
      </c>
      <c r="P391" t="s">
        <v>2012</v>
      </c>
      <c r="Q391" t="s">
        <v>2013</v>
      </c>
      <c r="R391" s="11">
        <f t="shared" si="27"/>
        <v>40479.208333333336</v>
      </c>
      <c r="S391" s="10">
        <f t="shared" si="28"/>
        <v>40506.25</v>
      </c>
    </row>
    <row r="392" spans="1:19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>
        <v>1380344400</v>
      </c>
      <c r="L392" t="b">
        <v>0</v>
      </c>
      <c r="M392" t="b">
        <v>0</v>
      </c>
      <c r="N392" s="4">
        <f t="shared" si="25"/>
        <v>1.8654166666666667</v>
      </c>
      <c r="O392" s="5">
        <f t="shared" si="26"/>
        <v>89.54</v>
      </c>
      <c r="P392" t="s">
        <v>2027</v>
      </c>
      <c r="Q392" t="s">
        <v>2028</v>
      </c>
      <c r="R392" s="11">
        <f t="shared" si="27"/>
        <v>41530.208333333336</v>
      </c>
      <c r="S392" s="10">
        <f t="shared" si="28"/>
        <v>41545.208333333336</v>
      </c>
    </row>
    <row r="393" spans="1:19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>
        <v>1389679200</v>
      </c>
      <c r="K393">
        <v>1389852000</v>
      </c>
      <c r="L393" t="b">
        <v>0</v>
      </c>
      <c r="M393" t="b">
        <v>0</v>
      </c>
      <c r="N393" s="4">
        <f t="shared" si="25"/>
        <v>7.27317880794702E-2</v>
      </c>
      <c r="O393" s="5">
        <f t="shared" si="26"/>
        <v>29.09271523178808</v>
      </c>
      <c r="P393" t="s">
        <v>2020</v>
      </c>
      <c r="Q393" t="s">
        <v>2021</v>
      </c>
      <c r="R393" s="11">
        <f t="shared" si="27"/>
        <v>41653.25</v>
      </c>
      <c r="S393" s="10">
        <f t="shared" si="28"/>
        <v>41655.25</v>
      </c>
    </row>
    <row r="394" spans="1:19" ht="31.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>
        <v>1294293600</v>
      </c>
      <c r="K394">
        <v>1294466400</v>
      </c>
      <c r="L394" t="b">
        <v>0</v>
      </c>
      <c r="M394" t="b">
        <v>0</v>
      </c>
      <c r="N394" s="4">
        <f t="shared" si="25"/>
        <v>0.65642371234207963</v>
      </c>
      <c r="O394" s="5">
        <f t="shared" si="26"/>
        <v>42.006218905472636</v>
      </c>
      <c r="P394" t="s">
        <v>2010</v>
      </c>
      <c r="Q394" t="s">
        <v>2019</v>
      </c>
      <c r="R394" s="11">
        <f t="shared" si="27"/>
        <v>40549.25</v>
      </c>
      <c r="S394" s="10">
        <f t="shared" si="28"/>
        <v>40551.25</v>
      </c>
    </row>
    <row r="395" spans="1:19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s="4">
        <f t="shared" si="25"/>
        <v>2.2896178343949045</v>
      </c>
      <c r="O395" s="5">
        <f t="shared" si="26"/>
        <v>47.004903563255965</v>
      </c>
      <c r="P395" t="s">
        <v>2008</v>
      </c>
      <c r="Q395" t="s">
        <v>2033</v>
      </c>
      <c r="R395" s="11">
        <f t="shared" si="27"/>
        <v>42933.208333333328</v>
      </c>
      <c r="S395" s="10">
        <f t="shared" si="28"/>
        <v>42934.208333333328</v>
      </c>
    </row>
    <row r="396" spans="1:19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>
        <v>1375938000</v>
      </c>
      <c r="L396" t="b">
        <v>0</v>
      </c>
      <c r="M396" t="b">
        <v>1</v>
      </c>
      <c r="N396" s="4">
        <f t="shared" si="25"/>
        <v>4.6937499999999996</v>
      </c>
      <c r="O396" s="5">
        <f t="shared" si="26"/>
        <v>110.44117647058823</v>
      </c>
      <c r="P396" t="s">
        <v>2014</v>
      </c>
      <c r="Q396" t="s">
        <v>2015</v>
      </c>
      <c r="R396" s="11">
        <f t="shared" si="27"/>
        <v>41484.208333333336</v>
      </c>
      <c r="S396" s="10">
        <f t="shared" si="28"/>
        <v>41494.208333333336</v>
      </c>
    </row>
    <row r="397" spans="1:19" ht="31.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>
        <v>1323410400</v>
      </c>
      <c r="L397" t="b">
        <v>1</v>
      </c>
      <c r="M397" t="b">
        <v>0</v>
      </c>
      <c r="N397" s="4">
        <f t="shared" si="25"/>
        <v>1.3011267605633803</v>
      </c>
      <c r="O397" s="5">
        <f t="shared" si="26"/>
        <v>41.990909090909092</v>
      </c>
      <c r="P397" t="s">
        <v>2012</v>
      </c>
      <c r="Q397" t="s">
        <v>2013</v>
      </c>
      <c r="R397" s="11">
        <f t="shared" si="27"/>
        <v>40885.25</v>
      </c>
      <c r="S397" s="10">
        <f t="shared" si="28"/>
        <v>40886.25</v>
      </c>
    </row>
    <row r="398" spans="1:19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t="s">
        <v>19</v>
      </c>
      <c r="G398">
        <v>1604</v>
      </c>
      <c r="H398" t="s">
        <v>24</v>
      </c>
      <c r="I398" t="s">
        <v>25</v>
      </c>
      <c r="J398">
        <v>1538715600</v>
      </c>
      <c r="K398">
        <v>1539406800</v>
      </c>
      <c r="L398" t="b">
        <v>0</v>
      </c>
      <c r="M398" t="b">
        <v>0</v>
      </c>
      <c r="N398" s="4">
        <f t="shared" si="25"/>
        <v>1.6705422993492407</v>
      </c>
      <c r="O398" s="5">
        <f t="shared" si="26"/>
        <v>48.012468827930178</v>
      </c>
      <c r="P398" t="s">
        <v>2014</v>
      </c>
      <c r="Q398" t="s">
        <v>2017</v>
      </c>
      <c r="R398" s="11">
        <f t="shared" si="27"/>
        <v>43378.208333333328</v>
      </c>
      <c r="S398" s="10">
        <f t="shared" si="28"/>
        <v>43386.208333333328</v>
      </c>
    </row>
    <row r="399" spans="1:19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>
        <v>1369803600</v>
      </c>
      <c r="L399" t="b">
        <v>0</v>
      </c>
      <c r="M399" t="b">
        <v>0</v>
      </c>
      <c r="N399" s="4">
        <f t="shared" si="25"/>
        <v>1.738641975308642</v>
      </c>
      <c r="O399" s="5">
        <f t="shared" si="26"/>
        <v>31.019823788546255</v>
      </c>
      <c r="P399" t="s">
        <v>2008</v>
      </c>
      <c r="Q399" t="s">
        <v>2009</v>
      </c>
      <c r="R399" s="11">
        <f t="shared" si="27"/>
        <v>41417.208333333336</v>
      </c>
      <c r="S399" s="10">
        <f t="shared" si="28"/>
        <v>41423.208333333336</v>
      </c>
    </row>
    <row r="400" spans="1:19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t="s">
        <v>19</v>
      </c>
      <c r="G400">
        <v>123</v>
      </c>
      <c r="H400" t="s">
        <v>94</v>
      </c>
      <c r="I400" t="s">
        <v>95</v>
      </c>
      <c r="J400">
        <v>1525755600</v>
      </c>
      <c r="K400">
        <v>1525928400</v>
      </c>
      <c r="L400" t="b">
        <v>0</v>
      </c>
      <c r="M400" t="b">
        <v>1</v>
      </c>
      <c r="N400" s="4">
        <f t="shared" si="25"/>
        <v>7.1776470588235295</v>
      </c>
      <c r="O400" s="5">
        <f t="shared" si="26"/>
        <v>99.203252032520325</v>
      </c>
      <c r="P400" t="s">
        <v>2014</v>
      </c>
      <c r="Q400" t="s">
        <v>2022</v>
      </c>
      <c r="R400" s="11">
        <f t="shared" si="27"/>
        <v>43228.208333333328</v>
      </c>
      <c r="S400" s="10">
        <f t="shared" si="28"/>
        <v>43230.208333333328</v>
      </c>
    </row>
    <row r="401" spans="1:19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>
        <v>1296626400</v>
      </c>
      <c r="K401">
        <v>1297231200</v>
      </c>
      <c r="L401" t="b">
        <v>0</v>
      </c>
      <c r="M401" t="b">
        <v>0</v>
      </c>
      <c r="N401" s="4">
        <f t="shared" si="25"/>
        <v>0.63850976361767731</v>
      </c>
      <c r="O401" s="5">
        <f t="shared" si="26"/>
        <v>66.022316684378325</v>
      </c>
      <c r="P401" t="s">
        <v>2008</v>
      </c>
      <c r="Q401" t="s">
        <v>2018</v>
      </c>
      <c r="R401" s="11">
        <f t="shared" si="27"/>
        <v>40576.25</v>
      </c>
      <c r="S401" s="10">
        <f t="shared" si="28"/>
        <v>40583.25</v>
      </c>
    </row>
    <row r="402" spans="1:19" ht="31.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>
        <v>1376629200</v>
      </c>
      <c r="K402">
        <v>1378530000</v>
      </c>
      <c r="L402" t="b">
        <v>0</v>
      </c>
      <c r="M402" t="b">
        <v>1</v>
      </c>
      <c r="N402" s="4">
        <f t="shared" si="25"/>
        <v>0.02</v>
      </c>
      <c r="O402" s="5">
        <f t="shared" si="26"/>
        <v>2</v>
      </c>
      <c r="P402" t="s">
        <v>2027</v>
      </c>
      <c r="Q402" t="s">
        <v>2028</v>
      </c>
      <c r="R402" s="11">
        <f t="shared" si="27"/>
        <v>41502.208333333336</v>
      </c>
      <c r="S402" s="10">
        <f t="shared" si="28"/>
        <v>41524.208333333336</v>
      </c>
    </row>
    <row r="403" spans="1:19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>
        <v>1572152400</v>
      </c>
      <c r="L403" t="b">
        <v>0</v>
      </c>
      <c r="M403" t="b">
        <v>0</v>
      </c>
      <c r="N403" s="4">
        <f t="shared" si="25"/>
        <v>15.302222222222222</v>
      </c>
      <c r="O403" s="5">
        <f t="shared" si="26"/>
        <v>46.060200668896321</v>
      </c>
      <c r="P403" t="s">
        <v>2012</v>
      </c>
      <c r="Q403" t="s">
        <v>2013</v>
      </c>
      <c r="R403" s="11">
        <f t="shared" si="27"/>
        <v>43765.208333333328</v>
      </c>
      <c r="S403" s="10">
        <f t="shared" si="28"/>
        <v>43765.208333333328</v>
      </c>
    </row>
    <row r="404" spans="1:19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t="s">
        <v>14</v>
      </c>
      <c r="G404">
        <v>40</v>
      </c>
      <c r="H404" t="s">
        <v>20</v>
      </c>
      <c r="I404" t="s">
        <v>21</v>
      </c>
      <c r="J404">
        <v>1325829600</v>
      </c>
      <c r="K404">
        <v>1329890400</v>
      </c>
      <c r="L404" t="b">
        <v>0</v>
      </c>
      <c r="M404" t="b">
        <v>1</v>
      </c>
      <c r="N404" s="4">
        <f t="shared" si="25"/>
        <v>0.40356164383561643</v>
      </c>
      <c r="O404" s="5">
        <f t="shared" si="26"/>
        <v>73.650000000000006</v>
      </c>
      <c r="P404" t="s">
        <v>2014</v>
      </c>
      <c r="Q404" t="s">
        <v>2025</v>
      </c>
      <c r="R404" s="11">
        <f t="shared" si="27"/>
        <v>40914.25</v>
      </c>
      <c r="S404" s="10">
        <f t="shared" si="28"/>
        <v>40961.25</v>
      </c>
    </row>
    <row r="405" spans="1:19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s="4">
        <f t="shared" si="25"/>
        <v>0.86220633299284988</v>
      </c>
      <c r="O405" s="5">
        <f t="shared" si="26"/>
        <v>55.99336650082919</v>
      </c>
      <c r="P405" t="s">
        <v>2012</v>
      </c>
      <c r="Q405" t="s">
        <v>2013</v>
      </c>
      <c r="R405" s="11">
        <f t="shared" si="27"/>
        <v>40310.208333333336</v>
      </c>
      <c r="S405" s="10">
        <f t="shared" si="28"/>
        <v>40346.208333333336</v>
      </c>
    </row>
    <row r="406" spans="1:19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>
        <v>1510898400</v>
      </c>
      <c r="L406" t="b">
        <v>0</v>
      </c>
      <c r="M406" t="b">
        <v>0</v>
      </c>
      <c r="N406" s="4">
        <f t="shared" si="25"/>
        <v>3.1558486707566464</v>
      </c>
      <c r="O406" s="5">
        <f t="shared" si="26"/>
        <v>68.985695127402778</v>
      </c>
      <c r="P406" t="s">
        <v>2012</v>
      </c>
      <c r="Q406" t="s">
        <v>2013</v>
      </c>
      <c r="R406" s="11">
        <f t="shared" si="27"/>
        <v>43053.25</v>
      </c>
      <c r="S406" s="10">
        <f t="shared" si="28"/>
        <v>43056.25</v>
      </c>
    </row>
    <row r="407" spans="1:19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>
        <v>1528088400</v>
      </c>
      <c r="K407">
        <v>1532408400</v>
      </c>
      <c r="L407" t="b">
        <v>0</v>
      </c>
      <c r="M407" t="b">
        <v>0</v>
      </c>
      <c r="N407" s="4">
        <f t="shared" si="25"/>
        <v>0.89618243243243245</v>
      </c>
      <c r="O407" s="5">
        <f t="shared" si="26"/>
        <v>60.981609195402299</v>
      </c>
      <c r="P407" t="s">
        <v>2012</v>
      </c>
      <c r="Q407" t="s">
        <v>2013</v>
      </c>
      <c r="R407" s="11">
        <f t="shared" si="27"/>
        <v>43255.208333333328</v>
      </c>
      <c r="S407" s="10">
        <f t="shared" si="28"/>
        <v>43305.208333333328</v>
      </c>
    </row>
    <row r="408" spans="1:19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>
        <v>1360562400</v>
      </c>
      <c r="L408" t="b">
        <v>1</v>
      </c>
      <c r="M408" t="b">
        <v>0</v>
      </c>
      <c r="N408" s="4">
        <f t="shared" si="25"/>
        <v>1.8214503816793892</v>
      </c>
      <c r="O408" s="5">
        <f t="shared" si="26"/>
        <v>110.98139534883721</v>
      </c>
      <c r="P408" t="s">
        <v>2014</v>
      </c>
      <c r="Q408" t="s">
        <v>2015</v>
      </c>
      <c r="R408" s="11">
        <f t="shared" si="27"/>
        <v>41304.25</v>
      </c>
      <c r="S408" s="10">
        <f t="shared" si="28"/>
        <v>41316.25</v>
      </c>
    </row>
    <row r="409" spans="1:19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>
        <v>1570942800</v>
      </c>
      <c r="K409">
        <v>1571547600</v>
      </c>
      <c r="L409" t="b">
        <v>0</v>
      </c>
      <c r="M409" t="b">
        <v>0</v>
      </c>
      <c r="N409" s="4">
        <f t="shared" si="25"/>
        <v>3.5588235294117645</v>
      </c>
      <c r="O409" s="5">
        <f t="shared" si="26"/>
        <v>25</v>
      </c>
      <c r="P409" t="s">
        <v>2012</v>
      </c>
      <c r="Q409" t="s">
        <v>2013</v>
      </c>
      <c r="R409" s="11">
        <f t="shared" si="27"/>
        <v>43751.208333333328</v>
      </c>
      <c r="S409" s="10">
        <f t="shared" si="28"/>
        <v>43758.208333333328</v>
      </c>
    </row>
    <row r="410" spans="1:19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t="s">
        <v>19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s="4">
        <f t="shared" si="25"/>
        <v>1.3183695652173912</v>
      </c>
      <c r="O410" s="5">
        <f t="shared" si="26"/>
        <v>78.759740259740255</v>
      </c>
      <c r="P410" t="s">
        <v>2014</v>
      </c>
      <c r="Q410" t="s">
        <v>2015</v>
      </c>
      <c r="R410" s="11">
        <f t="shared" si="27"/>
        <v>42541.208333333328</v>
      </c>
      <c r="S410" s="10">
        <f t="shared" si="28"/>
        <v>42561.208333333328</v>
      </c>
    </row>
    <row r="411" spans="1:19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>
        <v>1492491600</v>
      </c>
      <c r="K411">
        <v>1492837200</v>
      </c>
      <c r="L411" t="b">
        <v>0</v>
      </c>
      <c r="M411" t="b">
        <v>0</v>
      </c>
      <c r="N411" s="4">
        <f t="shared" si="25"/>
        <v>0.46315634218289087</v>
      </c>
      <c r="O411" s="5">
        <f t="shared" si="26"/>
        <v>87.960784313725483</v>
      </c>
      <c r="P411" t="s">
        <v>2008</v>
      </c>
      <c r="Q411" t="s">
        <v>2009</v>
      </c>
      <c r="R411" s="11">
        <f t="shared" si="27"/>
        <v>42843.208333333328</v>
      </c>
      <c r="S411" s="10">
        <f t="shared" si="28"/>
        <v>42847.208333333328</v>
      </c>
    </row>
    <row r="412" spans="1:19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>
        <v>1430197200</v>
      </c>
      <c r="L412" t="b">
        <v>0</v>
      </c>
      <c r="M412" t="b">
        <v>0</v>
      </c>
      <c r="N412" s="4">
        <f t="shared" si="25"/>
        <v>0.36132726089785294</v>
      </c>
      <c r="O412" s="5">
        <f t="shared" si="26"/>
        <v>49.987398739873989</v>
      </c>
      <c r="P412" t="s">
        <v>2023</v>
      </c>
      <c r="Q412" t="s">
        <v>2036</v>
      </c>
      <c r="R412" s="11">
        <f t="shared" si="27"/>
        <v>42122.208333333328</v>
      </c>
      <c r="S412" s="10">
        <f t="shared" si="28"/>
        <v>42122.208333333328</v>
      </c>
    </row>
    <row r="413" spans="1:19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>
        <v>1496206800</v>
      </c>
      <c r="L413" t="b">
        <v>0</v>
      </c>
      <c r="M413" t="b">
        <v>0</v>
      </c>
      <c r="N413" s="4">
        <f t="shared" si="25"/>
        <v>1.0462820512820512</v>
      </c>
      <c r="O413" s="5">
        <f t="shared" si="26"/>
        <v>99.524390243902445</v>
      </c>
      <c r="P413" t="s">
        <v>2012</v>
      </c>
      <c r="Q413" t="s">
        <v>2013</v>
      </c>
      <c r="R413" s="11">
        <f t="shared" si="27"/>
        <v>42884.208333333328</v>
      </c>
      <c r="S413" s="10">
        <f t="shared" si="28"/>
        <v>42886.208333333328</v>
      </c>
    </row>
    <row r="414" spans="1:19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>
        <v>1389592800</v>
      </c>
      <c r="L414" t="b">
        <v>0</v>
      </c>
      <c r="M414" t="b">
        <v>0</v>
      </c>
      <c r="N414" s="4">
        <f t="shared" si="25"/>
        <v>6.6885714285714286</v>
      </c>
      <c r="O414" s="5">
        <f t="shared" si="26"/>
        <v>104.82089552238806</v>
      </c>
      <c r="P414" t="s">
        <v>2020</v>
      </c>
      <c r="Q414" t="s">
        <v>2026</v>
      </c>
      <c r="R414" s="11">
        <f t="shared" si="27"/>
        <v>41642.25</v>
      </c>
      <c r="S414" s="10">
        <f t="shared" si="28"/>
        <v>41652.25</v>
      </c>
    </row>
    <row r="415" spans="1:19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>
        <v>1543298400</v>
      </c>
      <c r="K415">
        <v>1545631200</v>
      </c>
      <c r="L415" t="b">
        <v>0</v>
      </c>
      <c r="M415" t="b">
        <v>0</v>
      </c>
      <c r="N415" s="4">
        <f t="shared" si="25"/>
        <v>0.62072823218997364</v>
      </c>
      <c r="O415" s="5">
        <f t="shared" si="26"/>
        <v>108.01469237832875</v>
      </c>
      <c r="P415" t="s">
        <v>2014</v>
      </c>
      <c r="Q415" t="s">
        <v>2022</v>
      </c>
      <c r="R415" s="11">
        <f t="shared" si="27"/>
        <v>43431.25</v>
      </c>
      <c r="S415" s="10">
        <f t="shared" si="28"/>
        <v>43458.25</v>
      </c>
    </row>
    <row r="416" spans="1:19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>
        <v>1271739600</v>
      </c>
      <c r="K416">
        <v>1272430800</v>
      </c>
      <c r="L416" t="b">
        <v>0</v>
      </c>
      <c r="M416" t="b">
        <v>1</v>
      </c>
      <c r="N416" s="4">
        <f t="shared" si="25"/>
        <v>0.84699787460148779</v>
      </c>
      <c r="O416" s="5">
        <f t="shared" si="26"/>
        <v>28.998544660724033</v>
      </c>
      <c r="P416" t="s">
        <v>2029</v>
      </c>
      <c r="Q416" t="s">
        <v>2030</v>
      </c>
      <c r="R416" s="11">
        <f t="shared" si="27"/>
        <v>40288.208333333336</v>
      </c>
      <c r="S416" s="10">
        <f t="shared" si="28"/>
        <v>40296.208333333336</v>
      </c>
    </row>
    <row r="417" spans="1:19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>
        <v>1326434400</v>
      </c>
      <c r="K417">
        <v>1327903200</v>
      </c>
      <c r="L417" t="b">
        <v>0</v>
      </c>
      <c r="M417" t="b">
        <v>0</v>
      </c>
      <c r="N417" s="4">
        <f t="shared" si="25"/>
        <v>0.11059030837004405</v>
      </c>
      <c r="O417" s="5">
        <f t="shared" si="26"/>
        <v>30.028708133971293</v>
      </c>
      <c r="P417" t="s">
        <v>2012</v>
      </c>
      <c r="Q417" t="s">
        <v>2013</v>
      </c>
      <c r="R417" s="11">
        <f t="shared" si="27"/>
        <v>40921.25</v>
      </c>
      <c r="S417" s="10">
        <f t="shared" si="28"/>
        <v>40938.25</v>
      </c>
    </row>
    <row r="418" spans="1:19" ht="31.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t="s">
        <v>14</v>
      </c>
      <c r="G418">
        <v>1439</v>
      </c>
      <c r="H418" t="s">
        <v>20</v>
      </c>
      <c r="I418" t="s">
        <v>21</v>
      </c>
      <c r="J418">
        <v>1295244000</v>
      </c>
      <c r="K418">
        <v>1296021600</v>
      </c>
      <c r="L418" t="b">
        <v>0</v>
      </c>
      <c r="M418" t="b">
        <v>1</v>
      </c>
      <c r="N418" s="4">
        <f t="shared" si="25"/>
        <v>0.43838781575037145</v>
      </c>
      <c r="O418" s="5">
        <f t="shared" si="26"/>
        <v>41.005559416261292</v>
      </c>
      <c r="P418" t="s">
        <v>2014</v>
      </c>
      <c r="Q418" t="s">
        <v>2015</v>
      </c>
      <c r="R418" s="11">
        <f t="shared" si="27"/>
        <v>40560.25</v>
      </c>
      <c r="S418" s="10">
        <f t="shared" si="28"/>
        <v>40569.25</v>
      </c>
    </row>
    <row r="419" spans="1:19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>
        <v>1541221200</v>
      </c>
      <c r="K419">
        <v>1543298400</v>
      </c>
      <c r="L419" t="b">
        <v>0</v>
      </c>
      <c r="M419" t="b">
        <v>0</v>
      </c>
      <c r="N419" s="4">
        <f t="shared" si="25"/>
        <v>0.55470588235294116</v>
      </c>
      <c r="O419" s="5">
        <f t="shared" si="26"/>
        <v>62.866666666666667</v>
      </c>
      <c r="P419" t="s">
        <v>2012</v>
      </c>
      <c r="Q419" t="s">
        <v>2013</v>
      </c>
      <c r="R419" s="11">
        <f t="shared" si="27"/>
        <v>43407.208333333328</v>
      </c>
      <c r="S419" s="10">
        <f t="shared" si="28"/>
        <v>43431.25</v>
      </c>
    </row>
    <row r="420" spans="1:19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s="4">
        <f t="shared" si="25"/>
        <v>0.57399511301160655</v>
      </c>
      <c r="O420" s="5">
        <f t="shared" si="26"/>
        <v>47.005002501250623</v>
      </c>
      <c r="P420" t="s">
        <v>2014</v>
      </c>
      <c r="Q420" t="s">
        <v>2015</v>
      </c>
      <c r="R420" s="11">
        <f t="shared" si="27"/>
        <v>41035.208333333336</v>
      </c>
      <c r="S420" s="10">
        <f t="shared" si="28"/>
        <v>41036.208333333336</v>
      </c>
    </row>
    <row r="421" spans="1:19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>
        <v>1325052000</v>
      </c>
      <c r="L421" t="b">
        <v>0</v>
      </c>
      <c r="M421" t="b">
        <v>0</v>
      </c>
      <c r="N421" s="4">
        <f t="shared" si="25"/>
        <v>1.2343497363796134</v>
      </c>
      <c r="O421" s="5">
        <f t="shared" si="26"/>
        <v>26.997693638285604</v>
      </c>
      <c r="P421" t="s">
        <v>2010</v>
      </c>
      <c r="Q421" t="s">
        <v>2011</v>
      </c>
      <c r="R421" s="11">
        <f t="shared" si="27"/>
        <v>40899.25</v>
      </c>
      <c r="S421" s="10">
        <f t="shared" si="28"/>
        <v>40905.25</v>
      </c>
    </row>
    <row r="422" spans="1:19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>
        <v>1499576400</v>
      </c>
      <c r="L422" t="b">
        <v>0</v>
      </c>
      <c r="M422" t="b">
        <v>0</v>
      </c>
      <c r="N422" s="4">
        <f t="shared" si="25"/>
        <v>1.2846</v>
      </c>
      <c r="O422" s="5">
        <f t="shared" si="26"/>
        <v>68.329787234042556</v>
      </c>
      <c r="P422" t="s">
        <v>2012</v>
      </c>
      <c r="Q422" t="s">
        <v>2013</v>
      </c>
      <c r="R422" s="11">
        <f t="shared" si="27"/>
        <v>42911.208333333328</v>
      </c>
      <c r="S422" s="10">
        <f t="shared" si="28"/>
        <v>42925.208333333328</v>
      </c>
    </row>
    <row r="423" spans="1:19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>
        <v>1498712400</v>
      </c>
      <c r="K423">
        <v>1501304400</v>
      </c>
      <c r="L423" t="b">
        <v>0</v>
      </c>
      <c r="M423" t="b">
        <v>1</v>
      </c>
      <c r="N423" s="4">
        <f t="shared" si="25"/>
        <v>0.63989361702127656</v>
      </c>
      <c r="O423" s="5">
        <f t="shared" si="26"/>
        <v>50.974576271186443</v>
      </c>
      <c r="P423" t="s">
        <v>2010</v>
      </c>
      <c r="Q423" t="s">
        <v>2019</v>
      </c>
      <c r="R423" s="11">
        <f t="shared" si="27"/>
        <v>42915.208333333328</v>
      </c>
      <c r="S423" s="10">
        <f t="shared" si="28"/>
        <v>42945.208333333328</v>
      </c>
    </row>
    <row r="424" spans="1:19" ht="31.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>
        <v>1273208400</v>
      </c>
      <c r="L424" t="b">
        <v>0</v>
      </c>
      <c r="M424" t="b">
        <v>1</v>
      </c>
      <c r="N424" s="4">
        <f t="shared" si="25"/>
        <v>1.2729885057471264</v>
      </c>
      <c r="O424" s="5">
        <f t="shared" si="26"/>
        <v>54.024390243902438</v>
      </c>
      <c r="P424" t="s">
        <v>2012</v>
      </c>
      <c r="Q424" t="s">
        <v>2013</v>
      </c>
      <c r="R424" s="11">
        <f t="shared" si="27"/>
        <v>40285.208333333336</v>
      </c>
      <c r="S424" s="10">
        <f t="shared" si="28"/>
        <v>40305.208333333336</v>
      </c>
    </row>
    <row r="425" spans="1:19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>
        <v>1316667600</v>
      </c>
      <c r="K425">
        <v>1316840400</v>
      </c>
      <c r="L425" t="b">
        <v>0</v>
      </c>
      <c r="M425" t="b">
        <v>1</v>
      </c>
      <c r="N425" s="4">
        <f t="shared" si="25"/>
        <v>0.10638024357239513</v>
      </c>
      <c r="O425" s="5">
        <f t="shared" si="26"/>
        <v>97.055555555555557</v>
      </c>
      <c r="P425" t="s">
        <v>2029</v>
      </c>
      <c r="Q425" t="s">
        <v>2030</v>
      </c>
      <c r="R425" s="11">
        <f t="shared" si="27"/>
        <v>40808.208333333336</v>
      </c>
      <c r="S425" s="10">
        <f t="shared" si="28"/>
        <v>40810.208333333336</v>
      </c>
    </row>
    <row r="426" spans="1:19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>
        <v>1524027600</v>
      </c>
      <c r="K426">
        <v>1524546000</v>
      </c>
      <c r="L426" t="b">
        <v>0</v>
      </c>
      <c r="M426" t="b">
        <v>0</v>
      </c>
      <c r="N426" s="4">
        <f t="shared" si="25"/>
        <v>0.40470588235294119</v>
      </c>
      <c r="O426" s="5">
        <f t="shared" si="26"/>
        <v>24.867469879518072</v>
      </c>
      <c r="P426" t="s">
        <v>2008</v>
      </c>
      <c r="Q426" t="s">
        <v>2018</v>
      </c>
      <c r="R426" s="11">
        <f t="shared" si="27"/>
        <v>43208.208333333328</v>
      </c>
      <c r="S426" s="10">
        <f t="shared" si="28"/>
        <v>43214.208333333328</v>
      </c>
    </row>
    <row r="427" spans="1:19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>
        <v>1438578000</v>
      </c>
      <c r="L427" t="b">
        <v>0</v>
      </c>
      <c r="M427" t="b">
        <v>0</v>
      </c>
      <c r="N427" s="4">
        <f t="shared" si="25"/>
        <v>2.8766666666666665</v>
      </c>
      <c r="O427" s="5">
        <f t="shared" si="26"/>
        <v>84.423913043478265</v>
      </c>
      <c r="P427" t="s">
        <v>2027</v>
      </c>
      <c r="Q427" t="s">
        <v>2028</v>
      </c>
      <c r="R427" s="11">
        <f t="shared" si="27"/>
        <v>42213.208333333328</v>
      </c>
      <c r="S427" s="10">
        <f t="shared" si="28"/>
        <v>42219.208333333328</v>
      </c>
    </row>
    <row r="428" spans="1:19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>
        <v>1362549600</v>
      </c>
      <c r="L428" t="b">
        <v>0</v>
      </c>
      <c r="M428" t="b">
        <v>0</v>
      </c>
      <c r="N428" s="4">
        <f t="shared" si="25"/>
        <v>5.7294444444444448</v>
      </c>
      <c r="O428" s="5">
        <f t="shared" si="26"/>
        <v>47.091324200913242</v>
      </c>
      <c r="P428" t="s">
        <v>2012</v>
      </c>
      <c r="Q428" t="s">
        <v>2013</v>
      </c>
      <c r="R428" s="11">
        <f t="shared" si="27"/>
        <v>41332.25</v>
      </c>
      <c r="S428" s="10">
        <f t="shared" si="28"/>
        <v>41339.25</v>
      </c>
    </row>
    <row r="429" spans="1:19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>
        <v>1413349200</v>
      </c>
      <c r="L429" t="b">
        <v>0</v>
      </c>
      <c r="M429" t="b">
        <v>1</v>
      </c>
      <c r="N429" s="4">
        <f t="shared" si="25"/>
        <v>1.1290429799426933</v>
      </c>
      <c r="O429" s="5">
        <f t="shared" si="26"/>
        <v>77.996041171813147</v>
      </c>
      <c r="P429" t="s">
        <v>2012</v>
      </c>
      <c r="Q429" t="s">
        <v>2013</v>
      </c>
      <c r="R429" s="11">
        <f t="shared" si="27"/>
        <v>41895.208333333336</v>
      </c>
      <c r="S429" s="10">
        <f t="shared" si="28"/>
        <v>41927.208333333336</v>
      </c>
    </row>
    <row r="430" spans="1:19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t="s">
        <v>14</v>
      </c>
      <c r="G430">
        <v>747</v>
      </c>
      <c r="H430" t="s">
        <v>20</v>
      </c>
      <c r="I430" t="s">
        <v>21</v>
      </c>
      <c r="J430">
        <v>1297404000</v>
      </c>
      <c r="K430">
        <v>1298008800</v>
      </c>
      <c r="L430" t="b">
        <v>0</v>
      </c>
      <c r="M430" t="b">
        <v>0</v>
      </c>
      <c r="N430" s="4">
        <f t="shared" si="25"/>
        <v>0.46387573964497042</v>
      </c>
      <c r="O430" s="5">
        <f t="shared" si="26"/>
        <v>62.967871485943775</v>
      </c>
      <c r="P430" t="s">
        <v>2014</v>
      </c>
      <c r="Q430" t="s">
        <v>2022</v>
      </c>
      <c r="R430" s="11">
        <f t="shared" si="27"/>
        <v>40585.25</v>
      </c>
      <c r="S430" s="10">
        <f t="shared" si="28"/>
        <v>40592.25</v>
      </c>
    </row>
    <row r="431" spans="1:19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>
        <v>1394427600</v>
      </c>
      <c r="L431" t="b">
        <v>0</v>
      </c>
      <c r="M431" t="b">
        <v>1</v>
      </c>
      <c r="N431" s="4">
        <f t="shared" si="25"/>
        <v>0.90675916230366493</v>
      </c>
      <c r="O431" s="5">
        <f t="shared" si="26"/>
        <v>81.006080449017773</v>
      </c>
      <c r="P431" t="s">
        <v>2027</v>
      </c>
      <c r="Q431" t="s">
        <v>2028</v>
      </c>
      <c r="R431" s="11">
        <f t="shared" si="27"/>
        <v>41680.25</v>
      </c>
      <c r="S431" s="10">
        <f t="shared" si="28"/>
        <v>41708.208333333336</v>
      </c>
    </row>
    <row r="432" spans="1:19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>
        <v>1569733200</v>
      </c>
      <c r="K432">
        <v>1572670800</v>
      </c>
      <c r="L432" t="b">
        <v>0</v>
      </c>
      <c r="M432" t="b">
        <v>0</v>
      </c>
      <c r="N432" s="4">
        <f t="shared" si="25"/>
        <v>0.67740740740740746</v>
      </c>
      <c r="O432" s="5">
        <f t="shared" si="26"/>
        <v>65.321428571428569</v>
      </c>
      <c r="P432" t="s">
        <v>2012</v>
      </c>
      <c r="Q432" t="s">
        <v>2013</v>
      </c>
      <c r="R432" s="11">
        <f t="shared" si="27"/>
        <v>43737.208333333328</v>
      </c>
      <c r="S432" s="10">
        <f t="shared" si="28"/>
        <v>43771.208333333328</v>
      </c>
    </row>
    <row r="433" spans="1:19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>
        <v>1531112400</v>
      </c>
      <c r="L433" t="b">
        <v>1</v>
      </c>
      <c r="M433" t="b">
        <v>0</v>
      </c>
      <c r="N433" s="4">
        <f t="shared" si="25"/>
        <v>1.9249019607843136</v>
      </c>
      <c r="O433" s="5">
        <f t="shared" si="26"/>
        <v>104.43617021276596</v>
      </c>
      <c r="P433" t="s">
        <v>2012</v>
      </c>
      <c r="Q433" t="s">
        <v>2013</v>
      </c>
      <c r="R433" s="11">
        <f t="shared" si="27"/>
        <v>43273.208333333328</v>
      </c>
      <c r="S433" s="10">
        <f t="shared" si="28"/>
        <v>43290.208333333328</v>
      </c>
    </row>
    <row r="434" spans="1:19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>
        <v>1399006800</v>
      </c>
      <c r="K434">
        <v>1400734800</v>
      </c>
      <c r="L434" t="b">
        <v>0</v>
      </c>
      <c r="M434" t="b">
        <v>0</v>
      </c>
      <c r="N434" s="4">
        <f t="shared" si="25"/>
        <v>0.82714285714285718</v>
      </c>
      <c r="O434" s="5">
        <f t="shared" si="26"/>
        <v>69.989010989010993</v>
      </c>
      <c r="P434" t="s">
        <v>2012</v>
      </c>
      <c r="Q434" t="s">
        <v>2013</v>
      </c>
      <c r="R434" s="11">
        <f t="shared" si="27"/>
        <v>41761.208333333336</v>
      </c>
      <c r="S434" s="10">
        <f t="shared" si="28"/>
        <v>41781.208333333336</v>
      </c>
    </row>
    <row r="435" spans="1:19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t="s">
        <v>14</v>
      </c>
      <c r="G435">
        <v>792</v>
      </c>
      <c r="H435" t="s">
        <v>20</v>
      </c>
      <c r="I435" t="s">
        <v>21</v>
      </c>
      <c r="J435">
        <v>1385359200</v>
      </c>
      <c r="K435">
        <v>1386741600</v>
      </c>
      <c r="L435" t="b">
        <v>0</v>
      </c>
      <c r="M435" t="b">
        <v>1</v>
      </c>
      <c r="N435" s="4">
        <f t="shared" si="25"/>
        <v>0.54163920922570019</v>
      </c>
      <c r="O435" s="5">
        <f t="shared" si="26"/>
        <v>83.023989898989896</v>
      </c>
      <c r="P435" t="s">
        <v>2014</v>
      </c>
      <c r="Q435" t="s">
        <v>2015</v>
      </c>
      <c r="R435" s="11">
        <f t="shared" si="27"/>
        <v>41603.25</v>
      </c>
      <c r="S435" s="10">
        <f t="shared" si="28"/>
        <v>41619.25</v>
      </c>
    </row>
    <row r="436" spans="1:19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s="4">
        <f t="shared" si="25"/>
        <v>0.16722222222222222</v>
      </c>
      <c r="O436" s="5">
        <f t="shared" si="26"/>
        <v>90.3</v>
      </c>
      <c r="P436" t="s">
        <v>2012</v>
      </c>
      <c r="Q436" t="s">
        <v>2013</v>
      </c>
      <c r="R436" s="11">
        <f t="shared" si="27"/>
        <v>42705.25</v>
      </c>
      <c r="S436" s="10">
        <f t="shared" si="28"/>
        <v>42719.25</v>
      </c>
    </row>
    <row r="437" spans="1:19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>
        <v>1418623200</v>
      </c>
      <c r="K437">
        <v>1419660000</v>
      </c>
      <c r="L437" t="b">
        <v>0</v>
      </c>
      <c r="M437" t="b">
        <v>1</v>
      </c>
      <c r="N437" s="4">
        <f t="shared" si="25"/>
        <v>1.168766404199475</v>
      </c>
      <c r="O437" s="5">
        <f t="shared" si="26"/>
        <v>103.98131932282546</v>
      </c>
      <c r="P437" t="s">
        <v>2012</v>
      </c>
      <c r="Q437" t="s">
        <v>2013</v>
      </c>
      <c r="R437" s="11">
        <f t="shared" si="27"/>
        <v>41988.25</v>
      </c>
      <c r="S437" s="10">
        <f t="shared" si="28"/>
        <v>42000.25</v>
      </c>
    </row>
    <row r="438" spans="1:19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>
        <v>1555822800</v>
      </c>
      <c r="L438" t="b">
        <v>0</v>
      </c>
      <c r="M438" t="b">
        <v>0</v>
      </c>
      <c r="N438" s="4">
        <f t="shared" si="25"/>
        <v>10.521538461538462</v>
      </c>
      <c r="O438" s="5">
        <f t="shared" si="26"/>
        <v>54.931726907630519</v>
      </c>
      <c r="P438" t="s">
        <v>2008</v>
      </c>
      <c r="Q438" t="s">
        <v>2033</v>
      </c>
      <c r="R438" s="11">
        <f t="shared" si="27"/>
        <v>43575.208333333328</v>
      </c>
      <c r="S438" s="10">
        <f t="shared" si="28"/>
        <v>43576.208333333328</v>
      </c>
    </row>
    <row r="439" spans="1:19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>
        <v>1442379600</v>
      </c>
      <c r="L439" t="b">
        <v>0</v>
      </c>
      <c r="M439" t="b">
        <v>1</v>
      </c>
      <c r="N439" s="4">
        <f t="shared" si="25"/>
        <v>1.2307407407407407</v>
      </c>
      <c r="O439" s="5">
        <f t="shared" si="26"/>
        <v>51.921875</v>
      </c>
      <c r="P439" t="s">
        <v>2014</v>
      </c>
      <c r="Q439" t="s">
        <v>2022</v>
      </c>
      <c r="R439" s="11">
        <f t="shared" si="27"/>
        <v>42260.208333333328</v>
      </c>
      <c r="S439" s="10">
        <f t="shared" si="28"/>
        <v>42263.208333333328</v>
      </c>
    </row>
    <row r="440" spans="1:19" ht="31.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>
        <v>1364965200</v>
      </c>
      <c r="L440" t="b">
        <v>0</v>
      </c>
      <c r="M440" t="b">
        <v>0</v>
      </c>
      <c r="N440" s="4">
        <f t="shared" si="25"/>
        <v>1.7863855421686747</v>
      </c>
      <c r="O440" s="5">
        <f t="shared" si="26"/>
        <v>60.02834008097166</v>
      </c>
      <c r="P440" t="s">
        <v>2012</v>
      </c>
      <c r="Q440" t="s">
        <v>2013</v>
      </c>
      <c r="R440" s="11">
        <f t="shared" si="27"/>
        <v>41337.25</v>
      </c>
      <c r="S440" s="10">
        <f t="shared" si="28"/>
        <v>41367.208333333336</v>
      </c>
    </row>
    <row r="441" spans="1:19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>
        <v>1479016800</v>
      </c>
      <c r="L441" t="b">
        <v>0</v>
      </c>
      <c r="M441" t="b">
        <v>0</v>
      </c>
      <c r="N441" s="4">
        <f t="shared" si="25"/>
        <v>3.5528169014084505</v>
      </c>
      <c r="O441" s="5">
        <f t="shared" si="26"/>
        <v>44.003488879197555</v>
      </c>
      <c r="P441" t="s">
        <v>2014</v>
      </c>
      <c r="Q441" t="s">
        <v>2038</v>
      </c>
      <c r="R441" s="11">
        <f t="shared" si="27"/>
        <v>42680.208333333328</v>
      </c>
      <c r="S441" s="10">
        <f t="shared" si="28"/>
        <v>42687.25</v>
      </c>
    </row>
    <row r="442" spans="1:19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>
        <v>1499662800</v>
      </c>
      <c r="L442" t="b">
        <v>0</v>
      </c>
      <c r="M442" t="b">
        <v>0</v>
      </c>
      <c r="N442" s="4">
        <f t="shared" si="25"/>
        <v>1.6190634146341463</v>
      </c>
      <c r="O442" s="5">
        <f t="shared" si="26"/>
        <v>53.003513254551258</v>
      </c>
      <c r="P442" t="s">
        <v>2014</v>
      </c>
      <c r="Q442" t="s">
        <v>2035</v>
      </c>
      <c r="R442" s="11">
        <f t="shared" si="27"/>
        <v>42916.208333333328</v>
      </c>
      <c r="S442" s="10">
        <f t="shared" si="28"/>
        <v>42926.208333333328</v>
      </c>
    </row>
    <row r="443" spans="1:19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>
        <v>1335416400</v>
      </c>
      <c r="K443">
        <v>1337835600</v>
      </c>
      <c r="L443" t="b">
        <v>0</v>
      </c>
      <c r="M443" t="b">
        <v>0</v>
      </c>
      <c r="N443" s="4">
        <f t="shared" si="25"/>
        <v>0.24914285714285714</v>
      </c>
      <c r="O443" s="5">
        <f t="shared" si="26"/>
        <v>54.5</v>
      </c>
      <c r="P443" t="s">
        <v>2010</v>
      </c>
      <c r="Q443" t="s">
        <v>2019</v>
      </c>
      <c r="R443" s="11">
        <f t="shared" si="27"/>
        <v>41025.208333333336</v>
      </c>
      <c r="S443" s="10">
        <f t="shared" si="28"/>
        <v>41053.208333333336</v>
      </c>
    </row>
    <row r="444" spans="1:19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>
        <v>1504328400</v>
      </c>
      <c r="K444">
        <v>1505710800</v>
      </c>
      <c r="L444" t="b">
        <v>0</v>
      </c>
      <c r="M444" t="b">
        <v>0</v>
      </c>
      <c r="N444" s="4">
        <f t="shared" si="25"/>
        <v>1.9872222222222222</v>
      </c>
      <c r="O444" s="5">
        <f t="shared" si="26"/>
        <v>75.04195804195804</v>
      </c>
      <c r="P444" t="s">
        <v>2012</v>
      </c>
      <c r="Q444" t="s">
        <v>2013</v>
      </c>
      <c r="R444" s="11">
        <f t="shared" si="27"/>
        <v>42980.208333333328</v>
      </c>
      <c r="S444" s="10">
        <f t="shared" si="28"/>
        <v>42996.208333333328</v>
      </c>
    </row>
    <row r="445" spans="1:19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>
        <v>1287464400</v>
      </c>
      <c r="L445" t="b">
        <v>0</v>
      </c>
      <c r="M445" t="b">
        <v>0</v>
      </c>
      <c r="N445" s="4">
        <f t="shared" si="25"/>
        <v>0.34752688172043011</v>
      </c>
      <c r="O445" s="5">
        <f t="shared" si="26"/>
        <v>35.911111111111111</v>
      </c>
      <c r="P445" t="s">
        <v>2012</v>
      </c>
      <c r="Q445" t="s">
        <v>2013</v>
      </c>
      <c r="R445" s="11">
        <f t="shared" si="27"/>
        <v>40451.208333333336</v>
      </c>
      <c r="S445" s="10">
        <f t="shared" si="28"/>
        <v>40470.208333333336</v>
      </c>
    </row>
    <row r="446" spans="1:19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>
        <v>1311656400</v>
      </c>
      <c r="L446" t="b">
        <v>0</v>
      </c>
      <c r="M446" t="b">
        <v>1</v>
      </c>
      <c r="N446" s="4">
        <f t="shared" si="25"/>
        <v>1.7641935483870967</v>
      </c>
      <c r="O446" s="5">
        <f t="shared" si="26"/>
        <v>36.952702702702702</v>
      </c>
      <c r="P446" t="s">
        <v>2008</v>
      </c>
      <c r="Q446" t="s">
        <v>2018</v>
      </c>
      <c r="R446" s="11">
        <f t="shared" si="27"/>
        <v>40748.208333333336</v>
      </c>
      <c r="S446" s="10">
        <f t="shared" si="28"/>
        <v>40750.208333333336</v>
      </c>
    </row>
    <row r="447" spans="1:19" ht="31.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>
        <v>1293170400</v>
      </c>
      <c r="L447" t="b">
        <v>0</v>
      </c>
      <c r="M447" t="b">
        <v>1</v>
      </c>
      <c r="N447" s="4">
        <f t="shared" si="25"/>
        <v>5.1138095238095236</v>
      </c>
      <c r="O447" s="5">
        <f t="shared" si="26"/>
        <v>63.170588235294119</v>
      </c>
      <c r="P447" t="s">
        <v>2012</v>
      </c>
      <c r="Q447" t="s">
        <v>2013</v>
      </c>
      <c r="R447" s="11">
        <f t="shared" si="27"/>
        <v>40515.25</v>
      </c>
      <c r="S447" s="10">
        <f t="shared" si="28"/>
        <v>40536.25</v>
      </c>
    </row>
    <row r="448" spans="1:19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>
        <v>1355810400</v>
      </c>
      <c r="K448">
        <v>1355983200</v>
      </c>
      <c r="L448" t="b">
        <v>0</v>
      </c>
      <c r="M448" t="b">
        <v>0</v>
      </c>
      <c r="N448" s="4">
        <f t="shared" si="25"/>
        <v>0.82044117647058823</v>
      </c>
      <c r="O448" s="5">
        <f t="shared" si="26"/>
        <v>29.99462365591398</v>
      </c>
      <c r="P448" t="s">
        <v>2010</v>
      </c>
      <c r="Q448" t="s">
        <v>2019</v>
      </c>
      <c r="R448" s="11">
        <f t="shared" si="27"/>
        <v>41261.25</v>
      </c>
      <c r="S448" s="10">
        <f t="shared" si="28"/>
        <v>41263.25</v>
      </c>
    </row>
    <row r="449" spans="1:19" ht="31.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>
        <v>1513663200</v>
      </c>
      <c r="K449">
        <v>1515045600</v>
      </c>
      <c r="L449" t="b">
        <v>0</v>
      </c>
      <c r="M449" t="b">
        <v>0</v>
      </c>
      <c r="N449" s="4">
        <f t="shared" si="25"/>
        <v>0.24326030927835052</v>
      </c>
      <c r="O449" s="5">
        <f t="shared" si="26"/>
        <v>86</v>
      </c>
      <c r="P449" t="s">
        <v>2014</v>
      </c>
      <c r="Q449" t="s">
        <v>2035</v>
      </c>
      <c r="R449" s="11">
        <f t="shared" si="27"/>
        <v>43088.25</v>
      </c>
      <c r="S449" s="10">
        <f t="shared" si="28"/>
        <v>43104.25</v>
      </c>
    </row>
    <row r="450" spans="1:19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>
        <v>1365915600</v>
      </c>
      <c r="K450">
        <v>1366088400</v>
      </c>
      <c r="L450" t="b">
        <v>0</v>
      </c>
      <c r="M450" t="b">
        <v>1</v>
      </c>
      <c r="N450" s="4">
        <f t="shared" si="25"/>
        <v>0.50482758620689661</v>
      </c>
      <c r="O450" s="5">
        <f t="shared" si="26"/>
        <v>75.014876033057845</v>
      </c>
      <c r="P450" t="s">
        <v>2023</v>
      </c>
      <c r="Q450" t="s">
        <v>2024</v>
      </c>
      <c r="R450" s="11">
        <f t="shared" si="27"/>
        <v>41378.208333333336</v>
      </c>
      <c r="S450" s="10">
        <f t="shared" si="28"/>
        <v>41380.208333333336</v>
      </c>
    </row>
    <row r="451" spans="1:19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t="s">
        <v>19</v>
      </c>
      <c r="G451">
        <v>86</v>
      </c>
      <c r="H451" t="s">
        <v>32</v>
      </c>
      <c r="I451" t="s">
        <v>33</v>
      </c>
      <c r="J451">
        <v>1551852000</v>
      </c>
      <c r="K451">
        <v>1553317200</v>
      </c>
      <c r="L451" t="b">
        <v>0</v>
      </c>
      <c r="M451" t="b">
        <v>0</v>
      </c>
      <c r="N451" s="4">
        <f t="shared" ref="N451:N514" si="29">E451/D451</f>
        <v>9.67</v>
      </c>
      <c r="O451" s="5">
        <f t="shared" ref="O451:O514" si="30">E451/G451</f>
        <v>101.19767441860465</v>
      </c>
      <c r="P451" t="s">
        <v>2023</v>
      </c>
      <c r="Q451" t="s">
        <v>2024</v>
      </c>
      <c r="R451" s="11">
        <f t="shared" ref="R451:R514" si="31">(((J451/60)/60)/24)+DATE(1970,1,1)</f>
        <v>43530.25</v>
      </c>
      <c r="S451" s="10">
        <f t="shared" ref="S451:S514" si="32">(((K451/60)/60)/24)+DATE(1970,1,1)</f>
        <v>43547.208333333328</v>
      </c>
    </row>
    <row r="452" spans="1:19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s="4">
        <f t="shared" si="29"/>
        <v>0.04</v>
      </c>
      <c r="O452" s="5">
        <f t="shared" si="30"/>
        <v>4</v>
      </c>
      <c r="P452" t="s">
        <v>2014</v>
      </c>
      <c r="Q452" t="s">
        <v>2022</v>
      </c>
      <c r="R452" s="11">
        <f t="shared" si="31"/>
        <v>43394.208333333328</v>
      </c>
      <c r="S452" s="10">
        <f t="shared" si="32"/>
        <v>43417.25</v>
      </c>
    </row>
    <row r="453" spans="1:19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>
        <v>1503118800</v>
      </c>
      <c r="L453" t="b">
        <v>0</v>
      </c>
      <c r="M453" t="b">
        <v>0</v>
      </c>
      <c r="N453" s="4">
        <f t="shared" si="29"/>
        <v>1.2284501347708894</v>
      </c>
      <c r="O453" s="5">
        <f t="shared" si="30"/>
        <v>29.001272669424118</v>
      </c>
      <c r="P453" t="s">
        <v>2008</v>
      </c>
      <c r="Q453" t="s">
        <v>2009</v>
      </c>
      <c r="R453" s="11">
        <f t="shared" si="31"/>
        <v>42935.208333333328</v>
      </c>
      <c r="S453" s="10">
        <f t="shared" si="32"/>
        <v>42966.208333333328</v>
      </c>
    </row>
    <row r="454" spans="1:19" ht="31.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t="s">
        <v>14</v>
      </c>
      <c r="G454">
        <v>31</v>
      </c>
      <c r="H454" t="s">
        <v>20</v>
      </c>
      <c r="I454" t="s">
        <v>21</v>
      </c>
      <c r="J454">
        <v>1278392400</v>
      </c>
      <c r="K454">
        <v>1278478800</v>
      </c>
      <c r="L454" t="b">
        <v>0</v>
      </c>
      <c r="M454" t="b">
        <v>0</v>
      </c>
      <c r="N454" s="4">
        <f t="shared" si="29"/>
        <v>0.63437500000000002</v>
      </c>
      <c r="O454" s="5">
        <f t="shared" si="30"/>
        <v>98.225806451612897</v>
      </c>
      <c r="P454" t="s">
        <v>2014</v>
      </c>
      <c r="Q454" t="s">
        <v>2017</v>
      </c>
      <c r="R454" s="11">
        <f t="shared" si="31"/>
        <v>40365.208333333336</v>
      </c>
      <c r="S454" s="10">
        <f t="shared" si="32"/>
        <v>40366.208333333336</v>
      </c>
    </row>
    <row r="455" spans="1:19" ht="31.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t="s">
        <v>14</v>
      </c>
      <c r="G455">
        <v>1181</v>
      </c>
      <c r="H455" t="s">
        <v>20</v>
      </c>
      <c r="I455" t="s">
        <v>21</v>
      </c>
      <c r="J455">
        <v>1480572000</v>
      </c>
      <c r="K455">
        <v>1484114400</v>
      </c>
      <c r="L455" t="b">
        <v>0</v>
      </c>
      <c r="M455" t="b">
        <v>0</v>
      </c>
      <c r="N455" s="4">
        <f t="shared" si="29"/>
        <v>0.56331688596491225</v>
      </c>
      <c r="O455" s="5">
        <f t="shared" si="30"/>
        <v>87.001693480101608</v>
      </c>
      <c r="P455" t="s">
        <v>2014</v>
      </c>
      <c r="Q455" t="s">
        <v>2038</v>
      </c>
      <c r="R455" s="11">
        <f t="shared" si="31"/>
        <v>42705.25</v>
      </c>
      <c r="S455" s="10">
        <f t="shared" si="32"/>
        <v>42746.25</v>
      </c>
    </row>
    <row r="456" spans="1:19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t="s">
        <v>14</v>
      </c>
      <c r="G456">
        <v>39</v>
      </c>
      <c r="H456" t="s">
        <v>20</v>
      </c>
      <c r="I456" t="s">
        <v>21</v>
      </c>
      <c r="J456">
        <v>1382331600</v>
      </c>
      <c r="K456">
        <v>1385445600</v>
      </c>
      <c r="L456" t="b">
        <v>0</v>
      </c>
      <c r="M456" t="b">
        <v>1</v>
      </c>
      <c r="N456" s="4">
        <f t="shared" si="29"/>
        <v>0.44074999999999998</v>
      </c>
      <c r="O456" s="5">
        <f t="shared" si="30"/>
        <v>45.205128205128204</v>
      </c>
      <c r="P456" t="s">
        <v>2014</v>
      </c>
      <c r="Q456" t="s">
        <v>2017</v>
      </c>
      <c r="R456" s="11">
        <f t="shared" si="31"/>
        <v>41568.208333333336</v>
      </c>
      <c r="S456" s="10">
        <f t="shared" si="32"/>
        <v>41604.25</v>
      </c>
    </row>
    <row r="457" spans="1:19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>
        <v>1318741200</v>
      </c>
      <c r="L457" t="b">
        <v>0</v>
      </c>
      <c r="M457" t="b">
        <v>0</v>
      </c>
      <c r="N457" s="4">
        <f t="shared" si="29"/>
        <v>1.1837253218884121</v>
      </c>
      <c r="O457" s="5">
        <f t="shared" si="30"/>
        <v>37.001341561577675</v>
      </c>
      <c r="P457" t="s">
        <v>2012</v>
      </c>
      <c r="Q457" t="s">
        <v>2013</v>
      </c>
      <c r="R457" s="11">
        <f t="shared" si="31"/>
        <v>40809.208333333336</v>
      </c>
      <c r="S457" s="10">
        <f t="shared" si="32"/>
        <v>40832.208333333336</v>
      </c>
    </row>
    <row r="458" spans="1:19" ht="31.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>
        <v>1518242400</v>
      </c>
      <c r="L458" t="b">
        <v>0</v>
      </c>
      <c r="M458" t="b">
        <v>1</v>
      </c>
      <c r="N458" s="4">
        <f t="shared" si="29"/>
        <v>1.041243169398907</v>
      </c>
      <c r="O458" s="5">
        <f t="shared" si="30"/>
        <v>94.976947040498445</v>
      </c>
      <c r="P458" t="s">
        <v>2008</v>
      </c>
      <c r="Q458" t="s">
        <v>2018</v>
      </c>
      <c r="R458" s="11">
        <f t="shared" si="31"/>
        <v>43141.25</v>
      </c>
      <c r="S458" s="10">
        <f t="shared" si="32"/>
        <v>43141.25</v>
      </c>
    </row>
    <row r="459" spans="1:19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>
        <v>1476421200</v>
      </c>
      <c r="K459">
        <v>1476594000</v>
      </c>
      <c r="L459" t="b">
        <v>0</v>
      </c>
      <c r="M459" t="b">
        <v>0</v>
      </c>
      <c r="N459" s="4">
        <f t="shared" si="29"/>
        <v>0.26640000000000003</v>
      </c>
      <c r="O459" s="5">
        <f t="shared" si="30"/>
        <v>28.956521739130434</v>
      </c>
      <c r="P459" t="s">
        <v>2012</v>
      </c>
      <c r="Q459" t="s">
        <v>2013</v>
      </c>
      <c r="R459" s="11">
        <f t="shared" si="31"/>
        <v>42657.208333333328</v>
      </c>
      <c r="S459" s="10">
        <f t="shared" si="32"/>
        <v>42659.208333333328</v>
      </c>
    </row>
    <row r="460" spans="1:19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>
        <v>1273554000</v>
      </c>
      <c r="L460" t="b">
        <v>0</v>
      </c>
      <c r="M460" t="b">
        <v>0</v>
      </c>
      <c r="N460" s="4">
        <f t="shared" si="29"/>
        <v>3.5120118343195266</v>
      </c>
      <c r="O460" s="5">
        <f t="shared" si="30"/>
        <v>55.993396226415094</v>
      </c>
      <c r="P460" t="s">
        <v>2012</v>
      </c>
      <c r="Q460" t="s">
        <v>2013</v>
      </c>
      <c r="R460" s="11">
        <f t="shared" si="31"/>
        <v>40265.208333333336</v>
      </c>
      <c r="S460" s="10">
        <f t="shared" si="32"/>
        <v>40309.208333333336</v>
      </c>
    </row>
    <row r="461" spans="1:19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t="s">
        <v>14</v>
      </c>
      <c r="G461">
        <v>105</v>
      </c>
      <c r="H461" t="s">
        <v>20</v>
      </c>
      <c r="I461" t="s">
        <v>21</v>
      </c>
      <c r="J461">
        <v>1419746400</v>
      </c>
      <c r="K461">
        <v>1421906400</v>
      </c>
      <c r="L461" t="b">
        <v>0</v>
      </c>
      <c r="M461" t="b">
        <v>0</v>
      </c>
      <c r="N461" s="4">
        <f t="shared" si="29"/>
        <v>0.90063492063492068</v>
      </c>
      <c r="O461" s="5">
        <f t="shared" si="30"/>
        <v>54.038095238095238</v>
      </c>
      <c r="P461" t="s">
        <v>2014</v>
      </c>
      <c r="Q461" t="s">
        <v>2015</v>
      </c>
      <c r="R461" s="11">
        <f t="shared" si="31"/>
        <v>42001.25</v>
      </c>
      <c r="S461" s="10">
        <f t="shared" si="32"/>
        <v>42026.25</v>
      </c>
    </row>
    <row r="462" spans="1:19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>
        <v>1281589200</v>
      </c>
      <c r="L462" t="b">
        <v>0</v>
      </c>
      <c r="M462" t="b">
        <v>0</v>
      </c>
      <c r="N462" s="4">
        <f t="shared" si="29"/>
        <v>1.7162500000000001</v>
      </c>
      <c r="O462" s="5">
        <f t="shared" si="30"/>
        <v>82.38</v>
      </c>
      <c r="P462" t="s">
        <v>2012</v>
      </c>
      <c r="Q462" t="s">
        <v>2013</v>
      </c>
      <c r="R462" s="11">
        <f t="shared" si="31"/>
        <v>40399.208333333336</v>
      </c>
      <c r="S462" s="10">
        <f t="shared" si="32"/>
        <v>40402.208333333336</v>
      </c>
    </row>
    <row r="463" spans="1:19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>
        <v>1400389200</v>
      </c>
      <c r="L463" t="b">
        <v>0</v>
      </c>
      <c r="M463" t="b">
        <v>0</v>
      </c>
      <c r="N463" s="4">
        <f t="shared" si="29"/>
        <v>1.4104655870445344</v>
      </c>
      <c r="O463" s="5">
        <f t="shared" si="30"/>
        <v>66.997115384615384</v>
      </c>
      <c r="P463" t="s">
        <v>2014</v>
      </c>
      <c r="Q463" t="s">
        <v>2017</v>
      </c>
      <c r="R463" s="11">
        <f t="shared" si="31"/>
        <v>41757.208333333336</v>
      </c>
      <c r="S463" s="10">
        <f t="shared" si="32"/>
        <v>41777.208333333336</v>
      </c>
    </row>
    <row r="464" spans="1:19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>
        <v>1359525600</v>
      </c>
      <c r="K464">
        <v>1362808800</v>
      </c>
      <c r="L464" t="b">
        <v>0</v>
      </c>
      <c r="M464" t="b">
        <v>0</v>
      </c>
      <c r="N464" s="4">
        <f t="shared" si="29"/>
        <v>0.30579449152542371</v>
      </c>
      <c r="O464" s="5">
        <f t="shared" si="30"/>
        <v>107.91401869158878</v>
      </c>
      <c r="P464" t="s">
        <v>2023</v>
      </c>
      <c r="Q464" t="s">
        <v>2036</v>
      </c>
      <c r="R464" s="11">
        <f t="shared" si="31"/>
        <v>41304.25</v>
      </c>
      <c r="S464" s="10">
        <f t="shared" si="32"/>
        <v>41342.25</v>
      </c>
    </row>
    <row r="465" spans="1:19" ht="31.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>
        <v>1388815200</v>
      </c>
      <c r="L465" t="b">
        <v>0</v>
      </c>
      <c r="M465" t="b">
        <v>0</v>
      </c>
      <c r="N465" s="4">
        <f t="shared" si="29"/>
        <v>1.0816455696202532</v>
      </c>
      <c r="O465" s="5">
        <f t="shared" si="30"/>
        <v>69.009501187648453</v>
      </c>
      <c r="P465" t="s">
        <v>2014</v>
      </c>
      <c r="Q465" t="s">
        <v>2022</v>
      </c>
      <c r="R465" s="11">
        <f t="shared" si="31"/>
        <v>41639.25</v>
      </c>
      <c r="S465" s="10">
        <f t="shared" si="32"/>
        <v>41643.25</v>
      </c>
    </row>
    <row r="466" spans="1:19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>
        <v>1519538400</v>
      </c>
      <c r="L466" t="b">
        <v>0</v>
      </c>
      <c r="M466" t="b">
        <v>0</v>
      </c>
      <c r="N466" s="4">
        <f t="shared" si="29"/>
        <v>1.3345505617977529</v>
      </c>
      <c r="O466" s="5">
        <f t="shared" si="30"/>
        <v>39.006568144499177</v>
      </c>
      <c r="P466" t="s">
        <v>2012</v>
      </c>
      <c r="Q466" t="s">
        <v>2013</v>
      </c>
      <c r="R466" s="11">
        <f t="shared" si="31"/>
        <v>43142.25</v>
      </c>
      <c r="S466" s="10">
        <f t="shared" si="32"/>
        <v>43156.25</v>
      </c>
    </row>
    <row r="467" spans="1:19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>
        <v>1517810400</v>
      </c>
      <c r="L467" t="b">
        <v>0</v>
      </c>
      <c r="M467" t="b">
        <v>0</v>
      </c>
      <c r="N467" s="4">
        <f t="shared" si="29"/>
        <v>1.8785106382978722</v>
      </c>
      <c r="O467" s="5">
        <f t="shared" si="30"/>
        <v>110.3625</v>
      </c>
      <c r="P467" t="s">
        <v>2020</v>
      </c>
      <c r="Q467" t="s">
        <v>2034</v>
      </c>
      <c r="R467" s="11">
        <f t="shared" si="31"/>
        <v>43127.25</v>
      </c>
      <c r="S467" s="10">
        <f t="shared" si="32"/>
        <v>43136.25</v>
      </c>
    </row>
    <row r="468" spans="1:19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>
        <v>1370581200</v>
      </c>
      <c r="L468" t="b">
        <v>0</v>
      </c>
      <c r="M468" t="b">
        <v>1</v>
      </c>
      <c r="N468" s="4">
        <f t="shared" si="29"/>
        <v>3.32</v>
      </c>
      <c r="O468" s="5">
        <f t="shared" si="30"/>
        <v>94.857142857142861</v>
      </c>
      <c r="P468" t="s">
        <v>2010</v>
      </c>
      <c r="Q468" t="s">
        <v>2019</v>
      </c>
      <c r="R468" s="11">
        <f t="shared" si="31"/>
        <v>41409.208333333336</v>
      </c>
      <c r="S468" s="10">
        <f t="shared" si="32"/>
        <v>41432.208333333336</v>
      </c>
    </row>
    <row r="469" spans="1:19" ht="31.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s="4">
        <f t="shared" si="29"/>
        <v>5.7521428571428572</v>
      </c>
      <c r="O469" s="5">
        <f t="shared" si="30"/>
        <v>57.935251798561154</v>
      </c>
      <c r="P469" t="s">
        <v>2010</v>
      </c>
      <c r="Q469" t="s">
        <v>2011</v>
      </c>
      <c r="R469" s="11">
        <f t="shared" si="31"/>
        <v>42331.25</v>
      </c>
      <c r="S469" s="10">
        <f t="shared" si="32"/>
        <v>42338.25</v>
      </c>
    </row>
    <row r="470" spans="1:19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>
        <v>1555218000</v>
      </c>
      <c r="K470">
        <v>1556600400</v>
      </c>
      <c r="L470" t="b">
        <v>0</v>
      </c>
      <c r="M470" t="b">
        <v>0</v>
      </c>
      <c r="N470" s="4">
        <f t="shared" si="29"/>
        <v>0.40500000000000003</v>
      </c>
      <c r="O470" s="5">
        <f t="shared" si="30"/>
        <v>101.25</v>
      </c>
      <c r="P470" t="s">
        <v>2012</v>
      </c>
      <c r="Q470" t="s">
        <v>2013</v>
      </c>
      <c r="R470" s="11">
        <f t="shared" si="31"/>
        <v>43569.208333333328</v>
      </c>
      <c r="S470" s="10">
        <f t="shared" si="32"/>
        <v>43585.208333333328</v>
      </c>
    </row>
    <row r="471" spans="1:19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>
        <v>1432098000</v>
      </c>
      <c r="L471" t="b">
        <v>0</v>
      </c>
      <c r="M471" t="b">
        <v>0</v>
      </c>
      <c r="N471" s="4">
        <f t="shared" si="29"/>
        <v>1.8442857142857143</v>
      </c>
      <c r="O471" s="5">
        <f t="shared" si="30"/>
        <v>64.95597484276729</v>
      </c>
      <c r="P471" t="s">
        <v>2014</v>
      </c>
      <c r="Q471" t="s">
        <v>2017</v>
      </c>
      <c r="R471" s="11">
        <f t="shared" si="31"/>
        <v>42142.208333333328</v>
      </c>
      <c r="S471" s="10">
        <f t="shared" si="32"/>
        <v>42144.208333333328</v>
      </c>
    </row>
    <row r="472" spans="1:19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>
        <v>1482127200</v>
      </c>
      <c r="L472" t="b">
        <v>0</v>
      </c>
      <c r="M472" t="b">
        <v>0</v>
      </c>
      <c r="N472" s="4">
        <f t="shared" si="29"/>
        <v>2.8580555555555556</v>
      </c>
      <c r="O472" s="5">
        <f t="shared" si="30"/>
        <v>27.00524934383202</v>
      </c>
      <c r="P472" t="s">
        <v>2010</v>
      </c>
      <c r="Q472" t="s">
        <v>2019</v>
      </c>
      <c r="R472" s="11">
        <f t="shared" si="31"/>
        <v>42716.25</v>
      </c>
      <c r="S472" s="10">
        <f t="shared" si="32"/>
        <v>42723.25</v>
      </c>
    </row>
    <row r="473" spans="1:19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>
        <v>1335934800</v>
      </c>
      <c r="K473">
        <v>1335934800</v>
      </c>
      <c r="L473" t="b">
        <v>0</v>
      </c>
      <c r="M473" t="b">
        <v>1</v>
      </c>
      <c r="N473" s="4">
        <f t="shared" si="29"/>
        <v>3.19</v>
      </c>
      <c r="O473" s="5">
        <f t="shared" si="30"/>
        <v>50.97422680412371</v>
      </c>
      <c r="P473" t="s">
        <v>2029</v>
      </c>
      <c r="Q473" t="s">
        <v>2030</v>
      </c>
      <c r="R473" s="11">
        <f t="shared" si="31"/>
        <v>41031.208333333336</v>
      </c>
      <c r="S473" s="10">
        <f t="shared" si="32"/>
        <v>41031.208333333336</v>
      </c>
    </row>
    <row r="474" spans="1:19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>
        <v>1552280400</v>
      </c>
      <c r="K474">
        <v>1556946000</v>
      </c>
      <c r="L474" t="b">
        <v>0</v>
      </c>
      <c r="M474" t="b">
        <v>0</v>
      </c>
      <c r="N474" s="4">
        <f t="shared" si="29"/>
        <v>0.39234070221066319</v>
      </c>
      <c r="O474" s="5">
        <f t="shared" si="30"/>
        <v>104.94260869565217</v>
      </c>
      <c r="P474" t="s">
        <v>2008</v>
      </c>
      <c r="Q474" t="s">
        <v>2009</v>
      </c>
      <c r="R474" s="11">
        <f t="shared" si="31"/>
        <v>43535.208333333328</v>
      </c>
      <c r="S474" s="10">
        <f t="shared" si="32"/>
        <v>43589.208333333328</v>
      </c>
    </row>
    <row r="475" spans="1:19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>
        <v>1530075600</v>
      </c>
      <c r="L475" t="b">
        <v>0</v>
      </c>
      <c r="M475" t="b">
        <v>0</v>
      </c>
      <c r="N475" s="4">
        <f t="shared" si="29"/>
        <v>1.7814000000000001</v>
      </c>
      <c r="O475" s="5">
        <f t="shared" si="30"/>
        <v>84.028301886792448</v>
      </c>
      <c r="P475" t="s">
        <v>2008</v>
      </c>
      <c r="Q475" t="s">
        <v>2016</v>
      </c>
      <c r="R475" s="11">
        <f t="shared" si="31"/>
        <v>43277.208333333328</v>
      </c>
      <c r="S475" s="10">
        <f t="shared" si="32"/>
        <v>43278.208333333328</v>
      </c>
    </row>
    <row r="476" spans="1:19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>
        <v>1418796000</v>
      </c>
      <c r="L476" t="b">
        <v>0</v>
      </c>
      <c r="M476" t="b">
        <v>0</v>
      </c>
      <c r="N476" s="4">
        <f t="shared" si="29"/>
        <v>3.6515</v>
      </c>
      <c r="O476" s="5">
        <f t="shared" si="30"/>
        <v>102.85915492957747</v>
      </c>
      <c r="P476" t="s">
        <v>2014</v>
      </c>
      <c r="Q476" t="s">
        <v>2035</v>
      </c>
      <c r="R476" s="11">
        <f t="shared" si="31"/>
        <v>41989.25</v>
      </c>
      <c r="S476" s="10">
        <f t="shared" si="32"/>
        <v>41990.25</v>
      </c>
    </row>
    <row r="477" spans="1:19" ht="31.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>
        <v>1372482000</v>
      </c>
      <c r="L477" t="b">
        <v>0</v>
      </c>
      <c r="M477" t="b">
        <v>1</v>
      </c>
      <c r="N477" s="4">
        <f t="shared" si="29"/>
        <v>1.1394594594594594</v>
      </c>
      <c r="O477" s="5">
        <f t="shared" si="30"/>
        <v>39.962085308056871</v>
      </c>
      <c r="P477" t="s">
        <v>2020</v>
      </c>
      <c r="Q477" t="s">
        <v>2034</v>
      </c>
      <c r="R477" s="11">
        <f t="shared" si="31"/>
        <v>41450.208333333336</v>
      </c>
      <c r="S477" s="10">
        <f t="shared" si="32"/>
        <v>41454.208333333336</v>
      </c>
    </row>
    <row r="478" spans="1:19" ht="31.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>
        <v>1533877200</v>
      </c>
      <c r="K478">
        <v>1534395600</v>
      </c>
      <c r="L478" t="b">
        <v>0</v>
      </c>
      <c r="M478" t="b">
        <v>0</v>
      </c>
      <c r="N478" s="4">
        <f t="shared" si="29"/>
        <v>0.29828720626631855</v>
      </c>
      <c r="O478" s="5">
        <f t="shared" si="30"/>
        <v>51.001785714285717</v>
      </c>
      <c r="P478" t="s">
        <v>2020</v>
      </c>
      <c r="Q478" t="s">
        <v>2026</v>
      </c>
      <c r="R478" s="11">
        <f t="shared" si="31"/>
        <v>43322.208333333328</v>
      </c>
      <c r="S478" s="10">
        <f t="shared" si="32"/>
        <v>43328.208333333328</v>
      </c>
    </row>
    <row r="479" spans="1:19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t="s">
        <v>14</v>
      </c>
      <c r="G479">
        <v>113</v>
      </c>
      <c r="H479" t="s">
        <v>20</v>
      </c>
      <c r="I479" t="s">
        <v>21</v>
      </c>
      <c r="J479">
        <v>1309064400</v>
      </c>
      <c r="K479">
        <v>1311397200</v>
      </c>
      <c r="L479" t="b">
        <v>0</v>
      </c>
      <c r="M479" t="b">
        <v>0</v>
      </c>
      <c r="N479" s="4">
        <f t="shared" si="29"/>
        <v>0.54270588235294115</v>
      </c>
      <c r="O479" s="5">
        <f t="shared" si="30"/>
        <v>40.823008849557525</v>
      </c>
      <c r="P479" t="s">
        <v>2014</v>
      </c>
      <c r="Q479" t="s">
        <v>2038</v>
      </c>
      <c r="R479" s="11">
        <f t="shared" si="31"/>
        <v>40720.208333333336</v>
      </c>
      <c r="S479" s="10">
        <f t="shared" si="32"/>
        <v>40747.208333333336</v>
      </c>
    </row>
    <row r="480" spans="1:19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>
        <v>1426914000</v>
      </c>
      <c r="L480" t="b">
        <v>0</v>
      </c>
      <c r="M480" t="b">
        <v>0</v>
      </c>
      <c r="N480" s="4">
        <f t="shared" si="29"/>
        <v>2.3634156976744185</v>
      </c>
      <c r="O480" s="5">
        <f t="shared" si="30"/>
        <v>58.999637155297535</v>
      </c>
      <c r="P480" t="s">
        <v>2010</v>
      </c>
      <c r="Q480" t="s">
        <v>2019</v>
      </c>
      <c r="R480" s="11">
        <f t="shared" si="31"/>
        <v>42072.208333333328</v>
      </c>
      <c r="S480" s="10">
        <f t="shared" si="32"/>
        <v>42084.208333333328</v>
      </c>
    </row>
    <row r="481" spans="1:19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>
        <v>1501304400</v>
      </c>
      <c r="K481">
        <v>1501477200</v>
      </c>
      <c r="L481" t="b">
        <v>0</v>
      </c>
      <c r="M481" t="b">
        <v>0</v>
      </c>
      <c r="N481" s="4">
        <f t="shared" si="29"/>
        <v>5.1291666666666664</v>
      </c>
      <c r="O481" s="5">
        <f t="shared" si="30"/>
        <v>71.156069364161851</v>
      </c>
      <c r="P481" t="s">
        <v>2029</v>
      </c>
      <c r="Q481" t="s">
        <v>2030</v>
      </c>
      <c r="R481" s="11">
        <f t="shared" si="31"/>
        <v>42945.208333333328</v>
      </c>
      <c r="S481" s="10">
        <f t="shared" si="32"/>
        <v>42947.208333333328</v>
      </c>
    </row>
    <row r="482" spans="1:19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>
        <v>1269061200</v>
      </c>
      <c r="L482" t="b">
        <v>0</v>
      </c>
      <c r="M482" t="b">
        <v>1</v>
      </c>
      <c r="N482" s="4">
        <f t="shared" si="29"/>
        <v>1.0065116279069768</v>
      </c>
      <c r="O482" s="5">
        <f t="shared" si="30"/>
        <v>99.494252873563212</v>
      </c>
      <c r="P482" t="s">
        <v>2027</v>
      </c>
      <c r="Q482" t="s">
        <v>2028</v>
      </c>
      <c r="R482" s="11">
        <f t="shared" si="31"/>
        <v>40248.25</v>
      </c>
      <c r="S482" s="10">
        <f t="shared" si="32"/>
        <v>40257.208333333336</v>
      </c>
    </row>
    <row r="483" spans="1:19" ht="31.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>
        <v>1412139600</v>
      </c>
      <c r="K483">
        <v>1415772000</v>
      </c>
      <c r="L483" t="b">
        <v>0</v>
      </c>
      <c r="M483" t="b">
        <v>1</v>
      </c>
      <c r="N483" s="4">
        <f t="shared" si="29"/>
        <v>0.81348423194303154</v>
      </c>
      <c r="O483" s="5">
        <f t="shared" si="30"/>
        <v>103.98634590377114</v>
      </c>
      <c r="P483" t="s">
        <v>2012</v>
      </c>
      <c r="Q483" t="s">
        <v>2013</v>
      </c>
      <c r="R483" s="11">
        <f t="shared" si="31"/>
        <v>41913.208333333336</v>
      </c>
      <c r="S483" s="10">
        <f t="shared" si="32"/>
        <v>41955.25</v>
      </c>
    </row>
    <row r="484" spans="1:19" ht="31.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>
        <v>1330063200</v>
      </c>
      <c r="K484">
        <v>1331013600</v>
      </c>
      <c r="L484" t="b">
        <v>0</v>
      </c>
      <c r="M484" t="b">
        <v>1</v>
      </c>
      <c r="N484" s="4">
        <f t="shared" si="29"/>
        <v>0.16404761904761905</v>
      </c>
      <c r="O484" s="5">
        <f t="shared" si="30"/>
        <v>76.555555555555557</v>
      </c>
      <c r="P484" t="s">
        <v>2020</v>
      </c>
      <c r="Q484" t="s">
        <v>2026</v>
      </c>
      <c r="R484" s="11">
        <f t="shared" si="31"/>
        <v>40963.25</v>
      </c>
      <c r="S484" s="10">
        <f t="shared" si="32"/>
        <v>40974.25</v>
      </c>
    </row>
    <row r="485" spans="1:19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>
        <v>1576130400</v>
      </c>
      <c r="K485">
        <v>1576735200</v>
      </c>
      <c r="L485" t="b">
        <v>0</v>
      </c>
      <c r="M485" t="b">
        <v>0</v>
      </c>
      <c r="N485" s="4">
        <f t="shared" si="29"/>
        <v>0.52774617067833696</v>
      </c>
      <c r="O485" s="5">
        <f t="shared" si="30"/>
        <v>87.068592057761734</v>
      </c>
      <c r="P485" t="s">
        <v>2012</v>
      </c>
      <c r="Q485" t="s">
        <v>2013</v>
      </c>
      <c r="R485" s="11">
        <f t="shared" si="31"/>
        <v>43811.25</v>
      </c>
      <c r="S485" s="10">
        <f t="shared" si="32"/>
        <v>43818.25</v>
      </c>
    </row>
    <row r="486" spans="1:19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>
        <v>1407128400</v>
      </c>
      <c r="K486">
        <v>1411362000</v>
      </c>
      <c r="L486" t="b">
        <v>0</v>
      </c>
      <c r="M486" t="b">
        <v>1</v>
      </c>
      <c r="N486" s="4">
        <f t="shared" si="29"/>
        <v>2.6020608108108108</v>
      </c>
      <c r="O486" s="5">
        <f t="shared" si="30"/>
        <v>48.99554707379135</v>
      </c>
      <c r="P486" t="s">
        <v>2029</v>
      </c>
      <c r="Q486" t="s">
        <v>2030</v>
      </c>
      <c r="R486" s="11">
        <f t="shared" si="31"/>
        <v>41855.208333333336</v>
      </c>
      <c r="S486" s="10">
        <f t="shared" si="32"/>
        <v>41904.208333333336</v>
      </c>
    </row>
    <row r="487" spans="1:19" ht="31.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>
        <v>1560142800</v>
      </c>
      <c r="K487">
        <v>1563685200</v>
      </c>
      <c r="L487" t="b">
        <v>0</v>
      </c>
      <c r="M487" t="b">
        <v>0</v>
      </c>
      <c r="N487" s="4">
        <f t="shared" si="29"/>
        <v>0.30732891832229581</v>
      </c>
      <c r="O487" s="5">
        <f t="shared" si="30"/>
        <v>42.969135802469133</v>
      </c>
      <c r="P487" t="s">
        <v>2012</v>
      </c>
      <c r="Q487" t="s">
        <v>2013</v>
      </c>
      <c r="R487" s="11">
        <f t="shared" si="31"/>
        <v>43626.208333333328</v>
      </c>
      <c r="S487" s="10">
        <f t="shared" si="32"/>
        <v>43667.208333333328</v>
      </c>
    </row>
    <row r="488" spans="1:19" ht="31.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>
        <v>1520575200</v>
      </c>
      <c r="K488">
        <v>1521867600</v>
      </c>
      <c r="L488" t="b">
        <v>0</v>
      </c>
      <c r="M488" t="b">
        <v>1</v>
      </c>
      <c r="N488" s="4">
        <f t="shared" si="29"/>
        <v>0.13500000000000001</v>
      </c>
      <c r="O488" s="5">
        <f t="shared" si="30"/>
        <v>33.428571428571431</v>
      </c>
      <c r="P488" t="s">
        <v>2020</v>
      </c>
      <c r="Q488" t="s">
        <v>2034</v>
      </c>
      <c r="R488" s="11">
        <f t="shared" si="31"/>
        <v>43168.25</v>
      </c>
      <c r="S488" s="10">
        <f t="shared" si="32"/>
        <v>43183.208333333328</v>
      </c>
    </row>
    <row r="489" spans="1:19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>
        <v>1495515600</v>
      </c>
      <c r="L489" t="b">
        <v>0</v>
      </c>
      <c r="M489" t="b">
        <v>0</v>
      </c>
      <c r="N489" s="4">
        <f t="shared" si="29"/>
        <v>1.7862556663644606</v>
      </c>
      <c r="O489" s="5">
        <f t="shared" si="30"/>
        <v>83.982949701619773</v>
      </c>
      <c r="P489" t="s">
        <v>2012</v>
      </c>
      <c r="Q489" t="s">
        <v>2013</v>
      </c>
      <c r="R489" s="11">
        <f t="shared" si="31"/>
        <v>42845.208333333328</v>
      </c>
      <c r="S489" s="10">
        <f t="shared" si="32"/>
        <v>42878.208333333328</v>
      </c>
    </row>
    <row r="490" spans="1:19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>
        <v>1455948000</v>
      </c>
      <c r="L490" t="b">
        <v>0</v>
      </c>
      <c r="M490" t="b">
        <v>0</v>
      </c>
      <c r="N490" s="4">
        <f t="shared" si="29"/>
        <v>2.2005660377358489</v>
      </c>
      <c r="O490" s="5">
        <f t="shared" si="30"/>
        <v>101.41739130434783</v>
      </c>
      <c r="P490" t="s">
        <v>2012</v>
      </c>
      <c r="Q490" t="s">
        <v>2013</v>
      </c>
      <c r="R490" s="11">
        <f t="shared" si="31"/>
        <v>42403.25</v>
      </c>
      <c r="S490" s="10">
        <f t="shared" si="32"/>
        <v>42420.25</v>
      </c>
    </row>
    <row r="491" spans="1:19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>
        <v>1281934800</v>
      </c>
      <c r="K491">
        <v>1282366800</v>
      </c>
      <c r="L491" t="b">
        <v>0</v>
      </c>
      <c r="M491" t="b">
        <v>0</v>
      </c>
      <c r="N491" s="4">
        <f t="shared" si="29"/>
        <v>1.015108695652174</v>
      </c>
      <c r="O491" s="5">
        <f t="shared" si="30"/>
        <v>109.87058823529412</v>
      </c>
      <c r="P491" t="s">
        <v>2010</v>
      </c>
      <c r="Q491" t="s">
        <v>2019</v>
      </c>
      <c r="R491" s="11">
        <f t="shared" si="31"/>
        <v>40406.208333333336</v>
      </c>
      <c r="S491" s="10">
        <f t="shared" si="32"/>
        <v>40411.208333333336</v>
      </c>
    </row>
    <row r="492" spans="1:19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>
        <v>1574575200</v>
      </c>
      <c r="L492" t="b">
        <v>0</v>
      </c>
      <c r="M492" t="b">
        <v>0</v>
      </c>
      <c r="N492" s="4">
        <f t="shared" si="29"/>
        <v>1.915</v>
      </c>
      <c r="O492" s="5">
        <f t="shared" si="30"/>
        <v>31.916666666666668</v>
      </c>
      <c r="P492" t="s">
        <v>2039</v>
      </c>
      <c r="Q492" t="s">
        <v>2040</v>
      </c>
      <c r="R492" s="11">
        <f t="shared" si="31"/>
        <v>43786.25</v>
      </c>
      <c r="S492" s="10">
        <f t="shared" si="32"/>
        <v>43793.25</v>
      </c>
    </row>
    <row r="493" spans="1:19" ht="31.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>
        <v>1374901200</v>
      </c>
      <c r="L493" t="b">
        <v>0</v>
      </c>
      <c r="M493" t="b">
        <v>1</v>
      </c>
      <c r="N493" s="4">
        <f t="shared" si="29"/>
        <v>3.0534683098591549</v>
      </c>
      <c r="O493" s="5">
        <f t="shared" si="30"/>
        <v>70.993450675399103</v>
      </c>
      <c r="P493" t="s">
        <v>2029</v>
      </c>
      <c r="Q493" t="s">
        <v>2030</v>
      </c>
      <c r="R493" s="11">
        <f t="shared" si="31"/>
        <v>41456.208333333336</v>
      </c>
      <c r="S493" s="10">
        <f t="shared" si="32"/>
        <v>41482.208333333336</v>
      </c>
    </row>
    <row r="494" spans="1:19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>
        <v>1275886800</v>
      </c>
      <c r="K494">
        <v>1278910800</v>
      </c>
      <c r="L494" t="b">
        <v>1</v>
      </c>
      <c r="M494" t="b">
        <v>1</v>
      </c>
      <c r="N494" s="4">
        <f t="shared" si="29"/>
        <v>0.23995287958115183</v>
      </c>
      <c r="O494" s="5">
        <f t="shared" si="30"/>
        <v>77.026890756302521</v>
      </c>
      <c r="P494" t="s">
        <v>2014</v>
      </c>
      <c r="Q494" t="s">
        <v>2025</v>
      </c>
      <c r="R494" s="11">
        <f t="shared" si="31"/>
        <v>40336.208333333336</v>
      </c>
      <c r="S494" s="10">
        <f t="shared" si="32"/>
        <v>40371.208333333336</v>
      </c>
    </row>
    <row r="495" spans="1:19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>
        <v>1562907600</v>
      </c>
      <c r="L495" t="b">
        <v>0</v>
      </c>
      <c r="M495" t="b">
        <v>0</v>
      </c>
      <c r="N495" s="4">
        <f t="shared" si="29"/>
        <v>7.2377777777777776</v>
      </c>
      <c r="O495" s="5">
        <f t="shared" si="30"/>
        <v>101.78125</v>
      </c>
      <c r="P495" t="s">
        <v>2027</v>
      </c>
      <c r="Q495" t="s">
        <v>2028</v>
      </c>
      <c r="R495" s="11">
        <f t="shared" si="31"/>
        <v>43645.208333333328</v>
      </c>
      <c r="S495" s="10">
        <f t="shared" si="32"/>
        <v>43658.208333333328</v>
      </c>
    </row>
    <row r="496" spans="1:19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>
        <v>1332478800</v>
      </c>
      <c r="L496" t="b">
        <v>0</v>
      </c>
      <c r="M496" t="b">
        <v>0</v>
      </c>
      <c r="N496" s="4">
        <f t="shared" si="29"/>
        <v>5.4736000000000002</v>
      </c>
      <c r="O496" s="5">
        <f t="shared" si="30"/>
        <v>51.059701492537314</v>
      </c>
      <c r="P496" t="s">
        <v>2010</v>
      </c>
      <c r="Q496" t="s">
        <v>2019</v>
      </c>
      <c r="R496" s="11">
        <f t="shared" si="31"/>
        <v>40990.208333333336</v>
      </c>
      <c r="S496" s="10">
        <f t="shared" si="32"/>
        <v>40991.208333333336</v>
      </c>
    </row>
    <row r="497" spans="1:19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>
        <v>1402376400</v>
      </c>
      <c r="K497">
        <v>1402722000</v>
      </c>
      <c r="L497" t="b">
        <v>0</v>
      </c>
      <c r="M497" t="b">
        <v>0</v>
      </c>
      <c r="N497" s="4">
        <f t="shared" si="29"/>
        <v>4.1449999999999996</v>
      </c>
      <c r="O497" s="5">
        <f t="shared" si="30"/>
        <v>68.02051282051282</v>
      </c>
      <c r="P497" t="s">
        <v>2012</v>
      </c>
      <c r="Q497" t="s">
        <v>2013</v>
      </c>
      <c r="R497" s="11">
        <f t="shared" si="31"/>
        <v>41800.208333333336</v>
      </c>
      <c r="S497" s="10">
        <f t="shared" si="32"/>
        <v>41804.208333333336</v>
      </c>
    </row>
    <row r="498" spans="1:19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t="s">
        <v>14</v>
      </c>
      <c r="G498">
        <v>54</v>
      </c>
      <c r="H498" t="s">
        <v>20</v>
      </c>
      <c r="I498" t="s">
        <v>21</v>
      </c>
      <c r="J498">
        <v>1495342800</v>
      </c>
      <c r="K498">
        <v>1496811600</v>
      </c>
      <c r="L498" t="b">
        <v>0</v>
      </c>
      <c r="M498" t="b">
        <v>0</v>
      </c>
      <c r="N498" s="4">
        <f t="shared" si="29"/>
        <v>9.0696409140369975E-3</v>
      </c>
      <c r="O498" s="5">
        <f t="shared" si="30"/>
        <v>30.87037037037037</v>
      </c>
      <c r="P498" t="s">
        <v>2014</v>
      </c>
      <c r="Q498" t="s">
        <v>2022</v>
      </c>
      <c r="R498" s="11">
        <f t="shared" si="31"/>
        <v>42876.208333333328</v>
      </c>
      <c r="S498" s="10">
        <f t="shared" si="32"/>
        <v>42893.208333333328</v>
      </c>
    </row>
    <row r="499" spans="1:19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>
        <v>1482213600</v>
      </c>
      <c r="K499">
        <v>1482213600</v>
      </c>
      <c r="L499" t="b">
        <v>0</v>
      </c>
      <c r="M499" t="b">
        <v>1</v>
      </c>
      <c r="N499" s="4">
        <f t="shared" si="29"/>
        <v>0.34173469387755101</v>
      </c>
      <c r="O499" s="5">
        <f t="shared" si="30"/>
        <v>27.908333333333335</v>
      </c>
      <c r="P499" t="s">
        <v>2010</v>
      </c>
      <c r="Q499" t="s">
        <v>2019</v>
      </c>
      <c r="R499" s="11">
        <f t="shared" si="31"/>
        <v>42724.25</v>
      </c>
      <c r="S499" s="10">
        <f t="shared" si="32"/>
        <v>42724.25</v>
      </c>
    </row>
    <row r="500" spans="1:19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>
        <v>1420092000</v>
      </c>
      <c r="K500">
        <v>1420264800</v>
      </c>
      <c r="L500" t="b">
        <v>0</v>
      </c>
      <c r="M500" t="b">
        <v>0</v>
      </c>
      <c r="N500" s="4">
        <f t="shared" si="29"/>
        <v>0.239488107549121</v>
      </c>
      <c r="O500" s="5">
        <f t="shared" si="30"/>
        <v>79.994818652849744</v>
      </c>
      <c r="P500" t="s">
        <v>2010</v>
      </c>
      <c r="Q500" t="s">
        <v>2011</v>
      </c>
      <c r="R500" s="11">
        <f t="shared" si="31"/>
        <v>42005.25</v>
      </c>
      <c r="S500" s="10">
        <f t="shared" si="32"/>
        <v>42007.25</v>
      </c>
    </row>
    <row r="501" spans="1:19" ht="31.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t="s">
        <v>14</v>
      </c>
      <c r="G501">
        <v>2072</v>
      </c>
      <c r="H501" t="s">
        <v>20</v>
      </c>
      <c r="I501" t="s">
        <v>21</v>
      </c>
      <c r="J501">
        <v>1458018000</v>
      </c>
      <c r="K501">
        <v>1458450000</v>
      </c>
      <c r="L501" t="b">
        <v>0</v>
      </c>
      <c r="M501" t="b">
        <v>1</v>
      </c>
      <c r="N501" s="4">
        <f t="shared" si="29"/>
        <v>0.48072649572649573</v>
      </c>
      <c r="O501" s="5">
        <f t="shared" si="30"/>
        <v>38.003378378378379</v>
      </c>
      <c r="P501" t="s">
        <v>2014</v>
      </c>
      <c r="Q501" t="s">
        <v>2015</v>
      </c>
      <c r="R501" s="11">
        <f t="shared" si="31"/>
        <v>42444.208333333328</v>
      </c>
      <c r="S501" s="10">
        <f t="shared" si="32"/>
        <v>42449.208333333328</v>
      </c>
    </row>
    <row r="502" spans="1:19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>
        <v>1367384400</v>
      </c>
      <c r="K502">
        <v>1369803600</v>
      </c>
      <c r="L502" t="b">
        <v>0</v>
      </c>
      <c r="M502" t="b">
        <v>1</v>
      </c>
      <c r="N502" s="4">
        <f t="shared" si="29"/>
        <v>0</v>
      </c>
      <c r="O502" s="5" t="e">
        <f t="shared" si="30"/>
        <v>#DIV/0!</v>
      </c>
      <c r="P502" t="s">
        <v>2012</v>
      </c>
      <c r="Q502" t="s">
        <v>2013</v>
      </c>
      <c r="R502" s="11">
        <f t="shared" si="31"/>
        <v>41395.208333333336</v>
      </c>
      <c r="S502" s="10">
        <f t="shared" si="32"/>
        <v>41423.208333333336</v>
      </c>
    </row>
    <row r="503" spans="1:19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t="s">
        <v>14</v>
      </c>
      <c r="G503">
        <v>1796</v>
      </c>
      <c r="H503" t="s">
        <v>20</v>
      </c>
      <c r="I503" t="s">
        <v>21</v>
      </c>
      <c r="J503">
        <v>1363064400</v>
      </c>
      <c r="K503">
        <v>1363237200</v>
      </c>
      <c r="L503" t="b">
        <v>0</v>
      </c>
      <c r="M503" t="b">
        <v>0</v>
      </c>
      <c r="N503" s="4">
        <f t="shared" si="29"/>
        <v>0.70145182291666663</v>
      </c>
      <c r="O503" s="5">
        <f t="shared" si="30"/>
        <v>59.990534521158132</v>
      </c>
      <c r="P503" t="s">
        <v>2014</v>
      </c>
      <c r="Q503" t="s">
        <v>2015</v>
      </c>
      <c r="R503" s="11">
        <f t="shared" si="31"/>
        <v>41345.208333333336</v>
      </c>
      <c r="S503" s="10">
        <f t="shared" si="32"/>
        <v>41347.208333333336</v>
      </c>
    </row>
    <row r="504" spans="1:19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>
        <v>1343365200</v>
      </c>
      <c r="K504">
        <v>1345870800</v>
      </c>
      <c r="L504" t="b">
        <v>0</v>
      </c>
      <c r="M504" t="b">
        <v>1</v>
      </c>
      <c r="N504" s="4">
        <f t="shared" si="29"/>
        <v>5.2992307692307694</v>
      </c>
      <c r="O504" s="5">
        <f t="shared" si="30"/>
        <v>37.037634408602152</v>
      </c>
      <c r="P504" t="s">
        <v>2023</v>
      </c>
      <c r="Q504" t="s">
        <v>2024</v>
      </c>
      <c r="R504" s="11">
        <f t="shared" si="31"/>
        <v>41117.208333333336</v>
      </c>
      <c r="S504" s="10">
        <f t="shared" si="32"/>
        <v>41146.208333333336</v>
      </c>
    </row>
    <row r="505" spans="1:19" ht="31.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>
        <v>1437454800</v>
      </c>
      <c r="L505" t="b">
        <v>0</v>
      </c>
      <c r="M505" t="b">
        <v>0</v>
      </c>
      <c r="N505" s="4">
        <f t="shared" si="29"/>
        <v>1.8032549019607844</v>
      </c>
      <c r="O505" s="5">
        <f t="shared" si="30"/>
        <v>99.963043478260872</v>
      </c>
      <c r="P505" t="s">
        <v>2014</v>
      </c>
      <c r="Q505" t="s">
        <v>2017</v>
      </c>
      <c r="R505" s="11">
        <f t="shared" si="31"/>
        <v>42186.208333333328</v>
      </c>
      <c r="S505" s="10">
        <f t="shared" si="32"/>
        <v>42206.208333333328</v>
      </c>
    </row>
    <row r="506" spans="1:19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>
        <v>1431925200</v>
      </c>
      <c r="K506">
        <v>1432011600</v>
      </c>
      <c r="L506" t="b">
        <v>0</v>
      </c>
      <c r="M506" t="b">
        <v>0</v>
      </c>
      <c r="N506" s="4">
        <f t="shared" si="29"/>
        <v>0.92320000000000002</v>
      </c>
      <c r="O506" s="5">
        <f t="shared" si="30"/>
        <v>111.6774193548387</v>
      </c>
      <c r="P506" t="s">
        <v>2008</v>
      </c>
      <c r="Q506" t="s">
        <v>2009</v>
      </c>
      <c r="R506" s="11">
        <f t="shared" si="31"/>
        <v>42142.208333333328</v>
      </c>
      <c r="S506" s="10">
        <f t="shared" si="32"/>
        <v>42143.208333333328</v>
      </c>
    </row>
    <row r="507" spans="1:19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>
        <v>1362722400</v>
      </c>
      <c r="K507">
        <v>1366347600</v>
      </c>
      <c r="L507" t="b">
        <v>0</v>
      </c>
      <c r="M507" t="b">
        <v>1</v>
      </c>
      <c r="N507" s="4">
        <f t="shared" si="29"/>
        <v>0.13901001112347053</v>
      </c>
      <c r="O507" s="5">
        <f t="shared" si="30"/>
        <v>36.014409221902014</v>
      </c>
      <c r="P507" t="s">
        <v>2020</v>
      </c>
      <c r="Q507" t="s">
        <v>2031</v>
      </c>
      <c r="R507" s="11">
        <f t="shared" si="31"/>
        <v>41341.25</v>
      </c>
      <c r="S507" s="10">
        <f t="shared" si="32"/>
        <v>41383.208333333336</v>
      </c>
    </row>
    <row r="508" spans="1:19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>
        <v>1512885600</v>
      </c>
      <c r="L508" t="b">
        <v>0</v>
      </c>
      <c r="M508" t="b">
        <v>1</v>
      </c>
      <c r="N508" s="4">
        <f t="shared" si="29"/>
        <v>9.2707777777777771</v>
      </c>
      <c r="O508" s="5">
        <f t="shared" si="30"/>
        <v>66.010284810126578</v>
      </c>
      <c r="P508" t="s">
        <v>2012</v>
      </c>
      <c r="Q508" t="s">
        <v>2013</v>
      </c>
      <c r="R508" s="11">
        <f t="shared" si="31"/>
        <v>43062.25</v>
      </c>
      <c r="S508" s="10">
        <f t="shared" si="32"/>
        <v>43079.25</v>
      </c>
    </row>
    <row r="509" spans="1:19" ht="31.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>
        <v>1365483600</v>
      </c>
      <c r="K509">
        <v>1369717200</v>
      </c>
      <c r="L509" t="b">
        <v>0</v>
      </c>
      <c r="M509" t="b">
        <v>1</v>
      </c>
      <c r="N509" s="4">
        <f t="shared" si="29"/>
        <v>0.39857142857142858</v>
      </c>
      <c r="O509" s="5">
        <f t="shared" si="30"/>
        <v>44.05263157894737</v>
      </c>
      <c r="P509" t="s">
        <v>2010</v>
      </c>
      <c r="Q509" t="s">
        <v>2011</v>
      </c>
      <c r="R509" s="11">
        <f t="shared" si="31"/>
        <v>41373.208333333336</v>
      </c>
      <c r="S509" s="10">
        <f t="shared" si="32"/>
        <v>41422.208333333336</v>
      </c>
    </row>
    <row r="510" spans="1:19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>
        <v>1534654800</v>
      </c>
      <c r="L510" t="b">
        <v>0</v>
      </c>
      <c r="M510" t="b">
        <v>0</v>
      </c>
      <c r="N510" s="4">
        <f t="shared" si="29"/>
        <v>1.1222929936305732</v>
      </c>
      <c r="O510" s="5">
        <f t="shared" si="30"/>
        <v>52.999726551818434</v>
      </c>
      <c r="P510" t="s">
        <v>2012</v>
      </c>
      <c r="Q510" t="s">
        <v>2013</v>
      </c>
      <c r="R510" s="11">
        <f t="shared" si="31"/>
        <v>43310.208333333328</v>
      </c>
      <c r="S510" s="10">
        <f t="shared" si="32"/>
        <v>43331.208333333328</v>
      </c>
    </row>
    <row r="511" spans="1:19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>
        <v>1336194000</v>
      </c>
      <c r="K511">
        <v>1337058000</v>
      </c>
      <c r="L511" t="b">
        <v>0</v>
      </c>
      <c r="M511" t="b">
        <v>0</v>
      </c>
      <c r="N511" s="4">
        <f t="shared" si="29"/>
        <v>0.70925816023738875</v>
      </c>
      <c r="O511" s="5">
        <f t="shared" si="30"/>
        <v>95</v>
      </c>
      <c r="P511" t="s">
        <v>2012</v>
      </c>
      <c r="Q511" t="s">
        <v>2013</v>
      </c>
      <c r="R511" s="11">
        <f t="shared" si="31"/>
        <v>41034.208333333336</v>
      </c>
      <c r="S511" s="10">
        <f t="shared" si="32"/>
        <v>41044.208333333336</v>
      </c>
    </row>
    <row r="512" spans="1:19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t="s">
        <v>19</v>
      </c>
      <c r="G512">
        <v>131</v>
      </c>
      <c r="H512" t="s">
        <v>24</v>
      </c>
      <c r="I512" t="s">
        <v>25</v>
      </c>
      <c r="J512">
        <v>1527742800</v>
      </c>
      <c r="K512">
        <v>1529816400</v>
      </c>
      <c r="L512" t="b">
        <v>0</v>
      </c>
      <c r="M512" t="b">
        <v>0</v>
      </c>
      <c r="N512" s="4">
        <f t="shared" si="29"/>
        <v>1.1908974358974358</v>
      </c>
      <c r="O512" s="5">
        <f t="shared" si="30"/>
        <v>70.908396946564892</v>
      </c>
      <c r="P512" t="s">
        <v>2014</v>
      </c>
      <c r="Q512" t="s">
        <v>2017</v>
      </c>
      <c r="R512" s="11">
        <f t="shared" si="31"/>
        <v>43251.208333333328</v>
      </c>
      <c r="S512" s="10">
        <f t="shared" si="32"/>
        <v>43275.208333333328</v>
      </c>
    </row>
    <row r="513" spans="1:19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>
        <v>1564030800</v>
      </c>
      <c r="K513">
        <v>1564894800</v>
      </c>
      <c r="L513" t="b">
        <v>0</v>
      </c>
      <c r="M513" t="b">
        <v>0</v>
      </c>
      <c r="N513" s="4">
        <f t="shared" si="29"/>
        <v>0.24017591339648173</v>
      </c>
      <c r="O513" s="5">
        <f t="shared" si="30"/>
        <v>98.060773480662988</v>
      </c>
      <c r="P513" t="s">
        <v>2012</v>
      </c>
      <c r="Q513" t="s">
        <v>2013</v>
      </c>
      <c r="R513" s="11">
        <f t="shared" si="31"/>
        <v>43671.208333333328</v>
      </c>
      <c r="S513" s="10">
        <f t="shared" si="32"/>
        <v>43681.208333333328</v>
      </c>
    </row>
    <row r="514" spans="1:19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>
        <v>1404622800</v>
      </c>
      <c r="L514" t="b">
        <v>0</v>
      </c>
      <c r="M514" t="b">
        <v>1</v>
      </c>
      <c r="N514" s="4">
        <f t="shared" si="29"/>
        <v>1.3931868131868133</v>
      </c>
      <c r="O514" s="5">
        <f t="shared" si="30"/>
        <v>53.046025104602514</v>
      </c>
      <c r="P514" t="s">
        <v>2023</v>
      </c>
      <c r="Q514" t="s">
        <v>2024</v>
      </c>
      <c r="R514" s="11">
        <f t="shared" si="31"/>
        <v>41825.208333333336</v>
      </c>
      <c r="S514" s="10">
        <f t="shared" si="32"/>
        <v>41826.208333333336</v>
      </c>
    </row>
    <row r="515" spans="1:19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>
        <v>1284008400</v>
      </c>
      <c r="K515">
        <v>1284181200</v>
      </c>
      <c r="L515" t="b">
        <v>0</v>
      </c>
      <c r="M515" t="b">
        <v>0</v>
      </c>
      <c r="N515" s="4">
        <f t="shared" ref="N515:N578" si="33">E515/D515</f>
        <v>0.39277108433734942</v>
      </c>
      <c r="O515" s="5">
        <f t="shared" ref="O515:O578" si="34">E515/G515</f>
        <v>93.142857142857139</v>
      </c>
      <c r="P515" t="s">
        <v>2014</v>
      </c>
      <c r="Q515" t="s">
        <v>2035</v>
      </c>
      <c r="R515" s="11">
        <f t="shared" ref="R515:R578" si="35">(((J515/60)/60)/24)+DATE(1970,1,1)</f>
        <v>40430.208333333336</v>
      </c>
      <c r="S515" s="10">
        <f t="shared" ref="S515:S578" si="36">(((K515/60)/60)/24)+DATE(1970,1,1)</f>
        <v>40432.208333333336</v>
      </c>
    </row>
    <row r="516" spans="1:19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>
        <v>1386741600</v>
      </c>
      <c r="L516" t="b">
        <v>0</v>
      </c>
      <c r="M516" t="b">
        <v>1</v>
      </c>
      <c r="N516" s="4">
        <f t="shared" si="33"/>
        <v>0.22439077144917088</v>
      </c>
      <c r="O516" s="5">
        <f t="shared" si="34"/>
        <v>58.945075757575758</v>
      </c>
      <c r="P516" t="s">
        <v>2008</v>
      </c>
      <c r="Q516" t="s">
        <v>2009</v>
      </c>
      <c r="R516" s="11">
        <f t="shared" si="35"/>
        <v>41614.25</v>
      </c>
      <c r="S516" s="10">
        <f t="shared" si="36"/>
        <v>41619.25</v>
      </c>
    </row>
    <row r="517" spans="1:19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s="4">
        <f t="shared" si="33"/>
        <v>0.55779069767441858</v>
      </c>
      <c r="O517" s="5">
        <f t="shared" si="34"/>
        <v>36.067669172932334</v>
      </c>
      <c r="P517" t="s">
        <v>2012</v>
      </c>
      <c r="Q517" t="s">
        <v>2013</v>
      </c>
      <c r="R517" s="11">
        <f t="shared" si="35"/>
        <v>40900.25</v>
      </c>
      <c r="S517" s="10">
        <f t="shared" si="36"/>
        <v>40902.25</v>
      </c>
    </row>
    <row r="518" spans="1:19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>
        <v>1281070800</v>
      </c>
      <c r="K518">
        <v>1284354000</v>
      </c>
      <c r="L518" t="b">
        <v>0</v>
      </c>
      <c r="M518" t="b">
        <v>0</v>
      </c>
      <c r="N518" s="4">
        <f t="shared" si="33"/>
        <v>0.42523125996810207</v>
      </c>
      <c r="O518" s="5">
        <f t="shared" si="34"/>
        <v>63.030732860520096</v>
      </c>
      <c r="P518" t="s">
        <v>2020</v>
      </c>
      <c r="Q518" t="s">
        <v>2021</v>
      </c>
      <c r="R518" s="11">
        <f t="shared" si="35"/>
        <v>40396.208333333336</v>
      </c>
      <c r="S518" s="10">
        <f t="shared" si="36"/>
        <v>40434.208333333336</v>
      </c>
    </row>
    <row r="519" spans="1:19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>
        <v>1494392400</v>
      </c>
      <c r="L519" t="b">
        <v>0</v>
      </c>
      <c r="M519" t="b">
        <v>0</v>
      </c>
      <c r="N519" s="4">
        <f t="shared" si="33"/>
        <v>1.1200000000000001</v>
      </c>
      <c r="O519" s="5">
        <f t="shared" si="34"/>
        <v>84.717948717948715</v>
      </c>
      <c r="P519" t="s">
        <v>2029</v>
      </c>
      <c r="Q519" t="s">
        <v>2030</v>
      </c>
      <c r="R519" s="11">
        <f t="shared" si="35"/>
        <v>42860.208333333328</v>
      </c>
      <c r="S519" s="10">
        <f t="shared" si="36"/>
        <v>42865.208333333328</v>
      </c>
    </row>
    <row r="520" spans="1:19" ht="31.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t="s">
        <v>14</v>
      </c>
      <c r="G520">
        <v>10</v>
      </c>
      <c r="H520" t="s">
        <v>20</v>
      </c>
      <c r="I520" t="s">
        <v>21</v>
      </c>
      <c r="J520">
        <v>1519365600</v>
      </c>
      <c r="K520">
        <v>1519538400</v>
      </c>
      <c r="L520" t="b">
        <v>0</v>
      </c>
      <c r="M520" t="b">
        <v>1</v>
      </c>
      <c r="N520" s="4">
        <f t="shared" si="33"/>
        <v>7.0681818181818179E-2</v>
      </c>
      <c r="O520" s="5">
        <f t="shared" si="34"/>
        <v>62.2</v>
      </c>
      <c r="P520" t="s">
        <v>2014</v>
      </c>
      <c r="Q520" t="s">
        <v>2022</v>
      </c>
      <c r="R520" s="11">
        <f t="shared" si="35"/>
        <v>43154.25</v>
      </c>
      <c r="S520" s="10">
        <f t="shared" si="36"/>
        <v>43156.25</v>
      </c>
    </row>
    <row r="521" spans="1:19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>
        <v>1421906400</v>
      </c>
      <c r="L521" t="b">
        <v>0</v>
      </c>
      <c r="M521" t="b">
        <v>1</v>
      </c>
      <c r="N521" s="4">
        <f t="shared" si="33"/>
        <v>1.0174563871693867</v>
      </c>
      <c r="O521" s="5">
        <f t="shared" si="34"/>
        <v>101.97518330513255</v>
      </c>
      <c r="P521" t="s">
        <v>2008</v>
      </c>
      <c r="Q521" t="s">
        <v>2009</v>
      </c>
      <c r="R521" s="11">
        <f t="shared" si="35"/>
        <v>42012.25</v>
      </c>
      <c r="S521" s="10">
        <f t="shared" si="36"/>
        <v>42026.25</v>
      </c>
    </row>
    <row r="522" spans="1:19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>
        <v>1555909200</v>
      </c>
      <c r="L522" t="b">
        <v>0</v>
      </c>
      <c r="M522" t="b">
        <v>0</v>
      </c>
      <c r="N522" s="4">
        <f t="shared" si="33"/>
        <v>4.2575000000000003</v>
      </c>
      <c r="O522" s="5">
        <f t="shared" si="34"/>
        <v>106.4375</v>
      </c>
      <c r="P522" t="s">
        <v>2012</v>
      </c>
      <c r="Q522" t="s">
        <v>2013</v>
      </c>
      <c r="R522" s="11">
        <f t="shared" si="35"/>
        <v>43574.208333333328</v>
      </c>
      <c r="S522" s="10">
        <f t="shared" si="36"/>
        <v>43577.208333333328</v>
      </c>
    </row>
    <row r="523" spans="1:19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>
        <v>1472446800</v>
      </c>
      <c r="L523" t="b">
        <v>0</v>
      </c>
      <c r="M523" t="b">
        <v>1</v>
      </c>
      <c r="N523" s="4">
        <f t="shared" si="33"/>
        <v>1.4553947368421052</v>
      </c>
      <c r="O523" s="5">
        <f t="shared" si="34"/>
        <v>29.975609756097562</v>
      </c>
      <c r="P523" t="s">
        <v>2014</v>
      </c>
      <c r="Q523" t="s">
        <v>2017</v>
      </c>
      <c r="R523" s="11">
        <f t="shared" si="35"/>
        <v>42605.208333333328</v>
      </c>
      <c r="S523" s="10">
        <f t="shared" si="36"/>
        <v>42611.208333333328</v>
      </c>
    </row>
    <row r="524" spans="1:19" ht="31.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t="s">
        <v>14</v>
      </c>
      <c r="G524">
        <v>191</v>
      </c>
      <c r="H524" t="s">
        <v>20</v>
      </c>
      <c r="I524" t="s">
        <v>21</v>
      </c>
      <c r="J524">
        <v>1341291600</v>
      </c>
      <c r="K524">
        <v>1342328400</v>
      </c>
      <c r="L524" t="b">
        <v>0</v>
      </c>
      <c r="M524" t="b">
        <v>0</v>
      </c>
      <c r="N524" s="4">
        <f t="shared" si="33"/>
        <v>0.32453465346534655</v>
      </c>
      <c r="O524" s="5">
        <f t="shared" si="34"/>
        <v>85.806282722513089</v>
      </c>
      <c r="P524" t="s">
        <v>2014</v>
      </c>
      <c r="Q524" t="s">
        <v>2025</v>
      </c>
      <c r="R524" s="11">
        <f t="shared" si="35"/>
        <v>41093.208333333336</v>
      </c>
      <c r="S524" s="10">
        <f t="shared" si="36"/>
        <v>41105.208333333336</v>
      </c>
    </row>
    <row r="525" spans="1:19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>
        <v>1268114400</v>
      </c>
      <c r="L525" t="b">
        <v>0</v>
      </c>
      <c r="M525" t="b">
        <v>0</v>
      </c>
      <c r="N525" s="4">
        <f t="shared" si="33"/>
        <v>7.003333333333333</v>
      </c>
      <c r="O525" s="5">
        <f t="shared" si="34"/>
        <v>70.82022471910112</v>
      </c>
      <c r="P525" t="s">
        <v>2014</v>
      </c>
      <c r="Q525" t="s">
        <v>2025</v>
      </c>
      <c r="R525" s="11">
        <f t="shared" si="35"/>
        <v>40241.25</v>
      </c>
      <c r="S525" s="10">
        <f t="shared" si="36"/>
        <v>40246.25</v>
      </c>
    </row>
    <row r="526" spans="1:19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>
        <v>1272258000</v>
      </c>
      <c r="K526">
        <v>1273381200</v>
      </c>
      <c r="L526" t="b">
        <v>0</v>
      </c>
      <c r="M526" t="b">
        <v>0</v>
      </c>
      <c r="N526" s="4">
        <f t="shared" si="33"/>
        <v>0.83904860392967939</v>
      </c>
      <c r="O526" s="5">
        <f t="shared" si="34"/>
        <v>40.998484082870135</v>
      </c>
      <c r="P526" t="s">
        <v>2012</v>
      </c>
      <c r="Q526" t="s">
        <v>2013</v>
      </c>
      <c r="R526" s="11">
        <f t="shared" si="35"/>
        <v>40294.208333333336</v>
      </c>
      <c r="S526" s="10">
        <f t="shared" si="36"/>
        <v>40307.208333333336</v>
      </c>
    </row>
    <row r="527" spans="1:19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>
        <v>1290492000</v>
      </c>
      <c r="K527">
        <v>1290837600</v>
      </c>
      <c r="L527" t="b">
        <v>0</v>
      </c>
      <c r="M527" t="b">
        <v>0</v>
      </c>
      <c r="N527" s="4">
        <f t="shared" si="33"/>
        <v>0.84190476190476193</v>
      </c>
      <c r="O527" s="5">
        <f t="shared" si="34"/>
        <v>28.063492063492063</v>
      </c>
      <c r="P527" t="s">
        <v>2010</v>
      </c>
      <c r="Q527" t="s">
        <v>2019</v>
      </c>
      <c r="R527" s="11">
        <f t="shared" si="35"/>
        <v>40505.25</v>
      </c>
      <c r="S527" s="10">
        <f t="shared" si="36"/>
        <v>40509.25</v>
      </c>
    </row>
    <row r="528" spans="1:19" ht="31.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>
        <v>1454306400</v>
      </c>
      <c r="L528" t="b">
        <v>0</v>
      </c>
      <c r="M528" t="b">
        <v>1</v>
      </c>
      <c r="N528" s="4">
        <f t="shared" si="33"/>
        <v>1.5595180722891566</v>
      </c>
      <c r="O528" s="5">
        <f t="shared" si="34"/>
        <v>88.054421768707485</v>
      </c>
      <c r="P528" t="s">
        <v>2012</v>
      </c>
      <c r="Q528" t="s">
        <v>2013</v>
      </c>
      <c r="R528" s="11">
        <f t="shared" si="35"/>
        <v>42364.25</v>
      </c>
      <c r="S528" s="10">
        <f t="shared" si="36"/>
        <v>42401.25</v>
      </c>
    </row>
    <row r="529" spans="1:19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s="4">
        <f t="shared" si="33"/>
        <v>0.99619450317124736</v>
      </c>
      <c r="O529" s="5">
        <f t="shared" si="34"/>
        <v>31</v>
      </c>
      <c r="P529" t="s">
        <v>2014</v>
      </c>
      <c r="Q529" t="s">
        <v>2022</v>
      </c>
      <c r="R529" s="11">
        <f t="shared" si="35"/>
        <v>42405.25</v>
      </c>
      <c r="S529" s="10">
        <f t="shared" si="36"/>
        <v>42441.25</v>
      </c>
    </row>
    <row r="530" spans="1:19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>
        <v>1385186400</v>
      </c>
      <c r="K530">
        <v>1389074400</v>
      </c>
      <c r="L530" t="b">
        <v>0</v>
      </c>
      <c r="M530" t="b">
        <v>0</v>
      </c>
      <c r="N530" s="4">
        <f t="shared" si="33"/>
        <v>0.80300000000000005</v>
      </c>
      <c r="O530" s="5">
        <f t="shared" si="34"/>
        <v>90.337500000000006</v>
      </c>
      <c r="P530" t="s">
        <v>2008</v>
      </c>
      <c r="Q530" t="s">
        <v>2018</v>
      </c>
      <c r="R530" s="11">
        <f t="shared" si="35"/>
        <v>41601.25</v>
      </c>
      <c r="S530" s="10">
        <f t="shared" si="36"/>
        <v>41646.25</v>
      </c>
    </row>
    <row r="531" spans="1:19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>
        <v>1399698000</v>
      </c>
      <c r="K531">
        <v>1402117200</v>
      </c>
      <c r="L531" t="b">
        <v>0</v>
      </c>
      <c r="M531" t="b">
        <v>0</v>
      </c>
      <c r="N531" s="4">
        <f t="shared" si="33"/>
        <v>0.11254901960784314</v>
      </c>
      <c r="O531" s="5">
        <f t="shared" si="34"/>
        <v>63.777777777777779</v>
      </c>
      <c r="P531" t="s">
        <v>2023</v>
      </c>
      <c r="Q531" t="s">
        <v>2024</v>
      </c>
      <c r="R531" s="11">
        <f t="shared" si="35"/>
        <v>41769.208333333336</v>
      </c>
      <c r="S531" s="10">
        <f t="shared" si="36"/>
        <v>41797.208333333336</v>
      </c>
    </row>
    <row r="532" spans="1:19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>
        <v>1283230800</v>
      </c>
      <c r="K532">
        <v>1284440400</v>
      </c>
      <c r="L532" t="b">
        <v>0</v>
      </c>
      <c r="M532" t="b">
        <v>1</v>
      </c>
      <c r="N532" s="4">
        <f t="shared" si="33"/>
        <v>0.91740952380952379</v>
      </c>
      <c r="O532" s="5">
        <f t="shared" si="34"/>
        <v>53.995515695067262</v>
      </c>
      <c r="P532" t="s">
        <v>2020</v>
      </c>
      <c r="Q532" t="s">
        <v>2026</v>
      </c>
      <c r="R532" s="11">
        <f t="shared" si="35"/>
        <v>40421.208333333336</v>
      </c>
      <c r="S532" s="10">
        <f t="shared" si="36"/>
        <v>40435.208333333336</v>
      </c>
    </row>
    <row r="533" spans="1:19" ht="31.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>
        <v>1388988000</v>
      </c>
      <c r="L533" t="b">
        <v>0</v>
      </c>
      <c r="M533" t="b">
        <v>0</v>
      </c>
      <c r="N533" s="4">
        <f t="shared" si="33"/>
        <v>0.95521156936261387</v>
      </c>
      <c r="O533" s="5">
        <f t="shared" si="34"/>
        <v>48.993956043956047</v>
      </c>
      <c r="P533" t="s">
        <v>2023</v>
      </c>
      <c r="Q533" t="s">
        <v>2024</v>
      </c>
      <c r="R533" s="11">
        <f t="shared" si="35"/>
        <v>41589.25</v>
      </c>
      <c r="S533" s="10">
        <f t="shared" si="36"/>
        <v>41645.25</v>
      </c>
    </row>
    <row r="534" spans="1:19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s="4">
        <f t="shared" si="33"/>
        <v>5.0287499999999996</v>
      </c>
      <c r="O534" s="5">
        <f t="shared" si="34"/>
        <v>63.857142857142854</v>
      </c>
      <c r="P534" t="s">
        <v>2012</v>
      </c>
      <c r="Q534" t="s">
        <v>2013</v>
      </c>
      <c r="R534" s="11">
        <f t="shared" si="35"/>
        <v>43125.25</v>
      </c>
      <c r="S534" s="10">
        <f t="shared" si="36"/>
        <v>43126.25</v>
      </c>
    </row>
    <row r="535" spans="1:19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>
        <v>1374642000</v>
      </c>
      <c r="K535">
        <v>1377752400</v>
      </c>
      <c r="L535" t="b">
        <v>0</v>
      </c>
      <c r="M535" t="b">
        <v>0</v>
      </c>
      <c r="N535" s="4">
        <f t="shared" si="33"/>
        <v>1.5924394463667819</v>
      </c>
      <c r="O535" s="5">
        <f t="shared" si="34"/>
        <v>82.996393146979258</v>
      </c>
      <c r="P535" t="s">
        <v>2008</v>
      </c>
      <c r="Q535" t="s">
        <v>2018</v>
      </c>
      <c r="R535" s="11">
        <f t="shared" si="35"/>
        <v>41479.208333333336</v>
      </c>
      <c r="S535" s="10">
        <f t="shared" si="36"/>
        <v>41515.208333333336</v>
      </c>
    </row>
    <row r="536" spans="1:19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t="s">
        <v>14</v>
      </c>
      <c r="G536">
        <v>243</v>
      </c>
      <c r="H536" t="s">
        <v>20</v>
      </c>
      <c r="I536" t="s">
        <v>21</v>
      </c>
      <c r="J536">
        <v>1534482000</v>
      </c>
      <c r="K536">
        <v>1534568400</v>
      </c>
      <c r="L536" t="b">
        <v>0</v>
      </c>
      <c r="M536" t="b">
        <v>1</v>
      </c>
      <c r="N536" s="4">
        <f t="shared" si="33"/>
        <v>0.15022446689113356</v>
      </c>
      <c r="O536" s="5">
        <f t="shared" si="34"/>
        <v>55.08230452674897</v>
      </c>
      <c r="P536" t="s">
        <v>2014</v>
      </c>
      <c r="Q536" t="s">
        <v>2017</v>
      </c>
      <c r="R536" s="11">
        <f t="shared" si="35"/>
        <v>43329.208333333328</v>
      </c>
      <c r="S536" s="10">
        <f t="shared" si="36"/>
        <v>43330.208333333328</v>
      </c>
    </row>
    <row r="537" spans="1:19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>
        <v>1528434000</v>
      </c>
      <c r="K537">
        <v>1528606800</v>
      </c>
      <c r="L537" t="b">
        <v>0</v>
      </c>
      <c r="M537" t="b">
        <v>1</v>
      </c>
      <c r="N537" s="4">
        <f t="shared" si="33"/>
        <v>4.820384615384615</v>
      </c>
      <c r="O537" s="5">
        <f t="shared" si="34"/>
        <v>62.044554455445542</v>
      </c>
      <c r="P537" t="s">
        <v>2012</v>
      </c>
      <c r="Q537" t="s">
        <v>2013</v>
      </c>
      <c r="R537" s="11">
        <f t="shared" si="35"/>
        <v>43259.208333333328</v>
      </c>
      <c r="S537" s="10">
        <f t="shared" si="36"/>
        <v>43261.208333333328</v>
      </c>
    </row>
    <row r="538" spans="1:19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>
        <v>1282626000</v>
      </c>
      <c r="K538">
        <v>1284872400</v>
      </c>
      <c r="L538" t="b">
        <v>0</v>
      </c>
      <c r="M538" t="b">
        <v>0</v>
      </c>
      <c r="N538" s="4">
        <f t="shared" si="33"/>
        <v>1.4996938775510205</v>
      </c>
      <c r="O538" s="5">
        <f t="shared" si="34"/>
        <v>104.97857142857143</v>
      </c>
      <c r="P538" t="s">
        <v>2020</v>
      </c>
      <c r="Q538" t="s">
        <v>2026</v>
      </c>
      <c r="R538" s="11">
        <f t="shared" si="35"/>
        <v>40414.208333333336</v>
      </c>
      <c r="S538" s="10">
        <f t="shared" si="36"/>
        <v>40440.208333333336</v>
      </c>
    </row>
    <row r="539" spans="1:19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t="s">
        <v>19</v>
      </c>
      <c r="G539">
        <v>1052</v>
      </c>
      <c r="H539" t="s">
        <v>32</v>
      </c>
      <c r="I539" t="s">
        <v>33</v>
      </c>
      <c r="J539">
        <v>1535605200</v>
      </c>
      <c r="K539">
        <v>1537592400</v>
      </c>
      <c r="L539" t="b">
        <v>1</v>
      </c>
      <c r="M539" t="b">
        <v>1</v>
      </c>
      <c r="N539" s="4">
        <f t="shared" si="33"/>
        <v>1.1722156398104266</v>
      </c>
      <c r="O539" s="5">
        <f t="shared" si="34"/>
        <v>94.044676806083643</v>
      </c>
      <c r="P539" t="s">
        <v>2014</v>
      </c>
      <c r="Q539" t="s">
        <v>2015</v>
      </c>
      <c r="R539" s="11">
        <f t="shared" si="35"/>
        <v>43342.208333333328</v>
      </c>
      <c r="S539" s="10">
        <f t="shared" si="36"/>
        <v>43365.208333333328</v>
      </c>
    </row>
    <row r="540" spans="1:19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>
        <v>1379826000</v>
      </c>
      <c r="K540">
        <v>1381208400</v>
      </c>
      <c r="L540" t="b">
        <v>0</v>
      </c>
      <c r="M540" t="b">
        <v>0</v>
      </c>
      <c r="N540" s="4">
        <f t="shared" si="33"/>
        <v>0.37695968274950431</v>
      </c>
      <c r="O540" s="5">
        <f t="shared" si="34"/>
        <v>44.007716049382715</v>
      </c>
      <c r="P540" t="s">
        <v>2023</v>
      </c>
      <c r="Q540" t="s">
        <v>2036</v>
      </c>
      <c r="R540" s="11">
        <f t="shared" si="35"/>
        <v>41539.208333333336</v>
      </c>
      <c r="S540" s="10">
        <f t="shared" si="36"/>
        <v>41555.208333333336</v>
      </c>
    </row>
    <row r="541" spans="1:19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>
        <v>1561957200</v>
      </c>
      <c r="K541">
        <v>1562475600</v>
      </c>
      <c r="L541" t="b">
        <v>0</v>
      </c>
      <c r="M541" t="b">
        <v>1</v>
      </c>
      <c r="N541" s="4">
        <f t="shared" si="33"/>
        <v>0.72653061224489801</v>
      </c>
      <c r="O541" s="5">
        <f t="shared" si="34"/>
        <v>92.467532467532465</v>
      </c>
      <c r="P541" t="s">
        <v>2029</v>
      </c>
      <c r="Q541" t="s">
        <v>2030</v>
      </c>
      <c r="R541" s="11">
        <f t="shared" si="35"/>
        <v>43647.208333333328</v>
      </c>
      <c r="S541" s="10">
        <f t="shared" si="36"/>
        <v>43653.208333333328</v>
      </c>
    </row>
    <row r="542" spans="1:19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>
        <v>1527397200</v>
      </c>
      <c r="L542" t="b">
        <v>0</v>
      </c>
      <c r="M542" t="b">
        <v>0</v>
      </c>
      <c r="N542" s="4">
        <f t="shared" si="33"/>
        <v>2.6598113207547169</v>
      </c>
      <c r="O542" s="5">
        <f t="shared" si="34"/>
        <v>57.072874493927124</v>
      </c>
      <c r="P542" t="s">
        <v>2027</v>
      </c>
      <c r="Q542" t="s">
        <v>2028</v>
      </c>
      <c r="R542" s="11">
        <f t="shared" si="35"/>
        <v>43225.208333333328</v>
      </c>
      <c r="S542" s="10">
        <f t="shared" si="36"/>
        <v>43247.208333333328</v>
      </c>
    </row>
    <row r="543" spans="1:19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>
        <v>1433912400</v>
      </c>
      <c r="K543">
        <v>1436158800</v>
      </c>
      <c r="L543" t="b">
        <v>0</v>
      </c>
      <c r="M543" t="b">
        <v>0</v>
      </c>
      <c r="N543" s="4">
        <f t="shared" si="33"/>
        <v>0.24205617977528091</v>
      </c>
      <c r="O543" s="5">
        <f t="shared" si="34"/>
        <v>109.07848101265823</v>
      </c>
      <c r="P543" t="s">
        <v>2023</v>
      </c>
      <c r="Q543" t="s">
        <v>2036</v>
      </c>
      <c r="R543" s="11">
        <f t="shared" si="35"/>
        <v>42165.208333333328</v>
      </c>
      <c r="S543" s="10">
        <f t="shared" si="36"/>
        <v>42191.208333333328</v>
      </c>
    </row>
    <row r="544" spans="1:19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>
        <v>1453442400</v>
      </c>
      <c r="K544">
        <v>1456034400</v>
      </c>
      <c r="L544" t="b">
        <v>0</v>
      </c>
      <c r="M544" t="b">
        <v>0</v>
      </c>
      <c r="N544" s="4">
        <f t="shared" si="33"/>
        <v>2.5064935064935064E-2</v>
      </c>
      <c r="O544" s="5">
        <f t="shared" si="34"/>
        <v>39.387755102040813</v>
      </c>
      <c r="P544" t="s">
        <v>2008</v>
      </c>
      <c r="Q544" t="s">
        <v>2018</v>
      </c>
      <c r="R544" s="11">
        <f t="shared" si="35"/>
        <v>42391.25</v>
      </c>
      <c r="S544" s="10">
        <f t="shared" si="36"/>
        <v>42421.25</v>
      </c>
    </row>
    <row r="545" spans="1:19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>
        <v>1378875600</v>
      </c>
      <c r="K545">
        <v>1380171600</v>
      </c>
      <c r="L545" t="b">
        <v>0</v>
      </c>
      <c r="M545" t="b">
        <v>0</v>
      </c>
      <c r="N545" s="4">
        <f t="shared" si="33"/>
        <v>0.1632979976442874</v>
      </c>
      <c r="O545" s="5">
        <f t="shared" si="34"/>
        <v>77.022222222222226</v>
      </c>
      <c r="P545" t="s">
        <v>2023</v>
      </c>
      <c r="Q545" t="s">
        <v>2024</v>
      </c>
      <c r="R545" s="11">
        <f t="shared" si="35"/>
        <v>41528.208333333336</v>
      </c>
      <c r="S545" s="10">
        <f t="shared" si="36"/>
        <v>41543.208333333336</v>
      </c>
    </row>
    <row r="546" spans="1:19" ht="31.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>
        <v>1453356000</v>
      </c>
      <c r="L546" t="b">
        <v>0</v>
      </c>
      <c r="M546" t="b">
        <v>0</v>
      </c>
      <c r="N546" s="4">
        <f t="shared" si="33"/>
        <v>2.7650000000000001</v>
      </c>
      <c r="O546" s="5">
        <f t="shared" si="34"/>
        <v>92.166666666666671</v>
      </c>
      <c r="P546" t="s">
        <v>2008</v>
      </c>
      <c r="Q546" t="s">
        <v>2009</v>
      </c>
      <c r="R546" s="11">
        <f t="shared" si="35"/>
        <v>42377.25</v>
      </c>
      <c r="S546" s="10">
        <f t="shared" si="36"/>
        <v>42390.25</v>
      </c>
    </row>
    <row r="547" spans="1:19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>
        <v>1577253600</v>
      </c>
      <c r="K547">
        <v>1578981600</v>
      </c>
      <c r="L547" t="b">
        <v>0</v>
      </c>
      <c r="M547" t="b">
        <v>0</v>
      </c>
      <c r="N547" s="4">
        <f t="shared" si="33"/>
        <v>0.88803571428571426</v>
      </c>
      <c r="O547" s="5">
        <f t="shared" si="34"/>
        <v>61.007063197026021</v>
      </c>
      <c r="P547" t="s">
        <v>2012</v>
      </c>
      <c r="Q547" t="s">
        <v>2013</v>
      </c>
      <c r="R547" s="11">
        <f t="shared" si="35"/>
        <v>43824.25</v>
      </c>
      <c r="S547" s="10">
        <f t="shared" si="36"/>
        <v>43844.25</v>
      </c>
    </row>
    <row r="548" spans="1:19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>
        <v>1537419600</v>
      </c>
      <c r="L548" t="b">
        <v>0</v>
      </c>
      <c r="M548" t="b">
        <v>1</v>
      </c>
      <c r="N548" s="4">
        <f t="shared" si="33"/>
        <v>1.6357142857142857</v>
      </c>
      <c r="O548" s="5">
        <f t="shared" si="34"/>
        <v>78.068181818181813</v>
      </c>
      <c r="P548" t="s">
        <v>2012</v>
      </c>
      <c r="Q548" t="s">
        <v>2013</v>
      </c>
      <c r="R548" s="11">
        <f t="shared" si="35"/>
        <v>43360.208333333328</v>
      </c>
      <c r="S548" s="10">
        <f t="shared" si="36"/>
        <v>43363.208333333328</v>
      </c>
    </row>
    <row r="549" spans="1:19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>
        <v>1423202400</v>
      </c>
      <c r="L549" t="b">
        <v>0</v>
      </c>
      <c r="M549" t="b">
        <v>0</v>
      </c>
      <c r="N549" s="4">
        <f t="shared" si="33"/>
        <v>9.69</v>
      </c>
      <c r="O549" s="5">
        <f t="shared" si="34"/>
        <v>80.75</v>
      </c>
      <c r="P549" t="s">
        <v>2014</v>
      </c>
      <c r="Q549" t="s">
        <v>2017</v>
      </c>
      <c r="R549" s="11">
        <f t="shared" si="35"/>
        <v>42029.25</v>
      </c>
      <c r="S549" s="10">
        <f t="shared" si="36"/>
        <v>42041.25</v>
      </c>
    </row>
    <row r="550" spans="1:19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>
        <v>1460610000</v>
      </c>
      <c r="L550" t="b">
        <v>0</v>
      </c>
      <c r="M550" t="b">
        <v>0</v>
      </c>
      <c r="N550" s="4">
        <f t="shared" si="33"/>
        <v>2.7091376701966716</v>
      </c>
      <c r="O550" s="5">
        <f t="shared" si="34"/>
        <v>59.991289782244557</v>
      </c>
      <c r="P550" t="s">
        <v>2012</v>
      </c>
      <c r="Q550" t="s">
        <v>2013</v>
      </c>
      <c r="R550" s="11">
        <f t="shared" si="35"/>
        <v>42461.208333333328</v>
      </c>
      <c r="S550" s="10">
        <f t="shared" si="36"/>
        <v>42474.208333333328</v>
      </c>
    </row>
    <row r="551" spans="1:19" ht="31.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>
        <v>1370494800</v>
      </c>
      <c r="L551" t="b">
        <v>0</v>
      </c>
      <c r="M551" t="b">
        <v>0</v>
      </c>
      <c r="N551" s="4">
        <f t="shared" si="33"/>
        <v>2.8421355932203389</v>
      </c>
      <c r="O551" s="5">
        <f t="shared" si="34"/>
        <v>110.03018372703411</v>
      </c>
      <c r="P551" t="s">
        <v>2010</v>
      </c>
      <c r="Q551" t="s">
        <v>2019</v>
      </c>
      <c r="R551" s="11">
        <f t="shared" si="35"/>
        <v>41422.208333333336</v>
      </c>
      <c r="S551" s="10">
        <f t="shared" si="36"/>
        <v>41431.208333333336</v>
      </c>
    </row>
    <row r="552" spans="1:19" ht="31.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>
        <v>1332306000</v>
      </c>
      <c r="L552" t="b">
        <v>0</v>
      </c>
      <c r="M552" t="b">
        <v>0</v>
      </c>
      <c r="N552" s="4">
        <f t="shared" si="33"/>
        <v>0.04</v>
      </c>
      <c r="O552" s="5">
        <f t="shared" si="34"/>
        <v>4</v>
      </c>
      <c r="P552" t="s">
        <v>2008</v>
      </c>
      <c r="Q552" t="s">
        <v>2018</v>
      </c>
      <c r="R552" s="11">
        <f t="shared" si="35"/>
        <v>40968.25</v>
      </c>
      <c r="S552" s="10">
        <f t="shared" si="36"/>
        <v>40989.208333333336</v>
      </c>
    </row>
    <row r="553" spans="1:19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>
        <v>1419055200</v>
      </c>
      <c r="K553">
        <v>1422511200</v>
      </c>
      <c r="L553" t="b">
        <v>0</v>
      </c>
      <c r="M553" t="b">
        <v>1</v>
      </c>
      <c r="N553" s="4">
        <f t="shared" si="33"/>
        <v>0.58632981676846196</v>
      </c>
      <c r="O553" s="5">
        <f t="shared" si="34"/>
        <v>37.99856063332134</v>
      </c>
      <c r="P553" t="s">
        <v>2010</v>
      </c>
      <c r="Q553" t="s">
        <v>2011</v>
      </c>
      <c r="R553" s="11">
        <f t="shared" si="35"/>
        <v>41993.25</v>
      </c>
      <c r="S553" s="10">
        <f t="shared" si="36"/>
        <v>42033.25</v>
      </c>
    </row>
    <row r="554" spans="1:19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>
        <v>1480140000</v>
      </c>
      <c r="K554">
        <v>1480312800</v>
      </c>
      <c r="L554" t="b">
        <v>0</v>
      </c>
      <c r="M554" t="b">
        <v>0</v>
      </c>
      <c r="N554" s="4">
        <f t="shared" si="33"/>
        <v>0.98511111111111116</v>
      </c>
      <c r="O554" s="5">
        <f t="shared" si="34"/>
        <v>96.369565217391298</v>
      </c>
      <c r="P554" t="s">
        <v>2012</v>
      </c>
      <c r="Q554" t="s">
        <v>2013</v>
      </c>
      <c r="R554" s="11">
        <f t="shared" si="35"/>
        <v>42700.25</v>
      </c>
      <c r="S554" s="10">
        <f t="shared" si="36"/>
        <v>42702.25</v>
      </c>
    </row>
    <row r="555" spans="1:19" ht="31.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>
        <v>1293948000</v>
      </c>
      <c r="K555">
        <v>1294034400</v>
      </c>
      <c r="L555" t="b">
        <v>0</v>
      </c>
      <c r="M555" t="b">
        <v>0</v>
      </c>
      <c r="N555" s="4">
        <f t="shared" si="33"/>
        <v>0.43975381008206332</v>
      </c>
      <c r="O555" s="5">
        <f t="shared" si="34"/>
        <v>72.978599221789878</v>
      </c>
      <c r="P555" t="s">
        <v>2008</v>
      </c>
      <c r="Q555" t="s">
        <v>2009</v>
      </c>
      <c r="R555" s="11">
        <f t="shared" si="35"/>
        <v>40545.25</v>
      </c>
      <c r="S555" s="10">
        <f t="shared" si="36"/>
        <v>40546.25</v>
      </c>
    </row>
    <row r="556" spans="1:19" ht="31.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s="4">
        <f t="shared" si="33"/>
        <v>1.5166315789473683</v>
      </c>
      <c r="O556" s="5">
        <f t="shared" si="34"/>
        <v>26.007220216606498</v>
      </c>
      <c r="P556" t="s">
        <v>2008</v>
      </c>
      <c r="Q556" t="s">
        <v>2018</v>
      </c>
      <c r="R556" s="11">
        <f t="shared" si="35"/>
        <v>42723.25</v>
      </c>
      <c r="S556" s="10">
        <f t="shared" si="36"/>
        <v>42729.25</v>
      </c>
    </row>
    <row r="557" spans="1:19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>
        <v>1396414800</v>
      </c>
      <c r="K557">
        <v>1399093200</v>
      </c>
      <c r="L557" t="b">
        <v>0</v>
      </c>
      <c r="M557" t="b">
        <v>0</v>
      </c>
      <c r="N557" s="4">
        <f t="shared" si="33"/>
        <v>2.2363492063492063</v>
      </c>
      <c r="O557" s="5">
        <f t="shared" si="34"/>
        <v>104.36296296296297</v>
      </c>
      <c r="P557" t="s">
        <v>2008</v>
      </c>
      <c r="Q557" t="s">
        <v>2009</v>
      </c>
      <c r="R557" s="11">
        <f t="shared" si="35"/>
        <v>41731.208333333336</v>
      </c>
      <c r="S557" s="10">
        <f t="shared" si="36"/>
        <v>41762.208333333336</v>
      </c>
    </row>
    <row r="558" spans="1:19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>
        <v>1315890000</v>
      </c>
      <c r="L558" t="b">
        <v>0</v>
      </c>
      <c r="M558" t="b">
        <v>1</v>
      </c>
      <c r="N558" s="4">
        <f t="shared" si="33"/>
        <v>2.3975</v>
      </c>
      <c r="O558" s="5">
        <f t="shared" si="34"/>
        <v>102.18852459016394</v>
      </c>
      <c r="P558" t="s">
        <v>2020</v>
      </c>
      <c r="Q558" t="s">
        <v>2034</v>
      </c>
      <c r="R558" s="11">
        <f t="shared" si="35"/>
        <v>40792.208333333336</v>
      </c>
      <c r="S558" s="10">
        <f t="shared" si="36"/>
        <v>40799.208333333336</v>
      </c>
    </row>
    <row r="559" spans="1:19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>
        <v>1444021200</v>
      </c>
      <c r="L559" t="b">
        <v>0</v>
      </c>
      <c r="M559" t="b">
        <v>1</v>
      </c>
      <c r="N559" s="4">
        <f t="shared" si="33"/>
        <v>1.9933333333333334</v>
      </c>
      <c r="O559" s="5">
        <f t="shared" si="34"/>
        <v>54.117647058823529</v>
      </c>
      <c r="P559" t="s">
        <v>2014</v>
      </c>
      <c r="Q559" t="s">
        <v>2038</v>
      </c>
      <c r="R559" s="11">
        <f t="shared" si="35"/>
        <v>42279.208333333328</v>
      </c>
      <c r="S559" s="10">
        <f t="shared" si="36"/>
        <v>42282.208333333328</v>
      </c>
    </row>
    <row r="560" spans="1:19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>
        <v>1460005200</v>
      </c>
      <c r="L560" t="b">
        <v>0</v>
      </c>
      <c r="M560" t="b">
        <v>0</v>
      </c>
      <c r="N560" s="4">
        <f t="shared" si="33"/>
        <v>1.373448275862069</v>
      </c>
      <c r="O560" s="5">
        <f t="shared" si="34"/>
        <v>63.222222222222221</v>
      </c>
      <c r="P560" t="s">
        <v>2012</v>
      </c>
      <c r="Q560" t="s">
        <v>2013</v>
      </c>
      <c r="R560" s="11">
        <f t="shared" si="35"/>
        <v>42424.25</v>
      </c>
      <c r="S560" s="10">
        <f t="shared" si="36"/>
        <v>42467.208333333328</v>
      </c>
    </row>
    <row r="561" spans="1:19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>
        <v>1470718800</v>
      </c>
      <c r="L561" t="b">
        <v>0</v>
      </c>
      <c r="M561" t="b">
        <v>0</v>
      </c>
      <c r="N561" s="4">
        <f t="shared" si="33"/>
        <v>1.009696106362773</v>
      </c>
      <c r="O561" s="5">
        <f t="shared" si="34"/>
        <v>104.03228962818004</v>
      </c>
      <c r="P561" t="s">
        <v>2012</v>
      </c>
      <c r="Q561" t="s">
        <v>2013</v>
      </c>
      <c r="R561" s="11">
        <f t="shared" si="35"/>
        <v>42584.208333333328</v>
      </c>
      <c r="S561" s="10">
        <f t="shared" si="36"/>
        <v>42591.208333333328</v>
      </c>
    </row>
    <row r="562" spans="1:19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>
        <v>1325052000</v>
      </c>
      <c r="L562" t="b">
        <v>0</v>
      </c>
      <c r="M562" t="b">
        <v>0</v>
      </c>
      <c r="N562" s="4">
        <f t="shared" si="33"/>
        <v>7.9416000000000002</v>
      </c>
      <c r="O562" s="5">
        <f t="shared" si="34"/>
        <v>49.994334277620396</v>
      </c>
      <c r="P562" t="s">
        <v>2014</v>
      </c>
      <c r="Q562" t="s">
        <v>2022</v>
      </c>
      <c r="R562" s="11">
        <f t="shared" si="35"/>
        <v>40865.25</v>
      </c>
      <c r="S562" s="10">
        <f t="shared" si="36"/>
        <v>40905.25</v>
      </c>
    </row>
    <row r="563" spans="1:19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>
        <v>1318827600</v>
      </c>
      <c r="K563">
        <v>1319000400</v>
      </c>
      <c r="L563" t="b">
        <v>0</v>
      </c>
      <c r="M563" t="b">
        <v>0</v>
      </c>
      <c r="N563" s="4">
        <f t="shared" si="33"/>
        <v>3.6970000000000001</v>
      </c>
      <c r="O563" s="5">
        <f t="shared" si="34"/>
        <v>56.015151515151516</v>
      </c>
      <c r="P563" t="s">
        <v>2012</v>
      </c>
      <c r="Q563" t="s">
        <v>2013</v>
      </c>
      <c r="R563" s="11">
        <f t="shared" si="35"/>
        <v>40833.208333333336</v>
      </c>
      <c r="S563" s="10">
        <f t="shared" si="36"/>
        <v>40835.208333333336</v>
      </c>
    </row>
    <row r="564" spans="1:19" ht="31.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>
        <v>1552366800</v>
      </c>
      <c r="K564">
        <v>1552539600</v>
      </c>
      <c r="L564" t="b">
        <v>0</v>
      </c>
      <c r="M564" t="b">
        <v>0</v>
      </c>
      <c r="N564" s="4">
        <f t="shared" si="33"/>
        <v>0.12818181818181817</v>
      </c>
      <c r="O564" s="5">
        <f t="shared" si="34"/>
        <v>48.807692307692307</v>
      </c>
      <c r="P564" t="s">
        <v>2008</v>
      </c>
      <c r="Q564" t="s">
        <v>2009</v>
      </c>
      <c r="R564" s="11">
        <f t="shared" si="35"/>
        <v>43536.208333333328</v>
      </c>
      <c r="S564" s="10">
        <f t="shared" si="36"/>
        <v>43538.208333333328</v>
      </c>
    </row>
    <row r="565" spans="1:19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t="s">
        <v>19</v>
      </c>
      <c r="G565">
        <v>85</v>
      </c>
      <c r="H565" t="s">
        <v>24</v>
      </c>
      <c r="I565" t="s">
        <v>25</v>
      </c>
      <c r="J565">
        <v>1542088800</v>
      </c>
      <c r="K565">
        <v>1543816800</v>
      </c>
      <c r="L565" t="b">
        <v>0</v>
      </c>
      <c r="M565" t="b">
        <v>0</v>
      </c>
      <c r="N565" s="4">
        <f t="shared" si="33"/>
        <v>1.3802702702702703</v>
      </c>
      <c r="O565" s="5">
        <f t="shared" si="34"/>
        <v>60.082352941176474</v>
      </c>
      <c r="P565" t="s">
        <v>2014</v>
      </c>
      <c r="Q565" t="s">
        <v>2015</v>
      </c>
      <c r="R565" s="11">
        <f t="shared" si="35"/>
        <v>43417.25</v>
      </c>
      <c r="S565" s="10">
        <f t="shared" si="36"/>
        <v>43437.25</v>
      </c>
    </row>
    <row r="566" spans="1:19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>
        <v>1426395600</v>
      </c>
      <c r="K566">
        <v>1427086800</v>
      </c>
      <c r="L566" t="b">
        <v>0</v>
      </c>
      <c r="M566" t="b">
        <v>0</v>
      </c>
      <c r="N566" s="4">
        <f t="shared" si="33"/>
        <v>0.83813278008298753</v>
      </c>
      <c r="O566" s="5">
        <f t="shared" si="34"/>
        <v>78.990502793296088</v>
      </c>
      <c r="P566" t="s">
        <v>2012</v>
      </c>
      <c r="Q566" t="s">
        <v>2013</v>
      </c>
      <c r="R566" s="11">
        <f t="shared" si="35"/>
        <v>42078.208333333328</v>
      </c>
      <c r="S566" s="10">
        <f t="shared" si="36"/>
        <v>42086.208333333328</v>
      </c>
    </row>
    <row r="567" spans="1:19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>
        <v>1323064800</v>
      </c>
      <c r="L567" t="b">
        <v>0</v>
      </c>
      <c r="M567" t="b">
        <v>0</v>
      </c>
      <c r="N567" s="4">
        <f t="shared" si="33"/>
        <v>2.0460063224446787</v>
      </c>
      <c r="O567" s="5">
        <f t="shared" si="34"/>
        <v>53.99499443826474</v>
      </c>
      <c r="P567" t="s">
        <v>2012</v>
      </c>
      <c r="Q567" t="s">
        <v>2013</v>
      </c>
      <c r="R567" s="11">
        <f t="shared" si="35"/>
        <v>40862.25</v>
      </c>
      <c r="S567" s="10">
        <f t="shared" si="36"/>
        <v>40882.25</v>
      </c>
    </row>
    <row r="568" spans="1:19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>
        <v>1456293600</v>
      </c>
      <c r="K568">
        <v>1458277200</v>
      </c>
      <c r="L568" t="b">
        <v>0</v>
      </c>
      <c r="M568" t="b">
        <v>1</v>
      </c>
      <c r="N568" s="4">
        <f t="shared" si="33"/>
        <v>0.44344086021505374</v>
      </c>
      <c r="O568" s="5">
        <f t="shared" si="34"/>
        <v>111.45945945945945</v>
      </c>
      <c r="P568" t="s">
        <v>2008</v>
      </c>
      <c r="Q568" t="s">
        <v>2016</v>
      </c>
      <c r="R568" s="11">
        <f t="shared" si="35"/>
        <v>42424.25</v>
      </c>
      <c r="S568" s="10">
        <f t="shared" si="36"/>
        <v>42447.208333333328</v>
      </c>
    </row>
    <row r="569" spans="1:19" ht="31.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>
        <v>1405141200</v>
      </c>
      <c r="L569" t="b">
        <v>0</v>
      </c>
      <c r="M569" t="b">
        <v>0</v>
      </c>
      <c r="N569" s="4">
        <f t="shared" si="33"/>
        <v>2.1860294117647059</v>
      </c>
      <c r="O569" s="5">
        <f t="shared" si="34"/>
        <v>60.922131147540981</v>
      </c>
      <c r="P569" t="s">
        <v>2008</v>
      </c>
      <c r="Q569" t="s">
        <v>2009</v>
      </c>
      <c r="R569" s="11">
        <f t="shared" si="35"/>
        <v>41830.208333333336</v>
      </c>
      <c r="S569" s="10">
        <f t="shared" si="36"/>
        <v>41832.208333333336</v>
      </c>
    </row>
    <row r="570" spans="1:19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>
        <v>1283058000</v>
      </c>
      <c r="L570" t="b">
        <v>0</v>
      </c>
      <c r="M570" t="b">
        <v>0</v>
      </c>
      <c r="N570" s="4">
        <f t="shared" si="33"/>
        <v>1.8603314917127072</v>
      </c>
      <c r="O570" s="5">
        <f t="shared" si="34"/>
        <v>26.0015444015444</v>
      </c>
      <c r="P570" t="s">
        <v>2012</v>
      </c>
      <c r="Q570" t="s">
        <v>2013</v>
      </c>
      <c r="R570" s="11">
        <f t="shared" si="35"/>
        <v>40374.208333333336</v>
      </c>
      <c r="S570" s="10">
        <f t="shared" si="36"/>
        <v>40419.208333333336</v>
      </c>
    </row>
    <row r="571" spans="1:19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t="s">
        <v>19</v>
      </c>
      <c r="G571">
        <v>589</v>
      </c>
      <c r="H571" t="s">
        <v>94</v>
      </c>
      <c r="I571" t="s">
        <v>95</v>
      </c>
      <c r="J571">
        <v>1294725600</v>
      </c>
      <c r="K571">
        <v>1295762400</v>
      </c>
      <c r="L571" t="b">
        <v>0</v>
      </c>
      <c r="M571" t="b">
        <v>0</v>
      </c>
      <c r="N571" s="4">
        <f t="shared" si="33"/>
        <v>2.3733830845771142</v>
      </c>
      <c r="O571" s="5">
        <f t="shared" si="34"/>
        <v>80.993208828522924</v>
      </c>
      <c r="P571" t="s">
        <v>2014</v>
      </c>
      <c r="Q571" t="s">
        <v>2022</v>
      </c>
      <c r="R571" s="11">
        <f t="shared" si="35"/>
        <v>40554.25</v>
      </c>
      <c r="S571" s="10">
        <f t="shared" si="36"/>
        <v>40566.25</v>
      </c>
    </row>
    <row r="572" spans="1:19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>
        <v>1419573600</v>
      </c>
      <c r="L572" t="b">
        <v>0</v>
      </c>
      <c r="M572" t="b">
        <v>1</v>
      </c>
      <c r="N572" s="4">
        <f t="shared" si="33"/>
        <v>3.0565384615384614</v>
      </c>
      <c r="O572" s="5">
        <f t="shared" si="34"/>
        <v>34.995963302752294</v>
      </c>
      <c r="P572" t="s">
        <v>2008</v>
      </c>
      <c r="Q572" t="s">
        <v>2009</v>
      </c>
      <c r="R572" s="11">
        <f t="shared" si="35"/>
        <v>41993.25</v>
      </c>
      <c r="S572" s="10">
        <f t="shared" si="36"/>
        <v>41999.25</v>
      </c>
    </row>
    <row r="573" spans="1:19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t="s">
        <v>14</v>
      </c>
      <c r="G573">
        <v>35</v>
      </c>
      <c r="H573" t="s">
        <v>94</v>
      </c>
      <c r="I573" t="s">
        <v>95</v>
      </c>
      <c r="J573">
        <v>1434690000</v>
      </c>
      <c r="K573">
        <v>1438750800</v>
      </c>
      <c r="L573" t="b">
        <v>0</v>
      </c>
      <c r="M573" t="b">
        <v>0</v>
      </c>
      <c r="N573" s="4">
        <f t="shared" si="33"/>
        <v>0.94142857142857139</v>
      </c>
      <c r="O573" s="5">
        <f t="shared" si="34"/>
        <v>94.142857142857139</v>
      </c>
      <c r="P573" t="s">
        <v>2014</v>
      </c>
      <c r="Q573" t="s">
        <v>2025</v>
      </c>
      <c r="R573" s="11">
        <f t="shared" si="35"/>
        <v>42174.208333333328</v>
      </c>
      <c r="S573" s="10">
        <f t="shared" si="36"/>
        <v>42221.208333333328</v>
      </c>
    </row>
    <row r="574" spans="1:19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>
        <v>1444798800</v>
      </c>
      <c r="L574" t="b">
        <v>0</v>
      </c>
      <c r="M574" t="b">
        <v>1</v>
      </c>
      <c r="N574" s="4">
        <f t="shared" si="33"/>
        <v>0.54400000000000004</v>
      </c>
      <c r="O574" s="5">
        <f t="shared" si="34"/>
        <v>52.085106382978722</v>
      </c>
      <c r="P574" t="s">
        <v>2008</v>
      </c>
      <c r="Q574" t="s">
        <v>2009</v>
      </c>
      <c r="R574" s="11">
        <f t="shared" si="35"/>
        <v>42275.208333333328</v>
      </c>
      <c r="S574" s="10">
        <f t="shared" si="36"/>
        <v>42291.208333333328</v>
      </c>
    </row>
    <row r="575" spans="1:19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>
        <v>1399179600</v>
      </c>
      <c r="L575" t="b">
        <v>0</v>
      </c>
      <c r="M575" t="b">
        <v>0</v>
      </c>
      <c r="N575" s="4">
        <f t="shared" si="33"/>
        <v>1.1188059701492536</v>
      </c>
      <c r="O575" s="5">
        <f t="shared" si="34"/>
        <v>24.986666666666668</v>
      </c>
      <c r="P575" t="s">
        <v>2039</v>
      </c>
      <c r="Q575" t="s">
        <v>2040</v>
      </c>
      <c r="R575" s="11">
        <f t="shared" si="35"/>
        <v>41761.208333333336</v>
      </c>
      <c r="S575" s="10">
        <f t="shared" si="36"/>
        <v>41763.208333333336</v>
      </c>
    </row>
    <row r="576" spans="1:19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>
        <v>1576562400</v>
      </c>
      <c r="L576" t="b">
        <v>0</v>
      </c>
      <c r="M576" t="b">
        <v>1</v>
      </c>
      <c r="N576" s="4">
        <f t="shared" si="33"/>
        <v>3.6914814814814814</v>
      </c>
      <c r="O576" s="5">
        <f t="shared" si="34"/>
        <v>69.215277777777771</v>
      </c>
      <c r="P576" t="s">
        <v>2029</v>
      </c>
      <c r="Q576" t="s">
        <v>2030</v>
      </c>
      <c r="R576" s="11">
        <f t="shared" si="35"/>
        <v>43806.25</v>
      </c>
      <c r="S576" s="10">
        <f t="shared" si="36"/>
        <v>43816.25</v>
      </c>
    </row>
    <row r="577" spans="1:19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>
        <v>1400562000</v>
      </c>
      <c r="K577">
        <v>1400821200</v>
      </c>
      <c r="L577" t="b">
        <v>0</v>
      </c>
      <c r="M577" t="b">
        <v>1</v>
      </c>
      <c r="N577" s="4">
        <f t="shared" si="33"/>
        <v>0.62930372148859548</v>
      </c>
      <c r="O577" s="5">
        <f t="shared" si="34"/>
        <v>93.944444444444443</v>
      </c>
      <c r="P577" t="s">
        <v>2012</v>
      </c>
      <c r="Q577" t="s">
        <v>2013</v>
      </c>
      <c r="R577" s="11">
        <f t="shared" si="35"/>
        <v>41779.208333333336</v>
      </c>
      <c r="S577" s="10">
        <f t="shared" si="36"/>
        <v>41782.208333333336</v>
      </c>
    </row>
    <row r="578" spans="1:19" ht="31.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>
        <v>1509512400</v>
      </c>
      <c r="K578">
        <v>1510984800</v>
      </c>
      <c r="L578" t="b">
        <v>0</v>
      </c>
      <c r="M578" t="b">
        <v>0</v>
      </c>
      <c r="N578" s="4">
        <f t="shared" si="33"/>
        <v>0.6492783505154639</v>
      </c>
      <c r="O578" s="5">
        <f t="shared" si="34"/>
        <v>98.40625</v>
      </c>
      <c r="P578" t="s">
        <v>2012</v>
      </c>
      <c r="Q578" t="s">
        <v>2013</v>
      </c>
      <c r="R578" s="11">
        <f t="shared" si="35"/>
        <v>43040.208333333328</v>
      </c>
      <c r="S578" s="10">
        <f t="shared" si="36"/>
        <v>43057.25</v>
      </c>
    </row>
    <row r="579" spans="1:19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>
        <v>1302066000</v>
      </c>
      <c r="L579" t="b">
        <v>0</v>
      </c>
      <c r="M579" t="b">
        <v>0</v>
      </c>
      <c r="N579" s="4">
        <f t="shared" ref="N579:N642" si="37">E579/D579</f>
        <v>0.18853658536585366</v>
      </c>
      <c r="O579" s="5">
        <f t="shared" ref="O579:O642" si="38">E579/G579</f>
        <v>41.783783783783782</v>
      </c>
      <c r="P579" t="s">
        <v>2008</v>
      </c>
      <c r="Q579" t="s">
        <v>2033</v>
      </c>
      <c r="R579" s="11">
        <f t="shared" ref="R579:R642" si="39">(((J579/60)/60)/24)+DATE(1970,1,1)</f>
        <v>40613.25</v>
      </c>
      <c r="S579" s="10">
        <f t="shared" ref="S579:S642" si="40">(((K579/60)/60)/24)+DATE(1970,1,1)</f>
        <v>40639.208333333336</v>
      </c>
    </row>
    <row r="580" spans="1:19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t="s">
        <v>14</v>
      </c>
      <c r="G580">
        <v>245</v>
      </c>
      <c r="H580" t="s">
        <v>20</v>
      </c>
      <c r="I580" t="s">
        <v>21</v>
      </c>
      <c r="J580">
        <v>1322719200</v>
      </c>
      <c r="K580">
        <v>1322978400</v>
      </c>
      <c r="L580" t="b">
        <v>0</v>
      </c>
      <c r="M580" t="b">
        <v>0</v>
      </c>
      <c r="N580" s="4">
        <f t="shared" si="37"/>
        <v>0.1675440414507772</v>
      </c>
      <c r="O580" s="5">
        <f t="shared" si="38"/>
        <v>65.991836734693877</v>
      </c>
      <c r="P580" t="s">
        <v>2014</v>
      </c>
      <c r="Q580" t="s">
        <v>2038</v>
      </c>
      <c r="R580" s="11">
        <f t="shared" si="39"/>
        <v>40878.25</v>
      </c>
      <c r="S580" s="10">
        <f t="shared" si="40"/>
        <v>40881.25</v>
      </c>
    </row>
    <row r="581" spans="1:19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>
        <v>1313730000</v>
      </c>
      <c r="L581" t="b">
        <v>0</v>
      </c>
      <c r="M581" t="b">
        <v>0</v>
      </c>
      <c r="N581" s="4">
        <f t="shared" si="37"/>
        <v>1.0111290322580646</v>
      </c>
      <c r="O581" s="5">
        <f t="shared" si="38"/>
        <v>72.05747126436782</v>
      </c>
      <c r="P581" t="s">
        <v>2008</v>
      </c>
      <c r="Q581" t="s">
        <v>2033</v>
      </c>
      <c r="R581" s="11">
        <f t="shared" si="39"/>
        <v>40762.208333333336</v>
      </c>
      <c r="S581" s="10">
        <f t="shared" si="40"/>
        <v>40774.208333333336</v>
      </c>
    </row>
    <row r="582" spans="1:19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>
        <v>1394085600</v>
      </c>
      <c r="L582" t="b">
        <v>0</v>
      </c>
      <c r="M582" t="b">
        <v>0</v>
      </c>
      <c r="N582" s="4">
        <f t="shared" si="37"/>
        <v>3.4150228310502282</v>
      </c>
      <c r="O582" s="5">
        <f t="shared" si="38"/>
        <v>48.003209242618745</v>
      </c>
      <c r="P582" t="s">
        <v>2012</v>
      </c>
      <c r="Q582" t="s">
        <v>2013</v>
      </c>
      <c r="R582" s="11">
        <f t="shared" si="39"/>
        <v>41696.25</v>
      </c>
      <c r="S582" s="10">
        <f t="shared" si="40"/>
        <v>41704.25</v>
      </c>
    </row>
    <row r="583" spans="1:19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>
        <v>1304053200</v>
      </c>
      <c r="K583">
        <v>1305349200</v>
      </c>
      <c r="L583" t="b">
        <v>0</v>
      </c>
      <c r="M583" t="b">
        <v>0</v>
      </c>
      <c r="N583" s="4">
        <f t="shared" si="37"/>
        <v>0.64016666666666666</v>
      </c>
      <c r="O583" s="5">
        <f t="shared" si="38"/>
        <v>54.098591549295776</v>
      </c>
      <c r="P583" t="s">
        <v>2010</v>
      </c>
      <c r="Q583" t="s">
        <v>2011</v>
      </c>
      <c r="R583" s="11">
        <f t="shared" si="39"/>
        <v>40662.208333333336</v>
      </c>
      <c r="S583" s="10">
        <f t="shared" si="40"/>
        <v>40677.208333333336</v>
      </c>
    </row>
    <row r="584" spans="1:19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>
        <v>1433912400</v>
      </c>
      <c r="K584">
        <v>1434344400</v>
      </c>
      <c r="L584" t="b">
        <v>0</v>
      </c>
      <c r="M584" t="b">
        <v>1</v>
      </c>
      <c r="N584" s="4">
        <f t="shared" si="37"/>
        <v>0.5208045977011494</v>
      </c>
      <c r="O584" s="5">
        <f t="shared" si="38"/>
        <v>107.88095238095238</v>
      </c>
      <c r="P584" t="s">
        <v>2023</v>
      </c>
      <c r="Q584" t="s">
        <v>2024</v>
      </c>
      <c r="R584" s="11">
        <f t="shared" si="39"/>
        <v>42165.208333333328</v>
      </c>
      <c r="S584" s="10">
        <f t="shared" si="40"/>
        <v>42170.208333333328</v>
      </c>
    </row>
    <row r="585" spans="1:19" ht="31.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>
        <v>1331186400</v>
      </c>
      <c r="L585" t="b">
        <v>0</v>
      </c>
      <c r="M585" t="b">
        <v>0</v>
      </c>
      <c r="N585" s="4">
        <f t="shared" si="37"/>
        <v>3.2240211640211642</v>
      </c>
      <c r="O585" s="5">
        <f t="shared" si="38"/>
        <v>67.034103410341032</v>
      </c>
      <c r="P585" t="s">
        <v>2014</v>
      </c>
      <c r="Q585" t="s">
        <v>2015</v>
      </c>
      <c r="R585" s="11">
        <f t="shared" si="39"/>
        <v>40959.25</v>
      </c>
      <c r="S585" s="10">
        <f t="shared" si="40"/>
        <v>40976.25</v>
      </c>
    </row>
    <row r="586" spans="1:19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>
        <v>1336539600</v>
      </c>
      <c r="L586" t="b">
        <v>0</v>
      </c>
      <c r="M586" t="b">
        <v>0</v>
      </c>
      <c r="N586" s="4">
        <f t="shared" si="37"/>
        <v>1.1950810185185186</v>
      </c>
      <c r="O586" s="5">
        <f t="shared" si="38"/>
        <v>64.01425914445133</v>
      </c>
      <c r="P586" t="s">
        <v>2010</v>
      </c>
      <c r="Q586" t="s">
        <v>2011</v>
      </c>
      <c r="R586" s="11">
        <f t="shared" si="39"/>
        <v>41024.208333333336</v>
      </c>
      <c r="S586" s="10">
        <f t="shared" si="40"/>
        <v>41038.208333333336</v>
      </c>
    </row>
    <row r="587" spans="1:19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>
        <v>1269752400</v>
      </c>
      <c r="L587" t="b">
        <v>0</v>
      </c>
      <c r="M587" t="b">
        <v>0</v>
      </c>
      <c r="N587" s="4">
        <f t="shared" si="37"/>
        <v>1.4679775280898877</v>
      </c>
      <c r="O587" s="5">
        <f t="shared" si="38"/>
        <v>96.066176470588232</v>
      </c>
      <c r="P587" t="s">
        <v>2020</v>
      </c>
      <c r="Q587" t="s">
        <v>2034</v>
      </c>
      <c r="R587" s="11">
        <f t="shared" si="39"/>
        <v>40255.208333333336</v>
      </c>
      <c r="S587" s="10">
        <f t="shared" si="40"/>
        <v>40265.208333333336</v>
      </c>
    </row>
    <row r="588" spans="1:19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>
        <v>1291615200</v>
      </c>
      <c r="L588" t="b">
        <v>0</v>
      </c>
      <c r="M588" t="b">
        <v>0</v>
      </c>
      <c r="N588" s="4">
        <f t="shared" si="37"/>
        <v>9.5057142857142853</v>
      </c>
      <c r="O588" s="5">
        <f t="shared" si="38"/>
        <v>51.184615384615384</v>
      </c>
      <c r="P588" t="s">
        <v>2008</v>
      </c>
      <c r="Q588" t="s">
        <v>2009</v>
      </c>
      <c r="R588" s="11">
        <f t="shared" si="39"/>
        <v>40499.25</v>
      </c>
      <c r="S588" s="10">
        <f t="shared" si="40"/>
        <v>40518.25</v>
      </c>
    </row>
    <row r="589" spans="1:19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s="4">
        <f t="shared" si="37"/>
        <v>0.72893617021276591</v>
      </c>
      <c r="O589" s="5">
        <f t="shared" si="38"/>
        <v>43.92307692307692</v>
      </c>
      <c r="P589" t="s">
        <v>2029</v>
      </c>
      <c r="Q589" t="s">
        <v>2030</v>
      </c>
      <c r="R589" s="11">
        <f t="shared" si="39"/>
        <v>43484.25</v>
      </c>
      <c r="S589" s="10">
        <f t="shared" si="40"/>
        <v>43536.208333333328</v>
      </c>
    </row>
    <row r="590" spans="1:19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>
        <v>1269493200</v>
      </c>
      <c r="K590">
        <v>1272171600</v>
      </c>
      <c r="L590" t="b">
        <v>0</v>
      </c>
      <c r="M590" t="b">
        <v>0</v>
      </c>
      <c r="N590" s="4">
        <f t="shared" si="37"/>
        <v>0.7900824873096447</v>
      </c>
      <c r="O590" s="5">
        <f t="shared" si="38"/>
        <v>91.021198830409361</v>
      </c>
      <c r="P590" t="s">
        <v>2012</v>
      </c>
      <c r="Q590" t="s">
        <v>2013</v>
      </c>
      <c r="R590" s="11">
        <f t="shared" si="39"/>
        <v>40262.208333333336</v>
      </c>
      <c r="S590" s="10">
        <f t="shared" si="40"/>
        <v>40293.208333333336</v>
      </c>
    </row>
    <row r="591" spans="1:19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t="s">
        <v>14</v>
      </c>
      <c r="G591">
        <v>102</v>
      </c>
      <c r="H591" t="s">
        <v>20</v>
      </c>
      <c r="I591" t="s">
        <v>21</v>
      </c>
      <c r="J591">
        <v>1436072400</v>
      </c>
      <c r="K591">
        <v>1436677200</v>
      </c>
      <c r="L591" t="b">
        <v>0</v>
      </c>
      <c r="M591" t="b">
        <v>0</v>
      </c>
      <c r="N591" s="4">
        <f t="shared" si="37"/>
        <v>0.64721518987341775</v>
      </c>
      <c r="O591" s="5">
        <f t="shared" si="38"/>
        <v>50.127450980392155</v>
      </c>
      <c r="P591" t="s">
        <v>2014</v>
      </c>
      <c r="Q591" t="s">
        <v>2015</v>
      </c>
      <c r="R591" s="11">
        <f t="shared" si="39"/>
        <v>42190.208333333328</v>
      </c>
      <c r="S591" s="10">
        <f t="shared" si="40"/>
        <v>42197.208333333328</v>
      </c>
    </row>
    <row r="592" spans="1:19" ht="31.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>
        <v>1419141600</v>
      </c>
      <c r="K592">
        <v>1420092000</v>
      </c>
      <c r="L592" t="b">
        <v>0</v>
      </c>
      <c r="M592" t="b">
        <v>0</v>
      </c>
      <c r="N592" s="4">
        <f t="shared" si="37"/>
        <v>0.82028169014084507</v>
      </c>
      <c r="O592" s="5">
        <f t="shared" si="38"/>
        <v>67.720930232558146</v>
      </c>
      <c r="P592" t="s">
        <v>2020</v>
      </c>
      <c r="Q592" t="s">
        <v>2031</v>
      </c>
      <c r="R592" s="11">
        <f t="shared" si="39"/>
        <v>41994.25</v>
      </c>
      <c r="S592" s="10">
        <f t="shared" si="40"/>
        <v>42005.25</v>
      </c>
    </row>
    <row r="593" spans="1:19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>
        <v>1279947600</v>
      </c>
      <c r="L593" t="b">
        <v>0</v>
      </c>
      <c r="M593" t="b">
        <v>0</v>
      </c>
      <c r="N593" s="4">
        <f t="shared" si="37"/>
        <v>10.376666666666667</v>
      </c>
      <c r="O593" s="5">
        <f t="shared" si="38"/>
        <v>61.03921568627451</v>
      </c>
      <c r="P593" t="s">
        <v>2023</v>
      </c>
      <c r="Q593" t="s">
        <v>2024</v>
      </c>
      <c r="R593" s="11">
        <f t="shared" si="39"/>
        <v>40373.208333333336</v>
      </c>
      <c r="S593" s="10">
        <f t="shared" si="40"/>
        <v>40383.208333333336</v>
      </c>
    </row>
    <row r="594" spans="1:19" ht="31.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>
        <v>1401426000</v>
      </c>
      <c r="K594">
        <v>1402203600</v>
      </c>
      <c r="L594" t="b">
        <v>0</v>
      </c>
      <c r="M594" t="b">
        <v>0</v>
      </c>
      <c r="N594" s="4">
        <f t="shared" si="37"/>
        <v>0.12910076530612244</v>
      </c>
      <c r="O594" s="5">
        <f t="shared" si="38"/>
        <v>80.011857707509876</v>
      </c>
      <c r="P594" t="s">
        <v>2012</v>
      </c>
      <c r="Q594" t="s">
        <v>2013</v>
      </c>
      <c r="R594" s="11">
        <f t="shared" si="39"/>
        <v>41789.208333333336</v>
      </c>
      <c r="S594" s="10">
        <f t="shared" si="40"/>
        <v>41798.208333333336</v>
      </c>
    </row>
    <row r="595" spans="1:19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>
        <v>1396933200</v>
      </c>
      <c r="L595" t="b">
        <v>0</v>
      </c>
      <c r="M595" t="b">
        <v>0</v>
      </c>
      <c r="N595" s="4">
        <f t="shared" si="37"/>
        <v>1.5484210526315789</v>
      </c>
      <c r="O595" s="5">
        <f t="shared" si="38"/>
        <v>47.001497753369947</v>
      </c>
      <c r="P595" t="s">
        <v>2014</v>
      </c>
      <c r="Q595" t="s">
        <v>2022</v>
      </c>
      <c r="R595" s="11">
        <f t="shared" si="39"/>
        <v>41724.208333333336</v>
      </c>
      <c r="S595" s="10">
        <f t="shared" si="40"/>
        <v>41737.208333333336</v>
      </c>
    </row>
    <row r="596" spans="1:19" ht="31.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>
        <v>1467003600</v>
      </c>
      <c r="K596">
        <v>1467262800</v>
      </c>
      <c r="L596" t="b">
        <v>0</v>
      </c>
      <c r="M596" t="b">
        <v>1</v>
      </c>
      <c r="N596" s="4">
        <f t="shared" si="37"/>
        <v>7.0991735537190084E-2</v>
      </c>
      <c r="O596" s="5">
        <f t="shared" si="38"/>
        <v>71.127388535031841</v>
      </c>
      <c r="P596" t="s">
        <v>2012</v>
      </c>
      <c r="Q596" t="s">
        <v>2013</v>
      </c>
      <c r="R596" s="11">
        <f t="shared" si="39"/>
        <v>42548.208333333328</v>
      </c>
      <c r="S596" s="10">
        <f t="shared" si="40"/>
        <v>42551.208333333328</v>
      </c>
    </row>
    <row r="597" spans="1:19" ht="31.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>
        <v>1270530000</v>
      </c>
      <c r="L597" t="b">
        <v>0</v>
      </c>
      <c r="M597" t="b">
        <v>1</v>
      </c>
      <c r="N597" s="4">
        <f t="shared" si="37"/>
        <v>2.0852773826458035</v>
      </c>
      <c r="O597" s="5">
        <f t="shared" si="38"/>
        <v>89.99079189686924</v>
      </c>
      <c r="P597" t="s">
        <v>2012</v>
      </c>
      <c r="Q597" t="s">
        <v>2013</v>
      </c>
      <c r="R597" s="11">
        <f t="shared" si="39"/>
        <v>40253.208333333336</v>
      </c>
      <c r="S597" s="10">
        <f t="shared" si="40"/>
        <v>40274.208333333336</v>
      </c>
    </row>
    <row r="598" spans="1:19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t="s">
        <v>14</v>
      </c>
      <c r="G598">
        <v>183</v>
      </c>
      <c r="H598" t="s">
        <v>20</v>
      </c>
      <c r="I598" t="s">
        <v>21</v>
      </c>
      <c r="J598">
        <v>1457157600</v>
      </c>
      <c r="K598">
        <v>1457762400</v>
      </c>
      <c r="L598" t="b">
        <v>0</v>
      </c>
      <c r="M598" t="b">
        <v>1</v>
      </c>
      <c r="N598" s="4">
        <f t="shared" si="37"/>
        <v>0.99683544303797467</v>
      </c>
      <c r="O598" s="5">
        <f t="shared" si="38"/>
        <v>43.032786885245905</v>
      </c>
      <c r="P598" t="s">
        <v>2014</v>
      </c>
      <c r="Q598" t="s">
        <v>2017</v>
      </c>
      <c r="R598" s="11">
        <f t="shared" si="39"/>
        <v>42434.25</v>
      </c>
      <c r="S598" s="10">
        <f t="shared" si="40"/>
        <v>42441.25</v>
      </c>
    </row>
    <row r="599" spans="1:19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>
        <v>1575525600</v>
      </c>
      <c r="L599" t="b">
        <v>0</v>
      </c>
      <c r="M599" t="b">
        <v>0</v>
      </c>
      <c r="N599" s="4">
        <f t="shared" si="37"/>
        <v>2.0159756097560977</v>
      </c>
      <c r="O599" s="5">
        <f t="shared" si="38"/>
        <v>67.997714808043881</v>
      </c>
      <c r="P599" t="s">
        <v>2012</v>
      </c>
      <c r="Q599" t="s">
        <v>2013</v>
      </c>
      <c r="R599" s="11">
        <f t="shared" si="39"/>
        <v>43786.25</v>
      </c>
      <c r="S599" s="10">
        <f t="shared" si="40"/>
        <v>43804.25</v>
      </c>
    </row>
    <row r="600" spans="1:19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>
        <v>1276578000</v>
      </c>
      <c r="K600">
        <v>1279083600</v>
      </c>
      <c r="L600" t="b">
        <v>0</v>
      </c>
      <c r="M600" t="b">
        <v>0</v>
      </c>
      <c r="N600" s="4">
        <f t="shared" si="37"/>
        <v>1.6209032258064515</v>
      </c>
      <c r="O600" s="5">
        <f t="shared" si="38"/>
        <v>73.004566210045667</v>
      </c>
      <c r="P600" t="s">
        <v>2008</v>
      </c>
      <c r="Q600" t="s">
        <v>2009</v>
      </c>
      <c r="R600" s="11">
        <f t="shared" si="39"/>
        <v>40344.208333333336</v>
      </c>
      <c r="S600" s="10">
        <f t="shared" si="40"/>
        <v>40373.208333333336</v>
      </c>
    </row>
    <row r="601" spans="1:19" ht="31.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t="s">
        <v>14</v>
      </c>
      <c r="G601">
        <v>82</v>
      </c>
      <c r="H601" t="s">
        <v>32</v>
      </c>
      <c r="I601" t="s">
        <v>33</v>
      </c>
      <c r="J601">
        <v>1423720800</v>
      </c>
      <c r="K601">
        <v>1424412000</v>
      </c>
      <c r="L601" t="b">
        <v>0</v>
      </c>
      <c r="M601" t="b">
        <v>0</v>
      </c>
      <c r="N601" s="4">
        <f t="shared" si="37"/>
        <v>3.6436208125445471E-2</v>
      </c>
      <c r="O601" s="5">
        <f t="shared" si="38"/>
        <v>62.341463414634148</v>
      </c>
      <c r="P601" t="s">
        <v>2014</v>
      </c>
      <c r="Q601" t="s">
        <v>2015</v>
      </c>
      <c r="R601" s="11">
        <f t="shared" si="39"/>
        <v>42047.25</v>
      </c>
      <c r="S601" s="10">
        <f t="shared" si="40"/>
        <v>42055.25</v>
      </c>
    </row>
    <row r="602" spans="1:19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>
        <v>1375160400</v>
      </c>
      <c r="K602">
        <v>1376197200</v>
      </c>
      <c r="L602" t="b">
        <v>0</v>
      </c>
      <c r="M602" t="b">
        <v>0</v>
      </c>
      <c r="N602" s="4">
        <f t="shared" si="37"/>
        <v>0.05</v>
      </c>
      <c r="O602" s="5">
        <f t="shared" si="38"/>
        <v>5</v>
      </c>
      <c r="P602" t="s">
        <v>2029</v>
      </c>
      <c r="Q602" t="s">
        <v>2030</v>
      </c>
      <c r="R602" s="11">
        <f t="shared" si="39"/>
        <v>41485.208333333336</v>
      </c>
      <c r="S602" s="10">
        <f t="shared" si="40"/>
        <v>41497.208333333336</v>
      </c>
    </row>
    <row r="603" spans="1:19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>
        <v>1402894800</v>
      </c>
      <c r="L603" t="b">
        <v>1</v>
      </c>
      <c r="M603" t="b">
        <v>0</v>
      </c>
      <c r="N603" s="4">
        <f t="shared" si="37"/>
        <v>2.0663492063492064</v>
      </c>
      <c r="O603" s="5">
        <f t="shared" si="38"/>
        <v>67.103092783505161</v>
      </c>
      <c r="P603" t="s">
        <v>2010</v>
      </c>
      <c r="Q603" t="s">
        <v>2019</v>
      </c>
      <c r="R603" s="11">
        <f t="shared" si="39"/>
        <v>41789.208333333336</v>
      </c>
      <c r="S603" s="10">
        <f t="shared" si="40"/>
        <v>41806.208333333336</v>
      </c>
    </row>
    <row r="604" spans="1:19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>
        <v>1434430800</v>
      </c>
      <c r="L604" t="b">
        <v>0</v>
      </c>
      <c r="M604" t="b">
        <v>0</v>
      </c>
      <c r="N604" s="4">
        <f t="shared" si="37"/>
        <v>1.2823628691983122</v>
      </c>
      <c r="O604" s="5">
        <f t="shared" si="38"/>
        <v>79.978947368421046</v>
      </c>
      <c r="P604" t="s">
        <v>2012</v>
      </c>
      <c r="Q604" t="s">
        <v>2013</v>
      </c>
      <c r="R604" s="11">
        <f t="shared" si="39"/>
        <v>42160.208333333328</v>
      </c>
      <c r="S604" s="10">
        <f t="shared" si="40"/>
        <v>42171.208333333328</v>
      </c>
    </row>
    <row r="605" spans="1:19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>
        <v>1557896400</v>
      </c>
      <c r="L605" t="b">
        <v>0</v>
      </c>
      <c r="M605" t="b">
        <v>0</v>
      </c>
      <c r="N605" s="4">
        <f t="shared" si="37"/>
        <v>1.1966037735849056</v>
      </c>
      <c r="O605" s="5">
        <f t="shared" si="38"/>
        <v>62.176470588235297</v>
      </c>
      <c r="P605" t="s">
        <v>2012</v>
      </c>
      <c r="Q605" t="s">
        <v>2013</v>
      </c>
      <c r="R605" s="11">
        <f t="shared" si="39"/>
        <v>43573.208333333328</v>
      </c>
      <c r="S605" s="10">
        <f t="shared" si="40"/>
        <v>43600.208333333328</v>
      </c>
    </row>
    <row r="606" spans="1:19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>
        <v>1297490400</v>
      </c>
      <c r="L606" t="b">
        <v>0</v>
      </c>
      <c r="M606" t="b">
        <v>0</v>
      </c>
      <c r="N606" s="4">
        <f t="shared" si="37"/>
        <v>1.7073055242390078</v>
      </c>
      <c r="O606" s="5">
        <f t="shared" si="38"/>
        <v>53.005950297514879</v>
      </c>
      <c r="P606" t="s">
        <v>2012</v>
      </c>
      <c r="Q606" t="s">
        <v>2013</v>
      </c>
      <c r="R606" s="11">
        <f t="shared" si="39"/>
        <v>40565.25</v>
      </c>
      <c r="S606" s="10">
        <f t="shared" si="40"/>
        <v>40586.25</v>
      </c>
    </row>
    <row r="607" spans="1:19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>
        <v>1447394400</v>
      </c>
      <c r="L607" t="b">
        <v>0</v>
      </c>
      <c r="M607" t="b">
        <v>0</v>
      </c>
      <c r="N607" s="4">
        <f t="shared" si="37"/>
        <v>1.8721212121212121</v>
      </c>
      <c r="O607" s="5">
        <f t="shared" si="38"/>
        <v>57.738317757009348</v>
      </c>
      <c r="P607" t="s">
        <v>2020</v>
      </c>
      <c r="Q607" t="s">
        <v>2021</v>
      </c>
      <c r="R607" s="11">
        <f t="shared" si="39"/>
        <v>42280.208333333328</v>
      </c>
      <c r="S607" s="10">
        <f t="shared" si="40"/>
        <v>42321.25</v>
      </c>
    </row>
    <row r="608" spans="1:19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>
        <v>1457330400</v>
      </c>
      <c r="K608">
        <v>1458277200</v>
      </c>
      <c r="L608" t="b">
        <v>0</v>
      </c>
      <c r="M608" t="b">
        <v>0</v>
      </c>
      <c r="N608" s="4">
        <f t="shared" si="37"/>
        <v>1.8838235294117647</v>
      </c>
      <c r="O608" s="5">
        <f t="shared" si="38"/>
        <v>40.03125</v>
      </c>
      <c r="P608" t="s">
        <v>2008</v>
      </c>
      <c r="Q608" t="s">
        <v>2009</v>
      </c>
      <c r="R608" s="11">
        <f t="shared" si="39"/>
        <v>42436.25</v>
      </c>
      <c r="S608" s="10">
        <f t="shared" si="40"/>
        <v>42447.208333333328</v>
      </c>
    </row>
    <row r="609" spans="1:19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>
        <v>1395723600</v>
      </c>
      <c r="L609" t="b">
        <v>0</v>
      </c>
      <c r="M609" t="b">
        <v>0</v>
      </c>
      <c r="N609" s="4">
        <f t="shared" si="37"/>
        <v>1.3129869186046512</v>
      </c>
      <c r="O609" s="5">
        <f t="shared" si="38"/>
        <v>81.016591928251117</v>
      </c>
      <c r="P609" t="s">
        <v>2029</v>
      </c>
      <c r="Q609" t="s">
        <v>2030</v>
      </c>
      <c r="R609" s="11">
        <f t="shared" si="39"/>
        <v>41721.208333333336</v>
      </c>
      <c r="S609" s="10">
        <f t="shared" si="40"/>
        <v>41723.208333333336</v>
      </c>
    </row>
    <row r="610" spans="1:19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>
        <v>1552197600</v>
      </c>
      <c r="L610" t="b">
        <v>0</v>
      </c>
      <c r="M610" t="b">
        <v>1</v>
      </c>
      <c r="N610" s="4">
        <f t="shared" si="37"/>
        <v>2.8397435897435899</v>
      </c>
      <c r="O610" s="5">
        <f t="shared" si="38"/>
        <v>35.047468354430379</v>
      </c>
      <c r="P610" t="s">
        <v>2008</v>
      </c>
      <c r="Q610" t="s">
        <v>2033</v>
      </c>
      <c r="R610" s="11">
        <f t="shared" si="39"/>
        <v>43530.25</v>
      </c>
      <c r="S610" s="10">
        <f t="shared" si="40"/>
        <v>43534.25</v>
      </c>
    </row>
    <row r="611" spans="1:19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>
        <v>1549087200</v>
      </c>
      <c r="L611" t="b">
        <v>0</v>
      </c>
      <c r="M611" t="b">
        <v>0</v>
      </c>
      <c r="N611" s="4">
        <f t="shared" si="37"/>
        <v>1.2041999999999999</v>
      </c>
      <c r="O611" s="5">
        <f t="shared" si="38"/>
        <v>102.92307692307692</v>
      </c>
      <c r="P611" t="s">
        <v>2014</v>
      </c>
      <c r="Q611" t="s">
        <v>2038</v>
      </c>
      <c r="R611" s="11">
        <f t="shared" si="39"/>
        <v>43481.25</v>
      </c>
      <c r="S611" s="10">
        <f t="shared" si="40"/>
        <v>43498.25</v>
      </c>
    </row>
    <row r="612" spans="1:19" ht="31.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>
        <v>1356847200</v>
      </c>
      <c r="L612" t="b">
        <v>0</v>
      </c>
      <c r="M612" t="b">
        <v>0</v>
      </c>
      <c r="N612" s="4">
        <f t="shared" si="37"/>
        <v>4.1905607476635511</v>
      </c>
      <c r="O612" s="5">
        <f t="shared" si="38"/>
        <v>27.998126756166094</v>
      </c>
      <c r="P612" t="s">
        <v>2012</v>
      </c>
      <c r="Q612" t="s">
        <v>2013</v>
      </c>
      <c r="R612" s="11">
        <f t="shared" si="39"/>
        <v>41259.25</v>
      </c>
      <c r="S612" s="10">
        <f t="shared" si="40"/>
        <v>41273.25</v>
      </c>
    </row>
    <row r="613" spans="1:19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>
        <v>1375765200</v>
      </c>
      <c r="L613" t="b">
        <v>0</v>
      </c>
      <c r="M613" t="b">
        <v>0</v>
      </c>
      <c r="N613" s="4">
        <f t="shared" si="37"/>
        <v>0.13853658536585367</v>
      </c>
      <c r="O613" s="5">
        <f t="shared" si="38"/>
        <v>75.733333333333334</v>
      </c>
      <c r="P613" t="s">
        <v>2012</v>
      </c>
      <c r="Q613" t="s">
        <v>2013</v>
      </c>
      <c r="R613" s="11">
        <f t="shared" si="39"/>
        <v>41480.208333333336</v>
      </c>
      <c r="S613" s="10">
        <f t="shared" si="40"/>
        <v>41492.208333333336</v>
      </c>
    </row>
    <row r="614" spans="1:19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>
        <v>1289800800</v>
      </c>
      <c r="L614" t="b">
        <v>0</v>
      </c>
      <c r="M614" t="b">
        <v>0</v>
      </c>
      <c r="N614" s="4">
        <f t="shared" si="37"/>
        <v>1.3943548387096774</v>
      </c>
      <c r="O614" s="5">
        <f t="shared" si="38"/>
        <v>45.026041666666664</v>
      </c>
      <c r="P614" t="s">
        <v>2008</v>
      </c>
      <c r="Q614" t="s">
        <v>2016</v>
      </c>
      <c r="R614" s="11">
        <f t="shared" si="39"/>
        <v>40474.208333333336</v>
      </c>
      <c r="S614" s="10">
        <f t="shared" si="40"/>
        <v>40497.25</v>
      </c>
    </row>
    <row r="615" spans="1:19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s="4">
        <f t="shared" si="37"/>
        <v>1.74</v>
      </c>
      <c r="O615" s="5">
        <f t="shared" si="38"/>
        <v>73.615384615384613</v>
      </c>
      <c r="P615" t="s">
        <v>2012</v>
      </c>
      <c r="Q615" t="s">
        <v>2013</v>
      </c>
      <c r="R615" s="11">
        <f t="shared" si="39"/>
        <v>42973.208333333328</v>
      </c>
      <c r="S615" s="10">
        <f t="shared" si="40"/>
        <v>42982.208333333328</v>
      </c>
    </row>
    <row r="616" spans="1:19" ht="31.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>
        <v>1485669600</v>
      </c>
      <c r="L616" t="b">
        <v>0</v>
      </c>
      <c r="M616" t="b">
        <v>0</v>
      </c>
      <c r="N616" s="4">
        <f t="shared" si="37"/>
        <v>1.5549056603773586</v>
      </c>
      <c r="O616" s="5">
        <f t="shared" si="38"/>
        <v>56.991701244813278</v>
      </c>
      <c r="P616" t="s">
        <v>2012</v>
      </c>
      <c r="Q616" t="s">
        <v>2013</v>
      </c>
      <c r="R616" s="11">
        <f t="shared" si="39"/>
        <v>42746.25</v>
      </c>
      <c r="S616" s="10">
        <f t="shared" si="40"/>
        <v>42764.25</v>
      </c>
    </row>
    <row r="617" spans="1:19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>
        <v>1461906000</v>
      </c>
      <c r="K617">
        <v>1462770000</v>
      </c>
      <c r="L617" t="b">
        <v>0</v>
      </c>
      <c r="M617" t="b">
        <v>0</v>
      </c>
      <c r="N617" s="4">
        <f t="shared" si="37"/>
        <v>1.7044705882352942</v>
      </c>
      <c r="O617" s="5">
        <f t="shared" si="38"/>
        <v>85.223529411764702</v>
      </c>
      <c r="P617" t="s">
        <v>2012</v>
      </c>
      <c r="Q617" t="s">
        <v>2013</v>
      </c>
      <c r="R617" s="11">
        <f t="shared" si="39"/>
        <v>42489.208333333328</v>
      </c>
      <c r="S617" s="10">
        <f t="shared" si="40"/>
        <v>42499.208333333328</v>
      </c>
    </row>
    <row r="618" spans="1:19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>
        <v>1379653200</v>
      </c>
      <c r="K618">
        <v>1379739600</v>
      </c>
      <c r="L618" t="b">
        <v>0</v>
      </c>
      <c r="M618" t="b">
        <v>1</v>
      </c>
      <c r="N618" s="4">
        <f t="shared" si="37"/>
        <v>1.8951562500000001</v>
      </c>
      <c r="O618" s="5">
        <f t="shared" si="38"/>
        <v>50.962184873949582</v>
      </c>
      <c r="P618" t="s">
        <v>2008</v>
      </c>
      <c r="Q618" t="s">
        <v>2018</v>
      </c>
      <c r="R618" s="11">
        <f t="shared" si="39"/>
        <v>41537.208333333336</v>
      </c>
      <c r="S618" s="10">
        <f t="shared" si="40"/>
        <v>41538.208333333336</v>
      </c>
    </row>
    <row r="619" spans="1:19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>
        <v>1402722000</v>
      </c>
      <c r="L619" t="b">
        <v>0</v>
      </c>
      <c r="M619" t="b">
        <v>0</v>
      </c>
      <c r="N619" s="4">
        <f t="shared" si="37"/>
        <v>2.4971428571428573</v>
      </c>
      <c r="O619" s="5">
        <f t="shared" si="38"/>
        <v>63.563636363636363</v>
      </c>
      <c r="P619" t="s">
        <v>2012</v>
      </c>
      <c r="Q619" t="s">
        <v>2013</v>
      </c>
      <c r="R619" s="11">
        <f t="shared" si="39"/>
        <v>41794.208333333336</v>
      </c>
      <c r="S619" s="10">
        <f t="shared" si="40"/>
        <v>41804.208333333336</v>
      </c>
    </row>
    <row r="620" spans="1:19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>
        <v>1367470800</v>
      </c>
      <c r="K620">
        <v>1369285200</v>
      </c>
      <c r="L620" t="b">
        <v>0</v>
      </c>
      <c r="M620" t="b">
        <v>0</v>
      </c>
      <c r="N620" s="4">
        <f t="shared" si="37"/>
        <v>0.48860523665659616</v>
      </c>
      <c r="O620" s="5">
        <f t="shared" si="38"/>
        <v>80.999165275459092</v>
      </c>
      <c r="P620" t="s">
        <v>2020</v>
      </c>
      <c r="Q620" t="s">
        <v>2021</v>
      </c>
      <c r="R620" s="11">
        <f t="shared" si="39"/>
        <v>41396.208333333336</v>
      </c>
      <c r="S620" s="10">
        <f t="shared" si="40"/>
        <v>41417.208333333336</v>
      </c>
    </row>
    <row r="621" spans="1:19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>
        <v>1304658000</v>
      </c>
      <c r="K621">
        <v>1304744400</v>
      </c>
      <c r="L621" t="b">
        <v>1</v>
      </c>
      <c r="M621" t="b">
        <v>1</v>
      </c>
      <c r="N621" s="4">
        <f t="shared" si="37"/>
        <v>0.28461970393057684</v>
      </c>
      <c r="O621" s="5">
        <f t="shared" si="38"/>
        <v>86.044753086419746</v>
      </c>
      <c r="P621" t="s">
        <v>2012</v>
      </c>
      <c r="Q621" t="s">
        <v>2013</v>
      </c>
      <c r="R621" s="11">
        <f t="shared" si="39"/>
        <v>40669.208333333336</v>
      </c>
      <c r="S621" s="10">
        <f t="shared" si="40"/>
        <v>40670.208333333336</v>
      </c>
    </row>
    <row r="622" spans="1:19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>
        <v>1467954000</v>
      </c>
      <c r="K622">
        <v>1468299600</v>
      </c>
      <c r="L622" t="b">
        <v>0</v>
      </c>
      <c r="M622" t="b">
        <v>0</v>
      </c>
      <c r="N622" s="4">
        <f t="shared" si="37"/>
        <v>2.6802325581395348</v>
      </c>
      <c r="O622" s="5">
        <f t="shared" si="38"/>
        <v>90.0390625</v>
      </c>
      <c r="P622" t="s">
        <v>2027</v>
      </c>
      <c r="Q622" t="s">
        <v>2028</v>
      </c>
      <c r="R622" s="11">
        <f t="shared" si="39"/>
        <v>42559.208333333328</v>
      </c>
      <c r="S622" s="10">
        <f t="shared" si="40"/>
        <v>42563.208333333328</v>
      </c>
    </row>
    <row r="623" spans="1:19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>
        <v>1474174800</v>
      </c>
      <c r="L623" t="b">
        <v>0</v>
      </c>
      <c r="M623" t="b">
        <v>0</v>
      </c>
      <c r="N623" s="4">
        <f t="shared" si="37"/>
        <v>6.1980078125000002</v>
      </c>
      <c r="O623" s="5">
        <f t="shared" si="38"/>
        <v>74.006063432835816</v>
      </c>
      <c r="P623" t="s">
        <v>2012</v>
      </c>
      <c r="Q623" t="s">
        <v>2013</v>
      </c>
      <c r="R623" s="11">
        <f t="shared" si="39"/>
        <v>42626.208333333328</v>
      </c>
      <c r="S623" s="10">
        <f t="shared" si="40"/>
        <v>42631.208333333328</v>
      </c>
    </row>
    <row r="624" spans="1:19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>
        <v>1523768400</v>
      </c>
      <c r="K624">
        <v>1526014800</v>
      </c>
      <c r="L624" t="b">
        <v>0</v>
      </c>
      <c r="M624" t="b">
        <v>0</v>
      </c>
      <c r="N624" s="4">
        <f t="shared" si="37"/>
        <v>3.1301587301587303E-2</v>
      </c>
      <c r="O624" s="5">
        <f t="shared" si="38"/>
        <v>92.4375</v>
      </c>
      <c r="P624" t="s">
        <v>2008</v>
      </c>
      <c r="Q624" t="s">
        <v>2018</v>
      </c>
      <c r="R624" s="11">
        <f t="shared" si="39"/>
        <v>43205.208333333328</v>
      </c>
      <c r="S624" s="10">
        <f t="shared" si="40"/>
        <v>43231.208333333328</v>
      </c>
    </row>
    <row r="625" spans="1:19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>
        <v>1437022800</v>
      </c>
      <c r="K625">
        <v>1437454800</v>
      </c>
      <c r="L625" t="b">
        <v>0</v>
      </c>
      <c r="M625" t="b">
        <v>0</v>
      </c>
      <c r="N625" s="4">
        <f t="shared" si="37"/>
        <v>1.5992152704135738</v>
      </c>
      <c r="O625" s="5">
        <f t="shared" si="38"/>
        <v>55.999257333828446</v>
      </c>
      <c r="P625" t="s">
        <v>2012</v>
      </c>
      <c r="Q625" t="s">
        <v>2013</v>
      </c>
      <c r="R625" s="11">
        <f t="shared" si="39"/>
        <v>42201.208333333328</v>
      </c>
      <c r="S625" s="10">
        <f t="shared" si="40"/>
        <v>42206.208333333328</v>
      </c>
    </row>
    <row r="626" spans="1:19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>
        <v>1422684000</v>
      </c>
      <c r="L626" t="b">
        <v>0</v>
      </c>
      <c r="M626" t="b">
        <v>0</v>
      </c>
      <c r="N626" s="4">
        <f t="shared" si="37"/>
        <v>2.793921568627451</v>
      </c>
      <c r="O626" s="5">
        <f t="shared" si="38"/>
        <v>32.983796296296298</v>
      </c>
      <c r="P626" t="s">
        <v>2027</v>
      </c>
      <c r="Q626" t="s">
        <v>2028</v>
      </c>
      <c r="R626" s="11">
        <f t="shared" si="39"/>
        <v>42029.25</v>
      </c>
      <c r="S626" s="10">
        <f t="shared" si="40"/>
        <v>42035.25</v>
      </c>
    </row>
    <row r="627" spans="1:19" ht="31.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>
        <v>1580104800</v>
      </c>
      <c r="K627">
        <v>1581314400</v>
      </c>
      <c r="L627" t="b">
        <v>0</v>
      </c>
      <c r="M627" t="b">
        <v>0</v>
      </c>
      <c r="N627" s="4">
        <f t="shared" si="37"/>
        <v>0.77373333333333338</v>
      </c>
      <c r="O627" s="5">
        <f t="shared" si="38"/>
        <v>93.596774193548384</v>
      </c>
      <c r="P627" t="s">
        <v>2012</v>
      </c>
      <c r="Q627" t="s">
        <v>2013</v>
      </c>
      <c r="R627" s="11">
        <f t="shared" si="39"/>
        <v>43857.25</v>
      </c>
      <c r="S627" s="10">
        <f t="shared" si="40"/>
        <v>43871.25</v>
      </c>
    </row>
    <row r="628" spans="1:19" ht="31.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>
        <v>1286427600</v>
      </c>
      <c r="L628" t="b">
        <v>0</v>
      </c>
      <c r="M628" t="b">
        <v>1</v>
      </c>
      <c r="N628" s="4">
        <f t="shared" si="37"/>
        <v>2.0632812500000002</v>
      </c>
      <c r="O628" s="5">
        <f t="shared" si="38"/>
        <v>69.867724867724874</v>
      </c>
      <c r="P628" t="s">
        <v>2012</v>
      </c>
      <c r="Q628" t="s">
        <v>2013</v>
      </c>
      <c r="R628" s="11">
        <f t="shared" si="39"/>
        <v>40449.208333333336</v>
      </c>
      <c r="S628" s="10">
        <f t="shared" si="40"/>
        <v>40458.208333333336</v>
      </c>
    </row>
    <row r="629" spans="1:19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>
        <v>1276664400</v>
      </c>
      <c r="K629">
        <v>1278738000</v>
      </c>
      <c r="L629" t="b">
        <v>1</v>
      </c>
      <c r="M629" t="b">
        <v>0</v>
      </c>
      <c r="N629" s="4">
        <f t="shared" si="37"/>
        <v>6.9424999999999999</v>
      </c>
      <c r="O629" s="5">
        <f t="shared" si="38"/>
        <v>72.129870129870127</v>
      </c>
      <c r="P629" t="s">
        <v>2029</v>
      </c>
      <c r="Q629" t="s">
        <v>2030</v>
      </c>
      <c r="R629" s="11">
        <f t="shared" si="39"/>
        <v>40345.208333333336</v>
      </c>
      <c r="S629" s="10">
        <f t="shared" si="40"/>
        <v>40369.208333333336</v>
      </c>
    </row>
    <row r="630" spans="1:19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>
        <v>1286427600</v>
      </c>
      <c r="L630" t="b">
        <v>0</v>
      </c>
      <c r="M630" t="b">
        <v>0</v>
      </c>
      <c r="N630" s="4">
        <f t="shared" si="37"/>
        <v>1.5178947368421052</v>
      </c>
      <c r="O630" s="5">
        <f t="shared" si="38"/>
        <v>30.041666666666668</v>
      </c>
      <c r="P630" t="s">
        <v>2008</v>
      </c>
      <c r="Q630" t="s">
        <v>2018</v>
      </c>
      <c r="R630" s="11">
        <f t="shared" si="39"/>
        <v>40455.208333333336</v>
      </c>
      <c r="S630" s="10">
        <f t="shared" si="40"/>
        <v>40458.208333333336</v>
      </c>
    </row>
    <row r="631" spans="1:19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>
        <v>1467781200</v>
      </c>
      <c r="K631">
        <v>1467954000</v>
      </c>
      <c r="L631" t="b">
        <v>0</v>
      </c>
      <c r="M631" t="b">
        <v>1</v>
      </c>
      <c r="N631" s="4">
        <f t="shared" si="37"/>
        <v>0.64582072176949945</v>
      </c>
      <c r="O631" s="5">
        <f t="shared" si="38"/>
        <v>73.968000000000004</v>
      </c>
      <c r="P631" t="s">
        <v>2012</v>
      </c>
      <c r="Q631" t="s">
        <v>2013</v>
      </c>
      <c r="R631" s="11">
        <f t="shared" si="39"/>
        <v>42557.208333333328</v>
      </c>
      <c r="S631" s="10">
        <f t="shared" si="40"/>
        <v>42559.208333333328</v>
      </c>
    </row>
    <row r="632" spans="1:19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>
        <v>1557637200</v>
      </c>
      <c r="L632" t="b">
        <v>0</v>
      </c>
      <c r="M632" t="b">
        <v>1</v>
      </c>
      <c r="N632" s="4">
        <f t="shared" si="37"/>
        <v>0.62873684210526315</v>
      </c>
      <c r="O632" s="5">
        <f t="shared" si="38"/>
        <v>68.65517241379311</v>
      </c>
      <c r="P632" t="s">
        <v>2012</v>
      </c>
      <c r="Q632" t="s">
        <v>2013</v>
      </c>
      <c r="R632" s="11">
        <f t="shared" si="39"/>
        <v>43586.208333333328</v>
      </c>
      <c r="S632" s="10">
        <f t="shared" si="40"/>
        <v>43597.208333333328</v>
      </c>
    </row>
    <row r="633" spans="1:19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>
        <v>1553922000</v>
      </c>
      <c r="L633" t="b">
        <v>0</v>
      </c>
      <c r="M633" t="b">
        <v>0</v>
      </c>
      <c r="N633" s="4">
        <f t="shared" si="37"/>
        <v>3.1039864864864866</v>
      </c>
      <c r="O633" s="5">
        <f t="shared" si="38"/>
        <v>59.992164544564154</v>
      </c>
      <c r="P633" t="s">
        <v>2012</v>
      </c>
      <c r="Q633" t="s">
        <v>2013</v>
      </c>
      <c r="R633" s="11">
        <f t="shared" si="39"/>
        <v>43550.208333333328</v>
      </c>
      <c r="S633" s="10">
        <f t="shared" si="40"/>
        <v>43554.208333333328</v>
      </c>
    </row>
    <row r="634" spans="1:19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>
        <v>1416463200</v>
      </c>
      <c r="L634" t="b">
        <v>0</v>
      </c>
      <c r="M634" t="b">
        <v>0</v>
      </c>
      <c r="N634" s="4">
        <f t="shared" si="37"/>
        <v>0.42859916782246882</v>
      </c>
      <c r="O634" s="5">
        <f t="shared" si="38"/>
        <v>111.15827338129496</v>
      </c>
      <c r="P634" t="s">
        <v>2012</v>
      </c>
      <c r="Q634" t="s">
        <v>2013</v>
      </c>
      <c r="R634" s="11">
        <f t="shared" si="39"/>
        <v>41945.208333333336</v>
      </c>
      <c r="S634" s="10">
        <f t="shared" si="40"/>
        <v>41963.25</v>
      </c>
    </row>
    <row r="635" spans="1:19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t="s">
        <v>14</v>
      </c>
      <c r="G635">
        <v>105</v>
      </c>
      <c r="H635" t="s">
        <v>20</v>
      </c>
      <c r="I635" t="s">
        <v>21</v>
      </c>
      <c r="J635">
        <v>1446876000</v>
      </c>
      <c r="K635">
        <v>1447221600</v>
      </c>
      <c r="L635" t="b">
        <v>0</v>
      </c>
      <c r="M635" t="b">
        <v>0</v>
      </c>
      <c r="N635" s="4">
        <f t="shared" si="37"/>
        <v>0.83119402985074631</v>
      </c>
      <c r="O635" s="5">
        <f t="shared" si="38"/>
        <v>53.038095238095238</v>
      </c>
      <c r="P635" t="s">
        <v>2014</v>
      </c>
      <c r="Q635" t="s">
        <v>2022</v>
      </c>
      <c r="R635" s="11">
        <f t="shared" si="39"/>
        <v>42315.25</v>
      </c>
      <c r="S635" s="10">
        <f t="shared" si="40"/>
        <v>42319.25</v>
      </c>
    </row>
    <row r="636" spans="1:19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>
        <v>1490418000</v>
      </c>
      <c r="K636">
        <v>1491627600</v>
      </c>
      <c r="L636" t="b">
        <v>0</v>
      </c>
      <c r="M636" t="b">
        <v>0</v>
      </c>
      <c r="N636" s="4">
        <f t="shared" si="37"/>
        <v>0.78531302876480547</v>
      </c>
      <c r="O636" s="5">
        <f t="shared" si="38"/>
        <v>55.985524728588658</v>
      </c>
      <c r="P636" t="s">
        <v>2014</v>
      </c>
      <c r="Q636" t="s">
        <v>2035</v>
      </c>
      <c r="R636" s="11">
        <f t="shared" si="39"/>
        <v>42819.208333333328</v>
      </c>
      <c r="S636" s="10">
        <f t="shared" si="40"/>
        <v>42833.208333333328</v>
      </c>
    </row>
    <row r="637" spans="1:19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>
        <v>1363150800</v>
      </c>
      <c r="L637" t="b">
        <v>0</v>
      </c>
      <c r="M637" t="b">
        <v>0</v>
      </c>
      <c r="N637" s="4">
        <f t="shared" si="37"/>
        <v>1.1409352517985611</v>
      </c>
      <c r="O637" s="5">
        <f t="shared" si="38"/>
        <v>69.986760812003524</v>
      </c>
      <c r="P637" t="s">
        <v>2014</v>
      </c>
      <c r="Q637" t="s">
        <v>2035</v>
      </c>
      <c r="R637" s="11">
        <f t="shared" si="39"/>
        <v>41314.25</v>
      </c>
      <c r="S637" s="10">
        <f t="shared" si="40"/>
        <v>41346.208333333336</v>
      </c>
    </row>
    <row r="638" spans="1:19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t="s">
        <v>14</v>
      </c>
      <c r="G638">
        <v>2604</v>
      </c>
      <c r="H638" t="s">
        <v>32</v>
      </c>
      <c r="I638" t="s">
        <v>33</v>
      </c>
      <c r="J638">
        <v>1326866400</v>
      </c>
      <c r="K638">
        <v>1330754400</v>
      </c>
      <c r="L638" t="b">
        <v>0</v>
      </c>
      <c r="M638" t="b">
        <v>1</v>
      </c>
      <c r="N638" s="4">
        <f t="shared" si="37"/>
        <v>0.64537683358624176</v>
      </c>
      <c r="O638" s="5">
        <f t="shared" si="38"/>
        <v>48.998079877112133</v>
      </c>
      <c r="P638" t="s">
        <v>2014</v>
      </c>
      <c r="Q638" t="s">
        <v>2022</v>
      </c>
      <c r="R638" s="11">
        <f t="shared" si="39"/>
        <v>40926.25</v>
      </c>
      <c r="S638" s="10">
        <f t="shared" si="40"/>
        <v>40971.25</v>
      </c>
    </row>
    <row r="639" spans="1:19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>
        <v>1479103200</v>
      </c>
      <c r="K639">
        <v>1479794400</v>
      </c>
      <c r="L639" t="b">
        <v>0</v>
      </c>
      <c r="M639" t="b">
        <v>0</v>
      </c>
      <c r="N639" s="4">
        <f t="shared" si="37"/>
        <v>0.79411764705882348</v>
      </c>
      <c r="O639" s="5">
        <f t="shared" si="38"/>
        <v>103.84615384615384</v>
      </c>
      <c r="P639" t="s">
        <v>2012</v>
      </c>
      <c r="Q639" t="s">
        <v>2013</v>
      </c>
      <c r="R639" s="11">
        <f t="shared" si="39"/>
        <v>42688.25</v>
      </c>
      <c r="S639" s="10">
        <f t="shared" si="40"/>
        <v>42696.25</v>
      </c>
    </row>
    <row r="640" spans="1:19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>
        <v>1280206800</v>
      </c>
      <c r="K640">
        <v>1281243600</v>
      </c>
      <c r="L640" t="b">
        <v>0</v>
      </c>
      <c r="M640" t="b">
        <v>1</v>
      </c>
      <c r="N640" s="4">
        <f t="shared" si="37"/>
        <v>0.11419117647058824</v>
      </c>
      <c r="O640" s="5">
        <f t="shared" si="38"/>
        <v>99.127659574468083</v>
      </c>
      <c r="P640" t="s">
        <v>2012</v>
      </c>
      <c r="Q640" t="s">
        <v>2013</v>
      </c>
      <c r="R640" s="11">
        <f t="shared" si="39"/>
        <v>40386.208333333336</v>
      </c>
      <c r="S640" s="10">
        <f t="shared" si="40"/>
        <v>40398.208333333336</v>
      </c>
    </row>
    <row r="641" spans="1:19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>
        <v>1532754000</v>
      </c>
      <c r="K641">
        <v>1532754000</v>
      </c>
      <c r="L641" t="b">
        <v>0</v>
      </c>
      <c r="M641" t="b">
        <v>1</v>
      </c>
      <c r="N641" s="4">
        <f t="shared" si="37"/>
        <v>0.56186046511627907</v>
      </c>
      <c r="O641" s="5">
        <f t="shared" si="38"/>
        <v>107.37777777777778</v>
      </c>
      <c r="P641" t="s">
        <v>2014</v>
      </c>
      <c r="Q641" t="s">
        <v>2017</v>
      </c>
      <c r="R641" s="11">
        <f t="shared" si="39"/>
        <v>43309.208333333328</v>
      </c>
      <c r="S641" s="10">
        <f t="shared" si="40"/>
        <v>43309.208333333328</v>
      </c>
    </row>
    <row r="642" spans="1:19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>
        <v>1453096800</v>
      </c>
      <c r="K642">
        <v>1453356000</v>
      </c>
      <c r="L642" t="b">
        <v>0</v>
      </c>
      <c r="M642" t="b">
        <v>0</v>
      </c>
      <c r="N642" s="4">
        <f t="shared" si="37"/>
        <v>0.16501669449081802</v>
      </c>
      <c r="O642" s="5">
        <f t="shared" si="38"/>
        <v>76.922178988326849</v>
      </c>
      <c r="P642" t="s">
        <v>2012</v>
      </c>
      <c r="Q642" t="s">
        <v>2013</v>
      </c>
      <c r="R642" s="11">
        <f t="shared" si="39"/>
        <v>42387.25</v>
      </c>
      <c r="S642" s="10">
        <f t="shared" si="40"/>
        <v>42390.25</v>
      </c>
    </row>
    <row r="643" spans="1:19" ht="31.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>
        <v>1487570400</v>
      </c>
      <c r="K643">
        <v>1489986000</v>
      </c>
      <c r="L643" t="b">
        <v>0</v>
      </c>
      <c r="M643" t="b">
        <v>0</v>
      </c>
      <c r="N643" s="4">
        <f t="shared" ref="N643:N706" si="41">E643/D643</f>
        <v>1.1996808510638297</v>
      </c>
      <c r="O643" s="5">
        <f t="shared" ref="O643:O706" si="42">E643/G643</f>
        <v>58.128865979381445</v>
      </c>
      <c r="P643" t="s">
        <v>2012</v>
      </c>
      <c r="Q643" t="s">
        <v>2013</v>
      </c>
      <c r="R643" s="11">
        <f t="shared" ref="R643:R706" si="43">(((J643/60)/60)/24)+DATE(1970,1,1)</f>
        <v>42786.25</v>
      </c>
      <c r="S643" s="10">
        <f t="shared" ref="S643:S706" si="44">(((K643/60)/60)/24)+DATE(1970,1,1)</f>
        <v>42814.208333333328</v>
      </c>
    </row>
    <row r="644" spans="1:19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s="4">
        <f t="shared" si="41"/>
        <v>1.4545652173913044</v>
      </c>
      <c r="O644" s="5">
        <f t="shared" si="42"/>
        <v>103.73643410852713</v>
      </c>
      <c r="P644" t="s">
        <v>2010</v>
      </c>
      <c r="Q644" t="s">
        <v>2019</v>
      </c>
      <c r="R644" s="11">
        <f t="shared" si="43"/>
        <v>43451.25</v>
      </c>
      <c r="S644" s="10">
        <f t="shared" si="44"/>
        <v>43460.25</v>
      </c>
    </row>
    <row r="645" spans="1:19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>
        <v>1489899600</v>
      </c>
      <c r="L645" t="b">
        <v>0</v>
      </c>
      <c r="M645" t="b">
        <v>0</v>
      </c>
      <c r="N645" s="4">
        <f t="shared" si="41"/>
        <v>2.2138255033557046</v>
      </c>
      <c r="O645" s="5">
        <f t="shared" si="42"/>
        <v>87.962666666666664</v>
      </c>
      <c r="P645" t="s">
        <v>2012</v>
      </c>
      <c r="Q645" t="s">
        <v>2013</v>
      </c>
      <c r="R645" s="11">
        <f t="shared" si="43"/>
        <v>42795.25</v>
      </c>
      <c r="S645" s="10">
        <f t="shared" si="44"/>
        <v>42813.208333333328</v>
      </c>
    </row>
    <row r="646" spans="1:19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s="4">
        <f t="shared" si="41"/>
        <v>0.48396694214876035</v>
      </c>
      <c r="O646" s="5">
        <f t="shared" si="42"/>
        <v>28</v>
      </c>
      <c r="P646" t="s">
        <v>2012</v>
      </c>
      <c r="Q646" t="s">
        <v>2013</v>
      </c>
      <c r="R646" s="11">
        <f t="shared" si="43"/>
        <v>43452.25</v>
      </c>
      <c r="S646" s="10">
        <f t="shared" si="44"/>
        <v>43468.25</v>
      </c>
    </row>
    <row r="647" spans="1:19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>
        <v>1537938000</v>
      </c>
      <c r="K647">
        <v>1539752400</v>
      </c>
      <c r="L647" t="b">
        <v>0</v>
      </c>
      <c r="M647" t="b">
        <v>1</v>
      </c>
      <c r="N647" s="4">
        <f t="shared" si="41"/>
        <v>0.92911504424778757</v>
      </c>
      <c r="O647" s="5">
        <f t="shared" si="42"/>
        <v>37.999361294443261</v>
      </c>
      <c r="P647" t="s">
        <v>2008</v>
      </c>
      <c r="Q647" t="s">
        <v>2009</v>
      </c>
      <c r="R647" s="11">
        <f t="shared" si="43"/>
        <v>43369.208333333328</v>
      </c>
      <c r="S647" s="10">
        <f t="shared" si="44"/>
        <v>43390.208333333328</v>
      </c>
    </row>
    <row r="648" spans="1:19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>
        <v>1363150800</v>
      </c>
      <c r="K648">
        <v>1364101200</v>
      </c>
      <c r="L648" t="b">
        <v>0</v>
      </c>
      <c r="M648" t="b">
        <v>0</v>
      </c>
      <c r="N648" s="4">
        <f t="shared" si="41"/>
        <v>0.88599797365754818</v>
      </c>
      <c r="O648" s="5">
        <f t="shared" si="42"/>
        <v>29.999313893653515</v>
      </c>
      <c r="P648" t="s">
        <v>2023</v>
      </c>
      <c r="Q648" t="s">
        <v>2024</v>
      </c>
      <c r="R648" s="11">
        <f t="shared" si="43"/>
        <v>41346.208333333336</v>
      </c>
      <c r="S648" s="10">
        <f t="shared" si="44"/>
        <v>41357.208333333336</v>
      </c>
    </row>
    <row r="649" spans="1:19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>
        <v>1523250000</v>
      </c>
      <c r="K649">
        <v>1525323600</v>
      </c>
      <c r="L649" t="b">
        <v>0</v>
      </c>
      <c r="M649" t="b">
        <v>0</v>
      </c>
      <c r="N649" s="4">
        <f t="shared" si="41"/>
        <v>0.41399999999999998</v>
      </c>
      <c r="O649" s="5">
        <f t="shared" si="42"/>
        <v>103.5</v>
      </c>
      <c r="P649" t="s">
        <v>2020</v>
      </c>
      <c r="Q649" t="s">
        <v>2034</v>
      </c>
      <c r="R649" s="11">
        <f t="shared" si="43"/>
        <v>43199.208333333328</v>
      </c>
      <c r="S649" s="10">
        <f t="shared" si="44"/>
        <v>43223.208333333328</v>
      </c>
    </row>
    <row r="650" spans="1:19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>
        <v>1500872400</v>
      </c>
      <c r="L650" t="b">
        <v>1</v>
      </c>
      <c r="M650" t="b">
        <v>0</v>
      </c>
      <c r="N650" s="4">
        <f t="shared" si="41"/>
        <v>0.63056795131845844</v>
      </c>
      <c r="O650" s="5">
        <f t="shared" si="42"/>
        <v>85.994467496542185</v>
      </c>
      <c r="P650" t="s">
        <v>2029</v>
      </c>
      <c r="Q650" t="s">
        <v>2030</v>
      </c>
      <c r="R650" s="11">
        <f t="shared" si="43"/>
        <v>42922.208333333328</v>
      </c>
      <c r="S650" s="10">
        <f t="shared" si="44"/>
        <v>42940.208333333328</v>
      </c>
    </row>
    <row r="651" spans="1:19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>
        <v>1287550800</v>
      </c>
      <c r="K651">
        <v>1288501200</v>
      </c>
      <c r="L651" t="b">
        <v>1</v>
      </c>
      <c r="M651" t="b">
        <v>1</v>
      </c>
      <c r="N651" s="4">
        <f t="shared" si="41"/>
        <v>0.48482333607230893</v>
      </c>
      <c r="O651" s="5">
        <f t="shared" si="42"/>
        <v>98.011627906976742</v>
      </c>
      <c r="P651" t="s">
        <v>2012</v>
      </c>
      <c r="Q651" t="s">
        <v>2013</v>
      </c>
      <c r="R651" s="11">
        <f t="shared" si="43"/>
        <v>40471.208333333336</v>
      </c>
      <c r="S651" s="10">
        <f t="shared" si="44"/>
        <v>40482.208333333336</v>
      </c>
    </row>
    <row r="652" spans="1:19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>
        <v>1404795600</v>
      </c>
      <c r="K652">
        <v>1407128400</v>
      </c>
      <c r="L652" t="b">
        <v>0</v>
      </c>
      <c r="M652" t="b">
        <v>0</v>
      </c>
      <c r="N652" s="4">
        <f t="shared" si="41"/>
        <v>0.02</v>
      </c>
      <c r="O652" s="5">
        <f t="shared" si="42"/>
        <v>2</v>
      </c>
      <c r="P652" t="s">
        <v>2008</v>
      </c>
      <c r="Q652" t="s">
        <v>2033</v>
      </c>
      <c r="R652" s="11">
        <f t="shared" si="43"/>
        <v>41828.208333333336</v>
      </c>
      <c r="S652" s="10">
        <f t="shared" si="44"/>
        <v>41855.208333333336</v>
      </c>
    </row>
    <row r="653" spans="1:19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t="s">
        <v>14</v>
      </c>
      <c r="G653">
        <v>3868</v>
      </c>
      <c r="H653" t="s">
        <v>94</v>
      </c>
      <c r="I653" t="s">
        <v>95</v>
      </c>
      <c r="J653">
        <v>1393048800</v>
      </c>
      <c r="K653">
        <v>1394344800</v>
      </c>
      <c r="L653" t="b">
        <v>0</v>
      </c>
      <c r="M653" t="b">
        <v>0</v>
      </c>
      <c r="N653" s="4">
        <f t="shared" si="41"/>
        <v>0.88479410269445857</v>
      </c>
      <c r="O653" s="5">
        <f t="shared" si="42"/>
        <v>44.994570837642193</v>
      </c>
      <c r="P653" t="s">
        <v>2014</v>
      </c>
      <c r="Q653" t="s">
        <v>2025</v>
      </c>
      <c r="R653" s="11">
        <f t="shared" si="43"/>
        <v>41692.25</v>
      </c>
      <c r="S653" s="10">
        <f t="shared" si="44"/>
        <v>41707.25</v>
      </c>
    </row>
    <row r="654" spans="1:19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>
        <v>1474088400</v>
      </c>
      <c r="L654" t="b">
        <v>0</v>
      </c>
      <c r="M654" t="b">
        <v>0</v>
      </c>
      <c r="N654" s="4">
        <f t="shared" si="41"/>
        <v>1.2684</v>
      </c>
      <c r="O654" s="5">
        <f t="shared" si="42"/>
        <v>31.012224938875306</v>
      </c>
      <c r="P654" t="s">
        <v>2010</v>
      </c>
      <c r="Q654" t="s">
        <v>2011</v>
      </c>
      <c r="R654" s="11">
        <f t="shared" si="43"/>
        <v>42587.208333333328</v>
      </c>
      <c r="S654" s="10">
        <f t="shared" si="44"/>
        <v>42630.208333333328</v>
      </c>
    </row>
    <row r="655" spans="1:19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>
        <v>1460264400</v>
      </c>
      <c r="L655" t="b">
        <v>0</v>
      </c>
      <c r="M655" t="b">
        <v>0</v>
      </c>
      <c r="N655" s="4">
        <f t="shared" si="41"/>
        <v>23.388333333333332</v>
      </c>
      <c r="O655" s="5">
        <f t="shared" si="42"/>
        <v>59.970085470085472</v>
      </c>
      <c r="P655" t="s">
        <v>2010</v>
      </c>
      <c r="Q655" t="s">
        <v>2011</v>
      </c>
      <c r="R655" s="11">
        <f t="shared" si="43"/>
        <v>42468.208333333328</v>
      </c>
      <c r="S655" s="10">
        <f t="shared" si="44"/>
        <v>42470.208333333328</v>
      </c>
    </row>
    <row r="656" spans="1:19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>
        <v>1440824400</v>
      </c>
      <c r="L656" t="b">
        <v>0</v>
      </c>
      <c r="M656" t="b">
        <v>0</v>
      </c>
      <c r="N656" s="4">
        <f t="shared" si="41"/>
        <v>5.0838857142857146</v>
      </c>
      <c r="O656" s="5">
        <f t="shared" si="42"/>
        <v>58.9973474801061</v>
      </c>
      <c r="P656" t="s">
        <v>2008</v>
      </c>
      <c r="Q656" t="s">
        <v>2032</v>
      </c>
      <c r="R656" s="11">
        <f t="shared" si="43"/>
        <v>42240.208333333328</v>
      </c>
      <c r="S656" s="10">
        <f t="shared" si="44"/>
        <v>42245.208333333328</v>
      </c>
    </row>
    <row r="657" spans="1:19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>
        <v>1489554000</v>
      </c>
      <c r="L657" t="b">
        <v>1</v>
      </c>
      <c r="M657" t="b">
        <v>0</v>
      </c>
      <c r="N657" s="4">
        <f t="shared" si="41"/>
        <v>1.9147826086956521</v>
      </c>
      <c r="O657" s="5">
        <f t="shared" si="42"/>
        <v>50.045454545454547</v>
      </c>
      <c r="P657" t="s">
        <v>2027</v>
      </c>
      <c r="Q657" t="s">
        <v>2028</v>
      </c>
      <c r="R657" s="11">
        <f t="shared" si="43"/>
        <v>42796.25</v>
      </c>
      <c r="S657" s="10">
        <f t="shared" si="44"/>
        <v>42809.208333333328</v>
      </c>
    </row>
    <row r="658" spans="1:19" ht="31.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>
        <v>1514440800</v>
      </c>
      <c r="K658">
        <v>1514872800</v>
      </c>
      <c r="L658" t="b">
        <v>0</v>
      </c>
      <c r="M658" t="b">
        <v>0</v>
      </c>
      <c r="N658" s="4">
        <f t="shared" si="41"/>
        <v>0.42127533783783783</v>
      </c>
      <c r="O658" s="5">
        <f t="shared" si="42"/>
        <v>98.966269841269835</v>
      </c>
      <c r="P658" t="s">
        <v>2029</v>
      </c>
      <c r="Q658" t="s">
        <v>2030</v>
      </c>
      <c r="R658" s="11">
        <f t="shared" si="43"/>
        <v>43097.25</v>
      </c>
      <c r="S658" s="10">
        <f t="shared" si="44"/>
        <v>43102.25</v>
      </c>
    </row>
    <row r="659" spans="1:19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t="s">
        <v>14</v>
      </c>
      <c r="G659">
        <v>14</v>
      </c>
      <c r="H659" t="s">
        <v>20</v>
      </c>
      <c r="I659" t="s">
        <v>21</v>
      </c>
      <c r="J659">
        <v>1514354400</v>
      </c>
      <c r="K659">
        <v>1515736800</v>
      </c>
      <c r="L659" t="b">
        <v>0</v>
      </c>
      <c r="M659" t="b">
        <v>0</v>
      </c>
      <c r="N659" s="4">
        <f t="shared" si="41"/>
        <v>8.2400000000000001E-2</v>
      </c>
      <c r="O659" s="5">
        <f t="shared" si="42"/>
        <v>58.857142857142854</v>
      </c>
      <c r="P659" t="s">
        <v>2014</v>
      </c>
      <c r="Q659" t="s">
        <v>2038</v>
      </c>
      <c r="R659" s="11">
        <f t="shared" si="43"/>
        <v>43096.25</v>
      </c>
      <c r="S659" s="10">
        <f t="shared" si="44"/>
        <v>43112.25</v>
      </c>
    </row>
    <row r="660" spans="1:19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>
        <v>1442898000</v>
      </c>
      <c r="L660" t="b">
        <v>0</v>
      </c>
      <c r="M660" t="b">
        <v>0</v>
      </c>
      <c r="N660" s="4">
        <f t="shared" si="41"/>
        <v>0.60064638783269964</v>
      </c>
      <c r="O660" s="5">
        <f t="shared" si="42"/>
        <v>81.010256410256417</v>
      </c>
      <c r="P660" t="s">
        <v>2008</v>
      </c>
      <c r="Q660" t="s">
        <v>2009</v>
      </c>
      <c r="R660" s="11">
        <f t="shared" si="43"/>
        <v>42246.208333333328</v>
      </c>
      <c r="S660" s="10">
        <f t="shared" si="44"/>
        <v>42269.208333333328</v>
      </c>
    </row>
    <row r="661" spans="1:19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t="s">
        <v>14</v>
      </c>
      <c r="G661">
        <v>750</v>
      </c>
      <c r="H661" t="s">
        <v>36</v>
      </c>
      <c r="I661" t="s">
        <v>37</v>
      </c>
      <c r="J661">
        <v>1296108000</v>
      </c>
      <c r="K661">
        <v>1296194400</v>
      </c>
      <c r="L661" t="b">
        <v>0</v>
      </c>
      <c r="M661" t="b">
        <v>0</v>
      </c>
      <c r="N661" s="4">
        <f t="shared" si="41"/>
        <v>0.47232808616404309</v>
      </c>
      <c r="O661" s="5">
        <f t="shared" si="42"/>
        <v>76.013333333333335</v>
      </c>
      <c r="P661" t="s">
        <v>2014</v>
      </c>
      <c r="Q661" t="s">
        <v>2015</v>
      </c>
      <c r="R661" s="11">
        <f t="shared" si="43"/>
        <v>40570.25</v>
      </c>
      <c r="S661" s="10">
        <f t="shared" si="44"/>
        <v>40571.25</v>
      </c>
    </row>
    <row r="662" spans="1:19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>
        <v>1440133200</v>
      </c>
      <c r="K662">
        <v>1440910800</v>
      </c>
      <c r="L662" t="b">
        <v>1</v>
      </c>
      <c r="M662" t="b">
        <v>0</v>
      </c>
      <c r="N662" s="4">
        <f t="shared" si="41"/>
        <v>0.81736263736263737</v>
      </c>
      <c r="O662" s="5">
        <f t="shared" si="42"/>
        <v>96.597402597402592</v>
      </c>
      <c r="P662" t="s">
        <v>2012</v>
      </c>
      <c r="Q662" t="s">
        <v>2013</v>
      </c>
      <c r="R662" s="11">
        <f t="shared" si="43"/>
        <v>42237.208333333328</v>
      </c>
      <c r="S662" s="10">
        <f t="shared" si="44"/>
        <v>42246.208333333328</v>
      </c>
    </row>
    <row r="663" spans="1:19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>
        <v>1332910800</v>
      </c>
      <c r="K663">
        <v>1335502800</v>
      </c>
      <c r="L663" t="b">
        <v>0</v>
      </c>
      <c r="M663" t="b">
        <v>0</v>
      </c>
      <c r="N663" s="4">
        <f t="shared" si="41"/>
        <v>0.54187265917603</v>
      </c>
      <c r="O663" s="5">
        <f t="shared" si="42"/>
        <v>76.957446808510639</v>
      </c>
      <c r="P663" t="s">
        <v>2008</v>
      </c>
      <c r="Q663" t="s">
        <v>2033</v>
      </c>
      <c r="R663" s="11">
        <f t="shared" si="43"/>
        <v>40996.208333333336</v>
      </c>
      <c r="S663" s="10">
        <f t="shared" si="44"/>
        <v>41026.208333333336</v>
      </c>
    </row>
    <row r="664" spans="1:19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>
        <v>1544335200</v>
      </c>
      <c r="K664">
        <v>1544680800</v>
      </c>
      <c r="L664" t="b">
        <v>0</v>
      </c>
      <c r="M664" t="b">
        <v>0</v>
      </c>
      <c r="N664" s="4">
        <f t="shared" si="41"/>
        <v>0.97868131868131869</v>
      </c>
      <c r="O664" s="5">
        <f t="shared" si="42"/>
        <v>67.984732824427482</v>
      </c>
      <c r="P664" t="s">
        <v>2012</v>
      </c>
      <c r="Q664" t="s">
        <v>2013</v>
      </c>
      <c r="R664" s="11">
        <f t="shared" si="43"/>
        <v>43443.25</v>
      </c>
      <c r="S664" s="10">
        <f t="shared" si="44"/>
        <v>43447.25</v>
      </c>
    </row>
    <row r="665" spans="1:19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>
        <v>1286427600</v>
      </c>
      <c r="K665">
        <v>1288414800</v>
      </c>
      <c r="L665" t="b">
        <v>0</v>
      </c>
      <c r="M665" t="b">
        <v>0</v>
      </c>
      <c r="N665" s="4">
        <f t="shared" si="41"/>
        <v>0.77239999999999998</v>
      </c>
      <c r="O665" s="5">
        <f t="shared" si="42"/>
        <v>88.781609195402297</v>
      </c>
      <c r="P665" t="s">
        <v>2012</v>
      </c>
      <c r="Q665" t="s">
        <v>2013</v>
      </c>
      <c r="R665" s="11">
        <f t="shared" si="43"/>
        <v>40458.208333333336</v>
      </c>
      <c r="S665" s="10">
        <f t="shared" si="44"/>
        <v>40481.208333333336</v>
      </c>
    </row>
    <row r="666" spans="1:19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>
        <v>1329717600</v>
      </c>
      <c r="K666">
        <v>1330581600</v>
      </c>
      <c r="L666" t="b">
        <v>0</v>
      </c>
      <c r="M666" t="b">
        <v>0</v>
      </c>
      <c r="N666" s="4">
        <f t="shared" si="41"/>
        <v>0.33464735516372796</v>
      </c>
      <c r="O666" s="5">
        <f t="shared" si="42"/>
        <v>24.99623706491063</v>
      </c>
      <c r="P666" t="s">
        <v>2008</v>
      </c>
      <c r="Q666" t="s">
        <v>2033</v>
      </c>
      <c r="R666" s="11">
        <f t="shared" si="43"/>
        <v>40959.25</v>
      </c>
      <c r="S666" s="10">
        <f t="shared" si="44"/>
        <v>40969.25</v>
      </c>
    </row>
    <row r="667" spans="1:19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>
        <v>1311397200</v>
      </c>
      <c r="L667" t="b">
        <v>0</v>
      </c>
      <c r="M667" t="b">
        <v>1</v>
      </c>
      <c r="N667" s="4">
        <f t="shared" si="41"/>
        <v>2.3958823529411766</v>
      </c>
      <c r="O667" s="5">
        <f t="shared" si="42"/>
        <v>44.922794117647058</v>
      </c>
      <c r="P667" t="s">
        <v>2014</v>
      </c>
      <c r="Q667" t="s">
        <v>2015</v>
      </c>
      <c r="R667" s="11">
        <f t="shared" si="43"/>
        <v>40733.208333333336</v>
      </c>
      <c r="S667" s="10">
        <f t="shared" si="44"/>
        <v>40747.208333333336</v>
      </c>
    </row>
    <row r="668" spans="1:19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>
        <v>1378357200</v>
      </c>
      <c r="L668" t="b">
        <v>0</v>
      </c>
      <c r="M668" t="b">
        <v>1</v>
      </c>
      <c r="N668" s="4">
        <f t="shared" si="41"/>
        <v>0.64032258064516134</v>
      </c>
      <c r="O668" s="5">
        <f t="shared" si="42"/>
        <v>79.400000000000006</v>
      </c>
      <c r="P668" t="s">
        <v>2012</v>
      </c>
      <c r="Q668" t="s">
        <v>2013</v>
      </c>
      <c r="R668" s="11">
        <f t="shared" si="43"/>
        <v>41516.208333333336</v>
      </c>
      <c r="S668" s="10">
        <f t="shared" si="44"/>
        <v>41522.208333333336</v>
      </c>
    </row>
    <row r="669" spans="1:19" ht="31.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>
        <v>1411102800</v>
      </c>
      <c r="L669" t="b">
        <v>0</v>
      </c>
      <c r="M669" t="b">
        <v>0</v>
      </c>
      <c r="N669" s="4">
        <f t="shared" si="41"/>
        <v>1.7615942028985507</v>
      </c>
      <c r="O669" s="5">
        <f t="shared" si="42"/>
        <v>29.009546539379475</v>
      </c>
      <c r="P669" t="s">
        <v>2039</v>
      </c>
      <c r="Q669" t="s">
        <v>2040</v>
      </c>
      <c r="R669" s="11">
        <f t="shared" si="43"/>
        <v>41892.208333333336</v>
      </c>
      <c r="S669" s="10">
        <f t="shared" si="44"/>
        <v>41901.208333333336</v>
      </c>
    </row>
    <row r="670" spans="1:19" ht="31.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>
        <v>1343797200</v>
      </c>
      <c r="K670">
        <v>1344834000</v>
      </c>
      <c r="L670" t="b">
        <v>0</v>
      </c>
      <c r="M670" t="b">
        <v>0</v>
      </c>
      <c r="N670" s="4">
        <f t="shared" si="41"/>
        <v>0.20338181818181819</v>
      </c>
      <c r="O670" s="5">
        <f t="shared" si="42"/>
        <v>73.59210526315789</v>
      </c>
      <c r="P670" t="s">
        <v>2012</v>
      </c>
      <c r="Q670" t="s">
        <v>2013</v>
      </c>
      <c r="R670" s="11">
        <f t="shared" si="43"/>
        <v>41122.208333333336</v>
      </c>
      <c r="S670" s="10">
        <f t="shared" si="44"/>
        <v>41134.208333333336</v>
      </c>
    </row>
    <row r="671" spans="1:19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>
        <v>1498453200</v>
      </c>
      <c r="K671">
        <v>1499230800</v>
      </c>
      <c r="L671" t="b">
        <v>0</v>
      </c>
      <c r="M671" t="b">
        <v>0</v>
      </c>
      <c r="N671" s="4">
        <f t="shared" si="41"/>
        <v>3.5864754098360656</v>
      </c>
      <c r="O671" s="5">
        <f t="shared" si="42"/>
        <v>107.97038864898211</v>
      </c>
      <c r="P671" t="s">
        <v>2012</v>
      </c>
      <c r="Q671" t="s">
        <v>2013</v>
      </c>
      <c r="R671" s="11">
        <f t="shared" si="43"/>
        <v>42912.208333333328</v>
      </c>
      <c r="S671" s="10">
        <f t="shared" si="44"/>
        <v>42921.208333333328</v>
      </c>
    </row>
    <row r="672" spans="1:19" ht="31.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>
        <v>1457416800</v>
      </c>
      <c r="L672" t="b">
        <v>0</v>
      </c>
      <c r="M672" t="b">
        <v>0</v>
      </c>
      <c r="N672" s="4">
        <f t="shared" si="41"/>
        <v>4.6885802469135802</v>
      </c>
      <c r="O672" s="5">
        <f t="shared" si="42"/>
        <v>68.987284287011803</v>
      </c>
      <c r="P672" t="s">
        <v>2008</v>
      </c>
      <c r="Q672" t="s">
        <v>2018</v>
      </c>
      <c r="R672" s="11">
        <f t="shared" si="43"/>
        <v>42425.25</v>
      </c>
      <c r="S672" s="10">
        <f t="shared" si="44"/>
        <v>42437.25</v>
      </c>
    </row>
    <row r="673" spans="1:19" ht="31.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>
        <v>1280898000</v>
      </c>
      <c r="L673" t="b">
        <v>0</v>
      </c>
      <c r="M673" t="b">
        <v>1</v>
      </c>
      <c r="N673" s="4">
        <f t="shared" si="41"/>
        <v>1.220563524590164</v>
      </c>
      <c r="O673" s="5">
        <f t="shared" si="42"/>
        <v>111.02236719478098</v>
      </c>
      <c r="P673" t="s">
        <v>2012</v>
      </c>
      <c r="Q673" t="s">
        <v>2013</v>
      </c>
      <c r="R673" s="11">
        <f t="shared" si="43"/>
        <v>40390.208333333336</v>
      </c>
      <c r="S673" s="10">
        <f t="shared" si="44"/>
        <v>40394.208333333336</v>
      </c>
    </row>
    <row r="674" spans="1:19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>
        <v>1521608400</v>
      </c>
      <c r="K674">
        <v>1522472400</v>
      </c>
      <c r="L674" t="b">
        <v>0</v>
      </c>
      <c r="M674" t="b">
        <v>0</v>
      </c>
      <c r="N674" s="4">
        <f t="shared" si="41"/>
        <v>0.55931783729156137</v>
      </c>
      <c r="O674" s="5">
        <f t="shared" si="42"/>
        <v>24.997515808491418</v>
      </c>
      <c r="P674" t="s">
        <v>2012</v>
      </c>
      <c r="Q674" t="s">
        <v>2013</v>
      </c>
      <c r="R674" s="11">
        <f t="shared" si="43"/>
        <v>43180.208333333328</v>
      </c>
      <c r="S674" s="10">
        <f t="shared" si="44"/>
        <v>43190.208333333328</v>
      </c>
    </row>
    <row r="675" spans="1:19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>
        <v>1460696400</v>
      </c>
      <c r="K675">
        <v>1462510800</v>
      </c>
      <c r="L675" t="b">
        <v>0</v>
      </c>
      <c r="M675" t="b">
        <v>0</v>
      </c>
      <c r="N675" s="4">
        <f t="shared" si="41"/>
        <v>0.43660714285714286</v>
      </c>
      <c r="O675" s="5">
        <f t="shared" si="42"/>
        <v>42.155172413793103</v>
      </c>
      <c r="P675" t="s">
        <v>2008</v>
      </c>
      <c r="Q675" t="s">
        <v>2018</v>
      </c>
      <c r="R675" s="11">
        <f t="shared" si="43"/>
        <v>42475.208333333328</v>
      </c>
      <c r="S675" s="10">
        <f t="shared" si="44"/>
        <v>42496.208333333328</v>
      </c>
    </row>
    <row r="676" spans="1:19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>
        <v>1317790800</v>
      </c>
      <c r="L676" t="b">
        <v>0</v>
      </c>
      <c r="M676" t="b">
        <v>0</v>
      </c>
      <c r="N676" s="4">
        <f t="shared" si="41"/>
        <v>0.33538371411833628</v>
      </c>
      <c r="O676" s="5">
        <f t="shared" si="42"/>
        <v>47.003284072249592</v>
      </c>
      <c r="P676" t="s">
        <v>2027</v>
      </c>
      <c r="Q676" t="s">
        <v>2028</v>
      </c>
      <c r="R676" s="11">
        <f t="shared" si="43"/>
        <v>40774.208333333336</v>
      </c>
      <c r="S676" s="10">
        <f t="shared" si="44"/>
        <v>40821.208333333336</v>
      </c>
    </row>
    <row r="677" spans="1:19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>
        <v>1568782800</v>
      </c>
      <c r="L677" t="b">
        <v>0</v>
      </c>
      <c r="M677" t="b">
        <v>0</v>
      </c>
      <c r="N677" s="4">
        <f t="shared" si="41"/>
        <v>1.2297938144329896</v>
      </c>
      <c r="O677" s="5">
        <f t="shared" si="42"/>
        <v>36.0392749244713</v>
      </c>
      <c r="P677" t="s">
        <v>2039</v>
      </c>
      <c r="Q677" t="s">
        <v>2040</v>
      </c>
      <c r="R677" s="11">
        <f t="shared" si="43"/>
        <v>43719.208333333328</v>
      </c>
      <c r="S677" s="10">
        <f t="shared" si="44"/>
        <v>43726.208333333328</v>
      </c>
    </row>
    <row r="678" spans="1:19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>
        <v>1349413200</v>
      </c>
      <c r="L678" t="b">
        <v>0</v>
      </c>
      <c r="M678" t="b">
        <v>0</v>
      </c>
      <c r="N678" s="4">
        <f t="shared" si="41"/>
        <v>1.8974959871589085</v>
      </c>
      <c r="O678" s="5">
        <f t="shared" si="42"/>
        <v>101.03760683760684</v>
      </c>
      <c r="P678" t="s">
        <v>2027</v>
      </c>
      <c r="Q678" t="s">
        <v>2028</v>
      </c>
      <c r="R678" s="11">
        <f t="shared" si="43"/>
        <v>41178.208333333336</v>
      </c>
      <c r="S678" s="10">
        <f t="shared" si="44"/>
        <v>41187.208333333336</v>
      </c>
    </row>
    <row r="679" spans="1:19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>
        <v>1468126800</v>
      </c>
      <c r="K679">
        <v>1472446800</v>
      </c>
      <c r="L679" t="b">
        <v>0</v>
      </c>
      <c r="M679" t="b">
        <v>0</v>
      </c>
      <c r="N679" s="4">
        <f t="shared" si="41"/>
        <v>0.83622641509433959</v>
      </c>
      <c r="O679" s="5">
        <f t="shared" si="42"/>
        <v>39.927927927927925</v>
      </c>
      <c r="P679" t="s">
        <v>2020</v>
      </c>
      <c r="Q679" t="s">
        <v>2026</v>
      </c>
      <c r="R679" s="11">
        <f t="shared" si="43"/>
        <v>42561.208333333328</v>
      </c>
      <c r="S679" s="10">
        <f t="shared" si="44"/>
        <v>42611.208333333328</v>
      </c>
    </row>
    <row r="680" spans="1:19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>
        <v>1547877600</v>
      </c>
      <c r="K680">
        <v>1548050400</v>
      </c>
      <c r="L680" t="b">
        <v>0</v>
      </c>
      <c r="M680" t="b">
        <v>0</v>
      </c>
      <c r="N680" s="4">
        <f t="shared" si="41"/>
        <v>0.17968844221105529</v>
      </c>
      <c r="O680" s="5">
        <f t="shared" si="42"/>
        <v>83.158139534883716</v>
      </c>
      <c r="P680" t="s">
        <v>2014</v>
      </c>
      <c r="Q680" t="s">
        <v>2017</v>
      </c>
      <c r="R680" s="11">
        <f t="shared" si="43"/>
        <v>43484.25</v>
      </c>
      <c r="S680" s="10">
        <f t="shared" si="44"/>
        <v>43486.25</v>
      </c>
    </row>
    <row r="681" spans="1:19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>
        <v>1571806800</v>
      </c>
      <c r="L681" t="b">
        <v>0</v>
      </c>
      <c r="M681" t="b">
        <v>1</v>
      </c>
      <c r="N681" s="4">
        <f t="shared" si="41"/>
        <v>10.365</v>
      </c>
      <c r="O681" s="5">
        <f t="shared" si="42"/>
        <v>39.97520661157025</v>
      </c>
      <c r="P681" t="s">
        <v>2029</v>
      </c>
      <c r="Q681" t="s">
        <v>2030</v>
      </c>
      <c r="R681" s="11">
        <f t="shared" si="43"/>
        <v>43756.208333333328</v>
      </c>
      <c r="S681" s="10">
        <f t="shared" si="44"/>
        <v>43761.208333333328</v>
      </c>
    </row>
    <row r="682" spans="1:19" ht="31.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>
        <v>1576303200</v>
      </c>
      <c r="K682">
        <v>1576476000</v>
      </c>
      <c r="L682" t="b">
        <v>0</v>
      </c>
      <c r="M682" t="b">
        <v>1</v>
      </c>
      <c r="N682" s="4">
        <f t="shared" si="41"/>
        <v>0.97405219780219776</v>
      </c>
      <c r="O682" s="5">
        <f t="shared" si="42"/>
        <v>47.993908629441627</v>
      </c>
      <c r="P682" t="s">
        <v>2023</v>
      </c>
      <c r="Q682" t="s">
        <v>2036</v>
      </c>
      <c r="R682" s="11">
        <f t="shared" si="43"/>
        <v>43813.25</v>
      </c>
      <c r="S682" s="10">
        <f t="shared" si="44"/>
        <v>43815.25</v>
      </c>
    </row>
    <row r="683" spans="1:19" ht="31.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>
        <v>1324447200</v>
      </c>
      <c r="K683">
        <v>1324965600</v>
      </c>
      <c r="L683" t="b">
        <v>0</v>
      </c>
      <c r="M683" t="b">
        <v>0</v>
      </c>
      <c r="N683" s="4">
        <f t="shared" si="41"/>
        <v>0.86386203150461705</v>
      </c>
      <c r="O683" s="5">
        <f t="shared" si="42"/>
        <v>95.978877489438744</v>
      </c>
      <c r="P683" t="s">
        <v>2012</v>
      </c>
      <c r="Q683" t="s">
        <v>2013</v>
      </c>
      <c r="R683" s="11">
        <f t="shared" si="43"/>
        <v>40898.25</v>
      </c>
      <c r="S683" s="10">
        <f t="shared" si="44"/>
        <v>40904.25</v>
      </c>
    </row>
    <row r="684" spans="1:19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>
        <v>1387519200</v>
      </c>
      <c r="L684" t="b">
        <v>0</v>
      </c>
      <c r="M684" t="b">
        <v>0</v>
      </c>
      <c r="N684" s="4">
        <f t="shared" si="41"/>
        <v>1.5016666666666667</v>
      </c>
      <c r="O684" s="5">
        <f t="shared" si="42"/>
        <v>78.728155339805824</v>
      </c>
      <c r="P684" t="s">
        <v>2012</v>
      </c>
      <c r="Q684" t="s">
        <v>2013</v>
      </c>
      <c r="R684" s="11">
        <f t="shared" si="43"/>
        <v>41619.25</v>
      </c>
      <c r="S684" s="10">
        <f t="shared" si="44"/>
        <v>41628.25</v>
      </c>
    </row>
    <row r="685" spans="1:19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>
        <v>1537246800</v>
      </c>
      <c r="L685" t="b">
        <v>0</v>
      </c>
      <c r="M685" t="b">
        <v>0</v>
      </c>
      <c r="N685" s="4">
        <f t="shared" si="41"/>
        <v>3.5843478260869563</v>
      </c>
      <c r="O685" s="5">
        <f t="shared" si="42"/>
        <v>56.081632653061227</v>
      </c>
      <c r="P685" t="s">
        <v>2012</v>
      </c>
      <c r="Q685" t="s">
        <v>2013</v>
      </c>
      <c r="R685" s="11">
        <f t="shared" si="43"/>
        <v>43359.208333333328</v>
      </c>
      <c r="S685" s="10">
        <f t="shared" si="44"/>
        <v>43361.208333333328</v>
      </c>
    </row>
    <row r="686" spans="1:19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s="4">
        <f t="shared" si="41"/>
        <v>5.4285714285714288</v>
      </c>
      <c r="O686" s="5">
        <f t="shared" si="42"/>
        <v>69.090909090909093</v>
      </c>
      <c r="P686" t="s">
        <v>2020</v>
      </c>
      <c r="Q686" t="s">
        <v>2021</v>
      </c>
      <c r="R686" s="11">
        <f t="shared" si="43"/>
        <v>40358.208333333336</v>
      </c>
      <c r="S686" s="10">
        <f t="shared" si="44"/>
        <v>40378.208333333336</v>
      </c>
    </row>
    <row r="687" spans="1:19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s="4">
        <f t="shared" si="41"/>
        <v>0.67500714285714281</v>
      </c>
      <c r="O687" s="5">
        <f t="shared" si="42"/>
        <v>102.05291576673866</v>
      </c>
      <c r="P687" t="s">
        <v>2012</v>
      </c>
      <c r="Q687" t="s">
        <v>2013</v>
      </c>
      <c r="R687" s="11">
        <f t="shared" si="43"/>
        <v>42239.208333333328</v>
      </c>
      <c r="S687" s="10">
        <f t="shared" si="44"/>
        <v>42263.208333333328</v>
      </c>
    </row>
    <row r="688" spans="1:19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>
        <v>1523077200</v>
      </c>
      <c r="L688" t="b">
        <v>0</v>
      </c>
      <c r="M688" t="b">
        <v>0</v>
      </c>
      <c r="N688" s="4">
        <f t="shared" si="41"/>
        <v>1.9174666666666667</v>
      </c>
      <c r="O688" s="5">
        <f t="shared" si="42"/>
        <v>107.32089552238806</v>
      </c>
      <c r="P688" t="s">
        <v>2010</v>
      </c>
      <c r="Q688" t="s">
        <v>2019</v>
      </c>
      <c r="R688" s="11">
        <f t="shared" si="43"/>
        <v>43186.208333333328</v>
      </c>
      <c r="S688" s="10">
        <f t="shared" si="44"/>
        <v>43197.208333333328</v>
      </c>
    </row>
    <row r="689" spans="1:19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>
        <v>1489554000</v>
      </c>
      <c r="L689" t="b">
        <v>0</v>
      </c>
      <c r="M689" t="b">
        <v>0</v>
      </c>
      <c r="N689" s="4">
        <f t="shared" si="41"/>
        <v>9.32</v>
      </c>
      <c r="O689" s="5">
        <f t="shared" si="42"/>
        <v>51.970260223048328</v>
      </c>
      <c r="P689" t="s">
        <v>2012</v>
      </c>
      <c r="Q689" t="s">
        <v>2013</v>
      </c>
      <c r="R689" s="11">
        <f t="shared" si="43"/>
        <v>42806.25</v>
      </c>
      <c r="S689" s="10">
        <f t="shared" si="44"/>
        <v>42809.208333333328</v>
      </c>
    </row>
    <row r="690" spans="1:19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>
        <v>1548482400</v>
      </c>
      <c r="L690" t="b">
        <v>0</v>
      </c>
      <c r="M690" t="b">
        <v>1</v>
      </c>
      <c r="N690" s="4">
        <f t="shared" si="41"/>
        <v>4.2927586206896553</v>
      </c>
      <c r="O690" s="5">
        <f t="shared" si="42"/>
        <v>71.137142857142862</v>
      </c>
      <c r="P690" t="s">
        <v>2014</v>
      </c>
      <c r="Q690" t="s">
        <v>2035</v>
      </c>
      <c r="R690" s="11">
        <f t="shared" si="43"/>
        <v>43475.25</v>
      </c>
      <c r="S690" s="10">
        <f t="shared" si="44"/>
        <v>43491.25</v>
      </c>
    </row>
    <row r="691" spans="1:19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>
        <v>1384063200</v>
      </c>
      <c r="L691" t="b">
        <v>0</v>
      </c>
      <c r="M691" t="b">
        <v>0</v>
      </c>
      <c r="N691" s="4">
        <f t="shared" si="41"/>
        <v>1.0065753424657535</v>
      </c>
      <c r="O691" s="5">
        <f t="shared" si="42"/>
        <v>106.49275362318841</v>
      </c>
      <c r="P691" t="s">
        <v>2010</v>
      </c>
      <c r="Q691" t="s">
        <v>2011</v>
      </c>
      <c r="R691" s="11">
        <f t="shared" si="43"/>
        <v>41576.208333333336</v>
      </c>
      <c r="S691" s="10">
        <f t="shared" si="44"/>
        <v>41588.25</v>
      </c>
    </row>
    <row r="692" spans="1:19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>
        <v>1322892000</v>
      </c>
      <c r="L692" t="b">
        <v>0</v>
      </c>
      <c r="M692" t="b">
        <v>1</v>
      </c>
      <c r="N692" s="4">
        <f t="shared" si="41"/>
        <v>2.266111111111111</v>
      </c>
      <c r="O692" s="5">
        <f t="shared" si="42"/>
        <v>42.93684210526316</v>
      </c>
      <c r="P692" t="s">
        <v>2014</v>
      </c>
      <c r="Q692" t="s">
        <v>2015</v>
      </c>
      <c r="R692" s="11">
        <f t="shared" si="43"/>
        <v>40874.25</v>
      </c>
      <c r="S692" s="10">
        <f t="shared" si="44"/>
        <v>40880.25</v>
      </c>
    </row>
    <row r="693" spans="1:19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>
        <v>1350709200</v>
      </c>
      <c r="L693" t="b">
        <v>1</v>
      </c>
      <c r="M693" t="b">
        <v>1</v>
      </c>
      <c r="N693" s="4">
        <f t="shared" si="41"/>
        <v>1.4238</v>
      </c>
      <c r="O693" s="5">
        <f t="shared" si="42"/>
        <v>30.037974683544302</v>
      </c>
      <c r="P693" t="s">
        <v>2014</v>
      </c>
      <c r="Q693" t="s">
        <v>2015</v>
      </c>
      <c r="R693" s="11">
        <f t="shared" si="43"/>
        <v>41185.208333333336</v>
      </c>
      <c r="S693" s="10">
        <f t="shared" si="44"/>
        <v>41202.208333333336</v>
      </c>
    </row>
    <row r="694" spans="1:19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>
        <v>1562648400</v>
      </c>
      <c r="K694">
        <v>1564203600</v>
      </c>
      <c r="L694" t="b">
        <v>0</v>
      </c>
      <c r="M694" t="b">
        <v>0</v>
      </c>
      <c r="N694" s="4">
        <f t="shared" si="41"/>
        <v>0.90633333333333332</v>
      </c>
      <c r="O694" s="5">
        <f t="shared" si="42"/>
        <v>70.623376623376629</v>
      </c>
      <c r="P694" t="s">
        <v>2008</v>
      </c>
      <c r="Q694" t="s">
        <v>2009</v>
      </c>
      <c r="R694" s="11">
        <f t="shared" si="43"/>
        <v>43655.208333333328</v>
      </c>
      <c r="S694" s="10">
        <f t="shared" si="44"/>
        <v>43673.208333333328</v>
      </c>
    </row>
    <row r="695" spans="1:19" ht="31.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>
        <v>1508216400</v>
      </c>
      <c r="K695">
        <v>1509685200</v>
      </c>
      <c r="L695" t="b">
        <v>0</v>
      </c>
      <c r="M695" t="b">
        <v>0</v>
      </c>
      <c r="N695" s="4">
        <f t="shared" si="41"/>
        <v>0.63966740576496672</v>
      </c>
      <c r="O695" s="5">
        <f t="shared" si="42"/>
        <v>66.016018306636155</v>
      </c>
      <c r="P695" t="s">
        <v>2012</v>
      </c>
      <c r="Q695" t="s">
        <v>2013</v>
      </c>
      <c r="R695" s="11">
        <f t="shared" si="43"/>
        <v>43025.208333333328</v>
      </c>
      <c r="S695" s="10">
        <f t="shared" si="44"/>
        <v>43042.208333333328</v>
      </c>
    </row>
    <row r="696" spans="1:19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>
        <v>1511762400</v>
      </c>
      <c r="K696">
        <v>1514959200</v>
      </c>
      <c r="L696" t="b">
        <v>0</v>
      </c>
      <c r="M696" t="b">
        <v>0</v>
      </c>
      <c r="N696" s="4">
        <f t="shared" si="41"/>
        <v>0.84131868131868137</v>
      </c>
      <c r="O696" s="5">
        <f t="shared" si="42"/>
        <v>96.911392405063296</v>
      </c>
      <c r="P696" t="s">
        <v>2012</v>
      </c>
      <c r="Q696" t="s">
        <v>2013</v>
      </c>
      <c r="R696" s="11">
        <f t="shared" si="43"/>
        <v>43066.25</v>
      </c>
      <c r="S696" s="10">
        <f t="shared" si="44"/>
        <v>43103.25</v>
      </c>
    </row>
    <row r="697" spans="1:19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>
        <v>1447480800</v>
      </c>
      <c r="K697">
        <v>1448863200</v>
      </c>
      <c r="L697" t="b">
        <v>1</v>
      </c>
      <c r="M697" t="b">
        <v>0</v>
      </c>
      <c r="N697" s="4">
        <f t="shared" si="41"/>
        <v>1.3393478260869565</v>
      </c>
      <c r="O697" s="5">
        <f t="shared" si="42"/>
        <v>62.867346938775512</v>
      </c>
      <c r="P697" t="s">
        <v>2008</v>
      </c>
      <c r="Q697" t="s">
        <v>2009</v>
      </c>
      <c r="R697" s="11">
        <f t="shared" si="43"/>
        <v>42322.25</v>
      </c>
      <c r="S697" s="10">
        <f t="shared" si="44"/>
        <v>42338.25</v>
      </c>
    </row>
    <row r="698" spans="1:19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>
        <v>1429506000</v>
      </c>
      <c r="K698">
        <v>1429592400</v>
      </c>
      <c r="L698" t="b">
        <v>0</v>
      </c>
      <c r="M698" t="b">
        <v>1</v>
      </c>
      <c r="N698" s="4">
        <f t="shared" si="41"/>
        <v>0.59042047531992692</v>
      </c>
      <c r="O698" s="5">
        <f t="shared" si="42"/>
        <v>108.98537682789652</v>
      </c>
      <c r="P698" t="s">
        <v>2012</v>
      </c>
      <c r="Q698" t="s">
        <v>2013</v>
      </c>
      <c r="R698" s="11">
        <f t="shared" si="43"/>
        <v>42114.208333333328</v>
      </c>
      <c r="S698" s="10">
        <f t="shared" si="44"/>
        <v>42115.208333333328</v>
      </c>
    </row>
    <row r="699" spans="1:19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>
        <v>1522645200</v>
      </c>
      <c r="L699" t="b">
        <v>0</v>
      </c>
      <c r="M699" t="b">
        <v>0</v>
      </c>
      <c r="N699" s="4">
        <f t="shared" si="41"/>
        <v>1.5280062063615205</v>
      </c>
      <c r="O699" s="5">
        <f t="shared" si="42"/>
        <v>26.999314599040439</v>
      </c>
      <c r="P699" t="s">
        <v>2008</v>
      </c>
      <c r="Q699" t="s">
        <v>2016</v>
      </c>
      <c r="R699" s="11">
        <f t="shared" si="43"/>
        <v>43190.208333333328</v>
      </c>
      <c r="S699" s="10">
        <f t="shared" si="44"/>
        <v>43192.208333333328</v>
      </c>
    </row>
    <row r="700" spans="1:19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s="4">
        <f t="shared" si="41"/>
        <v>4.466912114014252</v>
      </c>
      <c r="O700" s="5">
        <f t="shared" si="42"/>
        <v>65.004147943311438</v>
      </c>
      <c r="P700" t="s">
        <v>2010</v>
      </c>
      <c r="Q700" t="s">
        <v>2019</v>
      </c>
      <c r="R700" s="11">
        <f t="shared" si="43"/>
        <v>40871.25</v>
      </c>
      <c r="S700" s="10">
        <f t="shared" si="44"/>
        <v>40885.25</v>
      </c>
    </row>
    <row r="701" spans="1:19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t="s">
        <v>14</v>
      </c>
      <c r="G701">
        <v>56</v>
      </c>
      <c r="H701" t="s">
        <v>20</v>
      </c>
      <c r="I701" t="s">
        <v>21</v>
      </c>
      <c r="J701">
        <v>1561438800</v>
      </c>
      <c r="K701">
        <v>1561525200</v>
      </c>
      <c r="L701" t="b">
        <v>0</v>
      </c>
      <c r="M701" t="b">
        <v>0</v>
      </c>
      <c r="N701" s="4">
        <f t="shared" si="41"/>
        <v>0.8439189189189189</v>
      </c>
      <c r="O701" s="5">
        <f t="shared" si="42"/>
        <v>111.51785714285714</v>
      </c>
      <c r="P701" t="s">
        <v>2014</v>
      </c>
      <c r="Q701" t="s">
        <v>2017</v>
      </c>
      <c r="R701" s="11">
        <f t="shared" si="43"/>
        <v>43641.208333333328</v>
      </c>
      <c r="S701" s="10">
        <f t="shared" si="44"/>
        <v>43642.208333333328</v>
      </c>
    </row>
    <row r="702" spans="1:19" ht="31.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>
        <v>1264399200</v>
      </c>
      <c r="K702">
        <v>1265695200</v>
      </c>
      <c r="L702" t="b">
        <v>0</v>
      </c>
      <c r="M702" t="b">
        <v>0</v>
      </c>
      <c r="N702" s="4">
        <f t="shared" si="41"/>
        <v>0.03</v>
      </c>
      <c r="O702" s="5">
        <f t="shared" si="42"/>
        <v>3</v>
      </c>
      <c r="P702" t="s">
        <v>2010</v>
      </c>
      <c r="Q702" t="s">
        <v>2019</v>
      </c>
      <c r="R702" s="11">
        <f t="shared" si="43"/>
        <v>40203.25</v>
      </c>
      <c r="S702" s="10">
        <f t="shared" si="44"/>
        <v>40218.25</v>
      </c>
    </row>
    <row r="703" spans="1:19" ht="31.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>
        <v>1301806800</v>
      </c>
      <c r="L703" t="b">
        <v>1</v>
      </c>
      <c r="M703" t="b">
        <v>0</v>
      </c>
      <c r="N703" s="4">
        <f t="shared" si="41"/>
        <v>1.7502692307692307</v>
      </c>
      <c r="O703" s="5">
        <f t="shared" si="42"/>
        <v>110.99268292682927</v>
      </c>
      <c r="P703" t="s">
        <v>2012</v>
      </c>
      <c r="Q703" t="s">
        <v>2013</v>
      </c>
      <c r="R703" s="11">
        <f t="shared" si="43"/>
        <v>40629.208333333336</v>
      </c>
      <c r="S703" s="10">
        <f t="shared" si="44"/>
        <v>40636.208333333336</v>
      </c>
    </row>
    <row r="704" spans="1:19" ht="31.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>
        <v>1374469200</v>
      </c>
      <c r="K704">
        <v>1374901200</v>
      </c>
      <c r="L704" t="b">
        <v>0</v>
      </c>
      <c r="M704" t="b">
        <v>0</v>
      </c>
      <c r="N704" s="4">
        <f t="shared" si="41"/>
        <v>0.54137931034482756</v>
      </c>
      <c r="O704" s="5">
        <f t="shared" si="42"/>
        <v>56.746987951807228</v>
      </c>
      <c r="P704" t="s">
        <v>2010</v>
      </c>
      <c r="Q704" t="s">
        <v>2019</v>
      </c>
      <c r="R704" s="11">
        <f t="shared" si="43"/>
        <v>41477.208333333336</v>
      </c>
      <c r="S704" s="10">
        <f t="shared" si="44"/>
        <v>41482.208333333336</v>
      </c>
    </row>
    <row r="705" spans="1:19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>
        <v>1336453200</v>
      </c>
      <c r="L705" t="b">
        <v>1</v>
      </c>
      <c r="M705" t="b">
        <v>1</v>
      </c>
      <c r="N705" s="4">
        <f t="shared" si="41"/>
        <v>3.1187381703470032</v>
      </c>
      <c r="O705" s="5">
        <f t="shared" si="42"/>
        <v>97.020608439646708</v>
      </c>
      <c r="P705" t="s">
        <v>2020</v>
      </c>
      <c r="Q705" t="s">
        <v>2034</v>
      </c>
      <c r="R705" s="11">
        <f t="shared" si="43"/>
        <v>41020.208333333336</v>
      </c>
      <c r="S705" s="10">
        <f t="shared" si="44"/>
        <v>41037.208333333336</v>
      </c>
    </row>
    <row r="706" spans="1:19" ht="31.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>
        <v>1468904400</v>
      </c>
      <c r="L706" t="b">
        <v>0</v>
      </c>
      <c r="M706" t="b">
        <v>0</v>
      </c>
      <c r="N706" s="4">
        <f t="shared" si="41"/>
        <v>1.2278160919540231</v>
      </c>
      <c r="O706" s="5">
        <f t="shared" si="42"/>
        <v>92.08620689655173</v>
      </c>
      <c r="P706" t="s">
        <v>2014</v>
      </c>
      <c r="Q706" t="s">
        <v>2022</v>
      </c>
      <c r="R706" s="11">
        <f t="shared" si="43"/>
        <v>42555.208333333328</v>
      </c>
      <c r="S706" s="10">
        <f t="shared" si="44"/>
        <v>42570.208333333328</v>
      </c>
    </row>
    <row r="707" spans="1:19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>
        <v>1386741600</v>
      </c>
      <c r="K707">
        <v>1387087200</v>
      </c>
      <c r="L707" t="b">
        <v>0</v>
      </c>
      <c r="M707" t="b">
        <v>0</v>
      </c>
      <c r="N707" s="4">
        <f t="shared" ref="N707:N770" si="45">E707/D707</f>
        <v>0.99026517383618151</v>
      </c>
      <c r="O707" s="5">
        <f t="shared" ref="O707:O770" si="46">E707/G707</f>
        <v>82.986666666666665</v>
      </c>
      <c r="P707" t="s">
        <v>2020</v>
      </c>
      <c r="Q707" t="s">
        <v>2021</v>
      </c>
      <c r="R707" s="11">
        <f t="shared" ref="R707:R770" si="47">(((J707/60)/60)/24)+DATE(1970,1,1)</f>
        <v>41619.25</v>
      </c>
      <c r="S707" s="10">
        <f t="shared" ref="S707:S770" si="48">(((K707/60)/60)/24)+DATE(1970,1,1)</f>
        <v>41623.25</v>
      </c>
    </row>
    <row r="708" spans="1:19" ht="31.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>
        <v>1546754400</v>
      </c>
      <c r="K708">
        <v>1547445600</v>
      </c>
      <c r="L708" t="b">
        <v>0</v>
      </c>
      <c r="M708" t="b">
        <v>1</v>
      </c>
      <c r="N708" s="4">
        <f t="shared" si="45"/>
        <v>1.278468634686347</v>
      </c>
      <c r="O708" s="5">
        <f t="shared" si="46"/>
        <v>103.03791821561339</v>
      </c>
      <c r="P708" t="s">
        <v>2010</v>
      </c>
      <c r="Q708" t="s">
        <v>2011</v>
      </c>
      <c r="R708" s="11">
        <f t="shared" si="47"/>
        <v>43471.25</v>
      </c>
      <c r="S708" s="10">
        <f t="shared" si="48"/>
        <v>43479.25</v>
      </c>
    </row>
    <row r="709" spans="1:19" ht="31.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>
        <v>1547359200</v>
      </c>
      <c r="L709" t="b">
        <v>0</v>
      </c>
      <c r="M709" t="b">
        <v>0</v>
      </c>
      <c r="N709" s="4">
        <f t="shared" si="45"/>
        <v>1.5861643835616439</v>
      </c>
      <c r="O709" s="5">
        <f t="shared" si="46"/>
        <v>68.922619047619051</v>
      </c>
      <c r="P709" t="s">
        <v>2014</v>
      </c>
      <c r="Q709" t="s">
        <v>2017</v>
      </c>
      <c r="R709" s="11">
        <f t="shared" si="47"/>
        <v>43442.25</v>
      </c>
      <c r="S709" s="10">
        <f t="shared" si="48"/>
        <v>43478.25</v>
      </c>
    </row>
    <row r="710" spans="1:19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>
        <v>1495429200</v>
      </c>
      <c r="K710">
        <v>1496293200</v>
      </c>
      <c r="L710" t="b">
        <v>0</v>
      </c>
      <c r="M710" t="b">
        <v>0</v>
      </c>
      <c r="N710" s="4">
        <f t="shared" si="45"/>
        <v>7.0705882352941174</v>
      </c>
      <c r="O710" s="5">
        <f t="shared" si="46"/>
        <v>87.737226277372258</v>
      </c>
      <c r="P710" t="s">
        <v>2012</v>
      </c>
      <c r="Q710" t="s">
        <v>2013</v>
      </c>
      <c r="R710" s="11">
        <f t="shared" si="47"/>
        <v>42877.208333333328</v>
      </c>
      <c r="S710" s="10">
        <f t="shared" si="48"/>
        <v>42887.208333333328</v>
      </c>
    </row>
    <row r="711" spans="1:19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>
        <v>1334811600</v>
      </c>
      <c r="K711">
        <v>1335416400</v>
      </c>
      <c r="L711" t="b">
        <v>0</v>
      </c>
      <c r="M711" t="b">
        <v>0</v>
      </c>
      <c r="N711" s="4">
        <f t="shared" si="45"/>
        <v>1.4238775510204082</v>
      </c>
      <c r="O711" s="5">
        <f t="shared" si="46"/>
        <v>75.021505376344081</v>
      </c>
      <c r="P711" t="s">
        <v>2012</v>
      </c>
      <c r="Q711" t="s">
        <v>2013</v>
      </c>
      <c r="R711" s="11">
        <f t="shared" si="47"/>
        <v>41018.208333333336</v>
      </c>
      <c r="S711" s="10">
        <f t="shared" si="48"/>
        <v>41025.208333333336</v>
      </c>
    </row>
    <row r="712" spans="1:19" ht="31.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>
        <v>1532149200</v>
      </c>
      <c r="L712" t="b">
        <v>0</v>
      </c>
      <c r="M712" t="b">
        <v>1</v>
      </c>
      <c r="N712" s="4">
        <f t="shared" si="45"/>
        <v>1.4786046511627906</v>
      </c>
      <c r="O712" s="5">
        <f t="shared" si="46"/>
        <v>50.863999999999997</v>
      </c>
      <c r="P712" t="s">
        <v>2012</v>
      </c>
      <c r="Q712" t="s">
        <v>2013</v>
      </c>
      <c r="R712" s="11">
        <f t="shared" si="47"/>
        <v>43295.208333333328</v>
      </c>
      <c r="S712" s="10">
        <f t="shared" si="48"/>
        <v>43302.208333333328</v>
      </c>
    </row>
    <row r="713" spans="1:19" ht="31.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>
        <v>1453615200</v>
      </c>
      <c r="K713">
        <v>1453788000</v>
      </c>
      <c r="L713" t="b">
        <v>1</v>
      </c>
      <c r="M713" t="b">
        <v>1</v>
      </c>
      <c r="N713" s="4">
        <f t="shared" si="45"/>
        <v>0.20322580645161289</v>
      </c>
      <c r="O713" s="5">
        <f t="shared" si="46"/>
        <v>90</v>
      </c>
      <c r="P713" t="s">
        <v>2012</v>
      </c>
      <c r="Q713" t="s">
        <v>2013</v>
      </c>
      <c r="R713" s="11">
        <f t="shared" si="47"/>
        <v>42393.25</v>
      </c>
      <c r="S713" s="10">
        <f t="shared" si="48"/>
        <v>42395.25</v>
      </c>
    </row>
    <row r="714" spans="1:19" ht="31.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>
        <v>1471496400</v>
      </c>
      <c r="L714" t="b">
        <v>0</v>
      </c>
      <c r="M714" t="b">
        <v>0</v>
      </c>
      <c r="N714" s="4">
        <f t="shared" si="45"/>
        <v>18.40625</v>
      </c>
      <c r="O714" s="5">
        <f t="shared" si="46"/>
        <v>72.896039603960389</v>
      </c>
      <c r="P714" t="s">
        <v>2012</v>
      </c>
      <c r="Q714" t="s">
        <v>2013</v>
      </c>
      <c r="R714" s="11">
        <f t="shared" si="47"/>
        <v>42559.208333333328</v>
      </c>
      <c r="S714" s="10">
        <f t="shared" si="48"/>
        <v>42600.208333333328</v>
      </c>
    </row>
    <row r="715" spans="1:19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>
        <v>1472878800</v>
      </c>
      <c r="L715" t="b">
        <v>0</v>
      </c>
      <c r="M715" t="b">
        <v>0</v>
      </c>
      <c r="N715" s="4">
        <f t="shared" si="45"/>
        <v>1.6194202898550725</v>
      </c>
      <c r="O715" s="5">
        <f t="shared" si="46"/>
        <v>108.48543689320388</v>
      </c>
      <c r="P715" t="s">
        <v>2020</v>
      </c>
      <c r="Q715" t="s">
        <v>2031</v>
      </c>
      <c r="R715" s="11">
        <f t="shared" si="47"/>
        <v>42604.208333333328</v>
      </c>
      <c r="S715" s="10">
        <f t="shared" si="48"/>
        <v>42616.208333333328</v>
      </c>
    </row>
    <row r="716" spans="1:19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>
        <v>1408510800</v>
      </c>
      <c r="L716" t="b">
        <v>0</v>
      </c>
      <c r="M716" t="b">
        <v>0</v>
      </c>
      <c r="N716" s="4">
        <f t="shared" si="45"/>
        <v>4.7282077922077921</v>
      </c>
      <c r="O716" s="5">
        <f t="shared" si="46"/>
        <v>101.98095238095237</v>
      </c>
      <c r="P716" t="s">
        <v>2008</v>
      </c>
      <c r="Q716" t="s">
        <v>2009</v>
      </c>
      <c r="R716" s="11">
        <f t="shared" si="47"/>
        <v>41870.208333333336</v>
      </c>
      <c r="S716" s="10">
        <f t="shared" si="48"/>
        <v>41871.208333333336</v>
      </c>
    </row>
    <row r="717" spans="1:19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>
        <v>1281157200</v>
      </c>
      <c r="K717">
        <v>1281589200</v>
      </c>
      <c r="L717" t="b">
        <v>0</v>
      </c>
      <c r="M717" t="b">
        <v>0</v>
      </c>
      <c r="N717" s="4">
        <f t="shared" si="45"/>
        <v>0.24466101694915254</v>
      </c>
      <c r="O717" s="5">
        <f t="shared" si="46"/>
        <v>44.009146341463413</v>
      </c>
      <c r="P717" t="s">
        <v>2023</v>
      </c>
      <c r="Q717" t="s">
        <v>2036</v>
      </c>
      <c r="R717" s="11">
        <f t="shared" si="47"/>
        <v>40397.208333333336</v>
      </c>
      <c r="S717" s="10">
        <f t="shared" si="48"/>
        <v>40402.208333333336</v>
      </c>
    </row>
    <row r="718" spans="1:19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>
        <v>1375851600</v>
      </c>
      <c r="L718" t="b">
        <v>0</v>
      </c>
      <c r="M718" t="b">
        <v>1</v>
      </c>
      <c r="N718" s="4">
        <f t="shared" si="45"/>
        <v>5.1764999999999999</v>
      </c>
      <c r="O718" s="5">
        <f t="shared" si="46"/>
        <v>65.942675159235662</v>
      </c>
      <c r="P718" t="s">
        <v>2012</v>
      </c>
      <c r="Q718" t="s">
        <v>2013</v>
      </c>
      <c r="R718" s="11">
        <f t="shared" si="47"/>
        <v>41465.208333333336</v>
      </c>
      <c r="S718" s="10">
        <f t="shared" si="48"/>
        <v>41493.208333333336</v>
      </c>
    </row>
    <row r="719" spans="1:19" ht="31.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>
        <v>1315803600</v>
      </c>
      <c r="L719" t="b">
        <v>0</v>
      </c>
      <c r="M719" t="b">
        <v>0</v>
      </c>
      <c r="N719" s="4">
        <f t="shared" si="45"/>
        <v>2.4764285714285714</v>
      </c>
      <c r="O719" s="5">
        <f t="shared" si="46"/>
        <v>24.987387387387386</v>
      </c>
      <c r="P719" t="s">
        <v>2014</v>
      </c>
      <c r="Q719" t="s">
        <v>2015</v>
      </c>
      <c r="R719" s="11">
        <f t="shared" si="47"/>
        <v>40777.208333333336</v>
      </c>
      <c r="S719" s="10">
        <f t="shared" si="48"/>
        <v>40798.208333333336</v>
      </c>
    </row>
    <row r="720" spans="1:19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>
        <v>1373691600</v>
      </c>
      <c r="L720" t="b">
        <v>0</v>
      </c>
      <c r="M720" t="b">
        <v>0</v>
      </c>
      <c r="N720" s="4">
        <f t="shared" si="45"/>
        <v>1.0020481927710843</v>
      </c>
      <c r="O720" s="5">
        <f t="shared" si="46"/>
        <v>28.003367003367003</v>
      </c>
      <c r="P720" t="s">
        <v>2010</v>
      </c>
      <c r="Q720" t="s">
        <v>2019</v>
      </c>
      <c r="R720" s="11">
        <f t="shared" si="47"/>
        <v>41442.208333333336</v>
      </c>
      <c r="S720" s="10">
        <f t="shared" si="48"/>
        <v>41468.208333333336</v>
      </c>
    </row>
    <row r="721" spans="1:19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>
        <v>1339218000</v>
      </c>
      <c r="L721" t="b">
        <v>0</v>
      </c>
      <c r="M721" t="b">
        <v>0</v>
      </c>
      <c r="N721" s="4">
        <f t="shared" si="45"/>
        <v>1.53</v>
      </c>
      <c r="O721" s="5">
        <f t="shared" si="46"/>
        <v>85.829268292682926</v>
      </c>
      <c r="P721" t="s">
        <v>2020</v>
      </c>
      <c r="Q721" t="s">
        <v>2026</v>
      </c>
      <c r="R721" s="11">
        <f t="shared" si="47"/>
        <v>41058.208333333336</v>
      </c>
      <c r="S721" s="10">
        <f t="shared" si="48"/>
        <v>41069.208333333336</v>
      </c>
    </row>
    <row r="722" spans="1:19" ht="31.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>
        <v>1520402400</v>
      </c>
      <c r="L722" t="b">
        <v>0</v>
      </c>
      <c r="M722" t="b">
        <v>1</v>
      </c>
      <c r="N722" s="4">
        <f t="shared" si="45"/>
        <v>0.37091954022988505</v>
      </c>
      <c r="O722" s="5">
        <f t="shared" si="46"/>
        <v>84.921052631578945</v>
      </c>
      <c r="P722" t="s">
        <v>2012</v>
      </c>
      <c r="Q722" t="s">
        <v>2013</v>
      </c>
      <c r="R722" s="11">
        <f t="shared" si="47"/>
        <v>43152.25</v>
      </c>
      <c r="S722" s="10">
        <f t="shared" si="48"/>
        <v>43166.25</v>
      </c>
    </row>
    <row r="723" spans="1:19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>
        <v>1523336400</v>
      </c>
      <c r="L723" t="b">
        <v>0</v>
      </c>
      <c r="M723" t="b">
        <v>0</v>
      </c>
      <c r="N723" s="4">
        <f t="shared" si="45"/>
        <v>4.3923948220064728E-2</v>
      </c>
      <c r="O723" s="5">
        <f t="shared" si="46"/>
        <v>90.483333333333334</v>
      </c>
      <c r="P723" t="s">
        <v>2008</v>
      </c>
      <c r="Q723" t="s">
        <v>2009</v>
      </c>
      <c r="R723" s="11">
        <f t="shared" si="47"/>
        <v>43194.208333333328</v>
      </c>
      <c r="S723" s="10">
        <f t="shared" si="48"/>
        <v>43200.208333333328</v>
      </c>
    </row>
    <row r="724" spans="1:19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>
        <v>1512280800</v>
      </c>
      <c r="L724" t="b">
        <v>0</v>
      </c>
      <c r="M724" t="b">
        <v>0</v>
      </c>
      <c r="N724" s="4">
        <f t="shared" si="45"/>
        <v>1.5650721649484536</v>
      </c>
      <c r="O724" s="5">
        <f t="shared" si="46"/>
        <v>25.00197628458498</v>
      </c>
      <c r="P724" t="s">
        <v>2014</v>
      </c>
      <c r="Q724" t="s">
        <v>2015</v>
      </c>
      <c r="R724" s="11">
        <f t="shared" si="47"/>
        <v>43045.25</v>
      </c>
      <c r="S724" s="10">
        <f t="shared" si="48"/>
        <v>43072.25</v>
      </c>
    </row>
    <row r="725" spans="1:19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>
        <v>1456898400</v>
      </c>
      <c r="K725">
        <v>1458709200</v>
      </c>
      <c r="L725" t="b">
        <v>0</v>
      </c>
      <c r="M725" t="b">
        <v>0</v>
      </c>
      <c r="N725" s="4">
        <f t="shared" si="45"/>
        <v>2.704081632653061</v>
      </c>
      <c r="O725" s="5">
        <f t="shared" si="46"/>
        <v>92.013888888888886</v>
      </c>
      <c r="P725" t="s">
        <v>2012</v>
      </c>
      <c r="Q725" t="s">
        <v>2013</v>
      </c>
      <c r="R725" s="11">
        <f t="shared" si="47"/>
        <v>42431.25</v>
      </c>
      <c r="S725" s="10">
        <f t="shared" si="48"/>
        <v>42452.208333333328</v>
      </c>
    </row>
    <row r="726" spans="1:19" ht="31.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>
        <v>1413954000</v>
      </c>
      <c r="K726">
        <v>1414126800</v>
      </c>
      <c r="L726" t="b">
        <v>0</v>
      </c>
      <c r="M726" t="b">
        <v>1</v>
      </c>
      <c r="N726" s="4">
        <f t="shared" si="45"/>
        <v>1.3405952380952382</v>
      </c>
      <c r="O726" s="5">
        <f t="shared" si="46"/>
        <v>93.066115702479337</v>
      </c>
      <c r="P726" t="s">
        <v>2012</v>
      </c>
      <c r="Q726" t="s">
        <v>2013</v>
      </c>
      <c r="R726" s="11">
        <f t="shared" si="47"/>
        <v>41934.208333333336</v>
      </c>
      <c r="S726" s="10">
        <f t="shared" si="48"/>
        <v>41936.208333333336</v>
      </c>
    </row>
    <row r="727" spans="1:19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>
        <v>1416031200</v>
      </c>
      <c r="K727">
        <v>1416204000</v>
      </c>
      <c r="L727" t="b">
        <v>0</v>
      </c>
      <c r="M727" t="b">
        <v>0</v>
      </c>
      <c r="N727" s="4">
        <f t="shared" si="45"/>
        <v>0.50398033126293995</v>
      </c>
      <c r="O727" s="5">
        <f t="shared" si="46"/>
        <v>61.008145363408524</v>
      </c>
      <c r="P727" t="s">
        <v>2023</v>
      </c>
      <c r="Q727" t="s">
        <v>2036</v>
      </c>
      <c r="R727" s="11">
        <f t="shared" si="47"/>
        <v>41958.25</v>
      </c>
      <c r="S727" s="10">
        <f t="shared" si="48"/>
        <v>41960.25</v>
      </c>
    </row>
    <row r="728" spans="1:19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>
        <v>1288501200</v>
      </c>
      <c r="L728" t="b">
        <v>0</v>
      </c>
      <c r="M728" t="b">
        <v>1</v>
      </c>
      <c r="N728" s="4">
        <f t="shared" si="45"/>
        <v>0.88815837937384901</v>
      </c>
      <c r="O728" s="5">
        <f t="shared" si="46"/>
        <v>92.036259541984734</v>
      </c>
      <c r="P728" t="s">
        <v>2012</v>
      </c>
      <c r="Q728" t="s">
        <v>2013</v>
      </c>
      <c r="R728" s="11">
        <f t="shared" si="47"/>
        <v>40476.208333333336</v>
      </c>
      <c r="S728" s="10">
        <f t="shared" si="48"/>
        <v>40482.208333333336</v>
      </c>
    </row>
    <row r="729" spans="1:19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>
        <v>1552971600</v>
      </c>
      <c r="L729" t="b">
        <v>0</v>
      </c>
      <c r="M729" t="b">
        <v>0</v>
      </c>
      <c r="N729" s="4">
        <f t="shared" si="45"/>
        <v>1.65</v>
      </c>
      <c r="O729" s="5">
        <f t="shared" si="46"/>
        <v>81.132596685082873</v>
      </c>
      <c r="P729" t="s">
        <v>2010</v>
      </c>
      <c r="Q729" t="s">
        <v>2011</v>
      </c>
      <c r="R729" s="11">
        <f t="shared" si="47"/>
        <v>43485.25</v>
      </c>
      <c r="S729" s="10">
        <f t="shared" si="48"/>
        <v>43543.208333333328</v>
      </c>
    </row>
    <row r="730" spans="1:19" ht="31.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>
        <v>1464152400</v>
      </c>
      <c r="K730">
        <v>1465102800</v>
      </c>
      <c r="L730" t="b">
        <v>0</v>
      </c>
      <c r="M730" t="b">
        <v>0</v>
      </c>
      <c r="N730" s="4">
        <f t="shared" si="45"/>
        <v>0.17499999999999999</v>
      </c>
      <c r="O730" s="5">
        <f t="shared" si="46"/>
        <v>73.5</v>
      </c>
      <c r="P730" t="s">
        <v>2012</v>
      </c>
      <c r="Q730" t="s">
        <v>2013</v>
      </c>
      <c r="R730" s="11">
        <f t="shared" si="47"/>
        <v>42515.208333333328</v>
      </c>
      <c r="S730" s="10">
        <f t="shared" si="48"/>
        <v>42526.208333333328</v>
      </c>
    </row>
    <row r="731" spans="1:19" ht="31.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>
        <v>1360130400</v>
      </c>
      <c r="L731" t="b">
        <v>0</v>
      </c>
      <c r="M731" t="b">
        <v>0</v>
      </c>
      <c r="N731" s="4">
        <f t="shared" si="45"/>
        <v>1.8566071428571429</v>
      </c>
      <c r="O731" s="5">
        <f t="shared" si="46"/>
        <v>85.221311475409834</v>
      </c>
      <c r="P731" t="s">
        <v>2014</v>
      </c>
      <c r="Q731" t="s">
        <v>2017</v>
      </c>
      <c r="R731" s="11">
        <f t="shared" si="47"/>
        <v>41309.25</v>
      </c>
      <c r="S731" s="10">
        <f t="shared" si="48"/>
        <v>41311.25</v>
      </c>
    </row>
    <row r="732" spans="1:19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s="4">
        <f t="shared" si="45"/>
        <v>4.1266319444444441</v>
      </c>
      <c r="O732" s="5">
        <f t="shared" si="46"/>
        <v>110.96825396825396</v>
      </c>
      <c r="P732" t="s">
        <v>2010</v>
      </c>
      <c r="Q732" t="s">
        <v>2019</v>
      </c>
      <c r="R732" s="11">
        <f t="shared" si="47"/>
        <v>42147.208333333328</v>
      </c>
      <c r="S732" s="10">
        <f t="shared" si="48"/>
        <v>42153.208333333328</v>
      </c>
    </row>
    <row r="733" spans="1:19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>
        <v>1500872400</v>
      </c>
      <c r="L733" t="b">
        <v>0</v>
      </c>
      <c r="M733" t="b">
        <v>0</v>
      </c>
      <c r="N733" s="4">
        <f t="shared" si="45"/>
        <v>0.90249999999999997</v>
      </c>
      <c r="O733" s="5">
        <f t="shared" si="46"/>
        <v>32.968036529680369</v>
      </c>
      <c r="P733" t="s">
        <v>2010</v>
      </c>
      <c r="Q733" t="s">
        <v>2011</v>
      </c>
      <c r="R733" s="11">
        <f t="shared" si="47"/>
        <v>42939.208333333328</v>
      </c>
      <c r="S733" s="10">
        <f t="shared" si="48"/>
        <v>42940.208333333328</v>
      </c>
    </row>
    <row r="734" spans="1:19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>
        <v>1490158800</v>
      </c>
      <c r="K734">
        <v>1492146000</v>
      </c>
      <c r="L734" t="b">
        <v>0</v>
      </c>
      <c r="M734" t="b">
        <v>1</v>
      </c>
      <c r="N734" s="4">
        <f t="shared" si="45"/>
        <v>0.91984615384615387</v>
      </c>
      <c r="O734" s="5">
        <f t="shared" si="46"/>
        <v>96.005352363960753</v>
      </c>
      <c r="P734" t="s">
        <v>2008</v>
      </c>
      <c r="Q734" t="s">
        <v>2009</v>
      </c>
      <c r="R734" s="11">
        <f t="shared" si="47"/>
        <v>42816.208333333328</v>
      </c>
      <c r="S734" s="10">
        <f t="shared" si="48"/>
        <v>42839.208333333328</v>
      </c>
    </row>
    <row r="735" spans="1:19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>
        <v>1407301200</v>
      </c>
      <c r="L735" t="b">
        <v>0</v>
      </c>
      <c r="M735" t="b">
        <v>0</v>
      </c>
      <c r="N735" s="4">
        <f t="shared" si="45"/>
        <v>5.2700632911392402</v>
      </c>
      <c r="O735" s="5">
        <f t="shared" si="46"/>
        <v>84.96632653061225</v>
      </c>
      <c r="P735" t="s">
        <v>2008</v>
      </c>
      <c r="Q735" t="s">
        <v>2032</v>
      </c>
      <c r="R735" s="11">
        <f t="shared" si="47"/>
        <v>41844.208333333336</v>
      </c>
      <c r="S735" s="10">
        <f t="shared" si="48"/>
        <v>41857.208333333336</v>
      </c>
    </row>
    <row r="736" spans="1:19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>
        <v>1486620000</v>
      </c>
      <c r="L736" t="b">
        <v>0</v>
      </c>
      <c r="M736" t="b">
        <v>1</v>
      </c>
      <c r="N736" s="4">
        <f t="shared" si="45"/>
        <v>3.1914285714285713</v>
      </c>
      <c r="O736" s="5">
        <f t="shared" si="46"/>
        <v>25.007462686567163</v>
      </c>
      <c r="P736" t="s">
        <v>2012</v>
      </c>
      <c r="Q736" t="s">
        <v>2013</v>
      </c>
      <c r="R736" s="11">
        <f t="shared" si="47"/>
        <v>42763.25</v>
      </c>
      <c r="S736" s="10">
        <f t="shared" si="48"/>
        <v>42775.25</v>
      </c>
    </row>
    <row r="737" spans="1:19" ht="31.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>
        <v>1459918800</v>
      </c>
      <c r="L737" t="b">
        <v>0</v>
      </c>
      <c r="M737" t="b">
        <v>0</v>
      </c>
      <c r="N737" s="4">
        <f t="shared" si="45"/>
        <v>3.5418867924528303</v>
      </c>
      <c r="O737" s="5">
        <f t="shared" si="46"/>
        <v>65.998995479658461</v>
      </c>
      <c r="P737" t="s">
        <v>2027</v>
      </c>
      <c r="Q737" t="s">
        <v>2028</v>
      </c>
      <c r="R737" s="11">
        <f t="shared" si="47"/>
        <v>42459.208333333328</v>
      </c>
      <c r="S737" s="10">
        <f t="shared" si="48"/>
        <v>42466.208333333328</v>
      </c>
    </row>
    <row r="738" spans="1:19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>
        <v>1424757600</v>
      </c>
      <c r="L738" t="b">
        <v>0</v>
      </c>
      <c r="M738" t="b">
        <v>0</v>
      </c>
      <c r="N738" s="4">
        <f t="shared" si="45"/>
        <v>0.32896103896103895</v>
      </c>
      <c r="O738" s="5">
        <f t="shared" si="46"/>
        <v>87.34482758620689</v>
      </c>
      <c r="P738" t="s">
        <v>2020</v>
      </c>
      <c r="Q738" t="s">
        <v>2021</v>
      </c>
      <c r="R738" s="11">
        <f t="shared" si="47"/>
        <v>42055.25</v>
      </c>
      <c r="S738" s="10">
        <f t="shared" si="48"/>
        <v>42059.25</v>
      </c>
    </row>
    <row r="739" spans="1:19" ht="31.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>
        <v>1479880800</v>
      </c>
      <c r="L739" t="b">
        <v>0</v>
      </c>
      <c r="M739" t="b">
        <v>0</v>
      </c>
      <c r="N739" s="4">
        <f t="shared" si="45"/>
        <v>1.358918918918919</v>
      </c>
      <c r="O739" s="5">
        <f t="shared" si="46"/>
        <v>27.933333333333334</v>
      </c>
      <c r="P739" t="s">
        <v>2008</v>
      </c>
      <c r="Q739" t="s">
        <v>2018</v>
      </c>
      <c r="R739" s="11">
        <f t="shared" si="47"/>
        <v>42685.25</v>
      </c>
      <c r="S739" s="10">
        <f t="shared" si="48"/>
        <v>42697.25</v>
      </c>
    </row>
    <row r="740" spans="1:19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>
        <v>1416117600</v>
      </c>
      <c r="K740">
        <v>1418018400</v>
      </c>
      <c r="L740" t="b">
        <v>0</v>
      </c>
      <c r="M740" t="b">
        <v>1</v>
      </c>
      <c r="N740" s="4">
        <f t="shared" si="45"/>
        <v>2.0843373493975904E-2</v>
      </c>
      <c r="O740" s="5">
        <f t="shared" si="46"/>
        <v>103.8</v>
      </c>
      <c r="P740" t="s">
        <v>2012</v>
      </c>
      <c r="Q740" t="s">
        <v>2013</v>
      </c>
      <c r="R740" s="11">
        <f t="shared" si="47"/>
        <v>41959.25</v>
      </c>
      <c r="S740" s="10">
        <f t="shared" si="48"/>
        <v>41981.25</v>
      </c>
    </row>
    <row r="741" spans="1:19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>
        <v>1340946000</v>
      </c>
      <c r="K741">
        <v>1341032400</v>
      </c>
      <c r="L741" t="b">
        <v>0</v>
      </c>
      <c r="M741" t="b">
        <v>0</v>
      </c>
      <c r="N741" s="4">
        <f t="shared" si="45"/>
        <v>0.61</v>
      </c>
      <c r="O741" s="5">
        <f t="shared" si="46"/>
        <v>31.937172774869111</v>
      </c>
      <c r="P741" t="s">
        <v>2008</v>
      </c>
      <c r="Q741" t="s">
        <v>2018</v>
      </c>
      <c r="R741" s="11">
        <f t="shared" si="47"/>
        <v>41089.208333333336</v>
      </c>
      <c r="S741" s="10">
        <f t="shared" si="48"/>
        <v>41090.208333333336</v>
      </c>
    </row>
    <row r="742" spans="1:19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>
        <v>1486101600</v>
      </c>
      <c r="K742">
        <v>1486360800</v>
      </c>
      <c r="L742" t="b">
        <v>0</v>
      </c>
      <c r="M742" t="b">
        <v>0</v>
      </c>
      <c r="N742" s="4">
        <f t="shared" si="45"/>
        <v>0.30037735849056602</v>
      </c>
      <c r="O742" s="5">
        <f t="shared" si="46"/>
        <v>99.5</v>
      </c>
      <c r="P742" t="s">
        <v>2012</v>
      </c>
      <c r="Q742" t="s">
        <v>2013</v>
      </c>
      <c r="R742" s="11">
        <f t="shared" si="47"/>
        <v>42769.25</v>
      </c>
      <c r="S742" s="10">
        <f t="shared" si="48"/>
        <v>42772.25</v>
      </c>
    </row>
    <row r="743" spans="1:19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>
        <v>1274677200</v>
      </c>
      <c r="L743" t="b">
        <v>0</v>
      </c>
      <c r="M743" t="b">
        <v>0</v>
      </c>
      <c r="N743" s="4">
        <f t="shared" si="45"/>
        <v>11.791666666666666</v>
      </c>
      <c r="O743" s="5">
        <f t="shared" si="46"/>
        <v>108.84615384615384</v>
      </c>
      <c r="P743" t="s">
        <v>2012</v>
      </c>
      <c r="Q743" t="s">
        <v>2013</v>
      </c>
      <c r="R743" s="11">
        <f t="shared" si="47"/>
        <v>40321.208333333336</v>
      </c>
      <c r="S743" s="10">
        <f t="shared" si="48"/>
        <v>40322.208333333336</v>
      </c>
    </row>
    <row r="744" spans="1:19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>
        <v>1267509600</v>
      </c>
      <c r="L744" t="b">
        <v>0</v>
      </c>
      <c r="M744" t="b">
        <v>0</v>
      </c>
      <c r="N744" s="4">
        <f t="shared" si="45"/>
        <v>11.260833333333334</v>
      </c>
      <c r="O744" s="5">
        <f t="shared" si="46"/>
        <v>110.76229508196721</v>
      </c>
      <c r="P744" t="s">
        <v>2008</v>
      </c>
      <c r="Q744" t="s">
        <v>2016</v>
      </c>
      <c r="R744" s="11">
        <f t="shared" si="47"/>
        <v>40197.25</v>
      </c>
      <c r="S744" s="10">
        <f t="shared" si="48"/>
        <v>40239.25</v>
      </c>
    </row>
    <row r="745" spans="1:19" ht="31.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>
        <v>1445403600</v>
      </c>
      <c r="K745">
        <v>1445922000</v>
      </c>
      <c r="L745" t="b">
        <v>0</v>
      </c>
      <c r="M745" t="b">
        <v>1</v>
      </c>
      <c r="N745" s="4">
        <f t="shared" si="45"/>
        <v>0.12923076923076923</v>
      </c>
      <c r="O745" s="5">
        <f t="shared" si="46"/>
        <v>29.647058823529413</v>
      </c>
      <c r="P745" t="s">
        <v>2012</v>
      </c>
      <c r="Q745" t="s">
        <v>2013</v>
      </c>
      <c r="R745" s="11">
        <f t="shared" si="47"/>
        <v>42298.208333333328</v>
      </c>
      <c r="S745" s="10">
        <f t="shared" si="48"/>
        <v>42304.208333333328</v>
      </c>
    </row>
    <row r="746" spans="1:19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>
        <v>1534050000</v>
      </c>
      <c r="L746" t="b">
        <v>0</v>
      </c>
      <c r="M746" t="b">
        <v>1</v>
      </c>
      <c r="N746" s="4">
        <f t="shared" si="45"/>
        <v>7.12</v>
      </c>
      <c r="O746" s="5">
        <f t="shared" si="46"/>
        <v>101.71428571428571</v>
      </c>
      <c r="P746" t="s">
        <v>2012</v>
      </c>
      <c r="Q746" t="s">
        <v>2013</v>
      </c>
      <c r="R746" s="11">
        <f t="shared" si="47"/>
        <v>43322.208333333328</v>
      </c>
      <c r="S746" s="10">
        <f t="shared" si="48"/>
        <v>43324.208333333328</v>
      </c>
    </row>
    <row r="747" spans="1:19" ht="31.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>
        <v>1275195600</v>
      </c>
      <c r="K747">
        <v>1277528400</v>
      </c>
      <c r="L747" t="b">
        <v>0</v>
      </c>
      <c r="M747" t="b">
        <v>0</v>
      </c>
      <c r="N747" s="4">
        <f t="shared" si="45"/>
        <v>0.30304347826086958</v>
      </c>
      <c r="O747" s="5">
        <f t="shared" si="46"/>
        <v>61.5</v>
      </c>
      <c r="P747" t="s">
        <v>2010</v>
      </c>
      <c r="Q747" t="s">
        <v>2019</v>
      </c>
      <c r="R747" s="11">
        <f t="shared" si="47"/>
        <v>40328.208333333336</v>
      </c>
      <c r="S747" s="10">
        <f t="shared" si="48"/>
        <v>40355.208333333336</v>
      </c>
    </row>
    <row r="748" spans="1:19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>
        <v>1318568400</v>
      </c>
      <c r="L748" t="b">
        <v>0</v>
      </c>
      <c r="M748" t="b">
        <v>0</v>
      </c>
      <c r="N748" s="4">
        <f t="shared" si="45"/>
        <v>2.1250896057347672</v>
      </c>
      <c r="O748" s="5">
        <f t="shared" si="46"/>
        <v>35</v>
      </c>
      <c r="P748" t="s">
        <v>2010</v>
      </c>
      <c r="Q748" t="s">
        <v>2011</v>
      </c>
      <c r="R748" s="11">
        <f t="shared" si="47"/>
        <v>40825.208333333336</v>
      </c>
      <c r="S748" s="10">
        <f t="shared" si="48"/>
        <v>40830.208333333336</v>
      </c>
    </row>
    <row r="749" spans="1:19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>
        <v>1284354000</v>
      </c>
      <c r="L749" t="b">
        <v>0</v>
      </c>
      <c r="M749" t="b">
        <v>0</v>
      </c>
      <c r="N749" s="4">
        <f t="shared" si="45"/>
        <v>2.2885714285714287</v>
      </c>
      <c r="O749" s="5">
        <f t="shared" si="46"/>
        <v>40.049999999999997</v>
      </c>
      <c r="P749" t="s">
        <v>2012</v>
      </c>
      <c r="Q749" t="s">
        <v>2013</v>
      </c>
      <c r="R749" s="11">
        <f t="shared" si="47"/>
        <v>40423.208333333336</v>
      </c>
      <c r="S749" s="10">
        <f t="shared" si="48"/>
        <v>40434.208333333336</v>
      </c>
    </row>
    <row r="750" spans="1:19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>
        <v>1267423200</v>
      </c>
      <c r="K750">
        <v>1269579600</v>
      </c>
      <c r="L750" t="b">
        <v>0</v>
      </c>
      <c r="M750" t="b">
        <v>1</v>
      </c>
      <c r="N750" s="4">
        <f t="shared" si="45"/>
        <v>0.34959979476654696</v>
      </c>
      <c r="O750" s="5">
        <f t="shared" si="46"/>
        <v>110.97231270358306</v>
      </c>
      <c r="P750" t="s">
        <v>2014</v>
      </c>
      <c r="Q750" t="s">
        <v>2022</v>
      </c>
      <c r="R750" s="11">
        <f t="shared" si="47"/>
        <v>40238.25</v>
      </c>
      <c r="S750" s="10">
        <f t="shared" si="48"/>
        <v>40263.208333333336</v>
      </c>
    </row>
    <row r="751" spans="1:19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>
        <v>1412744400</v>
      </c>
      <c r="K751">
        <v>1413781200</v>
      </c>
      <c r="L751" t="b">
        <v>0</v>
      </c>
      <c r="M751" t="b">
        <v>1</v>
      </c>
      <c r="N751" s="4">
        <f t="shared" si="45"/>
        <v>1.5729069767441861</v>
      </c>
      <c r="O751" s="5">
        <f t="shared" si="46"/>
        <v>36.959016393442624</v>
      </c>
      <c r="P751" t="s">
        <v>2010</v>
      </c>
      <c r="Q751" t="s">
        <v>2019</v>
      </c>
      <c r="R751" s="11">
        <f t="shared" si="47"/>
        <v>41920.208333333336</v>
      </c>
      <c r="S751" s="10">
        <f t="shared" si="48"/>
        <v>41932.208333333336</v>
      </c>
    </row>
    <row r="752" spans="1:19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>
        <v>1277960400</v>
      </c>
      <c r="K752">
        <v>1280120400</v>
      </c>
      <c r="L752" t="b">
        <v>0</v>
      </c>
      <c r="M752" t="b">
        <v>0</v>
      </c>
      <c r="N752" s="4">
        <f t="shared" si="45"/>
        <v>0.01</v>
      </c>
      <c r="O752" s="5">
        <f t="shared" si="46"/>
        <v>1</v>
      </c>
      <c r="P752" t="s">
        <v>2008</v>
      </c>
      <c r="Q752" t="s">
        <v>2016</v>
      </c>
      <c r="R752" s="11">
        <f t="shared" si="47"/>
        <v>40360.208333333336</v>
      </c>
      <c r="S752" s="10">
        <f t="shared" si="48"/>
        <v>40385.208333333336</v>
      </c>
    </row>
    <row r="753" spans="1:19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>
        <v>1459486800</v>
      </c>
      <c r="L753" t="b">
        <v>1</v>
      </c>
      <c r="M753" t="b">
        <v>1</v>
      </c>
      <c r="N753" s="4">
        <f t="shared" si="45"/>
        <v>2.3230555555555554</v>
      </c>
      <c r="O753" s="5">
        <f t="shared" si="46"/>
        <v>30.974074074074075</v>
      </c>
      <c r="P753" t="s">
        <v>2020</v>
      </c>
      <c r="Q753" t="s">
        <v>2021</v>
      </c>
      <c r="R753" s="11">
        <f t="shared" si="47"/>
        <v>42446.208333333328</v>
      </c>
      <c r="S753" s="10">
        <f t="shared" si="48"/>
        <v>42461.208333333328</v>
      </c>
    </row>
    <row r="754" spans="1:19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>
        <v>1282539600</v>
      </c>
      <c r="L754" t="b">
        <v>0</v>
      </c>
      <c r="M754" t="b">
        <v>1</v>
      </c>
      <c r="N754" s="4">
        <f t="shared" si="45"/>
        <v>0.92448275862068963</v>
      </c>
      <c r="O754" s="5">
        <f t="shared" si="46"/>
        <v>47.035087719298247</v>
      </c>
      <c r="P754" t="s">
        <v>2012</v>
      </c>
      <c r="Q754" t="s">
        <v>2013</v>
      </c>
      <c r="R754" s="11">
        <f t="shared" si="47"/>
        <v>40395.208333333336</v>
      </c>
      <c r="S754" s="10">
        <f t="shared" si="48"/>
        <v>40413.208333333336</v>
      </c>
    </row>
    <row r="755" spans="1:19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>
        <v>1275886800</v>
      </c>
      <c r="L755" t="b">
        <v>0</v>
      </c>
      <c r="M755" t="b">
        <v>0</v>
      </c>
      <c r="N755" s="4">
        <f t="shared" si="45"/>
        <v>2.5670212765957445</v>
      </c>
      <c r="O755" s="5">
        <f t="shared" si="46"/>
        <v>88.065693430656935</v>
      </c>
      <c r="P755" t="s">
        <v>2027</v>
      </c>
      <c r="Q755" t="s">
        <v>2028</v>
      </c>
      <c r="R755" s="11">
        <f t="shared" si="47"/>
        <v>40321.208333333336</v>
      </c>
      <c r="S755" s="10">
        <f t="shared" si="48"/>
        <v>40336.208333333336</v>
      </c>
    </row>
    <row r="756" spans="1:19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>
        <v>1355983200</v>
      </c>
      <c r="L756" t="b">
        <v>0</v>
      </c>
      <c r="M756" t="b">
        <v>0</v>
      </c>
      <c r="N756" s="4">
        <f t="shared" si="45"/>
        <v>1.6847017045454546</v>
      </c>
      <c r="O756" s="5">
        <f t="shared" si="46"/>
        <v>37.005616224648989</v>
      </c>
      <c r="P756" t="s">
        <v>2012</v>
      </c>
      <c r="Q756" t="s">
        <v>2013</v>
      </c>
      <c r="R756" s="11">
        <f t="shared" si="47"/>
        <v>41210.208333333336</v>
      </c>
      <c r="S756" s="10">
        <f t="shared" si="48"/>
        <v>41263.25</v>
      </c>
    </row>
    <row r="757" spans="1:19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>
        <v>1514354400</v>
      </c>
      <c r="K757">
        <v>1515391200</v>
      </c>
      <c r="L757" t="b">
        <v>0</v>
      </c>
      <c r="M757" t="b">
        <v>1</v>
      </c>
      <c r="N757" s="4">
        <f t="shared" si="45"/>
        <v>1.6657777777777778</v>
      </c>
      <c r="O757" s="5">
        <f t="shared" si="46"/>
        <v>26.027777777777779</v>
      </c>
      <c r="P757" t="s">
        <v>2012</v>
      </c>
      <c r="Q757" t="s">
        <v>2013</v>
      </c>
      <c r="R757" s="11">
        <f t="shared" si="47"/>
        <v>43096.25</v>
      </c>
      <c r="S757" s="10">
        <f t="shared" si="48"/>
        <v>43108.25</v>
      </c>
    </row>
    <row r="758" spans="1:19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>
        <v>1422252000</v>
      </c>
      <c r="L758" t="b">
        <v>0</v>
      </c>
      <c r="M758" t="b">
        <v>0</v>
      </c>
      <c r="N758" s="4">
        <f t="shared" si="45"/>
        <v>7.7207692307692311</v>
      </c>
      <c r="O758" s="5">
        <f t="shared" si="46"/>
        <v>67.817567567567565</v>
      </c>
      <c r="P758" t="s">
        <v>2012</v>
      </c>
      <c r="Q758" t="s">
        <v>2013</v>
      </c>
      <c r="R758" s="11">
        <f t="shared" si="47"/>
        <v>42024.25</v>
      </c>
      <c r="S758" s="10">
        <f t="shared" si="48"/>
        <v>42030.25</v>
      </c>
    </row>
    <row r="759" spans="1:19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>
        <v>1305522000</v>
      </c>
      <c r="L759" t="b">
        <v>0</v>
      </c>
      <c r="M759" t="b">
        <v>0</v>
      </c>
      <c r="N759" s="4">
        <f t="shared" si="45"/>
        <v>4.0685714285714285</v>
      </c>
      <c r="O759" s="5">
        <f t="shared" si="46"/>
        <v>49.964912280701753</v>
      </c>
      <c r="P759" t="s">
        <v>2014</v>
      </c>
      <c r="Q759" t="s">
        <v>2017</v>
      </c>
      <c r="R759" s="11">
        <f t="shared" si="47"/>
        <v>40675.208333333336</v>
      </c>
      <c r="S759" s="10">
        <f t="shared" si="48"/>
        <v>40679.208333333336</v>
      </c>
    </row>
    <row r="760" spans="1:19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s="4">
        <f t="shared" si="45"/>
        <v>5.6420608108108112</v>
      </c>
      <c r="O760" s="5">
        <f t="shared" si="46"/>
        <v>110.01646903820817</v>
      </c>
      <c r="P760" t="s">
        <v>2008</v>
      </c>
      <c r="Q760" t="s">
        <v>2009</v>
      </c>
      <c r="R760" s="11">
        <f t="shared" si="47"/>
        <v>41936.208333333336</v>
      </c>
      <c r="S760" s="10">
        <f t="shared" si="48"/>
        <v>41945.208333333336</v>
      </c>
    </row>
    <row r="761" spans="1:19" ht="31.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>
        <v>1517810400</v>
      </c>
      <c r="K761">
        <v>1520402400</v>
      </c>
      <c r="L761" t="b">
        <v>0</v>
      </c>
      <c r="M761" t="b">
        <v>0</v>
      </c>
      <c r="N761" s="4">
        <f t="shared" si="45"/>
        <v>0.6842686567164179</v>
      </c>
      <c r="O761" s="5">
        <f t="shared" si="46"/>
        <v>89.964678178963894</v>
      </c>
      <c r="P761" t="s">
        <v>2008</v>
      </c>
      <c r="Q761" t="s">
        <v>2016</v>
      </c>
      <c r="R761" s="11">
        <f t="shared" si="47"/>
        <v>43136.25</v>
      </c>
      <c r="S761" s="10">
        <f t="shared" si="48"/>
        <v>43166.25</v>
      </c>
    </row>
    <row r="762" spans="1:19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>
        <v>1564635600</v>
      </c>
      <c r="K762">
        <v>1567141200</v>
      </c>
      <c r="L762" t="b">
        <v>0</v>
      </c>
      <c r="M762" t="b">
        <v>1</v>
      </c>
      <c r="N762" s="4">
        <f t="shared" si="45"/>
        <v>0.34351966873706002</v>
      </c>
      <c r="O762" s="5">
        <f t="shared" si="46"/>
        <v>79.009523809523813</v>
      </c>
      <c r="P762" t="s">
        <v>2023</v>
      </c>
      <c r="Q762" t="s">
        <v>2024</v>
      </c>
      <c r="R762" s="11">
        <f t="shared" si="47"/>
        <v>43678.208333333328</v>
      </c>
      <c r="S762" s="10">
        <f t="shared" si="48"/>
        <v>43707.208333333328</v>
      </c>
    </row>
    <row r="763" spans="1:19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>
        <v>1501131600</v>
      </c>
      <c r="L763" t="b">
        <v>0</v>
      </c>
      <c r="M763" t="b">
        <v>0</v>
      </c>
      <c r="N763" s="4">
        <f t="shared" si="45"/>
        <v>6.5545454545454547</v>
      </c>
      <c r="O763" s="5">
        <f t="shared" si="46"/>
        <v>86.867469879518069</v>
      </c>
      <c r="P763" t="s">
        <v>2008</v>
      </c>
      <c r="Q763" t="s">
        <v>2009</v>
      </c>
      <c r="R763" s="11">
        <f t="shared" si="47"/>
        <v>42938.208333333328</v>
      </c>
      <c r="S763" s="10">
        <f t="shared" si="48"/>
        <v>42943.208333333328</v>
      </c>
    </row>
    <row r="764" spans="1:19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>
        <v>1354082400</v>
      </c>
      <c r="K764">
        <v>1355032800</v>
      </c>
      <c r="L764" t="b">
        <v>0</v>
      </c>
      <c r="M764" t="b">
        <v>0</v>
      </c>
      <c r="N764" s="4">
        <f t="shared" si="45"/>
        <v>1.7725714285714285</v>
      </c>
      <c r="O764" s="5">
        <f t="shared" si="46"/>
        <v>62.04</v>
      </c>
      <c r="P764" t="s">
        <v>2008</v>
      </c>
      <c r="Q764" t="s">
        <v>2033</v>
      </c>
      <c r="R764" s="11">
        <f t="shared" si="47"/>
        <v>41241.25</v>
      </c>
      <c r="S764" s="10">
        <f t="shared" si="48"/>
        <v>41252.25</v>
      </c>
    </row>
    <row r="765" spans="1:19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>
        <v>1339477200</v>
      </c>
      <c r="L765" t="b">
        <v>0</v>
      </c>
      <c r="M765" t="b">
        <v>1</v>
      </c>
      <c r="N765" s="4">
        <f t="shared" si="45"/>
        <v>1.1317857142857144</v>
      </c>
      <c r="O765" s="5">
        <f t="shared" si="46"/>
        <v>26.970212765957445</v>
      </c>
      <c r="P765" t="s">
        <v>2012</v>
      </c>
      <c r="Q765" t="s">
        <v>2013</v>
      </c>
      <c r="R765" s="11">
        <f t="shared" si="47"/>
        <v>41037.208333333336</v>
      </c>
      <c r="S765" s="10">
        <f t="shared" si="48"/>
        <v>41072.208333333336</v>
      </c>
    </row>
    <row r="766" spans="1:19" ht="31.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>
        <v>1305954000</v>
      </c>
      <c r="L766" t="b">
        <v>0</v>
      </c>
      <c r="M766" t="b">
        <v>0</v>
      </c>
      <c r="N766" s="4">
        <f t="shared" si="45"/>
        <v>7.2818181818181822</v>
      </c>
      <c r="O766" s="5">
        <f t="shared" si="46"/>
        <v>54.121621621621621</v>
      </c>
      <c r="P766" t="s">
        <v>2008</v>
      </c>
      <c r="Q766" t="s">
        <v>2009</v>
      </c>
      <c r="R766" s="11">
        <f t="shared" si="47"/>
        <v>40676.208333333336</v>
      </c>
      <c r="S766" s="10">
        <f t="shared" si="48"/>
        <v>40684.208333333336</v>
      </c>
    </row>
    <row r="767" spans="1:19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>
        <v>1494392400</v>
      </c>
      <c r="L767" t="b">
        <v>1</v>
      </c>
      <c r="M767" t="b">
        <v>1</v>
      </c>
      <c r="N767" s="4">
        <f t="shared" si="45"/>
        <v>2.0833333333333335</v>
      </c>
      <c r="O767" s="5">
        <f t="shared" si="46"/>
        <v>41.035353535353536</v>
      </c>
      <c r="P767" t="s">
        <v>2008</v>
      </c>
      <c r="Q767" t="s">
        <v>2018</v>
      </c>
      <c r="R767" s="11">
        <f t="shared" si="47"/>
        <v>42840.208333333328</v>
      </c>
      <c r="S767" s="10">
        <f t="shared" si="48"/>
        <v>42865.208333333328</v>
      </c>
    </row>
    <row r="768" spans="1:19" ht="31.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t="s">
        <v>14</v>
      </c>
      <c r="G768">
        <v>248</v>
      </c>
      <c r="H768" t="s">
        <v>24</v>
      </c>
      <c r="I768" t="s">
        <v>25</v>
      </c>
      <c r="J768">
        <v>1537333200</v>
      </c>
      <c r="K768">
        <v>1537419600</v>
      </c>
      <c r="L768" t="b">
        <v>0</v>
      </c>
      <c r="M768" t="b">
        <v>0</v>
      </c>
      <c r="N768" s="4">
        <f t="shared" si="45"/>
        <v>0.31171232876712329</v>
      </c>
      <c r="O768" s="5">
        <f t="shared" si="46"/>
        <v>55.052419354838712</v>
      </c>
      <c r="P768" t="s">
        <v>2014</v>
      </c>
      <c r="Q768" t="s">
        <v>2038</v>
      </c>
      <c r="R768" s="11">
        <f t="shared" si="47"/>
        <v>43362.208333333328</v>
      </c>
      <c r="S768" s="10">
        <f t="shared" si="48"/>
        <v>43363.208333333328</v>
      </c>
    </row>
    <row r="769" spans="1:19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>
        <v>1444107600</v>
      </c>
      <c r="K769">
        <v>1447999200</v>
      </c>
      <c r="L769" t="b">
        <v>0</v>
      </c>
      <c r="M769" t="b">
        <v>0</v>
      </c>
      <c r="N769" s="4">
        <f t="shared" si="45"/>
        <v>0.56967078189300413</v>
      </c>
      <c r="O769" s="5">
        <f t="shared" si="46"/>
        <v>107.93762183235867</v>
      </c>
      <c r="P769" t="s">
        <v>2020</v>
      </c>
      <c r="Q769" t="s">
        <v>2034</v>
      </c>
      <c r="R769" s="11">
        <f t="shared" si="47"/>
        <v>42283.208333333328</v>
      </c>
      <c r="S769" s="10">
        <f t="shared" si="48"/>
        <v>42328.25</v>
      </c>
    </row>
    <row r="770" spans="1:19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>
        <v>1388037600</v>
      </c>
      <c r="L770" t="b">
        <v>0</v>
      </c>
      <c r="M770" t="b">
        <v>0</v>
      </c>
      <c r="N770" s="4">
        <f t="shared" si="45"/>
        <v>2.31</v>
      </c>
      <c r="O770" s="5">
        <f t="shared" si="46"/>
        <v>73.92</v>
      </c>
      <c r="P770" t="s">
        <v>2012</v>
      </c>
      <c r="Q770" t="s">
        <v>2013</v>
      </c>
      <c r="R770" s="11">
        <f t="shared" si="47"/>
        <v>41619.25</v>
      </c>
      <c r="S770" s="10">
        <f t="shared" si="48"/>
        <v>41634.25</v>
      </c>
    </row>
    <row r="771" spans="1:19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>
        <v>1376542800</v>
      </c>
      <c r="K771">
        <v>1378789200</v>
      </c>
      <c r="L771" t="b">
        <v>0</v>
      </c>
      <c r="M771" t="b">
        <v>0</v>
      </c>
      <c r="N771" s="4">
        <f t="shared" ref="N771:N834" si="49">E771/D771</f>
        <v>0.86867834394904464</v>
      </c>
      <c r="O771" s="5">
        <f t="shared" ref="O771:O834" si="50">E771/G771</f>
        <v>31.995894428152493</v>
      </c>
      <c r="P771" t="s">
        <v>2023</v>
      </c>
      <c r="Q771" t="s">
        <v>2024</v>
      </c>
      <c r="R771" s="11">
        <f t="shared" ref="R771:R834" si="51">(((J771/60)/60)/24)+DATE(1970,1,1)</f>
        <v>41501.208333333336</v>
      </c>
      <c r="S771" s="10">
        <f t="shared" ref="S771:S834" si="52">(((K771/60)/60)/24)+DATE(1970,1,1)</f>
        <v>41527.208333333336</v>
      </c>
    </row>
    <row r="772" spans="1:19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>
        <v>1397451600</v>
      </c>
      <c r="K772">
        <v>1398056400</v>
      </c>
      <c r="L772" t="b">
        <v>0</v>
      </c>
      <c r="M772" t="b">
        <v>1</v>
      </c>
      <c r="N772" s="4">
        <f t="shared" si="49"/>
        <v>2.7074418604651163</v>
      </c>
      <c r="O772" s="5">
        <f t="shared" si="50"/>
        <v>53.898148148148145</v>
      </c>
      <c r="P772" t="s">
        <v>2012</v>
      </c>
      <c r="Q772" t="s">
        <v>2013</v>
      </c>
      <c r="R772" s="11">
        <f t="shared" si="51"/>
        <v>41743.208333333336</v>
      </c>
      <c r="S772" s="10">
        <f t="shared" si="52"/>
        <v>41750.208333333336</v>
      </c>
    </row>
    <row r="773" spans="1:19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>
        <v>1550815200</v>
      </c>
      <c r="L773" t="b">
        <v>0</v>
      </c>
      <c r="M773" t="b">
        <v>0</v>
      </c>
      <c r="N773" s="4">
        <f t="shared" si="49"/>
        <v>0.49446428571428569</v>
      </c>
      <c r="O773" s="5">
        <f t="shared" si="50"/>
        <v>106.5</v>
      </c>
      <c r="P773" t="s">
        <v>2012</v>
      </c>
      <c r="Q773" t="s">
        <v>2013</v>
      </c>
      <c r="R773" s="11">
        <f t="shared" si="51"/>
        <v>43491.25</v>
      </c>
      <c r="S773" s="10">
        <f t="shared" si="52"/>
        <v>43518.25</v>
      </c>
    </row>
    <row r="774" spans="1:19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>
        <v>1550037600</v>
      </c>
      <c r="L774" t="b">
        <v>0</v>
      </c>
      <c r="M774" t="b">
        <v>0</v>
      </c>
      <c r="N774" s="4">
        <f t="shared" si="49"/>
        <v>1.1335962566844919</v>
      </c>
      <c r="O774" s="5">
        <f t="shared" si="50"/>
        <v>32.999805409612762</v>
      </c>
      <c r="P774" t="s">
        <v>2008</v>
      </c>
      <c r="Q774" t="s">
        <v>2018</v>
      </c>
      <c r="R774" s="11">
        <f t="shared" si="51"/>
        <v>43505.25</v>
      </c>
      <c r="S774" s="10">
        <f t="shared" si="52"/>
        <v>43509.25</v>
      </c>
    </row>
    <row r="775" spans="1:19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>
        <v>1492923600</v>
      </c>
      <c r="L775" t="b">
        <v>0</v>
      </c>
      <c r="M775" t="b">
        <v>0</v>
      </c>
      <c r="N775" s="4">
        <f t="shared" si="49"/>
        <v>1.9055555555555554</v>
      </c>
      <c r="O775" s="5">
        <f t="shared" si="50"/>
        <v>43.00254993625159</v>
      </c>
      <c r="P775" t="s">
        <v>2012</v>
      </c>
      <c r="Q775" t="s">
        <v>2013</v>
      </c>
      <c r="R775" s="11">
        <f t="shared" si="51"/>
        <v>42838.208333333328</v>
      </c>
      <c r="S775" s="10">
        <f t="shared" si="52"/>
        <v>42848.208333333328</v>
      </c>
    </row>
    <row r="776" spans="1:19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>
        <v>1463979600</v>
      </c>
      <c r="K776">
        <v>1467522000</v>
      </c>
      <c r="L776" t="b">
        <v>0</v>
      </c>
      <c r="M776" t="b">
        <v>0</v>
      </c>
      <c r="N776" s="4">
        <f t="shared" si="49"/>
        <v>1.355</v>
      </c>
      <c r="O776" s="5">
        <f t="shared" si="50"/>
        <v>86.858974358974365</v>
      </c>
      <c r="P776" t="s">
        <v>2010</v>
      </c>
      <c r="Q776" t="s">
        <v>2011</v>
      </c>
      <c r="R776" s="11">
        <f t="shared" si="51"/>
        <v>42513.208333333328</v>
      </c>
      <c r="S776" s="10">
        <f t="shared" si="52"/>
        <v>42554.208333333328</v>
      </c>
    </row>
    <row r="777" spans="1:19" ht="31.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>
        <v>1415253600</v>
      </c>
      <c r="K777">
        <v>1416117600</v>
      </c>
      <c r="L777" t="b">
        <v>0</v>
      </c>
      <c r="M777" t="b">
        <v>0</v>
      </c>
      <c r="N777" s="4">
        <f t="shared" si="49"/>
        <v>0.10297872340425532</v>
      </c>
      <c r="O777" s="5">
        <f t="shared" si="50"/>
        <v>96.8</v>
      </c>
      <c r="P777" t="s">
        <v>2008</v>
      </c>
      <c r="Q777" t="s">
        <v>2009</v>
      </c>
      <c r="R777" s="11">
        <f t="shared" si="51"/>
        <v>41949.25</v>
      </c>
      <c r="S777" s="10">
        <f t="shared" si="52"/>
        <v>41959.25</v>
      </c>
    </row>
    <row r="778" spans="1:19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>
        <v>1562216400</v>
      </c>
      <c r="K778">
        <v>1563771600</v>
      </c>
      <c r="L778" t="b">
        <v>0</v>
      </c>
      <c r="M778" t="b">
        <v>0</v>
      </c>
      <c r="N778" s="4">
        <f t="shared" si="49"/>
        <v>0.65544223826714798</v>
      </c>
      <c r="O778" s="5">
        <f t="shared" si="50"/>
        <v>32.995456610631528</v>
      </c>
      <c r="P778" t="s">
        <v>2012</v>
      </c>
      <c r="Q778" t="s">
        <v>2013</v>
      </c>
      <c r="R778" s="11">
        <f t="shared" si="51"/>
        <v>43650.208333333328</v>
      </c>
      <c r="S778" s="10">
        <f t="shared" si="52"/>
        <v>43668.208333333328</v>
      </c>
    </row>
    <row r="779" spans="1:19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>
        <v>1316754000</v>
      </c>
      <c r="K779">
        <v>1319259600</v>
      </c>
      <c r="L779" t="b">
        <v>0</v>
      </c>
      <c r="M779" t="b">
        <v>0</v>
      </c>
      <c r="N779" s="4">
        <f t="shared" si="49"/>
        <v>0.49026652452025588</v>
      </c>
      <c r="O779" s="5">
        <f t="shared" si="50"/>
        <v>68.028106508875737</v>
      </c>
      <c r="P779" t="s">
        <v>2012</v>
      </c>
      <c r="Q779" t="s">
        <v>2013</v>
      </c>
      <c r="R779" s="11">
        <f t="shared" si="51"/>
        <v>40809.208333333336</v>
      </c>
      <c r="S779" s="10">
        <f t="shared" si="52"/>
        <v>40838.208333333336</v>
      </c>
    </row>
    <row r="780" spans="1:19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t="s">
        <v>19</v>
      </c>
      <c r="G780">
        <v>174</v>
      </c>
      <c r="H780" t="s">
        <v>86</v>
      </c>
      <c r="I780" t="s">
        <v>87</v>
      </c>
      <c r="J780">
        <v>1313211600</v>
      </c>
      <c r="K780">
        <v>1313643600</v>
      </c>
      <c r="L780" t="b">
        <v>0</v>
      </c>
      <c r="M780" t="b">
        <v>0</v>
      </c>
      <c r="N780" s="4">
        <f t="shared" si="49"/>
        <v>7.8792307692307695</v>
      </c>
      <c r="O780" s="5">
        <f t="shared" si="50"/>
        <v>58.867816091954026</v>
      </c>
      <c r="P780" t="s">
        <v>2014</v>
      </c>
      <c r="Q780" t="s">
        <v>2022</v>
      </c>
      <c r="R780" s="11">
        <f t="shared" si="51"/>
        <v>40768.208333333336</v>
      </c>
      <c r="S780" s="10">
        <f t="shared" si="52"/>
        <v>40773.208333333336</v>
      </c>
    </row>
    <row r="781" spans="1:19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>
        <v>1439528400</v>
      </c>
      <c r="K781">
        <v>1440306000</v>
      </c>
      <c r="L781" t="b">
        <v>0</v>
      </c>
      <c r="M781" t="b">
        <v>1</v>
      </c>
      <c r="N781" s="4">
        <f t="shared" si="49"/>
        <v>0.80306347746090156</v>
      </c>
      <c r="O781" s="5">
        <f t="shared" si="50"/>
        <v>105.04572803850782</v>
      </c>
      <c r="P781" t="s">
        <v>2012</v>
      </c>
      <c r="Q781" t="s">
        <v>2013</v>
      </c>
      <c r="R781" s="11">
        <f t="shared" si="51"/>
        <v>42230.208333333328</v>
      </c>
      <c r="S781" s="10">
        <f t="shared" si="52"/>
        <v>42239.208333333328</v>
      </c>
    </row>
    <row r="782" spans="1:19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>
        <v>1470805200</v>
      </c>
      <c r="L782" t="b">
        <v>0</v>
      </c>
      <c r="M782" t="b">
        <v>1</v>
      </c>
      <c r="N782" s="4">
        <f t="shared" si="49"/>
        <v>1.0629411764705883</v>
      </c>
      <c r="O782" s="5">
        <f t="shared" si="50"/>
        <v>33.054878048780488</v>
      </c>
      <c r="P782" t="s">
        <v>2014</v>
      </c>
      <c r="Q782" t="s">
        <v>2017</v>
      </c>
      <c r="R782" s="11">
        <f t="shared" si="51"/>
        <v>42573.208333333328</v>
      </c>
      <c r="S782" s="10">
        <f t="shared" si="52"/>
        <v>42592.208333333328</v>
      </c>
    </row>
    <row r="783" spans="1:19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>
        <v>1292911200</v>
      </c>
      <c r="L783" t="b">
        <v>0</v>
      </c>
      <c r="M783" t="b">
        <v>0</v>
      </c>
      <c r="N783" s="4">
        <f t="shared" si="49"/>
        <v>0.50735632183908042</v>
      </c>
      <c r="O783" s="5">
        <f t="shared" si="50"/>
        <v>78.821428571428569</v>
      </c>
      <c r="P783" t="s">
        <v>2012</v>
      </c>
      <c r="Q783" t="s">
        <v>2013</v>
      </c>
      <c r="R783" s="11">
        <f t="shared" si="51"/>
        <v>40482.208333333336</v>
      </c>
      <c r="S783" s="10">
        <f t="shared" si="52"/>
        <v>40533.25</v>
      </c>
    </row>
    <row r="784" spans="1:19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>
        <v>1301374800</v>
      </c>
      <c r="L784" t="b">
        <v>0</v>
      </c>
      <c r="M784" t="b">
        <v>1</v>
      </c>
      <c r="N784" s="4">
        <f t="shared" si="49"/>
        <v>2.153137254901961</v>
      </c>
      <c r="O784" s="5">
        <f t="shared" si="50"/>
        <v>68.204968944099377</v>
      </c>
      <c r="P784" t="s">
        <v>2014</v>
      </c>
      <c r="Q784" t="s">
        <v>2022</v>
      </c>
      <c r="R784" s="11">
        <f t="shared" si="51"/>
        <v>40603.25</v>
      </c>
      <c r="S784" s="10">
        <f t="shared" si="52"/>
        <v>40631.208333333336</v>
      </c>
    </row>
    <row r="785" spans="1:19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>
        <v>1387864800</v>
      </c>
      <c r="L785" t="b">
        <v>0</v>
      </c>
      <c r="M785" t="b">
        <v>0</v>
      </c>
      <c r="N785" s="4">
        <f t="shared" si="49"/>
        <v>1.4122972972972974</v>
      </c>
      <c r="O785" s="5">
        <f t="shared" si="50"/>
        <v>75.731884057971016</v>
      </c>
      <c r="P785" t="s">
        <v>2008</v>
      </c>
      <c r="Q785" t="s">
        <v>2009</v>
      </c>
      <c r="R785" s="11">
        <f t="shared" si="51"/>
        <v>41625.25</v>
      </c>
      <c r="S785" s="10">
        <f t="shared" si="52"/>
        <v>41632.25</v>
      </c>
    </row>
    <row r="786" spans="1:19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>
        <v>1458190800</v>
      </c>
      <c r="L786" t="b">
        <v>0</v>
      </c>
      <c r="M786" t="b">
        <v>0</v>
      </c>
      <c r="N786" s="4">
        <f t="shared" si="49"/>
        <v>1.1533745781777278</v>
      </c>
      <c r="O786" s="5">
        <f t="shared" si="50"/>
        <v>30.996070133010882</v>
      </c>
      <c r="P786" t="s">
        <v>2010</v>
      </c>
      <c r="Q786" t="s">
        <v>2011</v>
      </c>
      <c r="R786" s="11">
        <f t="shared" si="51"/>
        <v>42435.25</v>
      </c>
      <c r="S786" s="10">
        <f t="shared" si="52"/>
        <v>42446.208333333328</v>
      </c>
    </row>
    <row r="787" spans="1:19" ht="31.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t="s">
        <v>19</v>
      </c>
      <c r="G787">
        <v>127</v>
      </c>
      <c r="H787" t="s">
        <v>24</v>
      </c>
      <c r="I787" t="s">
        <v>25</v>
      </c>
      <c r="J787">
        <v>1556341200</v>
      </c>
      <c r="K787">
        <v>1559278800</v>
      </c>
      <c r="L787" t="b">
        <v>0</v>
      </c>
      <c r="M787" t="b">
        <v>1</v>
      </c>
      <c r="N787" s="4">
        <f t="shared" si="49"/>
        <v>1.9311940298507462</v>
      </c>
      <c r="O787" s="5">
        <f t="shared" si="50"/>
        <v>101.88188976377953</v>
      </c>
      <c r="P787" t="s">
        <v>2014</v>
      </c>
      <c r="Q787" t="s">
        <v>2022</v>
      </c>
      <c r="R787" s="11">
        <f t="shared" si="51"/>
        <v>43582.208333333328</v>
      </c>
      <c r="S787" s="10">
        <f t="shared" si="52"/>
        <v>43616.208333333328</v>
      </c>
    </row>
    <row r="788" spans="1:19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>
        <v>1522126800</v>
      </c>
      <c r="K788">
        <v>1522731600</v>
      </c>
      <c r="L788" t="b">
        <v>0</v>
      </c>
      <c r="M788" t="b">
        <v>1</v>
      </c>
      <c r="N788" s="4">
        <f t="shared" si="49"/>
        <v>7.2973333333333334</v>
      </c>
      <c r="O788" s="5">
        <f t="shared" si="50"/>
        <v>52.879227053140099</v>
      </c>
      <c r="P788" t="s">
        <v>2008</v>
      </c>
      <c r="Q788" t="s">
        <v>2033</v>
      </c>
      <c r="R788" s="11">
        <f t="shared" si="51"/>
        <v>43186.208333333328</v>
      </c>
      <c r="S788" s="10">
        <f t="shared" si="52"/>
        <v>43193.208333333328</v>
      </c>
    </row>
    <row r="789" spans="1:19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s="4">
        <f t="shared" si="49"/>
        <v>0.99663398692810456</v>
      </c>
      <c r="O789" s="5">
        <f t="shared" si="50"/>
        <v>71.005820721769496</v>
      </c>
      <c r="P789" t="s">
        <v>2008</v>
      </c>
      <c r="Q789" t="s">
        <v>2009</v>
      </c>
      <c r="R789" s="11">
        <f t="shared" si="51"/>
        <v>40684.208333333336</v>
      </c>
      <c r="S789" s="10">
        <f t="shared" si="52"/>
        <v>40693.208333333336</v>
      </c>
    </row>
    <row r="790" spans="1:19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>
        <v>1350709200</v>
      </c>
      <c r="K790">
        <v>1352527200</v>
      </c>
      <c r="L790" t="b">
        <v>0</v>
      </c>
      <c r="M790" t="b">
        <v>0</v>
      </c>
      <c r="N790" s="4">
        <f t="shared" si="49"/>
        <v>0.88166666666666671</v>
      </c>
      <c r="O790" s="5">
        <f t="shared" si="50"/>
        <v>102.38709677419355</v>
      </c>
      <c r="P790" t="s">
        <v>2014</v>
      </c>
      <c r="Q790" t="s">
        <v>2022</v>
      </c>
      <c r="R790" s="11">
        <f t="shared" si="51"/>
        <v>41202.208333333336</v>
      </c>
      <c r="S790" s="10">
        <f t="shared" si="52"/>
        <v>41223.25</v>
      </c>
    </row>
    <row r="791" spans="1:19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>
        <v>1401166800</v>
      </c>
      <c r="K791">
        <v>1404363600</v>
      </c>
      <c r="L791" t="b">
        <v>0</v>
      </c>
      <c r="M791" t="b">
        <v>0</v>
      </c>
      <c r="N791" s="4">
        <f t="shared" si="49"/>
        <v>0.37233333333333335</v>
      </c>
      <c r="O791" s="5">
        <f t="shared" si="50"/>
        <v>74.466666666666669</v>
      </c>
      <c r="P791" t="s">
        <v>2012</v>
      </c>
      <c r="Q791" t="s">
        <v>2013</v>
      </c>
      <c r="R791" s="11">
        <f t="shared" si="51"/>
        <v>41786.208333333336</v>
      </c>
      <c r="S791" s="10">
        <f t="shared" si="52"/>
        <v>41823.208333333336</v>
      </c>
    </row>
    <row r="792" spans="1:19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>
        <v>1266645600</v>
      </c>
      <c r="L792" t="b">
        <v>0</v>
      </c>
      <c r="M792" t="b">
        <v>0</v>
      </c>
      <c r="N792" s="4">
        <f t="shared" si="49"/>
        <v>0.30540075309306081</v>
      </c>
      <c r="O792" s="5">
        <f t="shared" si="50"/>
        <v>51.009883198562441</v>
      </c>
      <c r="P792" t="s">
        <v>2012</v>
      </c>
      <c r="Q792" t="s">
        <v>2013</v>
      </c>
      <c r="R792" s="11">
        <f t="shared" si="51"/>
        <v>40223.25</v>
      </c>
      <c r="S792" s="10">
        <f t="shared" si="52"/>
        <v>40229.25</v>
      </c>
    </row>
    <row r="793" spans="1:19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>
        <v>1481436000</v>
      </c>
      <c r="K793">
        <v>1482818400</v>
      </c>
      <c r="L793" t="b">
        <v>0</v>
      </c>
      <c r="M793" t="b">
        <v>0</v>
      </c>
      <c r="N793" s="4">
        <f t="shared" si="49"/>
        <v>0.25714285714285712</v>
      </c>
      <c r="O793" s="5">
        <f t="shared" si="50"/>
        <v>90</v>
      </c>
      <c r="P793" t="s">
        <v>2029</v>
      </c>
      <c r="Q793" t="s">
        <v>2030</v>
      </c>
      <c r="R793" s="11">
        <f t="shared" si="51"/>
        <v>42715.25</v>
      </c>
      <c r="S793" s="10">
        <f t="shared" si="52"/>
        <v>42731.25</v>
      </c>
    </row>
    <row r="794" spans="1:19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>
        <v>1372222800</v>
      </c>
      <c r="K794">
        <v>1374642000</v>
      </c>
      <c r="L794" t="b">
        <v>0</v>
      </c>
      <c r="M794" t="b">
        <v>1</v>
      </c>
      <c r="N794" s="4">
        <f t="shared" si="49"/>
        <v>0.34</v>
      </c>
      <c r="O794" s="5">
        <f t="shared" si="50"/>
        <v>97.142857142857139</v>
      </c>
      <c r="P794" t="s">
        <v>2012</v>
      </c>
      <c r="Q794" t="s">
        <v>2013</v>
      </c>
      <c r="R794" s="11">
        <f t="shared" si="51"/>
        <v>41451.208333333336</v>
      </c>
      <c r="S794" s="10">
        <f t="shared" si="52"/>
        <v>41479.208333333336</v>
      </c>
    </row>
    <row r="795" spans="1:19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>
        <v>1372136400</v>
      </c>
      <c r="K795">
        <v>1372482000</v>
      </c>
      <c r="L795" t="b">
        <v>0</v>
      </c>
      <c r="M795" t="b">
        <v>0</v>
      </c>
      <c r="N795" s="4">
        <f t="shared" si="49"/>
        <v>11.859090909090909</v>
      </c>
      <c r="O795" s="5">
        <f t="shared" si="50"/>
        <v>72.071823204419886</v>
      </c>
      <c r="P795" t="s">
        <v>2020</v>
      </c>
      <c r="Q795" t="s">
        <v>2021</v>
      </c>
      <c r="R795" s="11">
        <f t="shared" si="51"/>
        <v>41450.208333333336</v>
      </c>
      <c r="S795" s="10">
        <f t="shared" si="52"/>
        <v>41454.208333333336</v>
      </c>
    </row>
    <row r="796" spans="1:19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>
        <v>1514959200</v>
      </c>
      <c r="L796" t="b">
        <v>0</v>
      </c>
      <c r="M796" t="b">
        <v>0</v>
      </c>
      <c r="N796" s="4">
        <f t="shared" si="49"/>
        <v>1.2539393939393939</v>
      </c>
      <c r="O796" s="5">
        <f t="shared" si="50"/>
        <v>75.236363636363635</v>
      </c>
      <c r="P796" t="s">
        <v>2008</v>
      </c>
      <c r="Q796" t="s">
        <v>2009</v>
      </c>
      <c r="R796" s="11">
        <f t="shared" si="51"/>
        <v>43091.25</v>
      </c>
      <c r="S796" s="10">
        <f t="shared" si="52"/>
        <v>43103.25</v>
      </c>
    </row>
    <row r="797" spans="1:19" ht="31.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t="s">
        <v>14</v>
      </c>
      <c r="G797">
        <v>31</v>
      </c>
      <c r="H797" t="s">
        <v>20</v>
      </c>
      <c r="I797" t="s">
        <v>21</v>
      </c>
      <c r="J797">
        <v>1477976400</v>
      </c>
      <c r="K797">
        <v>1478235600</v>
      </c>
      <c r="L797" t="b">
        <v>0</v>
      </c>
      <c r="M797" t="b">
        <v>0</v>
      </c>
      <c r="N797" s="4">
        <f t="shared" si="49"/>
        <v>0.14394366197183098</v>
      </c>
      <c r="O797" s="5">
        <f t="shared" si="50"/>
        <v>32.967741935483872</v>
      </c>
      <c r="P797" t="s">
        <v>2014</v>
      </c>
      <c r="Q797" t="s">
        <v>2017</v>
      </c>
      <c r="R797" s="11">
        <f t="shared" si="51"/>
        <v>42675.208333333328</v>
      </c>
      <c r="S797" s="10">
        <f t="shared" si="52"/>
        <v>42678.208333333328</v>
      </c>
    </row>
    <row r="798" spans="1:19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>
        <v>1407474000</v>
      </c>
      <c r="K798">
        <v>1408078800</v>
      </c>
      <c r="L798" t="b">
        <v>0</v>
      </c>
      <c r="M798" t="b">
        <v>1</v>
      </c>
      <c r="N798" s="4">
        <f t="shared" si="49"/>
        <v>0.54807692307692313</v>
      </c>
      <c r="O798" s="5">
        <f t="shared" si="50"/>
        <v>54.807692307692307</v>
      </c>
      <c r="P798" t="s">
        <v>2023</v>
      </c>
      <c r="Q798" t="s">
        <v>2036</v>
      </c>
      <c r="R798" s="11">
        <f t="shared" si="51"/>
        <v>41859.208333333336</v>
      </c>
      <c r="S798" s="10">
        <f t="shared" si="52"/>
        <v>41866.208333333336</v>
      </c>
    </row>
    <row r="799" spans="1:19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>
        <v>1548136800</v>
      </c>
      <c r="L799" t="b">
        <v>0</v>
      </c>
      <c r="M799" t="b">
        <v>0</v>
      </c>
      <c r="N799" s="4">
        <f t="shared" si="49"/>
        <v>1.0963157894736841</v>
      </c>
      <c r="O799" s="5">
        <f t="shared" si="50"/>
        <v>45.037837837837834</v>
      </c>
      <c r="P799" t="s">
        <v>2010</v>
      </c>
      <c r="Q799" t="s">
        <v>2011</v>
      </c>
      <c r="R799" s="11">
        <f t="shared" si="51"/>
        <v>43464.25</v>
      </c>
      <c r="S799" s="10">
        <f t="shared" si="52"/>
        <v>43487.25</v>
      </c>
    </row>
    <row r="800" spans="1:19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>
        <v>1340859600</v>
      </c>
      <c r="L800" t="b">
        <v>0</v>
      </c>
      <c r="M800" t="b">
        <v>1</v>
      </c>
      <c r="N800" s="4">
        <f t="shared" si="49"/>
        <v>1.8847058823529412</v>
      </c>
      <c r="O800" s="5">
        <f t="shared" si="50"/>
        <v>52.958677685950413</v>
      </c>
      <c r="P800" t="s">
        <v>2012</v>
      </c>
      <c r="Q800" t="s">
        <v>2013</v>
      </c>
      <c r="R800" s="11">
        <f t="shared" si="51"/>
        <v>41060.208333333336</v>
      </c>
      <c r="S800" s="10">
        <f t="shared" si="52"/>
        <v>41088.208333333336</v>
      </c>
    </row>
    <row r="801" spans="1:19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>
        <v>1454133600</v>
      </c>
      <c r="K801">
        <v>1454479200</v>
      </c>
      <c r="L801" t="b">
        <v>0</v>
      </c>
      <c r="M801" t="b">
        <v>0</v>
      </c>
      <c r="N801" s="4">
        <f t="shared" si="49"/>
        <v>0.87008284023668636</v>
      </c>
      <c r="O801" s="5">
        <f t="shared" si="50"/>
        <v>60.017959183673469</v>
      </c>
      <c r="P801" t="s">
        <v>2012</v>
      </c>
      <c r="Q801" t="s">
        <v>2013</v>
      </c>
      <c r="R801" s="11">
        <f t="shared" si="51"/>
        <v>42399.25</v>
      </c>
      <c r="S801" s="10">
        <f t="shared" si="52"/>
        <v>42403.25</v>
      </c>
    </row>
    <row r="802" spans="1:19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>
        <v>1434085200</v>
      </c>
      <c r="K802">
        <v>1434430800</v>
      </c>
      <c r="L802" t="b">
        <v>0</v>
      </c>
      <c r="M802" t="b">
        <v>0</v>
      </c>
      <c r="N802" s="4">
        <f t="shared" si="49"/>
        <v>0.01</v>
      </c>
      <c r="O802" s="5">
        <f t="shared" si="50"/>
        <v>1</v>
      </c>
      <c r="P802" t="s">
        <v>2008</v>
      </c>
      <c r="Q802" t="s">
        <v>2009</v>
      </c>
      <c r="R802" s="11">
        <f t="shared" si="51"/>
        <v>42167.208333333328</v>
      </c>
      <c r="S802" s="10">
        <f t="shared" si="52"/>
        <v>42171.208333333328</v>
      </c>
    </row>
    <row r="803" spans="1:19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>
        <v>1579672800</v>
      </c>
      <c r="L803" t="b">
        <v>0</v>
      </c>
      <c r="M803" t="b">
        <v>1</v>
      </c>
      <c r="N803" s="4">
        <f t="shared" si="49"/>
        <v>2.0291304347826089</v>
      </c>
      <c r="O803" s="5">
        <f t="shared" si="50"/>
        <v>44.028301886792455</v>
      </c>
      <c r="P803" t="s">
        <v>2027</v>
      </c>
      <c r="Q803" t="s">
        <v>2028</v>
      </c>
      <c r="R803" s="11">
        <f t="shared" si="51"/>
        <v>43830.25</v>
      </c>
      <c r="S803" s="10">
        <f t="shared" si="52"/>
        <v>43852.25</v>
      </c>
    </row>
    <row r="804" spans="1:19" ht="31.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>
        <v>1562389200</v>
      </c>
      <c r="L804" t="b">
        <v>0</v>
      </c>
      <c r="M804" t="b">
        <v>0</v>
      </c>
      <c r="N804" s="4">
        <f t="shared" si="49"/>
        <v>1.9703225806451612</v>
      </c>
      <c r="O804" s="5">
        <f t="shared" si="50"/>
        <v>86.028169014084511</v>
      </c>
      <c r="P804" t="s">
        <v>2027</v>
      </c>
      <c r="Q804" t="s">
        <v>2028</v>
      </c>
      <c r="R804" s="11">
        <f t="shared" si="51"/>
        <v>43650.208333333328</v>
      </c>
      <c r="S804" s="10">
        <f t="shared" si="52"/>
        <v>43652.208333333328</v>
      </c>
    </row>
    <row r="805" spans="1:19" ht="31.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>
        <v>1551506400</v>
      </c>
      <c r="L805" t="b">
        <v>0</v>
      </c>
      <c r="M805" t="b">
        <v>0</v>
      </c>
      <c r="N805" s="4">
        <f t="shared" si="49"/>
        <v>1.07</v>
      </c>
      <c r="O805" s="5">
        <f t="shared" si="50"/>
        <v>28.012875536480685</v>
      </c>
      <c r="P805" t="s">
        <v>2012</v>
      </c>
      <c r="Q805" t="s">
        <v>2013</v>
      </c>
      <c r="R805" s="11">
        <f t="shared" si="51"/>
        <v>43492.25</v>
      </c>
      <c r="S805" s="10">
        <f t="shared" si="52"/>
        <v>43526.25</v>
      </c>
    </row>
    <row r="806" spans="1:19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>
        <v>1516600800</v>
      </c>
      <c r="L806" t="b">
        <v>0</v>
      </c>
      <c r="M806" t="b">
        <v>0</v>
      </c>
      <c r="N806" s="4">
        <f t="shared" si="49"/>
        <v>2.6873076923076922</v>
      </c>
      <c r="O806" s="5">
        <f t="shared" si="50"/>
        <v>32.050458715596328</v>
      </c>
      <c r="P806" t="s">
        <v>2008</v>
      </c>
      <c r="Q806" t="s">
        <v>2009</v>
      </c>
      <c r="R806" s="11">
        <f t="shared" si="51"/>
        <v>43102.25</v>
      </c>
      <c r="S806" s="10">
        <f t="shared" si="52"/>
        <v>43122.25</v>
      </c>
    </row>
    <row r="807" spans="1:19" ht="31.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t="s">
        <v>14</v>
      </c>
      <c r="G807">
        <v>67</v>
      </c>
      <c r="H807" t="s">
        <v>24</v>
      </c>
      <c r="I807" t="s">
        <v>25</v>
      </c>
      <c r="J807">
        <v>1416031200</v>
      </c>
      <c r="K807">
        <v>1420437600</v>
      </c>
      <c r="L807" t="b">
        <v>0</v>
      </c>
      <c r="M807" t="b">
        <v>0</v>
      </c>
      <c r="N807" s="4">
        <f t="shared" si="49"/>
        <v>0.50845360824742269</v>
      </c>
      <c r="O807" s="5">
        <f t="shared" si="50"/>
        <v>73.611940298507463</v>
      </c>
      <c r="P807" t="s">
        <v>2014</v>
      </c>
      <c r="Q807" t="s">
        <v>2015</v>
      </c>
      <c r="R807" s="11">
        <f t="shared" si="51"/>
        <v>41958.25</v>
      </c>
      <c r="S807" s="10">
        <f t="shared" si="52"/>
        <v>42009.25</v>
      </c>
    </row>
    <row r="808" spans="1:19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>
        <v>1332997200</v>
      </c>
      <c r="L808" t="b">
        <v>0</v>
      </c>
      <c r="M808" t="b">
        <v>1</v>
      </c>
      <c r="N808" s="4">
        <f t="shared" si="49"/>
        <v>11.802857142857142</v>
      </c>
      <c r="O808" s="5">
        <f t="shared" si="50"/>
        <v>108.71052631578948</v>
      </c>
      <c r="P808" t="s">
        <v>2014</v>
      </c>
      <c r="Q808" t="s">
        <v>2017</v>
      </c>
      <c r="R808" s="11">
        <f t="shared" si="51"/>
        <v>40973.25</v>
      </c>
      <c r="S808" s="10">
        <f t="shared" si="52"/>
        <v>40997.208333333336</v>
      </c>
    </row>
    <row r="809" spans="1:19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>
        <v>1574920800</v>
      </c>
      <c r="L809" t="b">
        <v>0</v>
      </c>
      <c r="M809" t="b">
        <v>1</v>
      </c>
      <c r="N809" s="4">
        <f t="shared" si="49"/>
        <v>2.64</v>
      </c>
      <c r="O809" s="5">
        <f t="shared" si="50"/>
        <v>42.97674418604651</v>
      </c>
      <c r="P809" t="s">
        <v>2012</v>
      </c>
      <c r="Q809" t="s">
        <v>2013</v>
      </c>
      <c r="R809" s="11">
        <f t="shared" si="51"/>
        <v>43753.208333333328</v>
      </c>
      <c r="S809" s="10">
        <f t="shared" si="52"/>
        <v>43797.25</v>
      </c>
    </row>
    <row r="810" spans="1:19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>
        <v>1463461200</v>
      </c>
      <c r="K810">
        <v>1464930000</v>
      </c>
      <c r="L810" t="b">
        <v>0</v>
      </c>
      <c r="M810" t="b">
        <v>0</v>
      </c>
      <c r="N810" s="4">
        <f t="shared" si="49"/>
        <v>0.30442307692307691</v>
      </c>
      <c r="O810" s="5">
        <f t="shared" si="50"/>
        <v>83.315789473684205</v>
      </c>
      <c r="P810" t="s">
        <v>2029</v>
      </c>
      <c r="Q810" t="s">
        <v>2030</v>
      </c>
      <c r="R810" s="11">
        <f t="shared" si="51"/>
        <v>42507.208333333328</v>
      </c>
      <c r="S810" s="10">
        <f t="shared" si="52"/>
        <v>42524.208333333328</v>
      </c>
    </row>
    <row r="811" spans="1:19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t="s">
        <v>14</v>
      </c>
      <c r="G811">
        <v>2108</v>
      </c>
      <c r="H811" t="s">
        <v>86</v>
      </c>
      <c r="I811" t="s">
        <v>87</v>
      </c>
      <c r="J811">
        <v>1344920400</v>
      </c>
      <c r="K811">
        <v>1345006800</v>
      </c>
      <c r="L811" t="b">
        <v>0</v>
      </c>
      <c r="M811" t="b">
        <v>0</v>
      </c>
      <c r="N811" s="4">
        <f t="shared" si="49"/>
        <v>0.62880681818181816</v>
      </c>
      <c r="O811" s="5">
        <f t="shared" si="50"/>
        <v>42</v>
      </c>
      <c r="P811" t="s">
        <v>2014</v>
      </c>
      <c r="Q811" t="s">
        <v>2015</v>
      </c>
      <c r="R811" s="11">
        <f t="shared" si="51"/>
        <v>41135.208333333336</v>
      </c>
      <c r="S811" s="10">
        <f t="shared" si="52"/>
        <v>41136.208333333336</v>
      </c>
    </row>
    <row r="812" spans="1:19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>
        <v>1512712800</v>
      </c>
      <c r="L812" t="b">
        <v>0</v>
      </c>
      <c r="M812" t="b">
        <v>1</v>
      </c>
      <c r="N812" s="4">
        <f t="shared" si="49"/>
        <v>1.9312499999999999</v>
      </c>
      <c r="O812" s="5">
        <f t="shared" si="50"/>
        <v>55.927601809954751</v>
      </c>
      <c r="P812" t="s">
        <v>2012</v>
      </c>
      <c r="Q812" t="s">
        <v>2013</v>
      </c>
      <c r="R812" s="11">
        <f t="shared" si="51"/>
        <v>43067.25</v>
      </c>
      <c r="S812" s="10">
        <f t="shared" si="52"/>
        <v>43077.25</v>
      </c>
    </row>
    <row r="813" spans="1:19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>
        <v>1452319200</v>
      </c>
      <c r="K813">
        <v>1452492000</v>
      </c>
      <c r="L813" t="b">
        <v>0</v>
      </c>
      <c r="M813" t="b">
        <v>1</v>
      </c>
      <c r="N813" s="4">
        <f t="shared" si="49"/>
        <v>0.77102702702702708</v>
      </c>
      <c r="O813" s="5">
        <f t="shared" si="50"/>
        <v>105.03681885125184</v>
      </c>
      <c r="P813" t="s">
        <v>2023</v>
      </c>
      <c r="Q813" t="s">
        <v>2024</v>
      </c>
      <c r="R813" s="11">
        <f t="shared" si="51"/>
        <v>42378.25</v>
      </c>
      <c r="S813" s="10">
        <f t="shared" si="52"/>
        <v>42380.25</v>
      </c>
    </row>
    <row r="814" spans="1:19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s="4">
        <f t="shared" si="49"/>
        <v>2.2552763819095478</v>
      </c>
      <c r="O814" s="5">
        <f t="shared" si="50"/>
        <v>48</v>
      </c>
      <c r="P814" t="s">
        <v>2020</v>
      </c>
      <c r="Q814" t="s">
        <v>2021</v>
      </c>
      <c r="R814" s="11">
        <f t="shared" si="51"/>
        <v>43206.208333333328</v>
      </c>
      <c r="S814" s="10">
        <f t="shared" si="52"/>
        <v>43211.208333333328</v>
      </c>
    </row>
    <row r="815" spans="1:19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>
        <v>1346907600</v>
      </c>
      <c r="L815" t="b">
        <v>0</v>
      </c>
      <c r="M815" t="b">
        <v>0</v>
      </c>
      <c r="N815" s="4">
        <f t="shared" si="49"/>
        <v>2.3940625</v>
      </c>
      <c r="O815" s="5">
        <f t="shared" si="50"/>
        <v>112.66176470588235</v>
      </c>
      <c r="P815" t="s">
        <v>2023</v>
      </c>
      <c r="Q815" t="s">
        <v>2024</v>
      </c>
      <c r="R815" s="11">
        <f t="shared" si="51"/>
        <v>41148.208333333336</v>
      </c>
      <c r="S815" s="10">
        <f t="shared" si="52"/>
        <v>41158.208333333336</v>
      </c>
    </row>
    <row r="816" spans="1:19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>
        <v>1464325200</v>
      </c>
      <c r="K816">
        <v>1464498000</v>
      </c>
      <c r="L816" t="b">
        <v>0</v>
      </c>
      <c r="M816" t="b">
        <v>1</v>
      </c>
      <c r="N816" s="4">
        <f t="shared" si="49"/>
        <v>0.921875</v>
      </c>
      <c r="O816" s="5">
        <f t="shared" si="50"/>
        <v>81.944444444444443</v>
      </c>
      <c r="P816" t="s">
        <v>2008</v>
      </c>
      <c r="Q816" t="s">
        <v>2009</v>
      </c>
      <c r="R816" s="11">
        <f t="shared" si="51"/>
        <v>42517.208333333328</v>
      </c>
      <c r="S816" s="10">
        <f t="shared" si="52"/>
        <v>42519.208333333328</v>
      </c>
    </row>
    <row r="817" spans="1:19" ht="31.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s="4">
        <f t="shared" si="49"/>
        <v>1.3023333333333333</v>
      </c>
      <c r="O817" s="5">
        <f t="shared" si="50"/>
        <v>64.049180327868854</v>
      </c>
      <c r="P817" t="s">
        <v>2008</v>
      </c>
      <c r="Q817" t="s">
        <v>2009</v>
      </c>
      <c r="R817" s="11">
        <f t="shared" si="51"/>
        <v>43068.25</v>
      </c>
      <c r="S817" s="10">
        <f t="shared" si="52"/>
        <v>43094.25</v>
      </c>
    </row>
    <row r="818" spans="1:19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>
        <v>1392184800</v>
      </c>
      <c r="L818" t="b">
        <v>1</v>
      </c>
      <c r="M818" t="b">
        <v>1</v>
      </c>
      <c r="N818" s="4">
        <f t="shared" si="49"/>
        <v>6.1521739130434785</v>
      </c>
      <c r="O818" s="5">
        <f t="shared" si="50"/>
        <v>106.39097744360902</v>
      </c>
      <c r="P818" t="s">
        <v>2012</v>
      </c>
      <c r="Q818" t="s">
        <v>2013</v>
      </c>
      <c r="R818" s="11">
        <f t="shared" si="51"/>
        <v>41680.25</v>
      </c>
      <c r="S818" s="10">
        <f t="shared" si="52"/>
        <v>41682.25</v>
      </c>
    </row>
    <row r="819" spans="1:19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>
        <v>1556946000</v>
      </c>
      <c r="K819">
        <v>1559365200</v>
      </c>
      <c r="L819" t="b">
        <v>0</v>
      </c>
      <c r="M819" t="b">
        <v>1</v>
      </c>
      <c r="N819" s="4">
        <f t="shared" si="49"/>
        <v>3.687953216374269</v>
      </c>
      <c r="O819" s="5">
        <f t="shared" si="50"/>
        <v>76.011249497790274</v>
      </c>
      <c r="P819" t="s">
        <v>2020</v>
      </c>
      <c r="Q819" t="s">
        <v>2021</v>
      </c>
      <c r="R819" s="11">
        <f t="shared" si="51"/>
        <v>43589.208333333328</v>
      </c>
      <c r="S819" s="10">
        <f t="shared" si="52"/>
        <v>43617.208333333328</v>
      </c>
    </row>
    <row r="820" spans="1:19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>
        <v>1549173600</v>
      </c>
      <c r="L820" t="b">
        <v>0</v>
      </c>
      <c r="M820" t="b">
        <v>1</v>
      </c>
      <c r="N820" s="4">
        <f t="shared" si="49"/>
        <v>10.948571428571428</v>
      </c>
      <c r="O820" s="5">
        <f t="shared" si="50"/>
        <v>111.07246376811594</v>
      </c>
      <c r="P820" t="s">
        <v>2012</v>
      </c>
      <c r="Q820" t="s">
        <v>2013</v>
      </c>
      <c r="R820" s="11">
        <f t="shared" si="51"/>
        <v>43486.25</v>
      </c>
      <c r="S820" s="10">
        <f t="shared" si="52"/>
        <v>43499.25</v>
      </c>
    </row>
    <row r="821" spans="1:19" ht="31.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>
        <v>1353736800</v>
      </c>
      <c r="K821">
        <v>1355032800</v>
      </c>
      <c r="L821" t="b">
        <v>1</v>
      </c>
      <c r="M821" t="b">
        <v>0</v>
      </c>
      <c r="N821" s="4">
        <f t="shared" si="49"/>
        <v>0.50662921348314605</v>
      </c>
      <c r="O821" s="5">
        <f t="shared" si="50"/>
        <v>95.936170212765958</v>
      </c>
      <c r="P821" t="s">
        <v>2023</v>
      </c>
      <c r="Q821" t="s">
        <v>2024</v>
      </c>
      <c r="R821" s="11">
        <f t="shared" si="51"/>
        <v>41237.25</v>
      </c>
      <c r="S821" s="10">
        <f t="shared" si="52"/>
        <v>41252.25</v>
      </c>
    </row>
    <row r="822" spans="1:19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>
        <v>1532840400</v>
      </c>
      <c r="K822">
        <v>1533963600</v>
      </c>
      <c r="L822" t="b">
        <v>0</v>
      </c>
      <c r="M822" t="b">
        <v>1</v>
      </c>
      <c r="N822" s="4">
        <f t="shared" si="49"/>
        <v>8.0060000000000002</v>
      </c>
      <c r="O822" s="5">
        <f t="shared" si="50"/>
        <v>43.043010752688176</v>
      </c>
      <c r="P822" t="s">
        <v>2008</v>
      </c>
      <c r="Q822" t="s">
        <v>2009</v>
      </c>
      <c r="R822" s="11">
        <f t="shared" si="51"/>
        <v>43310.208333333328</v>
      </c>
      <c r="S822" s="10">
        <f t="shared" si="52"/>
        <v>43323.208333333328</v>
      </c>
    </row>
    <row r="823" spans="1:19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>
        <v>1489381200</v>
      </c>
      <c r="L823" t="b">
        <v>0</v>
      </c>
      <c r="M823" t="b">
        <v>0</v>
      </c>
      <c r="N823" s="4">
        <f t="shared" si="49"/>
        <v>2.9128571428571428</v>
      </c>
      <c r="O823" s="5">
        <f t="shared" si="50"/>
        <v>67.966666666666669</v>
      </c>
      <c r="P823" t="s">
        <v>2014</v>
      </c>
      <c r="Q823" t="s">
        <v>2015</v>
      </c>
      <c r="R823" s="11">
        <f t="shared" si="51"/>
        <v>42794.25</v>
      </c>
      <c r="S823" s="10">
        <f t="shared" si="52"/>
        <v>42807.208333333328</v>
      </c>
    </row>
    <row r="824" spans="1:19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>
        <v>1395032400</v>
      </c>
      <c r="L824" t="b">
        <v>0</v>
      </c>
      <c r="M824" t="b">
        <v>0</v>
      </c>
      <c r="N824" s="4">
        <f t="shared" si="49"/>
        <v>3.4996666666666667</v>
      </c>
      <c r="O824" s="5">
        <f t="shared" si="50"/>
        <v>89.991428571428571</v>
      </c>
      <c r="P824" t="s">
        <v>2008</v>
      </c>
      <c r="Q824" t="s">
        <v>2009</v>
      </c>
      <c r="R824" s="11">
        <f t="shared" si="51"/>
        <v>41698.25</v>
      </c>
      <c r="S824" s="10">
        <f t="shared" si="52"/>
        <v>41715.208333333336</v>
      </c>
    </row>
    <row r="825" spans="1:19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>
        <v>1412485200</v>
      </c>
      <c r="L825" t="b">
        <v>1</v>
      </c>
      <c r="M825" t="b">
        <v>1</v>
      </c>
      <c r="N825" s="4">
        <f t="shared" si="49"/>
        <v>3.5707317073170732</v>
      </c>
      <c r="O825" s="5">
        <f t="shared" si="50"/>
        <v>58.095238095238095</v>
      </c>
      <c r="P825" t="s">
        <v>2008</v>
      </c>
      <c r="Q825" t="s">
        <v>2009</v>
      </c>
      <c r="R825" s="11">
        <f t="shared" si="51"/>
        <v>41892.208333333336</v>
      </c>
      <c r="S825" s="10">
        <f t="shared" si="52"/>
        <v>41917.208333333336</v>
      </c>
    </row>
    <row r="826" spans="1:19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>
        <v>1279688400</v>
      </c>
      <c r="L826" t="b">
        <v>0</v>
      </c>
      <c r="M826" t="b">
        <v>1</v>
      </c>
      <c r="N826" s="4">
        <f t="shared" si="49"/>
        <v>1.2648941176470587</v>
      </c>
      <c r="O826" s="5">
        <f t="shared" si="50"/>
        <v>83.996875000000003</v>
      </c>
      <c r="P826" t="s">
        <v>2020</v>
      </c>
      <c r="Q826" t="s">
        <v>2021</v>
      </c>
      <c r="R826" s="11">
        <f t="shared" si="51"/>
        <v>40348.208333333336</v>
      </c>
      <c r="S826" s="10">
        <f t="shared" si="52"/>
        <v>40380.208333333336</v>
      </c>
    </row>
    <row r="827" spans="1:19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t="s">
        <v>19</v>
      </c>
      <c r="G827">
        <v>157</v>
      </c>
      <c r="H827" t="s">
        <v>36</v>
      </c>
      <c r="I827" t="s">
        <v>37</v>
      </c>
      <c r="J827">
        <v>1500958800</v>
      </c>
      <c r="K827">
        <v>1501995600</v>
      </c>
      <c r="L827" t="b">
        <v>0</v>
      </c>
      <c r="M827" t="b">
        <v>0</v>
      </c>
      <c r="N827" s="4">
        <f t="shared" si="49"/>
        <v>3.875</v>
      </c>
      <c r="O827" s="5">
        <f t="shared" si="50"/>
        <v>88.853503184713375</v>
      </c>
      <c r="P827" t="s">
        <v>2014</v>
      </c>
      <c r="Q827" t="s">
        <v>2025</v>
      </c>
      <c r="R827" s="11">
        <f t="shared" si="51"/>
        <v>42941.208333333328</v>
      </c>
      <c r="S827" s="10">
        <f t="shared" si="52"/>
        <v>42953.208333333328</v>
      </c>
    </row>
    <row r="828" spans="1:19" ht="31.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>
        <v>1294639200</v>
      </c>
      <c r="L828" t="b">
        <v>0</v>
      </c>
      <c r="M828" t="b">
        <v>1</v>
      </c>
      <c r="N828" s="4">
        <f t="shared" si="49"/>
        <v>4.5703571428571426</v>
      </c>
      <c r="O828" s="5">
        <f t="shared" si="50"/>
        <v>65.963917525773198</v>
      </c>
      <c r="P828" t="s">
        <v>2012</v>
      </c>
      <c r="Q828" t="s">
        <v>2013</v>
      </c>
      <c r="R828" s="11">
        <f t="shared" si="51"/>
        <v>40525.25</v>
      </c>
      <c r="S828" s="10">
        <f t="shared" si="52"/>
        <v>40553.25</v>
      </c>
    </row>
    <row r="829" spans="1:19" ht="31.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t="s">
        <v>19</v>
      </c>
      <c r="G829">
        <v>82</v>
      </c>
      <c r="H829" t="s">
        <v>24</v>
      </c>
      <c r="I829" t="s">
        <v>25</v>
      </c>
      <c r="J829">
        <v>1304398800</v>
      </c>
      <c r="K829">
        <v>1305435600</v>
      </c>
      <c r="L829" t="b">
        <v>0</v>
      </c>
      <c r="M829" t="b">
        <v>1</v>
      </c>
      <c r="N829" s="4">
        <f t="shared" si="49"/>
        <v>2.6669565217391304</v>
      </c>
      <c r="O829" s="5">
        <f t="shared" si="50"/>
        <v>74.804878048780495</v>
      </c>
      <c r="P829" t="s">
        <v>2014</v>
      </c>
      <c r="Q829" t="s">
        <v>2017</v>
      </c>
      <c r="R829" s="11">
        <f t="shared" si="51"/>
        <v>40666.208333333336</v>
      </c>
      <c r="S829" s="10">
        <f t="shared" si="52"/>
        <v>40678.208333333336</v>
      </c>
    </row>
    <row r="830" spans="1:19" ht="31.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>
        <v>1535432400</v>
      </c>
      <c r="K830">
        <v>1537592400</v>
      </c>
      <c r="L830" t="b">
        <v>0</v>
      </c>
      <c r="M830" t="b">
        <v>0</v>
      </c>
      <c r="N830" s="4">
        <f t="shared" si="49"/>
        <v>0.69</v>
      </c>
      <c r="O830" s="5">
        <f t="shared" si="50"/>
        <v>69.98571428571428</v>
      </c>
      <c r="P830" t="s">
        <v>2012</v>
      </c>
      <c r="Q830" t="s">
        <v>2013</v>
      </c>
      <c r="R830" s="11">
        <f t="shared" si="51"/>
        <v>43340.208333333328</v>
      </c>
      <c r="S830" s="10">
        <f t="shared" si="52"/>
        <v>43365.208333333328</v>
      </c>
    </row>
    <row r="831" spans="1:19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>
        <v>1433826000</v>
      </c>
      <c r="K831">
        <v>1435122000</v>
      </c>
      <c r="L831" t="b">
        <v>0</v>
      </c>
      <c r="M831" t="b">
        <v>0</v>
      </c>
      <c r="N831" s="4">
        <f t="shared" si="49"/>
        <v>0.51343749999999999</v>
      </c>
      <c r="O831" s="5">
        <f t="shared" si="50"/>
        <v>32.006493506493506</v>
      </c>
      <c r="P831" t="s">
        <v>2012</v>
      </c>
      <c r="Q831" t="s">
        <v>2013</v>
      </c>
      <c r="R831" s="11">
        <f t="shared" si="51"/>
        <v>42164.208333333328</v>
      </c>
      <c r="S831" s="10">
        <f t="shared" si="52"/>
        <v>42179.208333333328</v>
      </c>
    </row>
    <row r="832" spans="1:19" ht="31.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>
        <v>1514959200</v>
      </c>
      <c r="K832">
        <v>1520056800</v>
      </c>
      <c r="L832" t="b">
        <v>0</v>
      </c>
      <c r="M832" t="b">
        <v>0</v>
      </c>
      <c r="N832" s="4">
        <f t="shared" si="49"/>
        <v>1.1710526315789473E-2</v>
      </c>
      <c r="O832" s="5">
        <f t="shared" si="50"/>
        <v>64.727272727272734</v>
      </c>
      <c r="P832" t="s">
        <v>2012</v>
      </c>
      <c r="Q832" t="s">
        <v>2013</v>
      </c>
      <c r="R832" s="11">
        <f t="shared" si="51"/>
        <v>43103.25</v>
      </c>
      <c r="S832" s="10">
        <f t="shared" si="52"/>
        <v>43162.25</v>
      </c>
    </row>
    <row r="833" spans="1:19" ht="31.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>
        <v>1335675600</v>
      </c>
      <c r="L833" t="b">
        <v>0</v>
      </c>
      <c r="M833" t="b">
        <v>0</v>
      </c>
      <c r="N833" s="4">
        <f t="shared" si="49"/>
        <v>1.089773429454171</v>
      </c>
      <c r="O833" s="5">
        <f t="shared" si="50"/>
        <v>24.998110087408456</v>
      </c>
      <c r="P833" t="s">
        <v>2027</v>
      </c>
      <c r="Q833" t="s">
        <v>2028</v>
      </c>
      <c r="R833" s="11">
        <f t="shared" si="51"/>
        <v>40994.208333333336</v>
      </c>
      <c r="S833" s="10">
        <f t="shared" si="52"/>
        <v>41028.208333333336</v>
      </c>
    </row>
    <row r="834" spans="1:19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>
        <v>1445490000</v>
      </c>
      <c r="K834">
        <v>1448431200</v>
      </c>
      <c r="L834" t="b">
        <v>1</v>
      </c>
      <c r="M834" t="b">
        <v>0</v>
      </c>
      <c r="N834" s="4">
        <f t="shared" si="49"/>
        <v>3.1517592592592591</v>
      </c>
      <c r="O834" s="5">
        <f t="shared" si="50"/>
        <v>104.97764070932922</v>
      </c>
      <c r="P834" t="s">
        <v>2020</v>
      </c>
      <c r="Q834" t="s">
        <v>2034</v>
      </c>
      <c r="R834" s="11">
        <f t="shared" si="51"/>
        <v>42299.208333333328</v>
      </c>
      <c r="S834" s="10">
        <f t="shared" si="52"/>
        <v>42333.25</v>
      </c>
    </row>
    <row r="835" spans="1:19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>
        <v>1297663200</v>
      </c>
      <c r="K835">
        <v>1298613600</v>
      </c>
      <c r="L835" t="b">
        <v>0</v>
      </c>
      <c r="M835" t="b">
        <v>0</v>
      </c>
      <c r="N835" s="4">
        <f t="shared" ref="N835:N898" si="53">E835/D835</f>
        <v>1.5769117647058823</v>
      </c>
      <c r="O835" s="5">
        <f t="shared" ref="O835:O898" si="54">E835/G835</f>
        <v>64.987878787878785</v>
      </c>
      <c r="P835" t="s">
        <v>2020</v>
      </c>
      <c r="Q835" t="s">
        <v>2034</v>
      </c>
      <c r="R835" s="11">
        <f t="shared" ref="R835:R898" si="55">(((J835/60)/60)/24)+DATE(1970,1,1)</f>
        <v>40588.25</v>
      </c>
      <c r="S835" s="10">
        <f t="shared" ref="S835:S898" si="56">(((K835/60)/60)/24)+DATE(1970,1,1)</f>
        <v>40599.25</v>
      </c>
    </row>
    <row r="836" spans="1:19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>
        <v>1372482000</v>
      </c>
      <c r="L836" t="b">
        <v>0</v>
      </c>
      <c r="M836" t="b">
        <v>0</v>
      </c>
      <c r="N836" s="4">
        <f t="shared" si="53"/>
        <v>1.5380821917808218</v>
      </c>
      <c r="O836" s="5">
        <f t="shared" si="54"/>
        <v>94.352941176470594</v>
      </c>
      <c r="P836" t="s">
        <v>2012</v>
      </c>
      <c r="Q836" t="s">
        <v>2013</v>
      </c>
      <c r="R836" s="11">
        <f t="shared" si="55"/>
        <v>41448.208333333336</v>
      </c>
      <c r="S836" s="10">
        <f t="shared" si="56"/>
        <v>41454.208333333336</v>
      </c>
    </row>
    <row r="837" spans="1:19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>
        <v>1425103200</v>
      </c>
      <c r="K837">
        <v>1425621600</v>
      </c>
      <c r="L837" t="b">
        <v>0</v>
      </c>
      <c r="M837" t="b">
        <v>0</v>
      </c>
      <c r="N837" s="4">
        <f t="shared" si="53"/>
        <v>0.89738979118329465</v>
      </c>
      <c r="O837" s="5">
        <f t="shared" si="54"/>
        <v>44.001706484641637</v>
      </c>
      <c r="P837" t="s">
        <v>2010</v>
      </c>
      <c r="Q837" t="s">
        <v>2011</v>
      </c>
      <c r="R837" s="11">
        <f t="shared" si="55"/>
        <v>42063.25</v>
      </c>
      <c r="S837" s="10">
        <f t="shared" si="56"/>
        <v>42069.25</v>
      </c>
    </row>
    <row r="838" spans="1:19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>
        <v>1265349600</v>
      </c>
      <c r="K838">
        <v>1266300000</v>
      </c>
      <c r="L838" t="b">
        <v>0</v>
      </c>
      <c r="M838" t="b">
        <v>0</v>
      </c>
      <c r="N838" s="4">
        <f t="shared" si="53"/>
        <v>0.75135802469135804</v>
      </c>
      <c r="O838" s="5">
        <f t="shared" si="54"/>
        <v>64.744680851063833</v>
      </c>
      <c r="P838" t="s">
        <v>2008</v>
      </c>
      <c r="Q838" t="s">
        <v>2018</v>
      </c>
      <c r="R838" s="11">
        <f t="shared" si="55"/>
        <v>40214.25</v>
      </c>
      <c r="S838" s="10">
        <f t="shared" si="56"/>
        <v>40225.25</v>
      </c>
    </row>
    <row r="839" spans="1:19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>
        <v>1305867600</v>
      </c>
      <c r="L839" t="b">
        <v>0</v>
      </c>
      <c r="M839" t="b">
        <v>0</v>
      </c>
      <c r="N839" s="4">
        <f t="shared" si="53"/>
        <v>8.5288135593220336</v>
      </c>
      <c r="O839" s="5">
        <f t="shared" si="54"/>
        <v>84.00667779632721</v>
      </c>
      <c r="P839" t="s">
        <v>2008</v>
      </c>
      <c r="Q839" t="s">
        <v>2033</v>
      </c>
      <c r="R839" s="11">
        <f t="shared" si="55"/>
        <v>40629.208333333336</v>
      </c>
      <c r="S839" s="10">
        <f t="shared" si="56"/>
        <v>40683.208333333336</v>
      </c>
    </row>
    <row r="840" spans="1:19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>
        <v>1538802000</v>
      </c>
      <c r="L840" t="b">
        <v>0</v>
      </c>
      <c r="M840" t="b">
        <v>0</v>
      </c>
      <c r="N840" s="4">
        <f t="shared" si="53"/>
        <v>1.3890625000000001</v>
      </c>
      <c r="O840" s="5">
        <f t="shared" si="54"/>
        <v>34.061302681992338</v>
      </c>
      <c r="P840" t="s">
        <v>2012</v>
      </c>
      <c r="Q840" t="s">
        <v>2013</v>
      </c>
      <c r="R840" s="11">
        <f t="shared" si="55"/>
        <v>43370.208333333328</v>
      </c>
      <c r="S840" s="10">
        <f t="shared" si="56"/>
        <v>43379.208333333328</v>
      </c>
    </row>
    <row r="841" spans="1:19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>
        <v>1398920400</v>
      </c>
      <c r="L841" t="b">
        <v>0</v>
      </c>
      <c r="M841" t="b">
        <v>1</v>
      </c>
      <c r="N841" s="4">
        <f t="shared" si="53"/>
        <v>1.9018181818181819</v>
      </c>
      <c r="O841" s="5">
        <f t="shared" si="54"/>
        <v>93.273885350318466</v>
      </c>
      <c r="P841" t="s">
        <v>2014</v>
      </c>
      <c r="Q841" t="s">
        <v>2015</v>
      </c>
      <c r="R841" s="11">
        <f t="shared" si="55"/>
        <v>41715.208333333336</v>
      </c>
      <c r="S841" s="10">
        <f t="shared" si="56"/>
        <v>41760.208333333336</v>
      </c>
    </row>
    <row r="842" spans="1:19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>
        <v>1405659600</v>
      </c>
      <c r="L842" t="b">
        <v>0</v>
      </c>
      <c r="M842" t="b">
        <v>1</v>
      </c>
      <c r="N842" s="4">
        <f t="shared" si="53"/>
        <v>1.0024333619948409</v>
      </c>
      <c r="O842" s="5">
        <f t="shared" si="54"/>
        <v>32.998301726577978</v>
      </c>
      <c r="P842" t="s">
        <v>2012</v>
      </c>
      <c r="Q842" t="s">
        <v>2013</v>
      </c>
      <c r="R842" s="11">
        <f t="shared" si="55"/>
        <v>41836.208333333336</v>
      </c>
      <c r="S842" s="10">
        <f t="shared" si="56"/>
        <v>41838.208333333336</v>
      </c>
    </row>
    <row r="843" spans="1:19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>
        <v>1457244000</v>
      </c>
      <c r="L843" t="b">
        <v>0</v>
      </c>
      <c r="M843" t="b">
        <v>0</v>
      </c>
      <c r="N843" s="4">
        <f t="shared" si="53"/>
        <v>1.4275824175824177</v>
      </c>
      <c r="O843" s="5">
        <f t="shared" si="54"/>
        <v>83.812903225806451</v>
      </c>
      <c r="P843" t="s">
        <v>2010</v>
      </c>
      <c r="Q843" t="s">
        <v>2011</v>
      </c>
      <c r="R843" s="11">
        <f t="shared" si="55"/>
        <v>42419.25</v>
      </c>
      <c r="S843" s="10">
        <f t="shared" si="56"/>
        <v>42435.25</v>
      </c>
    </row>
    <row r="844" spans="1:19" ht="31.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>
        <v>1529038800</v>
      </c>
      <c r="K844">
        <v>1529298000</v>
      </c>
      <c r="L844" t="b">
        <v>0</v>
      </c>
      <c r="M844" t="b">
        <v>0</v>
      </c>
      <c r="N844" s="4">
        <f t="shared" si="53"/>
        <v>5.6313333333333331</v>
      </c>
      <c r="O844" s="5">
        <f t="shared" si="54"/>
        <v>63.992424242424242</v>
      </c>
      <c r="P844" t="s">
        <v>2010</v>
      </c>
      <c r="Q844" t="s">
        <v>2019</v>
      </c>
      <c r="R844" s="11">
        <f t="shared" si="55"/>
        <v>43266.208333333328</v>
      </c>
      <c r="S844" s="10">
        <f t="shared" si="56"/>
        <v>43269.208333333328</v>
      </c>
    </row>
    <row r="845" spans="1:19" ht="31.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>
        <v>1535259600</v>
      </c>
      <c r="K845">
        <v>1535778000</v>
      </c>
      <c r="L845" t="b">
        <v>0</v>
      </c>
      <c r="M845" t="b">
        <v>0</v>
      </c>
      <c r="N845" s="4">
        <f t="shared" si="53"/>
        <v>0.30715909090909088</v>
      </c>
      <c r="O845" s="5">
        <f t="shared" si="54"/>
        <v>81.909090909090907</v>
      </c>
      <c r="P845" t="s">
        <v>2027</v>
      </c>
      <c r="Q845" t="s">
        <v>2028</v>
      </c>
      <c r="R845" s="11">
        <f t="shared" si="55"/>
        <v>43338.208333333328</v>
      </c>
      <c r="S845" s="10">
        <f t="shared" si="56"/>
        <v>43344.208333333328</v>
      </c>
    </row>
    <row r="846" spans="1:19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>
        <v>1327212000</v>
      </c>
      <c r="K846">
        <v>1327471200</v>
      </c>
      <c r="L846" t="b">
        <v>0</v>
      </c>
      <c r="M846" t="b">
        <v>0</v>
      </c>
      <c r="N846" s="4">
        <f t="shared" si="53"/>
        <v>0.99397727272727276</v>
      </c>
      <c r="O846" s="5">
        <f t="shared" si="54"/>
        <v>93.053191489361708</v>
      </c>
      <c r="P846" t="s">
        <v>2014</v>
      </c>
      <c r="Q846" t="s">
        <v>2015</v>
      </c>
      <c r="R846" s="11">
        <f t="shared" si="55"/>
        <v>40930.25</v>
      </c>
      <c r="S846" s="10">
        <f t="shared" si="56"/>
        <v>40933.25</v>
      </c>
    </row>
    <row r="847" spans="1:19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>
        <v>1526360400</v>
      </c>
      <c r="K847">
        <v>1529557200</v>
      </c>
      <c r="L847" t="b">
        <v>0</v>
      </c>
      <c r="M847" t="b">
        <v>0</v>
      </c>
      <c r="N847" s="4">
        <f t="shared" si="53"/>
        <v>1.9754935622317598</v>
      </c>
      <c r="O847" s="5">
        <f t="shared" si="54"/>
        <v>101.98449039881831</v>
      </c>
      <c r="P847" t="s">
        <v>2010</v>
      </c>
      <c r="Q847" t="s">
        <v>2011</v>
      </c>
      <c r="R847" s="11">
        <f t="shared" si="55"/>
        <v>43235.208333333328</v>
      </c>
      <c r="S847" s="10">
        <f t="shared" si="56"/>
        <v>43272.208333333328</v>
      </c>
    </row>
    <row r="848" spans="1:19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>
        <v>1535259600</v>
      </c>
      <c r="L848" t="b">
        <v>1</v>
      </c>
      <c r="M848" t="b">
        <v>1</v>
      </c>
      <c r="N848" s="4">
        <f t="shared" si="53"/>
        <v>5.085</v>
      </c>
      <c r="O848" s="5">
        <f t="shared" si="54"/>
        <v>105.9375</v>
      </c>
      <c r="P848" t="s">
        <v>2010</v>
      </c>
      <c r="Q848" t="s">
        <v>2011</v>
      </c>
      <c r="R848" s="11">
        <f t="shared" si="55"/>
        <v>43302.208333333328</v>
      </c>
      <c r="S848" s="10">
        <f t="shared" si="56"/>
        <v>43338.208333333328</v>
      </c>
    </row>
    <row r="849" spans="1:19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>
        <v>1515564000</v>
      </c>
      <c r="L849" t="b">
        <v>0</v>
      </c>
      <c r="M849" t="b">
        <v>0</v>
      </c>
      <c r="N849" s="4">
        <f t="shared" si="53"/>
        <v>2.3774468085106384</v>
      </c>
      <c r="O849" s="5">
        <f t="shared" si="54"/>
        <v>101.58181818181818</v>
      </c>
      <c r="P849" t="s">
        <v>2029</v>
      </c>
      <c r="Q849" t="s">
        <v>2030</v>
      </c>
      <c r="R849" s="11">
        <f t="shared" si="55"/>
        <v>43107.25</v>
      </c>
      <c r="S849" s="10">
        <f t="shared" si="56"/>
        <v>43110.25</v>
      </c>
    </row>
    <row r="850" spans="1:19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>
        <v>1277096400</v>
      </c>
      <c r="L850" t="b">
        <v>0</v>
      </c>
      <c r="M850" t="b">
        <v>0</v>
      </c>
      <c r="N850" s="4">
        <f t="shared" si="53"/>
        <v>3.3846875000000001</v>
      </c>
      <c r="O850" s="5">
        <f t="shared" si="54"/>
        <v>62.970930232558139</v>
      </c>
      <c r="P850" t="s">
        <v>2014</v>
      </c>
      <c r="Q850" t="s">
        <v>2017</v>
      </c>
      <c r="R850" s="11">
        <f t="shared" si="55"/>
        <v>40341.208333333336</v>
      </c>
      <c r="S850" s="10">
        <f t="shared" si="56"/>
        <v>40350.208333333336</v>
      </c>
    </row>
    <row r="851" spans="1:19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>
        <v>1329026400</v>
      </c>
      <c r="L851" t="b">
        <v>0</v>
      </c>
      <c r="M851" t="b">
        <v>1</v>
      </c>
      <c r="N851" s="4">
        <f t="shared" si="53"/>
        <v>1.3308955223880596</v>
      </c>
      <c r="O851" s="5">
        <f t="shared" si="54"/>
        <v>29.045602605863191</v>
      </c>
      <c r="P851" t="s">
        <v>2008</v>
      </c>
      <c r="Q851" t="s">
        <v>2018</v>
      </c>
      <c r="R851" s="11">
        <f t="shared" si="55"/>
        <v>40948.25</v>
      </c>
      <c r="S851" s="10">
        <f t="shared" si="56"/>
        <v>40951.25</v>
      </c>
    </row>
    <row r="852" spans="1:19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>
        <v>1321682400</v>
      </c>
      <c r="K852">
        <v>1322978400</v>
      </c>
      <c r="L852" t="b">
        <v>1</v>
      </c>
      <c r="M852" t="b">
        <v>0</v>
      </c>
      <c r="N852" s="4">
        <f t="shared" si="53"/>
        <v>0.01</v>
      </c>
      <c r="O852" s="5">
        <f t="shared" si="54"/>
        <v>1</v>
      </c>
      <c r="P852" t="s">
        <v>2008</v>
      </c>
      <c r="Q852" t="s">
        <v>2009</v>
      </c>
      <c r="R852" s="11">
        <f t="shared" si="55"/>
        <v>40866.25</v>
      </c>
      <c r="S852" s="10">
        <f t="shared" si="56"/>
        <v>40881.25</v>
      </c>
    </row>
    <row r="853" spans="1:19" ht="31.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>
        <v>1338786000</v>
      </c>
      <c r="L853" t="b">
        <v>0</v>
      </c>
      <c r="M853" t="b">
        <v>0</v>
      </c>
      <c r="N853" s="4">
        <f t="shared" si="53"/>
        <v>2.0779999999999998</v>
      </c>
      <c r="O853" s="5">
        <f t="shared" si="54"/>
        <v>77.924999999999997</v>
      </c>
      <c r="P853" t="s">
        <v>2008</v>
      </c>
      <c r="Q853" t="s">
        <v>2016</v>
      </c>
      <c r="R853" s="11">
        <f t="shared" si="55"/>
        <v>41031.208333333336</v>
      </c>
      <c r="S853" s="10">
        <f t="shared" si="56"/>
        <v>41064.208333333336</v>
      </c>
    </row>
    <row r="854" spans="1:19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>
        <v>1310792400</v>
      </c>
      <c r="K854">
        <v>1311656400</v>
      </c>
      <c r="L854" t="b">
        <v>0</v>
      </c>
      <c r="M854" t="b">
        <v>1</v>
      </c>
      <c r="N854" s="4">
        <f t="shared" si="53"/>
        <v>0.51122448979591839</v>
      </c>
      <c r="O854" s="5">
        <f t="shared" si="54"/>
        <v>80.806451612903231</v>
      </c>
      <c r="P854" t="s">
        <v>2023</v>
      </c>
      <c r="Q854" t="s">
        <v>2024</v>
      </c>
      <c r="R854" s="11">
        <f t="shared" si="55"/>
        <v>40740.208333333336</v>
      </c>
      <c r="S854" s="10">
        <f t="shared" si="56"/>
        <v>40750.208333333336</v>
      </c>
    </row>
    <row r="855" spans="1:19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s="4">
        <f t="shared" si="53"/>
        <v>6.5205847953216374</v>
      </c>
      <c r="O855" s="5">
        <f t="shared" si="54"/>
        <v>76.006816632583508</v>
      </c>
      <c r="P855" t="s">
        <v>2008</v>
      </c>
      <c r="Q855" t="s">
        <v>2018</v>
      </c>
      <c r="R855" s="11">
        <f t="shared" si="55"/>
        <v>40714.208333333336</v>
      </c>
      <c r="S855" s="10">
        <f t="shared" si="56"/>
        <v>40719.208333333336</v>
      </c>
    </row>
    <row r="856" spans="1:19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s="4">
        <f t="shared" si="53"/>
        <v>1.1363099415204678</v>
      </c>
      <c r="O856" s="5">
        <f t="shared" si="54"/>
        <v>72.993613824192337</v>
      </c>
      <c r="P856" t="s">
        <v>2020</v>
      </c>
      <c r="Q856" t="s">
        <v>2026</v>
      </c>
      <c r="R856" s="11">
        <f t="shared" si="55"/>
        <v>43787.25</v>
      </c>
      <c r="S856" s="10">
        <f t="shared" si="56"/>
        <v>43814.25</v>
      </c>
    </row>
    <row r="857" spans="1:19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>
        <v>1308373200</v>
      </c>
      <c r="K857">
        <v>1311051600</v>
      </c>
      <c r="L857" t="b">
        <v>0</v>
      </c>
      <c r="M857" t="b">
        <v>0</v>
      </c>
      <c r="N857" s="4">
        <f t="shared" si="53"/>
        <v>1.0237606837606839</v>
      </c>
      <c r="O857" s="5">
        <f t="shared" si="54"/>
        <v>53</v>
      </c>
      <c r="P857" t="s">
        <v>2012</v>
      </c>
      <c r="Q857" t="s">
        <v>2013</v>
      </c>
      <c r="R857" s="11">
        <f t="shared" si="55"/>
        <v>40712.208333333336</v>
      </c>
      <c r="S857" s="10">
        <f t="shared" si="56"/>
        <v>40743.208333333336</v>
      </c>
    </row>
    <row r="858" spans="1:19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>
        <v>1336712400</v>
      </c>
      <c r="L858" t="b">
        <v>0</v>
      </c>
      <c r="M858" t="b">
        <v>0</v>
      </c>
      <c r="N858" s="4">
        <f t="shared" si="53"/>
        <v>3.5658333333333334</v>
      </c>
      <c r="O858" s="5">
        <f t="shared" si="54"/>
        <v>54.164556962025316</v>
      </c>
      <c r="P858" t="s">
        <v>2029</v>
      </c>
      <c r="Q858" t="s">
        <v>2030</v>
      </c>
      <c r="R858" s="11">
        <f t="shared" si="55"/>
        <v>41023.208333333336</v>
      </c>
      <c r="S858" s="10">
        <f t="shared" si="56"/>
        <v>41040.208333333336</v>
      </c>
    </row>
    <row r="859" spans="1:19" ht="31.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t="s">
        <v>19</v>
      </c>
      <c r="G859">
        <v>225</v>
      </c>
      <c r="H859" t="s">
        <v>86</v>
      </c>
      <c r="I859" t="s">
        <v>87</v>
      </c>
      <c r="J859">
        <v>1328421600</v>
      </c>
      <c r="K859">
        <v>1330408800</v>
      </c>
      <c r="L859" t="b">
        <v>1</v>
      </c>
      <c r="M859" t="b">
        <v>0</v>
      </c>
      <c r="N859" s="4">
        <f t="shared" si="53"/>
        <v>1.3986792452830188</v>
      </c>
      <c r="O859" s="5">
        <f t="shared" si="54"/>
        <v>32.946666666666665</v>
      </c>
      <c r="P859" t="s">
        <v>2014</v>
      </c>
      <c r="Q859" t="s">
        <v>2025</v>
      </c>
      <c r="R859" s="11">
        <f t="shared" si="55"/>
        <v>40944.25</v>
      </c>
      <c r="S859" s="10">
        <f t="shared" si="56"/>
        <v>40967.25</v>
      </c>
    </row>
    <row r="860" spans="1:19" ht="31.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>
        <v>1524286800</v>
      </c>
      <c r="K860">
        <v>1524891600</v>
      </c>
      <c r="L860" t="b">
        <v>1</v>
      </c>
      <c r="M860" t="b">
        <v>0</v>
      </c>
      <c r="N860" s="4">
        <f t="shared" si="53"/>
        <v>0.69450000000000001</v>
      </c>
      <c r="O860" s="5">
        <f t="shared" si="54"/>
        <v>79.371428571428567</v>
      </c>
      <c r="P860" t="s">
        <v>2029</v>
      </c>
      <c r="Q860" t="s">
        <v>2030</v>
      </c>
      <c r="R860" s="11">
        <f t="shared" si="55"/>
        <v>43211.208333333328</v>
      </c>
      <c r="S860" s="10">
        <f t="shared" si="56"/>
        <v>43218.208333333328</v>
      </c>
    </row>
    <row r="861" spans="1:19" ht="31.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>
        <v>1362117600</v>
      </c>
      <c r="K861">
        <v>1363669200</v>
      </c>
      <c r="L861" t="b">
        <v>0</v>
      </c>
      <c r="M861" t="b">
        <v>1</v>
      </c>
      <c r="N861" s="4">
        <f t="shared" si="53"/>
        <v>0.35534246575342465</v>
      </c>
      <c r="O861" s="5">
        <f t="shared" si="54"/>
        <v>41.174603174603178</v>
      </c>
      <c r="P861" t="s">
        <v>2012</v>
      </c>
      <c r="Q861" t="s">
        <v>2013</v>
      </c>
      <c r="R861" s="11">
        <f t="shared" si="55"/>
        <v>41334.25</v>
      </c>
      <c r="S861" s="10">
        <f t="shared" si="56"/>
        <v>41352.208333333336</v>
      </c>
    </row>
    <row r="862" spans="1:19" ht="31.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>
        <v>1551420000</v>
      </c>
      <c r="L862" t="b">
        <v>0</v>
      </c>
      <c r="M862" t="b">
        <v>1</v>
      </c>
      <c r="N862" s="4">
        <f t="shared" si="53"/>
        <v>2.5165000000000002</v>
      </c>
      <c r="O862" s="5">
        <f t="shared" si="54"/>
        <v>77.430769230769229</v>
      </c>
      <c r="P862" t="s">
        <v>2010</v>
      </c>
      <c r="Q862" t="s">
        <v>2019</v>
      </c>
      <c r="R862" s="11">
        <f t="shared" si="55"/>
        <v>43515.25</v>
      </c>
      <c r="S862" s="10">
        <f t="shared" si="56"/>
        <v>43525.25</v>
      </c>
    </row>
    <row r="863" spans="1:19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>
        <v>1269838800</v>
      </c>
      <c r="L863" t="b">
        <v>0</v>
      </c>
      <c r="M863" t="b">
        <v>0</v>
      </c>
      <c r="N863" s="4">
        <f t="shared" si="53"/>
        <v>1.0587500000000001</v>
      </c>
      <c r="O863" s="5">
        <f t="shared" si="54"/>
        <v>57.159509202453989</v>
      </c>
      <c r="P863" t="s">
        <v>2012</v>
      </c>
      <c r="Q863" t="s">
        <v>2013</v>
      </c>
      <c r="R863" s="11">
        <f t="shared" si="55"/>
        <v>40258.208333333336</v>
      </c>
      <c r="S863" s="10">
        <f t="shared" si="56"/>
        <v>40266.208333333336</v>
      </c>
    </row>
    <row r="864" spans="1:19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>
        <v>1312520400</v>
      </c>
      <c r="L864" t="b">
        <v>0</v>
      </c>
      <c r="M864" t="b">
        <v>0</v>
      </c>
      <c r="N864" s="4">
        <f t="shared" si="53"/>
        <v>1.8742857142857143</v>
      </c>
      <c r="O864" s="5">
        <f t="shared" si="54"/>
        <v>77.17647058823529</v>
      </c>
      <c r="P864" t="s">
        <v>2012</v>
      </c>
      <c r="Q864" t="s">
        <v>2013</v>
      </c>
      <c r="R864" s="11">
        <f t="shared" si="55"/>
        <v>40756.208333333336</v>
      </c>
      <c r="S864" s="10">
        <f t="shared" si="56"/>
        <v>40760.208333333336</v>
      </c>
    </row>
    <row r="865" spans="1:19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>
        <v>1436504400</v>
      </c>
      <c r="L865" t="b">
        <v>0</v>
      </c>
      <c r="M865" t="b">
        <v>1</v>
      </c>
      <c r="N865" s="4">
        <f t="shared" si="53"/>
        <v>3.8678571428571429</v>
      </c>
      <c r="O865" s="5">
        <f t="shared" si="54"/>
        <v>24.953917050691246</v>
      </c>
      <c r="P865" t="s">
        <v>2014</v>
      </c>
      <c r="Q865" t="s">
        <v>2035</v>
      </c>
      <c r="R865" s="11">
        <f t="shared" si="55"/>
        <v>42172.208333333328</v>
      </c>
      <c r="S865" s="10">
        <f t="shared" si="56"/>
        <v>42195.208333333328</v>
      </c>
    </row>
    <row r="866" spans="1:19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>
        <v>1472014800</v>
      </c>
      <c r="L866" t="b">
        <v>0</v>
      </c>
      <c r="M866" t="b">
        <v>0</v>
      </c>
      <c r="N866" s="4">
        <f t="shared" si="53"/>
        <v>3.4707142857142856</v>
      </c>
      <c r="O866" s="5">
        <f t="shared" si="54"/>
        <v>97.18</v>
      </c>
      <c r="P866" t="s">
        <v>2014</v>
      </c>
      <c r="Q866" t="s">
        <v>2025</v>
      </c>
      <c r="R866" s="11">
        <f t="shared" si="55"/>
        <v>42601.208333333328</v>
      </c>
      <c r="S866" s="10">
        <f t="shared" si="56"/>
        <v>42606.208333333328</v>
      </c>
    </row>
    <row r="867" spans="1:19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>
        <v>1411534800</v>
      </c>
      <c r="L867" t="b">
        <v>0</v>
      </c>
      <c r="M867" t="b">
        <v>0</v>
      </c>
      <c r="N867" s="4">
        <f t="shared" si="53"/>
        <v>1.8582098765432098</v>
      </c>
      <c r="O867" s="5">
        <f t="shared" si="54"/>
        <v>46.000916870415651</v>
      </c>
      <c r="P867" t="s">
        <v>2012</v>
      </c>
      <c r="Q867" t="s">
        <v>2013</v>
      </c>
      <c r="R867" s="11">
        <f t="shared" si="55"/>
        <v>41897.208333333336</v>
      </c>
      <c r="S867" s="10">
        <f t="shared" si="56"/>
        <v>41906.208333333336</v>
      </c>
    </row>
    <row r="868" spans="1:19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>
        <v>1304917200</v>
      </c>
      <c r="L868" t="b">
        <v>0</v>
      </c>
      <c r="M868" t="b">
        <v>0</v>
      </c>
      <c r="N868" s="4">
        <f t="shared" si="53"/>
        <v>0.43241247264770238</v>
      </c>
      <c r="O868" s="5">
        <f t="shared" si="54"/>
        <v>88.023385300668153</v>
      </c>
      <c r="P868" t="s">
        <v>2027</v>
      </c>
      <c r="Q868" t="s">
        <v>2028</v>
      </c>
      <c r="R868" s="11">
        <f t="shared" si="55"/>
        <v>40671.208333333336</v>
      </c>
      <c r="S868" s="10">
        <f t="shared" si="56"/>
        <v>40672.208333333336</v>
      </c>
    </row>
    <row r="869" spans="1:19" ht="31.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>
        <v>1539579600</v>
      </c>
      <c r="L869" t="b">
        <v>0</v>
      </c>
      <c r="M869" t="b">
        <v>0</v>
      </c>
      <c r="N869" s="4">
        <f t="shared" si="53"/>
        <v>1.6243749999999999</v>
      </c>
      <c r="O869" s="5">
        <f t="shared" si="54"/>
        <v>25.99</v>
      </c>
      <c r="P869" t="s">
        <v>2029</v>
      </c>
      <c r="Q869" t="s">
        <v>2030</v>
      </c>
      <c r="R869" s="11">
        <f t="shared" si="55"/>
        <v>43382.208333333328</v>
      </c>
      <c r="S869" s="10">
        <f t="shared" si="56"/>
        <v>43388.208333333328</v>
      </c>
    </row>
    <row r="870" spans="1:19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>
        <v>1382504400</v>
      </c>
      <c r="L870" t="b">
        <v>0</v>
      </c>
      <c r="M870" t="b">
        <v>0</v>
      </c>
      <c r="N870" s="4">
        <f t="shared" si="53"/>
        <v>1.8484285714285715</v>
      </c>
      <c r="O870" s="5">
        <f t="shared" si="54"/>
        <v>102.69047619047619</v>
      </c>
      <c r="P870" t="s">
        <v>2012</v>
      </c>
      <c r="Q870" t="s">
        <v>2013</v>
      </c>
      <c r="R870" s="11">
        <f t="shared" si="55"/>
        <v>41559.208333333336</v>
      </c>
      <c r="S870" s="10">
        <f t="shared" si="56"/>
        <v>41570.208333333336</v>
      </c>
    </row>
    <row r="871" spans="1:19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t="s">
        <v>14</v>
      </c>
      <c r="G871">
        <v>526</v>
      </c>
      <c r="H871" t="s">
        <v>20</v>
      </c>
      <c r="I871" t="s">
        <v>21</v>
      </c>
      <c r="J871">
        <v>1277096400</v>
      </c>
      <c r="K871">
        <v>1278306000</v>
      </c>
      <c r="L871" t="b">
        <v>0</v>
      </c>
      <c r="M871" t="b">
        <v>0</v>
      </c>
      <c r="N871" s="4">
        <f t="shared" si="53"/>
        <v>0.23703520691785052</v>
      </c>
      <c r="O871" s="5">
        <f t="shared" si="54"/>
        <v>72.958174904942965</v>
      </c>
      <c r="P871" t="s">
        <v>2014</v>
      </c>
      <c r="Q871" t="s">
        <v>2017</v>
      </c>
      <c r="R871" s="11">
        <f t="shared" si="55"/>
        <v>40350.208333333336</v>
      </c>
      <c r="S871" s="10">
        <f t="shared" si="56"/>
        <v>40364.208333333336</v>
      </c>
    </row>
    <row r="872" spans="1:19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>
        <v>1440392400</v>
      </c>
      <c r="K872">
        <v>1442552400</v>
      </c>
      <c r="L872" t="b">
        <v>0</v>
      </c>
      <c r="M872" t="b">
        <v>0</v>
      </c>
      <c r="N872" s="4">
        <f t="shared" si="53"/>
        <v>0.89870129870129867</v>
      </c>
      <c r="O872" s="5">
        <f t="shared" si="54"/>
        <v>57.190082644628099</v>
      </c>
      <c r="P872" t="s">
        <v>2012</v>
      </c>
      <c r="Q872" t="s">
        <v>2013</v>
      </c>
      <c r="R872" s="11">
        <f t="shared" si="55"/>
        <v>42240.208333333328</v>
      </c>
      <c r="S872" s="10">
        <f t="shared" si="56"/>
        <v>42265.208333333328</v>
      </c>
    </row>
    <row r="873" spans="1:19" ht="31.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>
        <v>1511071200</v>
      </c>
      <c r="L873" t="b">
        <v>0</v>
      </c>
      <c r="M873" t="b">
        <v>1</v>
      </c>
      <c r="N873" s="4">
        <f t="shared" si="53"/>
        <v>2.7260419580419581</v>
      </c>
      <c r="O873" s="5">
        <f t="shared" si="54"/>
        <v>84.013793103448279</v>
      </c>
      <c r="P873" t="s">
        <v>2012</v>
      </c>
      <c r="Q873" t="s">
        <v>2013</v>
      </c>
      <c r="R873" s="11">
        <f t="shared" si="55"/>
        <v>43040.208333333328</v>
      </c>
      <c r="S873" s="10">
        <f t="shared" si="56"/>
        <v>43058.25</v>
      </c>
    </row>
    <row r="874" spans="1:19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t="s">
        <v>19</v>
      </c>
      <c r="G874">
        <v>81</v>
      </c>
      <c r="H874" t="s">
        <v>24</v>
      </c>
      <c r="I874" t="s">
        <v>25</v>
      </c>
      <c r="J874">
        <v>1535950800</v>
      </c>
      <c r="K874">
        <v>1536382800</v>
      </c>
      <c r="L874" t="b">
        <v>0</v>
      </c>
      <c r="M874" t="b">
        <v>0</v>
      </c>
      <c r="N874" s="4">
        <f t="shared" si="53"/>
        <v>1.7004255319148935</v>
      </c>
      <c r="O874" s="5">
        <f t="shared" si="54"/>
        <v>98.666666666666671</v>
      </c>
      <c r="P874" t="s">
        <v>2014</v>
      </c>
      <c r="Q874" t="s">
        <v>2038</v>
      </c>
      <c r="R874" s="11">
        <f t="shared" si="55"/>
        <v>43346.208333333328</v>
      </c>
      <c r="S874" s="10">
        <f t="shared" si="56"/>
        <v>43351.208333333328</v>
      </c>
    </row>
    <row r="875" spans="1:19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>
        <v>1389592800</v>
      </c>
      <c r="L875" t="b">
        <v>0</v>
      </c>
      <c r="M875" t="b">
        <v>0</v>
      </c>
      <c r="N875" s="4">
        <f t="shared" si="53"/>
        <v>1.8828503562945369</v>
      </c>
      <c r="O875" s="5">
        <f t="shared" si="54"/>
        <v>42.007419183889773</v>
      </c>
      <c r="P875" t="s">
        <v>2027</v>
      </c>
      <c r="Q875" t="s">
        <v>2028</v>
      </c>
      <c r="R875" s="11">
        <f t="shared" si="55"/>
        <v>41647.25</v>
      </c>
      <c r="S875" s="10">
        <f t="shared" si="56"/>
        <v>41652.25</v>
      </c>
    </row>
    <row r="876" spans="1:19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>
        <v>1275282000</v>
      </c>
      <c r="L876" t="b">
        <v>0</v>
      </c>
      <c r="M876" t="b">
        <v>1</v>
      </c>
      <c r="N876" s="4">
        <f t="shared" si="53"/>
        <v>3.4693532338308457</v>
      </c>
      <c r="O876" s="5">
        <f t="shared" si="54"/>
        <v>32.002753556677376</v>
      </c>
      <c r="P876" t="s">
        <v>2027</v>
      </c>
      <c r="Q876" t="s">
        <v>2028</v>
      </c>
      <c r="R876" s="11">
        <f t="shared" si="55"/>
        <v>40291.208333333336</v>
      </c>
      <c r="S876" s="10">
        <f t="shared" si="56"/>
        <v>40329.208333333336</v>
      </c>
    </row>
    <row r="877" spans="1:19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>
        <v>1294898400</v>
      </c>
      <c r="K877">
        <v>1294984800</v>
      </c>
      <c r="L877" t="b">
        <v>0</v>
      </c>
      <c r="M877" t="b">
        <v>0</v>
      </c>
      <c r="N877" s="4">
        <f t="shared" si="53"/>
        <v>0.6917721518987342</v>
      </c>
      <c r="O877" s="5">
        <f t="shared" si="54"/>
        <v>81.567164179104481</v>
      </c>
      <c r="P877" t="s">
        <v>2008</v>
      </c>
      <c r="Q877" t="s">
        <v>2009</v>
      </c>
      <c r="R877" s="11">
        <f t="shared" si="55"/>
        <v>40556.25</v>
      </c>
      <c r="S877" s="10">
        <f t="shared" si="56"/>
        <v>40557.25</v>
      </c>
    </row>
    <row r="878" spans="1:19" ht="31.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s="4">
        <f t="shared" si="53"/>
        <v>0.25433734939759034</v>
      </c>
      <c r="O878" s="5">
        <f t="shared" si="54"/>
        <v>37.035087719298247</v>
      </c>
      <c r="P878" t="s">
        <v>2027</v>
      </c>
      <c r="Q878" t="s">
        <v>2028</v>
      </c>
      <c r="R878" s="11">
        <f t="shared" si="55"/>
        <v>43624.208333333328</v>
      </c>
      <c r="S878" s="10">
        <f t="shared" si="56"/>
        <v>43648.208333333328</v>
      </c>
    </row>
    <row r="879" spans="1:19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>
        <v>1469509200</v>
      </c>
      <c r="K879">
        <v>1469595600</v>
      </c>
      <c r="L879" t="b">
        <v>0</v>
      </c>
      <c r="M879" t="b">
        <v>0</v>
      </c>
      <c r="N879" s="4">
        <f t="shared" si="53"/>
        <v>0.77400977995110021</v>
      </c>
      <c r="O879" s="5">
        <f t="shared" si="54"/>
        <v>103.033360455655</v>
      </c>
      <c r="P879" t="s">
        <v>2029</v>
      </c>
      <c r="Q879" t="s">
        <v>2030</v>
      </c>
      <c r="R879" s="11">
        <f t="shared" si="55"/>
        <v>42577.208333333328</v>
      </c>
      <c r="S879" s="10">
        <f t="shared" si="56"/>
        <v>42578.208333333328</v>
      </c>
    </row>
    <row r="880" spans="1:19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>
        <v>1579068000</v>
      </c>
      <c r="K880">
        <v>1581141600</v>
      </c>
      <c r="L880" t="b">
        <v>0</v>
      </c>
      <c r="M880" t="b">
        <v>0</v>
      </c>
      <c r="N880" s="4">
        <f t="shared" si="53"/>
        <v>0.37481481481481482</v>
      </c>
      <c r="O880" s="5">
        <f t="shared" si="54"/>
        <v>84.333333333333329</v>
      </c>
      <c r="P880" t="s">
        <v>2008</v>
      </c>
      <c r="Q880" t="s">
        <v>2032</v>
      </c>
      <c r="R880" s="11">
        <f t="shared" si="55"/>
        <v>43845.25</v>
      </c>
      <c r="S880" s="10">
        <f t="shared" si="56"/>
        <v>43869.25</v>
      </c>
    </row>
    <row r="881" spans="1:19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>
        <v>1488520800</v>
      </c>
      <c r="L881" t="b">
        <v>0</v>
      </c>
      <c r="M881" t="b">
        <v>0</v>
      </c>
      <c r="N881" s="4">
        <f t="shared" si="53"/>
        <v>5.4379999999999997</v>
      </c>
      <c r="O881" s="5">
        <f t="shared" si="54"/>
        <v>102.60377358490567</v>
      </c>
      <c r="P881" t="s">
        <v>2020</v>
      </c>
      <c r="Q881" t="s">
        <v>2021</v>
      </c>
      <c r="R881" s="11">
        <f t="shared" si="55"/>
        <v>42788.25</v>
      </c>
      <c r="S881" s="10">
        <f t="shared" si="56"/>
        <v>42797.25</v>
      </c>
    </row>
    <row r="882" spans="1:19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>
        <v>1563858000</v>
      </c>
      <c r="L882" t="b">
        <v>0</v>
      </c>
      <c r="M882" t="b">
        <v>0</v>
      </c>
      <c r="N882" s="4">
        <f t="shared" si="53"/>
        <v>2.2852189349112426</v>
      </c>
      <c r="O882" s="5">
        <f t="shared" si="54"/>
        <v>79.992129246064621</v>
      </c>
      <c r="P882" t="s">
        <v>2008</v>
      </c>
      <c r="Q882" t="s">
        <v>2016</v>
      </c>
      <c r="R882" s="11">
        <f t="shared" si="55"/>
        <v>43667.208333333328</v>
      </c>
      <c r="S882" s="10">
        <f t="shared" si="56"/>
        <v>43669.208333333328</v>
      </c>
    </row>
    <row r="883" spans="1:19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>
        <v>1436418000</v>
      </c>
      <c r="K883">
        <v>1438923600</v>
      </c>
      <c r="L883" t="b">
        <v>0</v>
      </c>
      <c r="M883" t="b">
        <v>1</v>
      </c>
      <c r="N883" s="4">
        <f t="shared" si="53"/>
        <v>0.38948339483394834</v>
      </c>
      <c r="O883" s="5">
        <f t="shared" si="54"/>
        <v>70.055309734513273</v>
      </c>
      <c r="P883" t="s">
        <v>2012</v>
      </c>
      <c r="Q883" t="s">
        <v>2013</v>
      </c>
      <c r="R883" s="11">
        <f t="shared" si="55"/>
        <v>42194.208333333328</v>
      </c>
      <c r="S883" s="10">
        <f t="shared" si="56"/>
        <v>42223.208333333328</v>
      </c>
    </row>
    <row r="884" spans="1:19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>
        <v>1422165600</v>
      </c>
      <c r="L884" t="b">
        <v>0</v>
      </c>
      <c r="M884" t="b">
        <v>0</v>
      </c>
      <c r="N884" s="4">
        <f t="shared" si="53"/>
        <v>3.7</v>
      </c>
      <c r="O884" s="5">
        <f t="shared" si="54"/>
        <v>37</v>
      </c>
      <c r="P884" t="s">
        <v>2012</v>
      </c>
      <c r="Q884" t="s">
        <v>2013</v>
      </c>
      <c r="R884" s="11">
        <f t="shared" si="55"/>
        <v>42025.25</v>
      </c>
      <c r="S884" s="10">
        <f t="shared" si="56"/>
        <v>42029.25</v>
      </c>
    </row>
    <row r="885" spans="1:19" ht="31.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>
        <v>1277874000</v>
      </c>
      <c r="L885" t="b">
        <v>0</v>
      </c>
      <c r="M885" t="b">
        <v>0</v>
      </c>
      <c r="N885" s="4">
        <f t="shared" si="53"/>
        <v>2.3791176470588233</v>
      </c>
      <c r="O885" s="5">
        <f t="shared" si="54"/>
        <v>41.911917098445599</v>
      </c>
      <c r="P885" t="s">
        <v>2014</v>
      </c>
      <c r="Q885" t="s">
        <v>2025</v>
      </c>
      <c r="R885" s="11">
        <f t="shared" si="55"/>
        <v>40323.208333333336</v>
      </c>
      <c r="S885" s="10">
        <f t="shared" si="56"/>
        <v>40359.208333333336</v>
      </c>
    </row>
    <row r="886" spans="1:19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>
        <v>1399179600</v>
      </c>
      <c r="K886">
        <v>1399352400</v>
      </c>
      <c r="L886" t="b">
        <v>0</v>
      </c>
      <c r="M886" t="b">
        <v>1</v>
      </c>
      <c r="N886" s="4">
        <f t="shared" si="53"/>
        <v>0.64036299765807958</v>
      </c>
      <c r="O886" s="5">
        <f t="shared" si="54"/>
        <v>57.992576882290564</v>
      </c>
      <c r="P886" t="s">
        <v>2012</v>
      </c>
      <c r="Q886" t="s">
        <v>2013</v>
      </c>
      <c r="R886" s="11">
        <f t="shared" si="55"/>
        <v>41763.208333333336</v>
      </c>
      <c r="S886" s="10">
        <f t="shared" si="56"/>
        <v>41765.208333333336</v>
      </c>
    </row>
    <row r="887" spans="1:19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>
        <v>1279083600</v>
      </c>
      <c r="L887" t="b">
        <v>0</v>
      </c>
      <c r="M887" t="b">
        <v>0</v>
      </c>
      <c r="N887" s="4">
        <f t="shared" si="53"/>
        <v>1.1827777777777777</v>
      </c>
      <c r="O887" s="5">
        <f t="shared" si="54"/>
        <v>40.942307692307693</v>
      </c>
      <c r="P887" t="s">
        <v>2012</v>
      </c>
      <c r="Q887" t="s">
        <v>2013</v>
      </c>
      <c r="R887" s="11">
        <f t="shared" si="55"/>
        <v>40335.208333333336</v>
      </c>
      <c r="S887" s="10">
        <f t="shared" si="56"/>
        <v>40373.208333333336</v>
      </c>
    </row>
    <row r="888" spans="1:19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>
        <v>1282798800</v>
      </c>
      <c r="K888">
        <v>1284354000</v>
      </c>
      <c r="L888" t="b">
        <v>0</v>
      </c>
      <c r="M888" t="b">
        <v>0</v>
      </c>
      <c r="N888" s="4">
        <f t="shared" si="53"/>
        <v>0.84824037184594958</v>
      </c>
      <c r="O888" s="5">
        <f t="shared" si="54"/>
        <v>69.9972602739726</v>
      </c>
      <c r="P888" t="s">
        <v>2008</v>
      </c>
      <c r="Q888" t="s">
        <v>2018</v>
      </c>
      <c r="R888" s="11">
        <f t="shared" si="55"/>
        <v>40416.208333333336</v>
      </c>
      <c r="S888" s="10">
        <f t="shared" si="56"/>
        <v>40434.208333333336</v>
      </c>
    </row>
    <row r="889" spans="1:19" ht="31.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>
        <v>1437109200</v>
      </c>
      <c r="K889">
        <v>1441170000</v>
      </c>
      <c r="L889" t="b">
        <v>0</v>
      </c>
      <c r="M889" t="b">
        <v>1</v>
      </c>
      <c r="N889" s="4">
        <f t="shared" si="53"/>
        <v>0.29346153846153844</v>
      </c>
      <c r="O889" s="5">
        <f t="shared" si="54"/>
        <v>73.838709677419359</v>
      </c>
      <c r="P889" t="s">
        <v>2012</v>
      </c>
      <c r="Q889" t="s">
        <v>2013</v>
      </c>
      <c r="R889" s="11">
        <f t="shared" si="55"/>
        <v>42202.208333333328</v>
      </c>
      <c r="S889" s="10">
        <f t="shared" si="56"/>
        <v>42249.208333333328</v>
      </c>
    </row>
    <row r="890" spans="1:19" ht="31.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>
        <v>1493528400</v>
      </c>
      <c r="L890" t="b">
        <v>0</v>
      </c>
      <c r="M890" t="b">
        <v>0</v>
      </c>
      <c r="N890" s="4">
        <f t="shared" si="53"/>
        <v>2.0989655172413793</v>
      </c>
      <c r="O890" s="5">
        <f t="shared" si="54"/>
        <v>41.979310344827589</v>
      </c>
      <c r="P890" t="s">
        <v>2012</v>
      </c>
      <c r="Q890" t="s">
        <v>2013</v>
      </c>
      <c r="R890" s="11">
        <f t="shared" si="55"/>
        <v>42836.208333333328</v>
      </c>
      <c r="S890" s="10">
        <f t="shared" si="56"/>
        <v>42855.208333333328</v>
      </c>
    </row>
    <row r="891" spans="1:19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>
        <v>1395205200</v>
      </c>
      <c r="L891" t="b">
        <v>0</v>
      </c>
      <c r="M891" t="b">
        <v>1</v>
      </c>
      <c r="N891" s="4">
        <f t="shared" si="53"/>
        <v>1.697857142857143</v>
      </c>
      <c r="O891" s="5">
        <f t="shared" si="54"/>
        <v>77.93442622950819</v>
      </c>
      <c r="P891" t="s">
        <v>2008</v>
      </c>
      <c r="Q891" t="s">
        <v>2016</v>
      </c>
      <c r="R891" s="11">
        <f t="shared" si="55"/>
        <v>41710.208333333336</v>
      </c>
      <c r="S891" s="10">
        <f t="shared" si="56"/>
        <v>41717.208333333336</v>
      </c>
    </row>
    <row r="892" spans="1:19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>
        <v>1561438800</v>
      </c>
      <c r="L892" t="b">
        <v>0</v>
      </c>
      <c r="M892" t="b">
        <v>0</v>
      </c>
      <c r="N892" s="4">
        <f t="shared" si="53"/>
        <v>1.1595907738095239</v>
      </c>
      <c r="O892" s="5">
        <f t="shared" si="54"/>
        <v>106.01972789115646</v>
      </c>
      <c r="P892" t="s">
        <v>2008</v>
      </c>
      <c r="Q892" t="s">
        <v>2018</v>
      </c>
      <c r="R892" s="11">
        <f t="shared" si="55"/>
        <v>43640.208333333328</v>
      </c>
      <c r="S892" s="10">
        <f t="shared" si="56"/>
        <v>43641.208333333328</v>
      </c>
    </row>
    <row r="893" spans="1:19" ht="31.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t="s">
        <v>19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s="4">
        <f t="shared" si="53"/>
        <v>2.5859999999999999</v>
      </c>
      <c r="O893" s="5">
        <f t="shared" si="54"/>
        <v>47.018181818181816</v>
      </c>
      <c r="P893" t="s">
        <v>2014</v>
      </c>
      <c r="Q893" t="s">
        <v>2015</v>
      </c>
      <c r="R893" s="11">
        <f t="shared" si="55"/>
        <v>40880.25</v>
      </c>
      <c r="S893" s="10">
        <f t="shared" si="56"/>
        <v>40924.25</v>
      </c>
    </row>
    <row r="894" spans="1:19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>
        <v>1277960400</v>
      </c>
      <c r="L894" t="b">
        <v>0</v>
      </c>
      <c r="M894" t="b">
        <v>0</v>
      </c>
      <c r="N894" s="4">
        <f t="shared" si="53"/>
        <v>2.3058333333333332</v>
      </c>
      <c r="O894" s="5">
        <f t="shared" si="54"/>
        <v>76.016483516483518</v>
      </c>
      <c r="P894" t="s">
        <v>2020</v>
      </c>
      <c r="Q894" t="s">
        <v>2034</v>
      </c>
      <c r="R894" s="11">
        <f t="shared" si="55"/>
        <v>40319.208333333336</v>
      </c>
      <c r="S894" s="10">
        <f t="shared" si="56"/>
        <v>40360.208333333336</v>
      </c>
    </row>
    <row r="895" spans="1:19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t="s">
        <v>19</v>
      </c>
      <c r="G895">
        <v>199</v>
      </c>
      <c r="H895" t="s">
        <v>94</v>
      </c>
      <c r="I895" t="s">
        <v>95</v>
      </c>
      <c r="J895">
        <v>1434344400</v>
      </c>
      <c r="K895">
        <v>1434690000</v>
      </c>
      <c r="L895" t="b">
        <v>0</v>
      </c>
      <c r="M895" t="b">
        <v>1</v>
      </c>
      <c r="N895" s="4">
        <f t="shared" si="53"/>
        <v>1.2821428571428573</v>
      </c>
      <c r="O895" s="5">
        <f t="shared" si="54"/>
        <v>54.120603015075375</v>
      </c>
      <c r="P895" t="s">
        <v>2014</v>
      </c>
      <c r="Q895" t="s">
        <v>2015</v>
      </c>
      <c r="R895" s="11">
        <f t="shared" si="55"/>
        <v>42170.208333333328</v>
      </c>
      <c r="S895" s="10">
        <f t="shared" si="56"/>
        <v>42174.208333333328</v>
      </c>
    </row>
    <row r="896" spans="1:19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t="s">
        <v>19</v>
      </c>
      <c r="G896">
        <v>56</v>
      </c>
      <c r="H896" t="s">
        <v>36</v>
      </c>
      <c r="I896" t="s">
        <v>37</v>
      </c>
      <c r="J896">
        <v>1373518800</v>
      </c>
      <c r="K896">
        <v>1376110800</v>
      </c>
      <c r="L896" t="b">
        <v>0</v>
      </c>
      <c r="M896" t="b">
        <v>1</v>
      </c>
      <c r="N896" s="4">
        <f t="shared" si="53"/>
        <v>1.8870588235294117</v>
      </c>
      <c r="O896" s="5">
        <f t="shared" si="54"/>
        <v>57.285714285714285</v>
      </c>
      <c r="P896" t="s">
        <v>2014</v>
      </c>
      <c r="Q896" t="s">
        <v>2035</v>
      </c>
      <c r="R896" s="11">
        <f t="shared" si="55"/>
        <v>41466.208333333336</v>
      </c>
      <c r="S896" s="10">
        <f t="shared" si="56"/>
        <v>41496.208333333336</v>
      </c>
    </row>
    <row r="897" spans="1:19" ht="31.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>
        <v>1517637600</v>
      </c>
      <c r="K897">
        <v>1518415200</v>
      </c>
      <c r="L897" t="b">
        <v>0</v>
      </c>
      <c r="M897" t="b">
        <v>0</v>
      </c>
      <c r="N897" s="4">
        <f t="shared" si="53"/>
        <v>6.9511889862327911E-2</v>
      </c>
      <c r="O897" s="5">
        <f t="shared" si="54"/>
        <v>103.81308411214954</v>
      </c>
      <c r="P897" t="s">
        <v>2012</v>
      </c>
      <c r="Q897" t="s">
        <v>2013</v>
      </c>
      <c r="R897" s="11">
        <f t="shared" si="55"/>
        <v>43134.25</v>
      </c>
      <c r="S897" s="10">
        <f t="shared" si="56"/>
        <v>43143.25</v>
      </c>
    </row>
    <row r="898" spans="1:19" ht="31.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>
        <v>1310619600</v>
      </c>
      <c r="K898">
        <v>1310878800</v>
      </c>
      <c r="L898" t="b">
        <v>0</v>
      </c>
      <c r="M898" t="b">
        <v>1</v>
      </c>
      <c r="N898" s="4">
        <f t="shared" si="53"/>
        <v>7.7443434343434348</v>
      </c>
      <c r="O898" s="5">
        <f t="shared" si="54"/>
        <v>105.02602739726028</v>
      </c>
      <c r="P898" t="s">
        <v>2029</v>
      </c>
      <c r="Q898" t="s">
        <v>2030</v>
      </c>
      <c r="R898" s="11">
        <f t="shared" si="55"/>
        <v>40738.208333333336</v>
      </c>
      <c r="S898" s="10">
        <f t="shared" si="56"/>
        <v>40741.208333333336</v>
      </c>
    </row>
    <row r="899" spans="1:19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>
        <v>1556427600</v>
      </c>
      <c r="K899">
        <v>1556600400</v>
      </c>
      <c r="L899" t="b">
        <v>0</v>
      </c>
      <c r="M899" t="b">
        <v>0</v>
      </c>
      <c r="N899" s="4">
        <f t="shared" ref="N899:N962" si="57">E899/D899</f>
        <v>0.27693181818181817</v>
      </c>
      <c r="O899" s="5">
        <f t="shared" ref="O899:O962" si="58">E899/G899</f>
        <v>90.259259259259252</v>
      </c>
      <c r="P899" t="s">
        <v>2012</v>
      </c>
      <c r="Q899" t="s">
        <v>2013</v>
      </c>
      <c r="R899" s="11">
        <f t="shared" ref="R899:R962" si="59">(((J899/60)/60)/24)+DATE(1970,1,1)</f>
        <v>43583.208333333328</v>
      </c>
      <c r="S899" s="10">
        <f t="shared" ref="S899:S962" si="60">(((K899/60)/60)/24)+DATE(1970,1,1)</f>
        <v>43585.208333333328</v>
      </c>
    </row>
    <row r="900" spans="1:19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t="s">
        <v>14</v>
      </c>
      <c r="G900">
        <v>1221</v>
      </c>
      <c r="H900" t="s">
        <v>20</v>
      </c>
      <c r="I900" t="s">
        <v>21</v>
      </c>
      <c r="J900">
        <v>1576476000</v>
      </c>
      <c r="K900">
        <v>1576994400</v>
      </c>
      <c r="L900" t="b">
        <v>0</v>
      </c>
      <c r="M900" t="b">
        <v>0</v>
      </c>
      <c r="N900" s="4">
        <f t="shared" si="57"/>
        <v>0.52479620323841425</v>
      </c>
      <c r="O900" s="5">
        <f t="shared" si="58"/>
        <v>76.978705978705975</v>
      </c>
      <c r="P900" t="s">
        <v>2014</v>
      </c>
      <c r="Q900" t="s">
        <v>2015</v>
      </c>
      <c r="R900" s="11">
        <f t="shared" si="59"/>
        <v>43815.25</v>
      </c>
      <c r="S900" s="10">
        <f t="shared" si="60"/>
        <v>43821.25</v>
      </c>
    </row>
    <row r="901" spans="1:19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>
        <v>1381122000</v>
      </c>
      <c r="K901">
        <v>1382677200</v>
      </c>
      <c r="L901" t="b">
        <v>0</v>
      </c>
      <c r="M901" t="b">
        <v>0</v>
      </c>
      <c r="N901" s="4">
        <f t="shared" si="57"/>
        <v>4.0709677419354842</v>
      </c>
      <c r="O901" s="5">
        <f t="shared" si="58"/>
        <v>102.60162601626017</v>
      </c>
      <c r="P901" t="s">
        <v>2008</v>
      </c>
      <c r="Q901" t="s">
        <v>2033</v>
      </c>
      <c r="R901" s="11">
        <f t="shared" si="59"/>
        <v>41554.208333333336</v>
      </c>
      <c r="S901" s="10">
        <f t="shared" si="60"/>
        <v>41572.208333333336</v>
      </c>
    </row>
    <row r="902" spans="1:19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>
        <v>1411102800</v>
      </c>
      <c r="K902">
        <v>1411189200</v>
      </c>
      <c r="L902" t="b">
        <v>0</v>
      </c>
      <c r="M902" t="b">
        <v>1</v>
      </c>
      <c r="N902" s="4">
        <f t="shared" si="57"/>
        <v>0.02</v>
      </c>
      <c r="O902" s="5">
        <f t="shared" si="58"/>
        <v>2</v>
      </c>
      <c r="P902" t="s">
        <v>2010</v>
      </c>
      <c r="Q902" t="s">
        <v>2011</v>
      </c>
      <c r="R902" s="11">
        <f t="shared" si="59"/>
        <v>41901.208333333336</v>
      </c>
      <c r="S902" s="10">
        <f t="shared" si="60"/>
        <v>41902.208333333336</v>
      </c>
    </row>
    <row r="903" spans="1:19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>
        <v>1534654800</v>
      </c>
      <c r="L903" t="b">
        <v>0</v>
      </c>
      <c r="M903" t="b">
        <v>1</v>
      </c>
      <c r="N903" s="4">
        <f t="shared" si="57"/>
        <v>1.5617857142857143</v>
      </c>
      <c r="O903" s="5">
        <f t="shared" si="58"/>
        <v>55.0062893081761</v>
      </c>
      <c r="P903" t="s">
        <v>2008</v>
      </c>
      <c r="Q903" t="s">
        <v>2009</v>
      </c>
      <c r="R903" s="11">
        <f t="shared" si="59"/>
        <v>43298.208333333328</v>
      </c>
      <c r="S903" s="10">
        <f t="shared" si="60"/>
        <v>43331.208333333328</v>
      </c>
    </row>
    <row r="904" spans="1:19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>
        <v>1457762400</v>
      </c>
      <c r="L904" t="b">
        <v>0</v>
      </c>
      <c r="M904" t="b">
        <v>0</v>
      </c>
      <c r="N904" s="4">
        <f t="shared" si="57"/>
        <v>2.5242857142857145</v>
      </c>
      <c r="O904" s="5">
        <f t="shared" si="58"/>
        <v>32.127272727272725</v>
      </c>
      <c r="P904" t="s">
        <v>2010</v>
      </c>
      <c r="Q904" t="s">
        <v>2011</v>
      </c>
      <c r="R904" s="11">
        <f t="shared" si="59"/>
        <v>42399.25</v>
      </c>
      <c r="S904" s="10">
        <f t="shared" si="60"/>
        <v>42441.25</v>
      </c>
    </row>
    <row r="905" spans="1:19" ht="31.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>
        <v>1337490000</v>
      </c>
      <c r="L905" t="b">
        <v>0</v>
      </c>
      <c r="M905" t="b">
        <v>1</v>
      </c>
      <c r="N905" s="4">
        <f t="shared" si="57"/>
        <v>1.729268292682927E-2</v>
      </c>
      <c r="O905" s="5">
        <f t="shared" si="58"/>
        <v>50.642857142857146</v>
      </c>
      <c r="P905" t="s">
        <v>2020</v>
      </c>
      <c r="Q905" t="s">
        <v>2021</v>
      </c>
      <c r="R905" s="11">
        <f t="shared" si="59"/>
        <v>41034.208333333336</v>
      </c>
      <c r="S905" s="10">
        <f t="shared" si="60"/>
        <v>41049.208333333336</v>
      </c>
    </row>
    <row r="906" spans="1:19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>
        <v>1349326800</v>
      </c>
      <c r="K906">
        <v>1349672400</v>
      </c>
      <c r="L906" t="b">
        <v>0</v>
      </c>
      <c r="M906" t="b">
        <v>0</v>
      </c>
      <c r="N906" s="4">
        <f t="shared" si="57"/>
        <v>0.12230769230769231</v>
      </c>
      <c r="O906" s="5">
        <f t="shared" si="58"/>
        <v>49.6875</v>
      </c>
      <c r="P906" t="s">
        <v>2020</v>
      </c>
      <c r="Q906" t="s">
        <v>2031</v>
      </c>
      <c r="R906" s="11">
        <f t="shared" si="59"/>
        <v>41186.208333333336</v>
      </c>
      <c r="S906" s="10">
        <f t="shared" si="60"/>
        <v>41190.208333333336</v>
      </c>
    </row>
    <row r="907" spans="1:19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>
        <v>1379826000</v>
      </c>
      <c r="L907" t="b">
        <v>0</v>
      </c>
      <c r="M907" t="b">
        <v>0</v>
      </c>
      <c r="N907" s="4">
        <f t="shared" si="57"/>
        <v>1.6398734177215191</v>
      </c>
      <c r="O907" s="5">
        <f t="shared" si="58"/>
        <v>54.894067796610166</v>
      </c>
      <c r="P907" t="s">
        <v>2012</v>
      </c>
      <c r="Q907" t="s">
        <v>2013</v>
      </c>
      <c r="R907" s="11">
        <f t="shared" si="59"/>
        <v>41536.208333333336</v>
      </c>
      <c r="S907" s="10">
        <f t="shared" si="60"/>
        <v>41539.208333333336</v>
      </c>
    </row>
    <row r="908" spans="1:19" ht="31.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>
        <v>1497762000</v>
      </c>
      <c r="L908" t="b">
        <v>1</v>
      </c>
      <c r="M908" t="b">
        <v>1</v>
      </c>
      <c r="N908" s="4">
        <f t="shared" si="57"/>
        <v>1.6298181818181818</v>
      </c>
      <c r="O908" s="5">
        <f t="shared" si="58"/>
        <v>46.931937172774866</v>
      </c>
      <c r="P908" t="s">
        <v>2014</v>
      </c>
      <c r="Q908" t="s">
        <v>2015</v>
      </c>
      <c r="R908" s="11">
        <f t="shared" si="59"/>
        <v>42868.208333333328</v>
      </c>
      <c r="S908" s="10">
        <f t="shared" si="60"/>
        <v>42904.208333333328</v>
      </c>
    </row>
    <row r="909" spans="1:19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>
        <v>1303880400</v>
      </c>
      <c r="K909">
        <v>1304485200</v>
      </c>
      <c r="L909" t="b">
        <v>0</v>
      </c>
      <c r="M909" t="b">
        <v>0</v>
      </c>
      <c r="N909" s="4">
        <f t="shared" si="57"/>
        <v>0.20252747252747252</v>
      </c>
      <c r="O909" s="5">
        <f t="shared" si="58"/>
        <v>44.951219512195124</v>
      </c>
      <c r="P909" t="s">
        <v>2012</v>
      </c>
      <c r="Q909" t="s">
        <v>2013</v>
      </c>
      <c r="R909" s="11">
        <f t="shared" si="59"/>
        <v>40660.208333333336</v>
      </c>
      <c r="S909" s="10">
        <f t="shared" si="60"/>
        <v>40667.208333333336</v>
      </c>
    </row>
    <row r="910" spans="1:19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>
        <v>1336885200</v>
      </c>
      <c r="L910" t="b">
        <v>0</v>
      </c>
      <c r="M910" t="b">
        <v>0</v>
      </c>
      <c r="N910" s="4">
        <f t="shared" si="57"/>
        <v>3.1924083769633507</v>
      </c>
      <c r="O910" s="5">
        <f t="shared" si="58"/>
        <v>30.99898322318251</v>
      </c>
      <c r="P910" t="s">
        <v>2023</v>
      </c>
      <c r="Q910" t="s">
        <v>2024</v>
      </c>
      <c r="R910" s="11">
        <f t="shared" si="59"/>
        <v>41031.208333333336</v>
      </c>
      <c r="S910" s="10">
        <f t="shared" si="60"/>
        <v>41042.208333333336</v>
      </c>
    </row>
    <row r="911" spans="1:19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s="4">
        <f t="shared" si="57"/>
        <v>4.7894444444444444</v>
      </c>
      <c r="O911" s="5">
        <f t="shared" si="58"/>
        <v>107.7625</v>
      </c>
      <c r="P911" t="s">
        <v>2012</v>
      </c>
      <c r="Q911" t="s">
        <v>2013</v>
      </c>
      <c r="R911" s="11">
        <f t="shared" si="59"/>
        <v>43255.208333333328</v>
      </c>
      <c r="S911" s="10">
        <f t="shared" si="60"/>
        <v>43282.208333333328</v>
      </c>
    </row>
    <row r="912" spans="1:19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>
        <v>1421992800</v>
      </c>
      <c r="L912" t="b">
        <v>0</v>
      </c>
      <c r="M912" t="b">
        <v>0</v>
      </c>
      <c r="N912" s="4">
        <f t="shared" si="57"/>
        <v>0.19556634304207121</v>
      </c>
      <c r="O912" s="5">
        <f t="shared" si="58"/>
        <v>102.07770270270271</v>
      </c>
      <c r="P912" t="s">
        <v>2012</v>
      </c>
      <c r="Q912" t="s">
        <v>2013</v>
      </c>
      <c r="R912" s="11">
        <f t="shared" si="59"/>
        <v>42026.25</v>
      </c>
      <c r="S912" s="10">
        <f t="shared" si="60"/>
        <v>42027.25</v>
      </c>
    </row>
    <row r="913" spans="1:19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>
        <v>1568178000</v>
      </c>
      <c r="L913" t="b">
        <v>1</v>
      </c>
      <c r="M913" t="b">
        <v>0</v>
      </c>
      <c r="N913" s="4">
        <f t="shared" si="57"/>
        <v>1.9894827586206896</v>
      </c>
      <c r="O913" s="5">
        <f t="shared" si="58"/>
        <v>24.976190476190474</v>
      </c>
      <c r="P913" t="s">
        <v>2010</v>
      </c>
      <c r="Q913" t="s">
        <v>2011</v>
      </c>
      <c r="R913" s="11">
        <f t="shared" si="59"/>
        <v>43717.208333333328</v>
      </c>
      <c r="S913" s="10">
        <f t="shared" si="60"/>
        <v>43719.208333333328</v>
      </c>
    </row>
    <row r="914" spans="1:19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>
        <v>1347944400</v>
      </c>
      <c r="L914" t="b">
        <v>1</v>
      </c>
      <c r="M914" t="b">
        <v>0</v>
      </c>
      <c r="N914" s="4">
        <f t="shared" si="57"/>
        <v>7.95</v>
      </c>
      <c r="O914" s="5">
        <f t="shared" si="58"/>
        <v>79.944134078212286</v>
      </c>
      <c r="P914" t="s">
        <v>2014</v>
      </c>
      <c r="Q914" t="s">
        <v>2017</v>
      </c>
      <c r="R914" s="11">
        <f t="shared" si="59"/>
        <v>41157.208333333336</v>
      </c>
      <c r="S914" s="10">
        <f t="shared" si="60"/>
        <v>41170.208333333336</v>
      </c>
    </row>
    <row r="915" spans="1:19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t="s">
        <v>14</v>
      </c>
      <c r="G915">
        <v>523</v>
      </c>
      <c r="H915" t="s">
        <v>24</v>
      </c>
      <c r="I915" t="s">
        <v>25</v>
      </c>
      <c r="J915">
        <v>1557637200</v>
      </c>
      <c r="K915">
        <v>1558760400</v>
      </c>
      <c r="L915" t="b">
        <v>0</v>
      </c>
      <c r="M915" t="b">
        <v>0</v>
      </c>
      <c r="N915" s="4">
        <f t="shared" si="57"/>
        <v>0.50621082621082625</v>
      </c>
      <c r="O915" s="5">
        <f t="shared" si="58"/>
        <v>67.946462715105156</v>
      </c>
      <c r="P915" t="s">
        <v>2014</v>
      </c>
      <c r="Q915" t="s">
        <v>2017</v>
      </c>
      <c r="R915" s="11">
        <f t="shared" si="59"/>
        <v>43597.208333333328</v>
      </c>
      <c r="S915" s="10">
        <f t="shared" si="60"/>
        <v>43610.208333333328</v>
      </c>
    </row>
    <row r="916" spans="1:19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>
        <v>1375592400</v>
      </c>
      <c r="K916">
        <v>1376629200</v>
      </c>
      <c r="L916" t="b">
        <v>0</v>
      </c>
      <c r="M916" t="b">
        <v>0</v>
      </c>
      <c r="N916" s="4">
        <f t="shared" si="57"/>
        <v>0.57437499999999997</v>
      </c>
      <c r="O916" s="5">
        <f t="shared" si="58"/>
        <v>26.070921985815602</v>
      </c>
      <c r="P916" t="s">
        <v>2012</v>
      </c>
      <c r="Q916" t="s">
        <v>2013</v>
      </c>
      <c r="R916" s="11">
        <f t="shared" si="59"/>
        <v>41490.208333333336</v>
      </c>
      <c r="S916" s="10">
        <f t="shared" si="60"/>
        <v>41502.208333333336</v>
      </c>
    </row>
    <row r="917" spans="1:19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t="s">
        <v>19</v>
      </c>
      <c r="G917">
        <v>1866</v>
      </c>
      <c r="H917" t="s">
        <v>36</v>
      </c>
      <c r="I917" t="s">
        <v>37</v>
      </c>
      <c r="J917">
        <v>1503982800</v>
      </c>
      <c r="K917">
        <v>1504760400</v>
      </c>
      <c r="L917" t="b">
        <v>0</v>
      </c>
      <c r="M917" t="b">
        <v>0</v>
      </c>
      <c r="N917" s="4">
        <f t="shared" si="57"/>
        <v>1.5562827640984909</v>
      </c>
      <c r="O917" s="5">
        <f t="shared" si="58"/>
        <v>105.0032154340836</v>
      </c>
      <c r="P917" t="s">
        <v>2014</v>
      </c>
      <c r="Q917" t="s">
        <v>2035</v>
      </c>
      <c r="R917" s="11">
        <f t="shared" si="59"/>
        <v>42976.208333333328</v>
      </c>
      <c r="S917" s="10">
        <f t="shared" si="60"/>
        <v>42985.208333333328</v>
      </c>
    </row>
    <row r="918" spans="1:19" ht="31.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>
        <v>1418882400</v>
      </c>
      <c r="K918">
        <v>1419660000</v>
      </c>
      <c r="L918" t="b">
        <v>0</v>
      </c>
      <c r="M918" t="b">
        <v>0</v>
      </c>
      <c r="N918" s="4">
        <f t="shared" si="57"/>
        <v>0.36297297297297298</v>
      </c>
      <c r="O918" s="5">
        <f t="shared" si="58"/>
        <v>25.826923076923077</v>
      </c>
      <c r="P918" t="s">
        <v>2027</v>
      </c>
      <c r="Q918" t="s">
        <v>2028</v>
      </c>
      <c r="R918" s="11">
        <f t="shared" si="59"/>
        <v>41991.25</v>
      </c>
      <c r="S918" s="10">
        <f t="shared" si="60"/>
        <v>42000.25</v>
      </c>
    </row>
    <row r="919" spans="1:19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>
        <v>1309237200</v>
      </c>
      <c r="K919">
        <v>1311310800</v>
      </c>
      <c r="L919" t="b">
        <v>0</v>
      </c>
      <c r="M919" t="b">
        <v>1</v>
      </c>
      <c r="N919" s="4">
        <f t="shared" si="57"/>
        <v>0.58250000000000002</v>
      </c>
      <c r="O919" s="5">
        <f t="shared" si="58"/>
        <v>77.666666666666671</v>
      </c>
      <c r="P919" t="s">
        <v>2014</v>
      </c>
      <c r="Q919" t="s">
        <v>2025</v>
      </c>
      <c r="R919" s="11">
        <f t="shared" si="59"/>
        <v>40722.208333333336</v>
      </c>
      <c r="S919" s="10">
        <f t="shared" si="60"/>
        <v>40746.208333333336</v>
      </c>
    </row>
    <row r="920" spans="1:19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>
        <v>1343365200</v>
      </c>
      <c r="K920">
        <v>1344315600</v>
      </c>
      <c r="L920" t="b">
        <v>0</v>
      </c>
      <c r="M920" t="b">
        <v>0</v>
      </c>
      <c r="N920" s="4">
        <f t="shared" si="57"/>
        <v>2.3739473684210526</v>
      </c>
      <c r="O920" s="5">
        <f t="shared" si="58"/>
        <v>57.82692307692308</v>
      </c>
      <c r="P920" t="s">
        <v>2020</v>
      </c>
      <c r="Q920" t="s">
        <v>2031</v>
      </c>
      <c r="R920" s="11">
        <f t="shared" si="59"/>
        <v>41117.208333333336</v>
      </c>
      <c r="S920" s="10">
        <f t="shared" si="60"/>
        <v>41128.208333333336</v>
      </c>
    </row>
    <row r="921" spans="1:19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>
        <v>1507957200</v>
      </c>
      <c r="K921">
        <v>1510725600</v>
      </c>
      <c r="L921" t="b">
        <v>0</v>
      </c>
      <c r="M921" t="b">
        <v>1</v>
      </c>
      <c r="N921" s="4">
        <f t="shared" si="57"/>
        <v>0.58750000000000002</v>
      </c>
      <c r="O921" s="5">
        <f t="shared" si="58"/>
        <v>92.955555555555549</v>
      </c>
      <c r="P921" t="s">
        <v>2012</v>
      </c>
      <c r="Q921" t="s">
        <v>2013</v>
      </c>
      <c r="R921" s="11">
        <f t="shared" si="59"/>
        <v>43022.208333333328</v>
      </c>
      <c r="S921" s="10">
        <f t="shared" si="60"/>
        <v>43054.25</v>
      </c>
    </row>
    <row r="922" spans="1:19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>
        <v>1551247200</v>
      </c>
      <c r="L922" t="b">
        <v>1</v>
      </c>
      <c r="M922" t="b">
        <v>0</v>
      </c>
      <c r="N922" s="4">
        <f t="shared" si="57"/>
        <v>1.8256603773584905</v>
      </c>
      <c r="O922" s="5">
        <f t="shared" si="58"/>
        <v>37.945098039215686</v>
      </c>
      <c r="P922" t="s">
        <v>2014</v>
      </c>
      <c r="Q922" t="s">
        <v>2022</v>
      </c>
      <c r="R922" s="11">
        <f t="shared" si="59"/>
        <v>43503.25</v>
      </c>
      <c r="S922" s="10">
        <f t="shared" si="60"/>
        <v>43523.25</v>
      </c>
    </row>
    <row r="923" spans="1:19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>
        <v>1329026400</v>
      </c>
      <c r="K923">
        <v>1330236000</v>
      </c>
      <c r="L923" t="b">
        <v>0</v>
      </c>
      <c r="M923" t="b">
        <v>0</v>
      </c>
      <c r="N923" s="4">
        <f t="shared" si="57"/>
        <v>7.5436408977556111E-3</v>
      </c>
      <c r="O923" s="5">
        <f t="shared" si="58"/>
        <v>31.842105263157894</v>
      </c>
      <c r="P923" t="s">
        <v>2010</v>
      </c>
      <c r="Q923" t="s">
        <v>2011</v>
      </c>
      <c r="R923" s="11">
        <f t="shared" si="59"/>
        <v>40951.25</v>
      </c>
      <c r="S923" s="10">
        <f t="shared" si="60"/>
        <v>40965.25</v>
      </c>
    </row>
    <row r="924" spans="1:19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>
        <v>1545112800</v>
      </c>
      <c r="L924" t="b">
        <v>0</v>
      </c>
      <c r="M924" t="b">
        <v>1</v>
      </c>
      <c r="N924" s="4">
        <f t="shared" si="57"/>
        <v>1.7595330739299611</v>
      </c>
      <c r="O924" s="5">
        <f t="shared" si="58"/>
        <v>40</v>
      </c>
      <c r="P924" t="s">
        <v>2008</v>
      </c>
      <c r="Q924" t="s">
        <v>2037</v>
      </c>
      <c r="R924" s="11">
        <f t="shared" si="59"/>
        <v>43443.25</v>
      </c>
      <c r="S924" s="10">
        <f t="shared" si="60"/>
        <v>43452.25</v>
      </c>
    </row>
    <row r="925" spans="1:19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>
        <v>1279170000</v>
      </c>
      <c r="L925" t="b">
        <v>0</v>
      </c>
      <c r="M925" t="b">
        <v>0</v>
      </c>
      <c r="N925" s="4">
        <f t="shared" si="57"/>
        <v>2.3788235294117648</v>
      </c>
      <c r="O925" s="5">
        <f t="shared" si="58"/>
        <v>101.1</v>
      </c>
      <c r="P925" t="s">
        <v>2012</v>
      </c>
      <c r="Q925" t="s">
        <v>2013</v>
      </c>
      <c r="R925" s="11">
        <f t="shared" si="59"/>
        <v>40373.208333333336</v>
      </c>
      <c r="S925" s="10">
        <f t="shared" si="60"/>
        <v>40374.208333333336</v>
      </c>
    </row>
    <row r="926" spans="1:19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>
        <v>1572498000</v>
      </c>
      <c r="K926">
        <v>1573452000</v>
      </c>
      <c r="L926" t="b">
        <v>0</v>
      </c>
      <c r="M926" t="b">
        <v>0</v>
      </c>
      <c r="N926" s="4">
        <f t="shared" si="57"/>
        <v>4.8805076142131982</v>
      </c>
      <c r="O926" s="5">
        <f t="shared" si="58"/>
        <v>84.006989951944078</v>
      </c>
      <c r="P926" t="s">
        <v>2012</v>
      </c>
      <c r="Q926" t="s">
        <v>2013</v>
      </c>
      <c r="R926" s="11">
        <f t="shared" si="59"/>
        <v>43769.208333333328</v>
      </c>
      <c r="S926" s="10">
        <f t="shared" si="60"/>
        <v>43780.25</v>
      </c>
    </row>
    <row r="927" spans="1:19" ht="31.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>
        <v>1507093200</v>
      </c>
      <c r="L927" t="b">
        <v>0</v>
      </c>
      <c r="M927" t="b">
        <v>0</v>
      </c>
      <c r="N927" s="4">
        <f t="shared" si="57"/>
        <v>2.2406666666666668</v>
      </c>
      <c r="O927" s="5">
        <f t="shared" si="58"/>
        <v>103.41538461538461</v>
      </c>
      <c r="P927" t="s">
        <v>2012</v>
      </c>
      <c r="Q927" t="s">
        <v>2013</v>
      </c>
      <c r="R927" s="11">
        <f t="shared" si="59"/>
        <v>43000.208333333328</v>
      </c>
      <c r="S927" s="10">
        <f t="shared" si="60"/>
        <v>43012.208333333328</v>
      </c>
    </row>
    <row r="928" spans="1:19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>
        <v>1463029200</v>
      </c>
      <c r="K928">
        <v>1463374800</v>
      </c>
      <c r="L928" t="b">
        <v>0</v>
      </c>
      <c r="M928" t="b">
        <v>0</v>
      </c>
      <c r="N928" s="4">
        <f t="shared" si="57"/>
        <v>0.18126436781609195</v>
      </c>
      <c r="O928" s="5">
        <f t="shared" si="58"/>
        <v>105.13333333333334</v>
      </c>
      <c r="P928" t="s">
        <v>2029</v>
      </c>
      <c r="Q928" t="s">
        <v>2030</v>
      </c>
      <c r="R928" s="11">
        <f t="shared" si="59"/>
        <v>42502.208333333328</v>
      </c>
      <c r="S928" s="10">
        <f t="shared" si="60"/>
        <v>42506.208333333328</v>
      </c>
    </row>
    <row r="929" spans="1:19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>
        <v>1342069200</v>
      </c>
      <c r="K929">
        <v>1344574800</v>
      </c>
      <c r="L929" t="b">
        <v>0</v>
      </c>
      <c r="M929" t="b">
        <v>0</v>
      </c>
      <c r="N929" s="4">
        <f t="shared" si="57"/>
        <v>0.45847222222222223</v>
      </c>
      <c r="O929" s="5">
        <f t="shared" si="58"/>
        <v>89.21621621621621</v>
      </c>
      <c r="P929" t="s">
        <v>2012</v>
      </c>
      <c r="Q929" t="s">
        <v>2013</v>
      </c>
      <c r="R929" s="11">
        <f t="shared" si="59"/>
        <v>41102.208333333336</v>
      </c>
      <c r="S929" s="10">
        <f t="shared" si="60"/>
        <v>41131.208333333336</v>
      </c>
    </row>
    <row r="930" spans="1:19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>
        <v>1388296800</v>
      </c>
      <c r="K930">
        <v>1389074400</v>
      </c>
      <c r="L930" t="b">
        <v>0</v>
      </c>
      <c r="M930" t="b">
        <v>0</v>
      </c>
      <c r="N930" s="4">
        <f t="shared" si="57"/>
        <v>1.1731541218637993</v>
      </c>
      <c r="O930" s="5">
        <f t="shared" si="58"/>
        <v>51.995234312946785</v>
      </c>
      <c r="P930" t="s">
        <v>2010</v>
      </c>
      <c r="Q930" t="s">
        <v>2011</v>
      </c>
      <c r="R930" s="11">
        <f t="shared" si="59"/>
        <v>41637.25</v>
      </c>
      <c r="S930" s="10">
        <f t="shared" si="60"/>
        <v>41646.25</v>
      </c>
    </row>
    <row r="931" spans="1:19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>
        <v>1493787600</v>
      </c>
      <c r="K931">
        <v>1494997200</v>
      </c>
      <c r="L931" t="b">
        <v>0</v>
      </c>
      <c r="M931" t="b">
        <v>0</v>
      </c>
      <c r="N931" s="4">
        <f t="shared" si="57"/>
        <v>2.173090909090909</v>
      </c>
      <c r="O931" s="5">
        <f t="shared" si="58"/>
        <v>64.956521739130437</v>
      </c>
      <c r="P931" t="s">
        <v>2012</v>
      </c>
      <c r="Q931" t="s">
        <v>2013</v>
      </c>
      <c r="R931" s="11">
        <f t="shared" si="59"/>
        <v>42858.208333333328</v>
      </c>
      <c r="S931" s="10">
        <f t="shared" si="60"/>
        <v>42872.208333333328</v>
      </c>
    </row>
    <row r="932" spans="1:19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>
        <v>1425448800</v>
      </c>
      <c r="L932" t="b">
        <v>0</v>
      </c>
      <c r="M932" t="b">
        <v>1</v>
      </c>
      <c r="N932" s="4">
        <f t="shared" si="57"/>
        <v>1.1228571428571428</v>
      </c>
      <c r="O932" s="5">
        <f t="shared" si="58"/>
        <v>46.235294117647058</v>
      </c>
      <c r="P932" t="s">
        <v>2012</v>
      </c>
      <c r="Q932" t="s">
        <v>2013</v>
      </c>
      <c r="R932" s="11">
        <f t="shared" si="59"/>
        <v>42060.25</v>
      </c>
      <c r="S932" s="10">
        <f t="shared" si="60"/>
        <v>42067.25</v>
      </c>
    </row>
    <row r="933" spans="1:19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>
        <v>1403931600</v>
      </c>
      <c r="K933">
        <v>1404104400</v>
      </c>
      <c r="L933" t="b">
        <v>0</v>
      </c>
      <c r="M933" t="b">
        <v>1</v>
      </c>
      <c r="N933" s="4">
        <f t="shared" si="57"/>
        <v>0.72518987341772156</v>
      </c>
      <c r="O933" s="5">
        <f t="shared" si="58"/>
        <v>51.151785714285715</v>
      </c>
      <c r="P933" t="s">
        <v>2012</v>
      </c>
      <c r="Q933" t="s">
        <v>2013</v>
      </c>
      <c r="R933" s="11">
        <f t="shared" si="59"/>
        <v>41818.208333333336</v>
      </c>
      <c r="S933" s="10">
        <f t="shared" si="60"/>
        <v>41820.208333333336</v>
      </c>
    </row>
    <row r="934" spans="1:19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>
        <v>1394773200</v>
      </c>
      <c r="L934" t="b">
        <v>0</v>
      </c>
      <c r="M934" t="b">
        <v>0</v>
      </c>
      <c r="N934" s="4">
        <f t="shared" si="57"/>
        <v>2.1230434782608696</v>
      </c>
      <c r="O934" s="5">
        <f t="shared" si="58"/>
        <v>33.909722222222221</v>
      </c>
      <c r="P934" t="s">
        <v>2008</v>
      </c>
      <c r="Q934" t="s">
        <v>2009</v>
      </c>
      <c r="R934" s="11">
        <f t="shared" si="59"/>
        <v>41709.208333333336</v>
      </c>
      <c r="S934" s="10">
        <f t="shared" si="60"/>
        <v>41712.208333333336</v>
      </c>
    </row>
    <row r="935" spans="1:19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>
        <v>1366520400</v>
      </c>
      <c r="L935" t="b">
        <v>0</v>
      </c>
      <c r="M935" t="b">
        <v>0</v>
      </c>
      <c r="N935" s="4">
        <f t="shared" si="57"/>
        <v>2.3974657534246577</v>
      </c>
      <c r="O935" s="5">
        <f t="shared" si="58"/>
        <v>92.016298633017882</v>
      </c>
      <c r="P935" t="s">
        <v>2012</v>
      </c>
      <c r="Q935" t="s">
        <v>2013</v>
      </c>
      <c r="R935" s="11">
        <f t="shared" si="59"/>
        <v>41372.208333333336</v>
      </c>
      <c r="S935" s="10">
        <f t="shared" si="60"/>
        <v>41385.208333333336</v>
      </c>
    </row>
    <row r="936" spans="1:19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>
        <v>1456639200</v>
      </c>
      <c r="L936" t="b">
        <v>0</v>
      </c>
      <c r="M936" t="b">
        <v>0</v>
      </c>
      <c r="N936" s="4">
        <f t="shared" si="57"/>
        <v>1.8193548387096774</v>
      </c>
      <c r="O936" s="5">
        <f t="shared" si="58"/>
        <v>107.42857142857143</v>
      </c>
      <c r="P936" t="s">
        <v>2012</v>
      </c>
      <c r="Q936" t="s">
        <v>2013</v>
      </c>
      <c r="R936" s="11">
        <f t="shared" si="59"/>
        <v>42422.25</v>
      </c>
      <c r="S936" s="10">
        <f t="shared" si="60"/>
        <v>42428.25</v>
      </c>
    </row>
    <row r="937" spans="1:19" ht="31.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>
        <v>1438318800</v>
      </c>
      <c r="L937" t="b">
        <v>0</v>
      </c>
      <c r="M937" t="b">
        <v>0</v>
      </c>
      <c r="N937" s="4">
        <f t="shared" si="57"/>
        <v>1.6413114754098361</v>
      </c>
      <c r="O937" s="5">
        <f t="shared" si="58"/>
        <v>75.848484848484844</v>
      </c>
      <c r="P937" t="s">
        <v>2012</v>
      </c>
      <c r="Q937" t="s">
        <v>2013</v>
      </c>
      <c r="R937" s="11">
        <f t="shared" si="59"/>
        <v>42209.208333333328</v>
      </c>
      <c r="S937" s="10">
        <f t="shared" si="60"/>
        <v>42216.208333333328</v>
      </c>
    </row>
    <row r="938" spans="1:19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>
        <v>1563771600</v>
      </c>
      <c r="K938">
        <v>1564030800</v>
      </c>
      <c r="L938" t="b">
        <v>1</v>
      </c>
      <c r="M938" t="b">
        <v>0</v>
      </c>
      <c r="N938" s="4">
        <f t="shared" si="57"/>
        <v>1.6375968992248063E-2</v>
      </c>
      <c r="O938" s="5">
        <f t="shared" si="58"/>
        <v>80.476190476190482</v>
      </c>
      <c r="P938" t="s">
        <v>2012</v>
      </c>
      <c r="Q938" t="s">
        <v>2013</v>
      </c>
      <c r="R938" s="11">
        <f t="shared" si="59"/>
        <v>43668.208333333328</v>
      </c>
      <c r="S938" s="10">
        <f t="shared" si="60"/>
        <v>43671.208333333328</v>
      </c>
    </row>
    <row r="939" spans="1:19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>
        <v>1448517600</v>
      </c>
      <c r="K939">
        <v>1449295200</v>
      </c>
      <c r="L939" t="b">
        <v>0</v>
      </c>
      <c r="M939" t="b">
        <v>0</v>
      </c>
      <c r="N939" s="4">
        <f t="shared" si="57"/>
        <v>0.49643859649122807</v>
      </c>
      <c r="O939" s="5">
        <f t="shared" si="58"/>
        <v>86.978483606557376</v>
      </c>
      <c r="P939" t="s">
        <v>2014</v>
      </c>
      <c r="Q939" t="s">
        <v>2015</v>
      </c>
      <c r="R939" s="11">
        <f t="shared" si="59"/>
        <v>42334.25</v>
      </c>
      <c r="S939" s="10">
        <f t="shared" si="60"/>
        <v>42343.25</v>
      </c>
    </row>
    <row r="940" spans="1:19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>
        <v>1531890000</v>
      </c>
      <c r="L940" t="b">
        <v>0</v>
      </c>
      <c r="M940" t="b">
        <v>1</v>
      </c>
      <c r="N940" s="4">
        <f t="shared" si="57"/>
        <v>1.0970652173913042</v>
      </c>
      <c r="O940" s="5">
        <f t="shared" si="58"/>
        <v>105.13541666666667</v>
      </c>
      <c r="P940" t="s">
        <v>2020</v>
      </c>
      <c r="Q940" t="s">
        <v>2026</v>
      </c>
      <c r="R940" s="11">
        <f t="shared" si="59"/>
        <v>43263.208333333328</v>
      </c>
      <c r="S940" s="10">
        <f t="shared" si="60"/>
        <v>43299.208333333328</v>
      </c>
    </row>
    <row r="941" spans="1:19" ht="31.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>
        <v>1304744400</v>
      </c>
      <c r="K941">
        <v>1306213200</v>
      </c>
      <c r="L941" t="b">
        <v>0</v>
      </c>
      <c r="M941" t="b">
        <v>1</v>
      </c>
      <c r="N941" s="4">
        <f t="shared" si="57"/>
        <v>0.49217948717948717</v>
      </c>
      <c r="O941" s="5">
        <f t="shared" si="58"/>
        <v>57.298507462686565</v>
      </c>
      <c r="P941" t="s">
        <v>2023</v>
      </c>
      <c r="Q941" t="s">
        <v>2024</v>
      </c>
      <c r="R941" s="11">
        <f t="shared" si="59"/>
        <v>40670.208333333336</v>
      </c>
      <c r="S941" s="10">
        <f t="shared" si="60"/>
        <v>40687.208333333336</v>
      </c>
    </row>
    <row r="942" spans="1:19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s="4">
        <f t="shared" si="57"/>
        <v>0.62232323232323228</v>
      </c>
      <c r="O942" s="5">
        <f t="shared" si="58"/>
        <v>93.348484848484844</v>
      </c>
      <c r="P942" t="s">
        <v>2010</v>
      </c>
      <c r="Q942" t="s">
        <v>2011</v>
      </c>
      <c r="R942" s="11">
        <f t="shared" si="59"/>
        <v>41244.25</v>
      </c>
      <c r="S942" s="10">
        <f t="shared" si="60"/>
        <v>41266.25</v>
      </c>
    </row>
    <row r="943" spans="1:19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>
        <v>1294552800</v>
      </c>
      <c r="K943">
        <v>1297576800</v>
      </c>
      <c r="L943" t="b">
        <v>1</v>
      </c>
      <c r="M943" t="b">
        <v>0</v>
      </c>
      <c r="N943" s="4">
        <f t="shared" si="57"/>
        <v>0.1305813953488372</v>
      </c>
      <c r="O943" s="5">
        <f t="shared" si="58"/>
        <v>71.987179487179489</v>
      </c>
      <c r="P943" t="s">
        <v>2012</v>
      </c>
      <c r="Q943" t="s">
        <v>2013</v>
      </c>
      <c r="R943" s="11">
        <f t="shared" si="59"/>
        <v>40552.25</v>
      </c>
      <c r="S943" s="10">
        <f t="shared" si="60"/>
        <v>40587.25</v>
      </c>
    </row>
    <row r="944" spans="1:19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>
        <v>1295935200</v>
      </c>
      <c r="K944">
        <v>1296194400</v>
      </c>
      <c r="L944" t="b">
        <v>0</v>
      </c>
      <c r="M944" t="b">
        <v>0</v>
      </c>
      <c r="N944" s="4">
        <f t="shared" si="57"/>
        <v>0.64635416666666667</v>
      </c>
      <c r="O944" s="5">
        <f t="shared" si="58"/>
        <v>92.611940298507463</v>
      </c>
      <c r="P944" t="s">
        <v>2012</v>
      </c>
      <c r="Q944" t="s">
        <v>2013</v>
      </c>
      <c r="R944" s="11">
        <f t="shared" si="59"/>
        <v>40568.25</v>
      </c>
      <c r="S944" s="10">
        <f t="shared" si="60"/>
        <v>40571.25</v>
      </c>
    </row>
    <row r="945" spans="1:19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>
        <v>1414558800</v>
      </c>
      <c r="L945" t="b">
        <v>0</v>
      </c>
      <c r="M945" t="b">
        <v>0</v>
      </c>
      <c r="N945" s="4">
        <f t="shared" si="57"/>
        <v>1.5958666666666668</v>
      </c>
      <c r="O945" s="5">
        <f t="shared" si="58"/>
        <v>104.99122807017544</v>
      </c>
      <c r="P945" t="s">
        <v>2029</v>
      </c>
      <c r="Q945" t="s">
        <v>2030</v>
      </c>
      <c r="R945" s="11">
        <f t="shared" si="59"/>
        <v>41906.208333333336</v>
      </c>
      <c r="S945" s="10">
        <f t="shared" si="60"/>
        <v>41941.208333333336</v>
      </c>
    </row>
    <row r="946" spans="1:19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>
        <v>1486706400</v>
      </c>
      <c r="K946">
        <v>1488348000</v>
      </c>
      <c r="L946" t="b">
        <v>0</v>
      </c>
      <c r="M946" t="b">
        <v>0</v>
      </c>
      <c r="N946" s="4">
        <f t="shared" si="57"/>
        <v>0.81420000000000003</v>
      </c>
      <c r="O946" s="5">
        <f t="shared" si="58"/>
        <v>30.958174904942965</v>
      </c>
      <c r="P946" t="s">
        <v>2027</v>
      </c>
      <c r="Q946" t="s">
        <v>2028</v>
      </c>
      <c r="R946" s="11">
        <f t="shared" si="59"/>
        <v>42776.25</v>
      </c>
      <c r="S946" s="10">
        <f t="shared" si="60"/>
        <v>42795.25</v>
      </c>
    </row>
    <row r="947" spans="1:19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>
        <v>1333602000</v>
      </c>
      <c r="K947">
        <v>1334898000</v>
      </c>
      <c r="L947" t="b">
        <v>1</v>
      </c>
      <c r="M947" t="b">
        <v>0</v>
      </c>
      <c r="N947" s="4">
        <f t="shared" si="57"/>
        <v>0.32444767441860467</v>
      </c>
      <c r="O947" s="5">
        <f t="shared" si="58"/>
        <v>33.001182732111175</v>
      </c>
      <c r="P947" t="s">
        <v>2027</v>
      </c>
      <c r="Q947" t="s">
        <v>2028</v>
      </c>
      <c r="R947" s="11">
        <f t="shared" si="59"/>
        <v>41004.208333333336</v>
      </c>
      <c r="S947" s="10">
        <f t="shared" si="60"/>
        <v>41019.208333333336</v>
      </c>
    </row>
    <row r="948" spans="1:19" ht="31.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>
        <v>1308200400</v>
      </c>
      <c r="K948">
        <v>1308373200</v>
      </c>
      <c r="L948" t="b">
        <v>0</v>
      </c>
      <c r="M948" t="b">
        <v>0</v>
      </c>
      <c r="N948" s="4">
        <f t="shared" si="57"/>
        <v>9.9141184124918666E-2</v>
      </c>
      <c r="O948" s="5">
        <f t="shared" si="58"/>
        <v>84.187845303867405</v>
      </c>
      <c r="P948" t="s">
        <v>2012</v>
      </c>
      <c r="Q948" t="s">
        <v>2013</v>
      </c>
      <c r="R948" s="11">
        <f t="shared" si="59"/>
        <v>40710.208333333336</v>
      </c>
      <c r="S948" s="10">
        <f t="shared" si="60"/>
        <v>40712.208333333336</v>
      </c>
    </row>
    <row r="949" spans="1:19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>
        <v>1411707600</v>
      </c>
      <c r="K949">
        <v>1412312400</v>
      </c>
      <c r="L949" t="b">
        <v>0</v>
      </c>
      <c r="M949" t="b">
        <v>0</v>
      </c>
      <c r="N949" s="4">
        <f t="shared" si="57"/>
        <v>0.26694444444444443</v>
      </c>
      <c r="O949" s="5">
        <f t="shared" si="58"/>
        <v>73.92307692307692</v>
      </c>
      <c r="P949" t="s">
        <v>2012</v>
      </c>
      <c r="Q949" t="s">
        <v>2013</v>
      </c>
      <c r="R949" s="11">
        <f t="shared" si="59"/>
        <v>41908.208333333336</v>
      </c>
      <c r="S949" s="10">
        <f t="shared" si="60"/>
        <v>41915.208333333336</v>
      </c>
    </row>
    <row r="950" spans="1:19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>
        <v>1418364000</v>
      </c>
      <c r="K950">
        <v>1419228000</v>
      </c>
      <c r="L950" t="b">
        <v>1</v>
      </c>
      <c r="M950" t="b">
        <v>1</v>
      </c>
      <c r="N950" s="4">
        <f t="shared" si="57"/>
        <v>0.62957446808510642</v>
      </c>
      <c r="O950" s="5">
        <f t="shared" si="58"/>
        <v>36.987499999999997</v>
      </c>
      <c r="P950" t="s">
        <v>2014</v>
      </c>
      <c r="Q950" t="s">
        <v>2015</v>
      </c>
      <c r="R950" s="11">
        <f t="shared" si="59"/>
        <v>41985.25</v>
      </c>
      <c r="S950" s="10">
        <f t="shared" si="60"/>
        <v>41995.25</v>
      </c>
    </row>
    <row r="951" spans="1:19" ht="31.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>
        <v>1430974800</v>
      </c>
      <c r="L951" t="b">
        <v>0</v>
      </c>
      <c r="M951" t="b">
        <v>0</v>
      </c>
      <c r="N951" s="4">
        <f t="shared" si="57"/>
        <v>1.6135593220338984</v>
      </c>
      <c r="O951" s="5">
        <f t="shared" si="58"/>
        <v>46.896551724137929</v>
      </c>
      <c r="P951" t="s">
        <v>2010</v>
      </c>
      <c r="Q951" t="s">
        <v>2011</v>
      </c>
      <c r="R951" s="11">
        <f t="shared" si="59"/>
        <v>42112.208333333328</v>
      </c>
      <c r="S951" s="10">
        <f t="shared" si="60"/>
        <v>42131.208333333328</v>
      </c>
    </row>
    <row r="952" spans="1:19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>
        <v>1555390800</v>
      </c>
      <c r="K952">
        <v>1555822800</v>
      </c>
      <c r="L952" t="b">
        <v>0</v>
      </c>
      <c r="M952" t="b">
        <v>1</v>
      </c>
      <c r="N952" s="4">
        <f t="shared" si="57"/>
        <v>0.05</v>
      </c>
      <c r="O952" s="5">
        <f t="shared" si="58"/>
        <v>5</v>
      </c>
      <c r="P952" t="s">
        <v>2012</v>
      </c>
      <c r="Q952" t="s">
        <v>2013</v>
      </c>
      <c r="R952" s="11">
        <f t="shared" si="59"/>
        <v>43571.208333333328</v>
      </c>
      <c r="S952" s="10">
        <f t="shared" si="60"/>
        <v>43576.208333333328</v>
      </c>
    </row>
    <row r="953" spans="1:19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>
        <v>1482818400</v>
      </c>
      <c r="L953" t="b">
        <v>0</v>
      </c>
      <c r="M953" t="b">
        <v>1</v>
      </c>
      <c r="N953" s="4">
        <f t="shared" si="57"/>
        <v>10.969379310344827</v>
      </c>
      <c r="O953" s="5">
        <f t="shared" si="58"/>
        <v>102.02437459910199</v>
      </c>
      <c r="P953" t="s">
        <v>2008</v>
      </c>
      <c r="Q953" t="s">
        <v>2009</v>
      </c>
      <c r="R953" s="11">
        <f t="shared" si="59"/>
        <v>42730.25</v>
      </c>
      <c r="S953" s="10">
        <f t="shared" si="60"/>
        <v>42731.25</v>
      </c>
    </row>
    <row r="954" spans="1:19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>
        <v>1470718800</v>
      </c>
      <c r="K954">
        <v>1471928400</v>
      </c>
      <c r="L954" t="b">
        <v>0</v>
      </c>
      <c r="M954" t="b">
        <v>0</v>
      </c>
      <c r="N954" s="4">
        <f t="shared" si="57"/>
        <v>0.70094158075601376</v>
      </c>
      <c r="O954" s="5">
        <f t="shared" si="58"/>
        <v>45.007502206531335</v>
      </c>
      <c r="P954" t="s">
        <v>2014</v>
      </c>
      <c r="Q954" t="s">
        <v>2015</v>
      </c>
      <c r="R954" s="11">
        <f t="shared" si="59"/>
        <v>42591.208333333328</v>
      </c>
      <c r="S954" s="10">
        <f t="shared" si="60"/>
        <v>42605.208333333328</v>
      </c>
    </row>
    <row r="955" spans="1:19" ht="31.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t="s">
        <v>14</v>
      </c>
      <c r="G955">
        <v>21</v>
      </c>
      <c r="H955" t="s">
        <v>20</v>
      </c>
      <c r="I955" t="s">
        <v>21</v>
      </c>
      <c r="J955">
        <v>1450591200</v>
      </c>
      <c r="K955">
        <v>1453701600</v>
      </c>
      <c r="L955" t="b">
        <v>0</v>
      </c>
      <c r="M955" t="b">
        <v>1</v>
      </c>
      <c r="N955" s="4">
        <f t="shared" si="57"/>
        <v>0.6</v>
      </c>
      <c r="O955" s="5">
        <f t="shared" si="58"/>
        <v>94.285714285714292</v>
      </c>
      <c r="P955" t="s">
        <v>2014</v>
      </c>
      <c r="Q955" t="s">
        <v>2038</v>
      </c>
      <c r="R955" s="11">
        <f t="shared" si="59"/>
        <v>42358.25</v>
      </c>
      <c r="S955" s="10">
        <f t="shared" si="60"/>
        <v>42394.25</v>
      </c>
    </row>
    <row r="956" spans="1:19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>
        <v>1348290000</v>
      </c>
      <c r="K956">
        <v>1350363600</v>
      </c>
      <c r="L956" t="b">
        <v>0</v>
      </c>
      <c r="M956" t="b">
        <v>0</v>
      </c>
      <c r="N956" s="4">
        <f t="shared" si="57"/>
        <v>3.6709859154929578</v>
      </c>
      <c r="O956" s="5">
        <f t="shared" si="58"/>
        <v>101.02325581395348</v>
      </c>
      <c r="P956" t="s">
        <v>2010</v>
      </c>
      <c r="Q956" t="s">
        <v>2011</v>
      </c>
      <c r="R956" s="11">
        <f t="shared" si="59"/>
        <v>41174.208333333336</v>
      </c>
      <c r="S956" s="10">
        <f t="shared" si="60"/>
        <v>41198.208333333336</v>
      </c>
    </row>
    <row r="957" spans="1:19" ht="31.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>
        <v>1353996000</v>
      </c>
      <c r="L957" t="b">
        <v>0</v>
      </c>
      <c r="M957" t="b">
        <v>0</v>
      </c>
      <c r="N957" s="4">
        <f t="shared" si="57"/>
        <v>11.09</v>
      </c>
      <c r="O957" s="5">
        <f t="shared" si="58"/>
        <v>97.037499999999994</v>
      </c>
      <c r="P957" t="s">
        <v>2012</v>
      </c>
      <c r="Q957" t="s">
        <v>2013</v>
      </c>
      <c r="R957" s="11">
        <f t="shared" si="59"/>
        <v>41238.25</v>
      </c>
      <c r="S957" s="10">
        <f t="shared" si="60"/>
        <v>41240.25</v>
      </c>
    </row>
    <row r="958" spans="1:19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t="s">
        <v>14</v>
      </c>
      <c r="G958">
        <v>830</v>
      </c>
      <c r="H958" t="s">
        <v>20</v>
      </c>
      <c r="I958" t="s">
        <v>21</v>
      </c>
      <c r="J958">
        <v>1450764000</v>
      </c>
      <c r="K958">
        <v>1451109600</v>
      </c>
      <c r="L958" t="b">
        <v>0</v>
      </c>
      <c r="M958" t="b">
        <v>0</v>
      </c>
      <c r="N958" s="4">
        <f t="shared" si="57"/>
        <v>0.19028784648187633</v>
      </c>
      <c r="O958" s="5">
        <f t="shared" si="58"/>
        <v>43.00963855421687</v>
      </c>
      <c r="P958" t="s">
        <v>2014</v>
      </c>
      <c r="Q958" t="s">
        <v>2038</v>
      </c>
      <c r="R958" s="11">
        <f t="shared" si="59"/>
        <v>42360.25</v>
      </c>
      <c r="S958" s="10">
        <f t="shared" si="60"/>
        <v>42364.25</v>
      </c>
    </row>
    <row r="959" spans="1:19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>
        <v>1329631200</v>
      </c>
      <c r="L959" t="b">
        <v>0</v>
      </c>
      <c r="M959" t="b">
        <v>0</v>
      </c>
      <c r="N959" s="4">
        <f t="shared" si="57"/>
        <v>1.2687755102040816</v>
      </c>
      <c r="O959" s="5">
        <f t="shared" si="58"/>
        <v>94.916030534351151</v>
      </c>
      <c r="P959" t="s">
        <v>2012</v>
      </c>
      <c r="Q959" t="s">
        <v>2013</v>
      </c>
      <c r="R959" s="11">
        <f t="shared" si="59"/>
        <v>40955.25</v>
      </c>
      <c r="S959" s="10">
        <f t="shared" si="60"/>
        <v>40958.25</v>
      </c>
    </row>
    <row r="960" spans="1:19" ht="31.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>
        <v>1278997200</v>
      </c>
      <c r="L960" t="b">
        <v>0</v>
      </c>
      <c r="M960" t="b">
        <v>0</v>
      </c>
      <c r="N960" s="4">
        <f t="shared" si="57"/>
        <v>7.3463636363636367</v>
      </c>
      <c r="O960" s="5">
        <f t="shared" si="58"/>
        <v>72.151785714285708</v>
      </c>
      <c r="P960" t="s">
        <v>2014</v>
      </c>
      <c r="Q960" t="s">
        <v>2022</v>
      </c>
      <c r="R960" s="11">
        <f t="shared" si="59"/>
        <v>40350.208333333336</v>
      </c>
      <c r="S960" s="10">
        <f t="shared" si="60"/>
        <v>40372.208333333336</v>
      </c>
    </row>
    <row r="961" spans="1:19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>
        <v>1277701200</v>
      </c>
      <c r="K961">
        <v>1280120400</v>
      </c>
      <c r="L961" t="b">
        <v>0</v>
      </c>
      <c r="M961" t="b">
        <v>0</v>
      </c>
      <c r="N961" s="4">
        <f t="shared" si="57"/>
        <v>4.5731034482758622E-2</v>
      </c>
      <c r="O961" s="5">
        <f t="shared" si="58"/>
        <v>51.007692307692309</v>
      </c>
      <c r="P961" t="s">
        <v>2020</v>
      </c>
      <c r="Q961" t="s">
        <v>2034</v>
      </c>
      <c r="R961" s="11">
        <f t="shared" si="59"/>
        <v>40357.208333333336</v>
      </c>
      <c r="S961" s="10">
        <f t="shared" si="60"/>
        <v>40385.208333333336</v>
      </c>
    </row>
    <row r="962" spans="1:19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>
        <v>1454911200</v>
      </c>
      <c r="K962">
        <v>1458104400</v>
      </c>
      <c r="L962" t="b">
        <v>0</v>
      </c>
      <c r="M962" t="b">
        <v>0</v>
      </c>
      <c r="N962" s="4">
        <f t="shared" si="57"/>
        <v>0.85054545454545449</v>
      </c>
      <c r="O962" s="5">
        <f t="shared" si="58"/>
        <v>85.054545454545448</v>
      </c>
      <c r="P962" t="s">
        <v>2010</v>
      </c>
      <c r="Q962" t="s">
        <v>2011</v>
      </c>
      <c r="R962" s="11">
        <f t="shared" si="59"/>
        <v>42408.25</v>
      </c>
      <c r="S962" s="10">
        <f t="shared" si="60"/>
        <v>42445.208333333328</v>
      </c>
    </row>
    <row r="963" spans="1:19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>
        <v>1298268000</v>
      </c>
      <c r="L963" t="b">
        <v>0</v>
      </c>
      <c r="M963" t="b">
        <v>0</v>
      </c>
      <c r="N963" s="4">
        <f t="shared" ref="N963:N1001" si="61">E963/D963</f>
        <v>1.1929824561403508</v>
      </c>
      <c r="O963" s="5">
        <f t="shared" ref="O963:O1001" si="62">E963/G963</f>
        <v>43.87096774193548</v>
      </c>
      <c r="P963" t="s">
        <v>2020</v>
      </c>
      <c r="Q963" t="s">
        <v>2034</v>
      </c>
      <c r="R963" s="11">
        <f t="shared" ref="R963:R1001" si="63">(((J963/60)/60)/24)+DATE(1970,1,1)</f>
        <v>40591.25</v>
      </c>
      <c r="S963" s="10">
        <f t="shared" ref="S963:S1001" si="64">(((K963/60)/60)/24)+DATE(1970,1,1)</f>
        <v>40595.25</v>
      </c>
    </row>
    <row r="964" spans="1:19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>
        <v>1386223200</v>
      </c>
      <c r="L964" t="b">
        <v>0</v>
      </c>
      <c r="M964" t="b">
        <v>0</v>
      </c>
      <c r="N964" s="4">
        <f t="shared" si="61"/>
        <v>2.9602777777777778</v>
      </c>
      <c r="O964" s="5">
        <f t="shared" si="62"/>
        <v>40.063909774436091</v>
      </c>
      <c r="P964" t="s">
        <v>2029</v>
      </c>
      <c r="Q964" t="s">
        <v>2030</v>
      </c>
      <c r="R964" s="11">
        <f t="shared" si="63"/>
        <v>41592.25</v>
      </c>
      <c r="S964" s="10">
        <f t="shared" si="64"/>
        <v>41613.25</v>
      </c>
    </row>
    <row r="965" spans="1:19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>
        <v>1299304800</v>
      </c>
      <c r="K965">
        <v>1299823200</v>
      </c>
      <c r="L965" t="b">
        <v>0</v>
      </c>
      <c r="M965" t="b">
        <v>1</v>
      </c>
      <c r="N965" s="4">
        <f t="shared" si="61"/>
        <v>0.84694915254237291</v>
      </c>
      <c r="O965" s="5">
        <f t="shared" si="62"/>
        <v>43.833333333333336</v>
      </c>
      <c r="P965" t="s">
        <v>2027</v>
      </c>
      <c r="Q965" t="s">
        <v>2028</v>
      </c>
      <c r="R965" s="11">
        <f t="shared" si="63"/>
        <v>40607.25</v>
      </c>
      <c r="S965" s="10">
        <f t="shared" si="64"/>
        <v>40613.25</v>
      </c>
    </row>
    <row r="966" spans="1:19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>
        <v>1431752400</v>
      </c>
      <c r="L966" t="b">
        <v>0</v>
      </c>
      <c r="M966" t="b">
        <v>0</v>
      </c>
      <c r="N966" s="4">
        <f t="shared" si="61"/>
        <v>3.5578378378378379</v>
      </c>
      <c r="O966" s="5">
        <f t="shared" si="62"/>
        <v>84.92903225806451</v>
      </c>
      <c r="P966" t="s">
        <v>2012</v>
      </c>
      <c r="Q966" t="s">
        <v>2013</v>
      </c>
      <c r="R966" s="11">
        <f t="shared" si="63"/>
        <v>42135.208333333328</v>
      </c>
      <c r="S966" s="10">
        <f t="shared" si="64"/>
        <v>42140.208333333328</v>
      </c>
    </row>
    <row r="967" spans="1:19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>
        <v>1264399200</v>
      </c>
      <c r="K967">
        <v>1267855200</v>
      </c>
      <c r="L967" t="b">
        <v>0</v>
      </c>
      <c r="M967" t="b">
        <v>0</v>
      </c>
      <c r="N967" s="4">
        <f t="shared" si="61"/>
        <v>3.8640909090909092</v>
      </c>
      <c r="O967" s="5">
        <f t="shared" si="62"/>
        <v>41.067632850241544</v>
      </c>
      <c r="P967" t="s">
        <v>2008</v>
      </c>
      <c r="Q967" t="s">
        <v>2009</v>
      </c>
      <c r="R967" s="11">
        <f t="shared" si="63"/>
        <v>40203.25</v>
      </c>
      <c r="S967" s="10">
        <f t="shared" si="64"/>
        <v>40243.25</v>
      </c>
    </row>
    <row r="968" spans="1:19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>
        <v>1497675600</v>
      </c>
      <c r="L968" t="b">
        <v>0</v>
      </c>
      <c r="M968" t="b">
        <v>0</v>
      </c>
      <c r="N968" s="4">
        <f t="shared" si="61"/>
        <v>7.9223529411764702</v>
      </c>
      <c r="O968" s="5">
        <f t="shared" si="62"/>
        <v>54.971428571428568</v>
      </c>
      <c r="P968" t="s">
        <v>2012</v>
      </c>
      <c r="Q968" t="s">
        <v>2013</v>
      </c>
      <c r="R968" s="11">
        <f t="shared" si="63"/>
        <v>42901.208333333328</v>
      </c>
      <c r="S968" s="10">
        <f t="shared" si="64"/>
        <v>42903.208333333328</v>
      </c>
    </row>
    <row r="969" spans="1:19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>
        <v>1336885200</v>
      </c>
      <c r="L969" t="b">
        <v>0</v>
      </c>
      <c r="M969" t="b">
        <v>0</v>
      </c>
      <c r="N969" s="4">
        <f t="shared" si="61"/>
        <v>1.3703393665158372</v>
      </c>
      <c r="O969" s="5">
        <f t="shared" si="62"/>
        <v>77.010807374443743</v>
      </c>
      <c r="P969" t="s">
        <v>2008</v>
      </c>
      <c r="Q969" t="s">
        <v>2037</v>
      </c>
      <c r="R969" s="11">
        <f t="shared" si="63"/>
        <v>41005.208333333336</v>
      </c>
      <c r="S969" s="10">
        <f t="shared" si="64"/>
        <v>41042.208333333336</v>
      </c>
    </row>
    <row r="970" spans="1:19" ht="31.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>
        <v>1295157600</v>
      </c>
      <c r="L970" t="b">
        <v>0</v>
      </c>
      <c r="M970" t="b">
        <v>0</v>
      </c>
      <c r="N970" s="4">
        <f t="shared" si="61"/>
        <v>3.3820833333333336</v>
      </c>
      <c r="O970" s="5">
        <f t="shared" si="62"/>
        <v>71.201754385964918</v>
      </c>
      <c r="P970" t="s">
        <v>2029</v>
      </c>
      <c r="Q970" t="s">
        <v>2030</v>
      </c>
      <c r="R970" s="11">
        <f t="shared" si="63"/>
        <v>40544.25</v>
      </c>
      <c r="S970" s="10">
        <f t="shared" si="64"/>
        <v>40559.25</v>
      </c>
    </row>
    <row r="971" spans="1:19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>
        <v>1577599200</v>
      </c>
      <c r="L971" t="b">
        <v>0</v>
      </c>
      <c r="M971" t="b">
        <v>0</v>
      </c>
      <c r="N971" s="4">
        <f t="shared" si="61"/>
        <v>1.0822784810126582</v>
      </c>
      <c r="O971" s="5">
        <f t="shared" si="62"/>
        <v>91.935483870967744</v>
      </c>
      <c r="P971" t="s">
        <v>2012</v>
      </c>
      <c r="Q971" t="s">
        <v>2013</v>
      </c>
      <c r="R971" s="11">
        <f t="shared" si="63"/>
        <v>43821.25</v>
      </c>
      <c r="S971" s="10">
        <f t="shared" si="64"/>
        <v>43828.25</v>
      </c>
    </row>
    <row r="972" spans="1:19" ht="31.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>
        <v>1304917200</v>
      </c>
      <c r="K972">
        <v>1305003600</v>
      </c>
      <c r="L972" t="b">
        <v>0</v>
      </c>
      <c r="M972" t="b">
        <v>0</v>
      </c>
      <c r="N972" s="4">
        <f t="shared" si="61"/>
        <v>0.60757639620653314</v>
      </c>
      <c r="O972" s="5">
        <f t="shared" si="62"/>
        <v>97.069023569023571</v>
      </c>
      <c r="P972" t="s">
        <v>2012</v>
      </c>
      <c r="Q972" t="s">
        <v>2013</v>
      </c>
      <c r="R972" s="11">
        <f t="shared" si="63"/>
        <v>40672.208333333336</v>
      </c>
      <c r="S972" s="10">
        <f t="shared" si="64"/>
        <v>40673.208333333336</v>
      </c>
    </row>
    <row r="973" spans="1:19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t="s">
        <v>14</v>
      </c>
      <c r="G973">
        <v>24</v>
      </c>
      <c r="H973" t="s">
        <v>20</v>
      </c>
      <c r="I973" t="s">
        <v>21</v>
      </c>
      <c r="J973">
        <v>1381208400</v>
      </c>
      <c r="K973">
        <v>1381726800</v>
      </c>
      <c r="L973" t="b">
        <v>0</v>
      </c>
      <c r="M973" t="b">
        <v>0</v>
      </c>
      <c r="N973" s="4">
        <f t="shared" si="61"/>
        <v>0.27725490196078434</v>
      </c>
      <c r="O973" s="5">
        <f t="shared" si="62"/>
        <v>58.916666666666664</v>
      </c>
      <c r="P973" t="s">
        <v>2014</v>
      </c>
      <c r="Q973" t="s">
        <v>2035</v>
      </c>
      <c r="R973" s="11">
        <f t="shared" si="63"/>
        <v>41555.208333333336</v>
      </c>
      <c r="S973" s="10">
        <f t="shared" si="64"/>
        <v>41561.208333333336</v>
      </c>
    </row>
    <row r="974" spans="1:19" ht="31.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>
        <v>1402462800</v>
      </c>
      <c r="L974" t="b">
        <v>0</v>
      </c>
      <c r="M974" t="b">
        <v>1</v>
      </c>
      <c r="N974" s="4">
        <f t="shared" si="61"/>
        <v>2.283934426229508</v>
      </c>
      <c r="O974" s="5">
        <f t="shared" si="62"/>
        <v>58.015466983938133</v>
      </c>
      <c r="P974" t="s">
        <v>2010</v>
      </c>
      <c r="Q974" t="s">
        <v>2011</v>
      </c>
      <c r="R974" s="11">
        <f t="shared" si="63"/>
        <v>41792.208333333336</v>
      </c>
      <c r="S974" s="10">
        <f t="shared" si="64"/>
        <v>41801.208333333336</v>
      </c>
    </row>
    <row r="975" spans="1:19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>
        <v>1291960800</v>
      </c>
      <c r="K975">
        <v>1292133600</v>
      </c>
      <c r="L975" t="b">
        <v>0</v>
      </c>
      <c r="M975" t="b">
        <v>1</v>
      </c>
      <c r="N975" s="4">
        <f t="shared" si="61"/>
        <v>0.21615194054500414</v>
      </c>
      <c r="O975" s="5">
        <f t="shared" si="62"/>
        <v>103.87301587301587</v>
      </c>
      <c r="P975" t="s">
        <v>2012</v>
      </c>
      <c r="Q975" t="s">
        <v>2013</v>
      </c>
      <c r="R975" s="11">
        <f t="shared" si="63"/>
        <v>40522.25</v>
      </c>
      <c r="S975" s="10">
        <f t="shared" si="64"/>
        <v>40524.25</v>
      </c>
    </row>
    <row r="976" spans="1:19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>
        <v>1368939600</v>
      </c>
      <c r="L976" t="b">
        <v>0</v>
      </c>
      <c r="M976" t="b">
        <v>0</v>
      </c>
      <c r="N976" s="4">
        <f t="shared" si="61"/>
        <v>3.73875</v>
      </c>
      <c r="O976" s="5">
        <f t="shared" si="62"/>
        <v>93.46875</v>
      </c>
      <c r="P976" t="s">
        <v>2008</v>
      </c>
      <c r="Q976" t="s">
        <v>2018</v>
      </c>
      <c r="R976" s="11">
        <f t="shared" si="63"/>
        <v>41412.208333333336</v>
      </c>
      <c r="S976" s="10">
        <f t="shared" si="64"/>
        <v>41413.208333333336</v>
      </c>
    </row>
    <row r="977" spans="1:19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>
        <v>1452146400</v>
      </c>
      <c r="L977" t="b">
        <v>0</v>
      </c>
      <c r="M977" t="b">
        <v>1</v>
      </c>
      <c r="N977" s="4">
        <f t="shared" si="61"/>
        <v>1.5492592592592593</v>
      </c>
      <c r="O977" s="5">
        <f t="shared" si="62"/>
        <v>61.970370370370368</v>
      </c>
      <c r="P977" t="s">
        <v>2012</v>
      </c>
      <c r="Q977" t="s">
        <v>2013</v>
      </c>
      <c r="R977" s="11">
        <f t="shared" si="63"/>
        <v>42337.25</v>
      </c>
      <c r="S977" s="10">
        <f t="shared" si="64"/>
        <v>42376.25</v>
      </c>
    </row>
    <row r="978" spans="1:19" ht="31.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>
        <v>1296712800</v>
      </c>
      <c r="L978" t="b">
        <v>0</v>
      </c>
      <c r="M978" t="b">
        <v>1</v>
      </c>
      <c r="N978" s="4">
        <f t="shared" si="61"/>
        <v>3.2214999999999998</v>
      </c>
      <c r="O978" s="5">
        <f t="shared" si="62"/>
        <v>92.042857142857144</v>
      </c>
      <c r="P978" t="s">
        <v>2012</v>
      </c>
      <c r="Q978" t="s">
        <v>2013</v>
      </c>
      <c r="R978" s="11">
        <f t="shared" si="63"/>
        <v>40571.25</v>
      </c>
      <c r="S978" s="10">
        <f t="shared" si="64"/>
        <v>40577.25</v>
      </c>
    </row>
    <row r="979" spans="1:19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>
        <v>1517983200</v>
      </c>
      <c r="K979">
        <v>1520748000</v>
      </c>
      <c r="L979" t="b">
        <v>0</v>
      </c>
      <c r="M979" t="b">
        <v>0</v>
      </c>
      <c r="N979" s="4">
        <f t="shared" si="61"/>
        <v>0.73957142857142855</v>
      </c>
      <c r="O979" s="5">
        <f t="shared" si="62"/>
        <v>77.268656716417908</v>
      </c>
      <c r="P979" t="s">
        <v>2029</v>
      </c>
      <c r="Q979" t="s">
        <v>2030</v>
      </c>
      <c r="R979" s="11">
        <f t="shared" si="63"/>
        <v>43138.25</v>
      </c>
      <c r="S979" s="10">
        <f t="shared" si="64"/>
        <v>43170.25</v>
      </c>
    </row>
    <row r="980" spans="1:19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>
        <v>1480831200</v>
      </c>
      <c r="L980" t="b">
        <v>0</v>
      </c>
      <c r="M980" t="b">
        <v>0</v>
      </c>
      <c r="N980" s="4">
        <f t="shared" si="61"/>
        <v>8.641</v>
      </c>
      <c r="O980" s="5">
        <f t="shared" si="62"/>
        <v>93.923913043478265</v>
      </c>
      <c r="P980" t="s">
        <v>2023</v>
      </c>
      <c r="Q980" t="s">
        <v>2024</v>
      </c>
      <c r="R980" s="11">
        <f t="shared" si="63"/>
        <v>42686.25</v>
      </c>
      <c r="S980" s="10">
        <f t="shared" si="64"/>
        <v>42708.25</v>
      </c>
    </row>
    <row r="981" spans="1:19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>
        <v>1426395600</v>
      </c>
      <c r="K981">
        <v>1426914000</v>
      </c>
      <c r="L981" t="b">
        <v>0</v>
      </c>
      <c r="M981" t="b">
        <v>0</v>
      </c>
      <c r="N981" s="4">
        <f t="shared" si="61"/>
        <v>1.432624584717608</v>
      </c>
      <c r="O981" s="5">
        <f t="shared" si="62"/>
        <v>84.969458128078813</v>
      </c>
      <c r="P981" t="s">
        <v>2012</v>
      </c>
      <c r="Q981" t="s">
        <v>2013</v>
      </c>
      <c r="R981" s="11">
        <f t="shared" si="63"/>
        <v>42078.208333333328</v>
      </c>
      <c r="S981" s="10">
        <f t="shared" si="64"/>
        <v>42084.208333333328</v>
      </c>
    </row>
    <row r="982" spans="1:19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>
        <v>1446181200</v>
      </c>
      <c r="K982">
        <v>1446616800</v>
      </c>
      <c r="L982" t="b">
        <v>1</v>
      </c>
      <c r="M982" t="b">
        <v>0</v>
      </c>
      <c r="N982" s="4">
        <f t="shared" si="61"/>
        <v>0.40281762295081969</v>
      </c>
      <c r="O982" s="5">
        <f t="shared" si="62"/>
        <v>105.97035040431267</v>
      </c>
      <c r="P982" t="s">
        <v>2020</v>
      </c>
      <c r="Q982" t="s">
        <v>2021</v>
      </c>
      <c r="R982" s="11">
        <f t="shared" si="63"/>
        <v>42307.208333333328</v>
      </c>
      <c r="S982" s="10">
        <f t="shared" si="64"/>
        <v>42312.25</v>
      </c>
    </row>
    <row r="983" spans="1:19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>
        <v>1517032800</v>
      </c>
      <c r="L983" t="b">
        <v>0</v>
      </c>
      <c r="M983" t="b">
        <v>0</v>
      </c>
      <c r="N983" s="4">
        <f t="shared" si="61"/>
        <v>1.7822388059701493</v>
      </c>
      <c r="O983" s="5">
        <f t="shared" si="62"/>
        <v>36.969040247678016</v>
      </c>
      <c r="P983" t="s">
        <v>2010</v>
      </c>
      <c r="Q983" t="s">
        <v>2011</v>
      </c>
      <c r="R983" s="11">
        <f t="shared" si="63"/>
        <v>43094.25</v>
      </c>
      <c r="S983" s="10">
        <f t="shared" si="64"/>
        <v>43127.25</v>
      </c>
    </row>
    <row r="984" spans="1:19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t="s">
        <v>14</v>
      </c>
      <c r="G984">
        <v>75</v>
      </c>
      <c r="H984" t="s">
        <v>20</v>
      </c>
      <c r="I984" t="s">
        <v>21</v>
      </c>
      <c r="J984">
        <v>1311051600</v>
      </c>
      <c r="K984">
        <v>1311224400</v>
      </c>
      <c r="L984" t="b">
        <v>0</v>
      </c>
      <c r="M984" t="b">
        <v>1</v>
      </c>
      <c r="N984" s="4">
        <f t="shared" si="61"/>
        <v>0.84930555555555554</v>
      </c>
      <c r="O984" s="5">
        <f t="shared" si="62"/>
        <v>81.533333333333331</v>
      </c>
      <c r="P984" t="s">
        <v>2014</v>
      </c>
      <c r="Q984" t="s">
        <v>2015</v>
      </c>
      <c r="R984" s="11">
        <f t="shared" si="63"/>
        <v>40743.208333333336</v>
      </c>
      <c r="S984" s="10">
        <f t="shared" si="64"/>
        <v>40745.208333333336</v>
      </c>
    </row>
    <row r="985" spans="1:19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>
        <v>1566190800</v>
      </c>
      <c r="L985" t="b">
        <v>0</v>
      </c>
      <c r="M985" t="b">
        <v>0</v>
      </c>
      <c r="N985" s="4">
        <f t="shared" si="61"/>
        <v>1.4593648334624323</v>
      </c>
      <c r="O985" s="5">
        <f t="shared" si="62"/>
        <v>80.999140154772135</v>
      </c>
      <c r="P985" t="s">
        <v>2014</v>
      </c>
      <c r="Q985" t="s">
        <v>2015</v>
      </c>
      <c r="R985" s="11">
        <f t="shared" si="63"/>
        <v>43681.208333333328</v>
      </c>
      <c r="S985" s="10">
        <f t="shared" si="64"/>
        <v>43696.208333333328</v>
      </c>
    </row>
    <row r="986" spans="1:19" ht="31.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>
        <v>1570165200</v>
      </c>
      <c r="L986" t="b">
        <v>0</v>
      </c>
      <c r="M986" t="b">
        <v>0</v>
      </c>
      <c r="N986" s="4">
        <f t="shared" si="61"/>
        <v>1.5246153846153847</v>
      </c>
      <c r="O986" s="5">
        <f t="shared" si="62"/>
        <v>26.010498687664043</v>
      </c>
      <c r="P986" t="s">
        <v>2012</v>
      </c>
      <c r="Q986" t="s">
        <v>2013</v>
      </c>
      <c r="R986" s="11">
        <f t="shared" si="63"/>
        <v>43716.208333333328</v>
      </c>
      <c r="S986" s="10">
        <f t="shared" si="64"/>
        <v>43742.208333333328</v>
      </c>
    </row>
    <row r="987" spans="1:19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>
        <v>1386309600</v>
      </c>
      <c r="K987">
        <v>1388556000</v>
      </c>
      <c r="L987" t="b">
        <v>0</v>
      </c>
      <c r="M987" t="b">
        <v>1</v>
      </c>
      <c r="N987" s="4">
        <f t="shared" si="61"/>
        <v>0.67129542790152408</v>
      </c>
      <c r="O987" s="5">
        <f t="shared" si="62"/>
        <v>25.998410896708286</v>
      </c>
      <c r="P987" t="s">
        <v>2008</v>
      </c>
      <c r="Q987" t="s">
        <v>2009</v>
      </c>
      <c r="R987" s="11">
        <f t="shared" si="63"/>
        <v>41614.25</v>
      </c>
      <c r="S987" s="10">
        <f t="shared" si="64"/>
        <v>41640.25</v>
      </c>
    </row>
    <row r="988" spans="1:19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t="s">
        <v>14</v>
      </c>
      <c r="G988">
        <v>92</v>
      </c>
      <c r="H988" t="s">
        <v>20</v>
      </c>
      <c r="I988" t="s">
        <v>21</v>
      </c>
      <c r="J988">
        <v>1301979600</v>
      </c>
      <c r="K988">
        <v>1303189200</v>
      </c>
      <c r="L988" t="b">
        <v>0</v>
      </c>
      <c r="M988" t="b">
        <v>0</v>
      </c>
      <c r="N988" s="4">
        <f t="shared" si="61"/>
        <v>0.40307692307692305</v>
      </c>
      <c r="O988" s="5">
        <f t="shared" si="62"/>
        <v>34.173913043478258</v>
      </c>
      <c r="P988" t="s">
        <v>2008</v>
      </c>
      <c r="Q988" t="s">
        <v>2009</v>
      </c>
      <c r="R988" s="11">
        <f t="shared" si="63"/>
        <v>40638.208333333336</v>
      </c>
      <c r="S988" s="10">
        <f t="shared" si="64"/>
        <v>40652.208333333336</v>
      </c>
    </row>
    <row r="989" spans="1:19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>
        <v>1494478800</v>
      </c>
      <c r="L989" t="b">
        <v>0</v>
      </c>
      <c r="M989" t="b">
        <v>0</v>
      </c>
      <c r="N989" s="4">
        <f t="shared" si="61"/>
        <v>2.1679032258064517</v>
      </c>
      <c r="O989" s="5">
        <f t="shared" si="62"/>
        <v>28.002083333333335</v>
      </c>
      <c r="P989" t="s">
        <v>2014</v>
      </c>
      <c r="Q989" t="s">
        <v>2015</v>
      </c>
      <c r="R989" s="11">
        <f t="shared" si="63"/>
        <v>42852.208333333328</v>
      </c>
      <c r="S989" s="10">
        <f t="shared" si="64"/>
        <v>42866.208333333328</v>
      </c>
    </row>
    <row r="990" spans="1:19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>
        <v>1478930400</v>
      </c>
      <c r="K990">
        <v>1480744800</v>
      </c>
      <c r="L990" t="b">
        <v>0</v>
      </c>
      <c r="M990" t="b">
        <v>0</v>
      </c>
      <c r="N990" s="4">
        <f t="shared" si="61"/>
        <v>0.52117021276595743</v>
      </c>
      <c r="O990" s="5">
        <f t="shared" si="62"/>
        <v>76.546875</v>
      </c>
      <c r="P990" t="s">
        <v>2020</v>
      </c>
      <c r="Q990" t="s">
        <v>2031</v>
      </c>
      <c r="R990" s="11">
        <f t="shared" si="63"/>
        <v>42686.25</v>
      </c>
      <c r="S990" s="10">
        <f t="shared" si="64"/>
        <v>42707.25</v>
      </c>
    </row>
    <row r="991" spans="1:19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>
        <v>1555822800</v>
      </c>
      <c r="L991" t="b">
        <v>0</v>
      </c>
      <c r="M991" t="b">
        <v>0</v>
      </c>
      <c r="N991" s="4">
        <f t="shared" si="61"/>
        <v>4.9958333333333336</v>
      </c>
      <c r="O991" s="5">
        <f t="shared" si="62"/>
        <v>53.053097345132741</v>
      </c>
      <c r="P991" t="s">
        <v>2020</v>
      </c>
      <c r="Q991" t="s">
        <v>2034</v>
      </c>
      <c r="R991" s="11">
        <f t="shared" si="63"/>
        <v>43571.208333333328</v>
      </c>
      <c r="S991" s="10">
        <f t="shared" si="64"/>
        <v>43576.208333333328</v>
      </c>
    </row>
    <row r="992" spans="1:19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t="s">
        <v>14</v>
      </c>
      <c r="G992">
        <v>64</v>
      </c>
      <c r="H992" t="s">
        <v>20</v>
      </c>
      <c r="I992" t="s">
        <v>21</v>
      </c>
      <c r="J992">
        <v>1456984800</v>
      </c>
      <c r="K992">
        <v>1458882000</v>
      </c>
      <c r="L992" t="b">
        <v>0</v>
      </c>
      <c r="M992" t="b">
        <v>1</v>
      </c>
      <c r="N992" s="4">
        <f t="shared" si="61"/>
        <v>0.87679487179487181</v>
      </c>
      <c r="O992" s="5">
        <f t="shared" si="62"/>
        <v>106.859375</v>
      </c>
      <c r="P992" t="s">
        <v>2014</v>
      </c>
      <c r="Q992" t="s">
        <v>2017</v>
      </c>
      <c r="R992" s="11">
        <f t="shared" si="63"/>
        <v>42432.25</v>
      </c>
      <c r="S992" s="10">
        <f t="shared" si="64"/>
        <v>42454.208333333328</v>
      </c>
    </row>
    <row r="993" spans="1:19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>
        <v>1411966800</v>
      </c>
      <c r="L993" t="b">
        <v>0</v>
      </c>
      <c r="M993" t="b">
        <v>1</v>
      </c>
      <c r="N993" s="4">
        <f t="shared" si="61"/>
        <v>1.131734693877551</v>
      </c>
      <c r="O993" s="5">
        <f t="shared" si="62"/>
        <v>46.020746887966808</v>
      </c>
      <c r="P993" t="s">
        <v>2008</v>
      </c>
      <c r="Q993" t="s">
        <v>2009</v>
      </c>
      <c r="R993" s="11">
        <f t="shared" si="63"/>
        <v>41907.208333333336</v>
      </c>
      <c r="S993" s="10">
        <f t="shared" si="64"/>
        <v>41911.208333333336</v>
      </c>
    </row>
    <row r="994" spans="1:19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>
        <v>1526878800</v>
      </c>
      <c r="L994" t="b">
        <v>0</v>
      </c>
      <c r="M994" t="b">
        <v>1</v>
      </c>
      <c r="N994" s="4">
        <f t="shared" si="61"/>
        <v>4.2654838709677421</v>
      </c>
      <c r="O994" s="5">
        <f t="shared" si="62"/>
        <v>100.17424242424242</v>
      </c>
      <c r="P994" t="s">
        <v>2014</v>
      </c>
      <c r="Q994" t="s">
        <v>2017</v>
      </c>
      <c r="R994" s="11">
        <f t="shared" si="63"/>
        <v>43227.208333333328</v>
      </c>
      <c r="S994" s="10">
        <f t="shared" si="64"/>
        <v>43241.208333333328</v>
      </c>
    </row>
    <row r="995" spans="1:19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>
        <v>1452405600</v>
      </c>
      <c r="L995" t="b">
        <v>0</v>
      </c>
      <c r="M995" t="b">
        <v>1</v>
      </c>
      <c r="N995" s="4">
        <f t="shared" si="61"/>
        <v>0.77632653061224488</v>
      </c>
      <c r="O995" s="5">
        <f t="shared" si="62"/>
        <v>101.44</v>
      </c>
      <c r="P995" t="s">
        <v>2027</v>
      </c>
      <c r="Q995" t="s">
        <v>2028</v>
      </c>
      <c r="R995" s="11">
        <f t="shared" si="63"/>
        <v>42362.25</v>
      </c>
      <c r="S995" s="10">
        <f t="shared" si="64"/>
        <v>42379.25</v>
      </c>
    </row>
    <row r="996" spans="1:19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>
        <v>1413522000</v>
      </c>
      <c r="K996">
        <v>1414040400</v>
      </c>
      <c r="L996" t="b">
        <v>0</v>
      </c>
      <c r="M996" t="b">
        <v>1</v>
      </c>
      <c r="N996" s="4">
        <f t="shared" si="61"/>
        <v>0.52496810772501767</v>
      </c>
      <c r="O996" s="5">
        <f t="shared" si="62"/>
        <v>87.972684085510693</v>
      </c>
      <c r="P996" t="s">
        <v>2020</v>
      </c>
      <c r="Q996" t="s">
        <v>2034</v>
      </c>
      <c r="R996" s="11">
        <f t="shared" si="63"/>
        <v>41929.208333333336</v>
      </c>
      <c r="S996" s="10">
        <f t="shared" si="64"/>
        <v>41935.208333333336</v>
      </c>
    </row>
    <row r="997" spans="1:19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>
        <v>1543816800</v>
      </c>
      <c r="L997" t="b">
        <v>0</v>
      </c>
      <c r="M997" t="b">
        <v>1</v>
      </c>
      <c r="N997" s="4">
        <f t="shared" si="61"/>
        <v>1.5746762589928058</v>
      </c>
      <c r="O997" s="5">
        <f t="shared" si="62"/>
        <v>74.995594713656388</v>
      </c>
      <c r="P997" t="s">
        <v>2029</v>
      </c>
      <c r="Q997" t="s">
        <v>2030</v>
      </c>
      <c r="R997" s="11">
        <f t="shared" si="63"/>
        <v>43408.208333333328</v>
      </c>
      <c r="S997" s="10">
        <f t="shared" si="64"/>
        <v>43437.25</v>
      </c>
    </row>
    <row r="998" spans="1:19" ht="31.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>
        <v>1357106400</v>
      </c>
      <c r="K998">
        <v>1359698400</v>
      </c>
      <c r="L998" t="b">
        <v>0</v>
      </c>
      <c r="M998" t="b">
        <v>0</v>
      </c>
      <c r="N998" s="4">
        <f t="shared" si="61"/>
        <v>0.72939393939393937</v>
      </c>
      <c r="O998" s="5">
        <f t="shared" si="62"/>
        <v>42.982142857142854</v>
      </c>
      <c r="P998" t="s">
        <v>2012</v>
      </c>
      <c r="Q998" t="s">
        <v>2013</v>
      </c>
      <c r="R998" s="11">
        <f t="shared" si="63"/>
        <v>41276.25</v>
      </c>
      <c r="S998" s="10">
        <f t="shared" si="64"/>
        <v>41306.25</v>
      </c>
    </row>
    <row r="999" spans="1:19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>
        <v>1390629600</v>
      </c>
      <c r="L999" t="b">
        <v>0</v>
      </c>
      <c r="M999" t="b">
        <v>0</v>
      </c>
      <c r="N999" s="4">
        <f t="shared" si="61"/>
        <v>0.60565789473684206</v>
      </c>
      <c r="O999" s="5">
        <f t="shared" si="62"/>
        <v>33.115107913669064</v>
      </c>
      <c r="P999" t="s">
        <v>2012</v>
      </c>
      <c r="Q999" t="s">
        <v>2013</v>
      </c>
      <c r="R999" s="11">
        <f t="shared" si="63"/>
        <v>41659.25</v>
      </c>
      <c r="S999" s="10">
        <f t="shared" si="64"/>
        <v>41664.25</v>
      </c>
    </row>
    <row r="1000" spans="1:19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>
        <v>1265868000</v>
      </c>
      <c r="K1000">
        <v>1267077600</v>
      </c>
      <c r="L1000" t="b">
        <v>0</v>
      </c>
      <c r="M1000" t="b">
        <v>1</v>
      </c>
      <c r="N1000" s="4">
        <f t="shared" si="61"/>
        <v>0.5679129129129129</v>
      </c>
      <c r="O1000" s="5">
        <f t="shared" si="62"/>
        <v>101.13101604278074</v>
      </c>
      <c r="P1000" t="s">
        <v>2008</v>
      </c>
      <c r="Q1000" t="s">
        <v>2018</v>
      </c>
      <c r="R1000" s="11">
        <f t="shared" si="63"/>
        <v>40220.25</v>
      </c>
      <c r="S1000" s="10">
        <f t="shared" si="64"/>
        <v>40234.25</v>
      </c>
    </row>
    <row r="1001" spans="1:19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>
        <v>1467781200</v>
      </c>
      <c r="L1001" t="b">
        <v>0</v>
      </c>
      <c r="M1001" t="b">
        <v>0</v>
      </c>
      <c r="N1001" s="4">
        <f t="shared" si="61"/>
        <v>0.56542754275427543</v>
      </c>
      <c r="O1001" s="5">
        <f t="shared" si="62"/>
        <v>55.98841354723708</v>
      </c>
      <c r="P1001" t="s">
        <v>2029</v>
      </c>
      <c r="Q1001" t="s">
        <v>2030</v>
      </c>
      <c r="R1001" s="11">
        <f t="shared" si="63"/>
        <v>42550.208333333328</v>
      </c>
      <c r="S1001" s="10">
        <f t="shared" si="64"/>
        <v>42557.208333333328</v>
      </c>
    </row>
  </sheetData>
  <conditionalFormatting sqref="F1004:F1048576 F1002">
    <cfRule type="containsText" dxfId="15" priority="6" operator="containsText" text="canceled">
      <formula>NOT(ISERROR(SEARCH("canceled",F1002)))</formula>
    </cfRule>
    <cfRule type="containsText" dxfId="14" priority="7" operator="containsText" text="successful">
      <formula>NOT(ISERROR(SEARCH("successful",F1002)))</formula>
    </cfRule>
    <cfRule type="containsText" dxfId="13" priority="8" operator="containsText" text="failed">
      <formula>NOT(ISERROR(SEARCH("failed",F1002)))</formula>
    </cfRule>
    <cfRule type="beginsWith" dxfId="12" priority="9" operator="beginsWith" text="live">
      <formula>LEFT(F1002,LEN("live"))="live"</formula>
    </cfRule>
  </conditionalFormatting>
  <conditionalFormatting sqref="N2:N1001">
    <cfRule type="colorScale" priority="5">
      <colorScale>
        <cfvo type="num" val="0"/>
        <cfvo type="num" val="1"/>
        <cfvo type="num" val="2"/>
        <color rgb="FFC00000"/>
        <color rgb="FF8AF066"/>
        <color rgb="FF00B0F0"/>
      </colorScale>
    </cfRule>
  </conditionalFormatting>
  <conditionalFormatting sqref="F1:F1001">
    <cfRule type="containsText" dxfId="11" priority="1" operator="containsText" text="canceled">
      <formula>NOT(ISERROR(SEARCH("canceled",F1)))</formula>
    </cfRule>
    <cfRule type="containsText" dxfId="10" priority="2" operator="containsText" text="successful">
      <formula>NOT(ISERROR(SEARCH("successful",F1)))</formula>
    </cfRule>
    <cfRule type="containsText" dxfId="9" priority="3" operator="containsText" text="failed">
      <formula>NOT(ISERROR(SEARCH("failed",F1)))</formula>
    </cfRule>
    <cfRule type="beginsWith" dxfId="8" priority="4" operator="beginsWith" text="live">
      <formula>LEFT(F1,LEN("live"))="live"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BDAFA-C3CC-4175-8644-568A3FAC2ED4}">
  <sheetPr codeName="Sheet7"/>
  <dimension ref="A1:I13"/>
  <sheetViews>
    <sheetView workbookViewId="0">
      <selection activeCell="N14" sqref="N14"/>
    </sheetView>
  </sheetViews>
  <sheetFormatPr defaultRowHeight="15.75"/>
  <cols>
    <col min="1" max="1" width="21.75" customWidth="1"/>
    <col min="2" max="2" width="16.875" customWidth="1"/>
    <col min="3" max="3" width="13.375" style="14" customWidth="1"/>
    <col min="4" max="4" width="15.5" customWidth="1"/>
    <col min="5" max="5" width="12.625" customWidth="1"/>
    <col min="6" max="6" width="19" customWidth="1"/>
    <col min="7" max="7" width="15.75" customWidth="1"/>
    <col min="8" max="8" width="17.875" customWidth="1"/>
    <col min="9" max="9" width="11"/>
  </cols>
  <sheetData>
    <row r="1" spans="1:9" ht="15.75" customHeight="1">
      <c r="A1" t="s">
        <v>2064</v>
      </c>
      <c r="B1" t="s">
        <v>2077</v>
      </c>
      <c r="C1" s="13" t="s">
        <v>2078</v>
      </c>
      <c r="D1" t="s">
        <v>2079</v>
      </c>
      <c r="E1" t="s">
        <v>2080</v>
      </c>
      <c r="F1" t="s">
        <v>2081</v>
      </c>
      <c r="G1" t="s">
        <v>2082</v>
      </c>
      <c r="H1" t="s">
        <v>2083</v>
      </c>
      <c r="I1" s="1"/>
    </row>
    <row r="2" spans="1:9">
      <c r="A2" t="s">
        <v>2065</v>
      </c>
      <c r="B2">
        <f>COUNTIFS(Crowdfunding!F2:F1001,"successful",Crowdfunding!D2:D1001,"&lt; 1000")</f>
        <v>30</v>
      </c>
      <c r="C2" s="14">
        <f>COUNTIFS(Crowdfunding!F2:F1001,"failed",Crowdfunding!D2:D1001,"&lt; 1000")</f>
        <v>20</v>
      </c>
      <c r="D2">
        <f>COUNTIFS(Crowdfunding!F2:F1001,"canceled",Crowdfunding!D2:D1001,"&lt; 1000")</f>
        <v>1</v>
      </c>
      <c r="E2">
        <f>COUNTIFS(Crowdfunding!D2:D1001,"&lt; 1000")</f>
        <v>51</v>
      </c>
      <c r="F2" s="15">
        <f>(B2/E2)*100%</f>
        <v>0.58823529411764708</v>
      </c>
      <c r="G2" s="15">
        <f>(C2/E2)*100%</f>
        <v>0.39215686274509803</v>
      </c>
      <c r="H2" s="15">
        <f>(D2/E2)*100%</f>
        <v>1.9607843137254902E-2</v>
      </c>
    </row>
    <row r="3" spans="1:9">
      <c r="A3" t="s">
        <v>2066</v>
      </c>
      <c r="B3">
        <f>COUNTIFS(Crowdfunding!F2:F1001,"successful",Crowdfunding!D2:D1001,"&gt;= 1000", Crowdfunding!D2:D1001, "&lt;= 4999")</f>
        <v>190</v>
      </c>
      <c r="C3" s="14">
        <f>COUNTIFS(Crowdfunding!F2:F1001,"failed",Crowdfunding!D2:D1001,"&gt;= 1000", Crowdfunding!D2:D1001, "&lt;= 4999")</f>
        <v>38</v>
      </c>
      <c r="D3">
        <f>COUNTIFS(Crowdfunding!F2:F1001,"canceled",Crowdfunding!D2:D1001,"&gt;= 1000", Crowdfunding!D2:D1001, "&lt;= 4999")</f>
        <v>2</v>
      </c>
      <c r="E3">
        <f>COUNTIFS(Crowdfunding!D2:D1001,"&gt;= 1000", Crowdfunding!D2:D1001, "&lt;= 4999")</f>
        <v>234</v>
      </c>
      <c r="F3" s="15">
        <f>(B3/E3)*100%</f>
        <v>0.81196581196581197</v>
      </c>
      <c r="G3" s="15">
        <f t="shared" ref="G3:G13" si="0">(C3/E3)*100%</f>
        <v>0.1623931623931624</v>
      </c>
      <c r="H3" s="15">
        <f t="shared" ref="H3:H13" si="1">(D3/E3)*100%</f>
        <v>8.5470085470085479E-3</v>
      </c>
    </row>
    <row r="4" spans="1:9">
      <c r="A4" t="s">
        <v>2067</v>
      </c>
      <c r="B4">
        <f>COUNTIFS(Crowdfunding!F2:F1001,"successful",Crowdfunding!D2:D1001,"&gt;= 5000", Crowdfunding!D2:D1001, "&lt;= 9999")</f>
        <v>164</v>
      </c>
      <c r="C4" s="14">
        <f>COUNTIFS(Crowdfunding!F2:F1001,"failed",Crowdfunding!D2:D1001,"&gt;= 5000", Crowdfunding!D2:D1001, "&lt;= 9999")</f>
        <v>126</v>
      </c>
      <c r="D4">
        <f>COUNTIFS(Crowdfunding!F2:F1001,"canceled",Crowdfunding!D2:D1001,"&gt;= 5000", Crowdfunding!D2:D1001, "&lt;= 9999")</f>
        <v>25</v>
      </c>
      <c r="E4">
        <f>COUNTIFS(Crowdfunding!D2:D1001,"&gt;= 5000", Crowdfunding!D2:D1001, "&lt;= 9999")</f>
        <v>317</v>
      </c>
      <c r="F4" s="15">
        <f t="shared" ref="F3:F13" si="2">(B4/E4)*100%</f>
        <v>0.51735015772870663</v>
      </c>
      <c r="G4" s="15">
        <f t="shared" si="0"/>
        <v>0.39747634069400634</v>
      </c>
      <c r="H4" s="15">
        <f t="shared" si="1"/>
        <v>7.8864353312302835E-2</v>
      </c>
    </row>
    <row r="5" spans="1:9">
      <c r="A5" t="s">
        <v>2068</v>
      </c>
      <c r="B5">
        <f>COUNTIFS(Crowdfunding!F2:F1001,"successful",Crowdfunding!D2:D1001,"&gt;= 10000", Crowdfunding!D2:D1001, "&lt;= 14999")</f>
        <v>4</v>
      </c>
      <c r="C5" s="14">
        <f>COUNTIFS(Crowdfunding!F2:F1001,"failed",Crowdfunding!D2:D1001,"&gt;= 10000", Crowdfunding!D2:D1001, "&lt;= 14999")</f>
        <v>5</v>
      </c>
      <c r="D5">
        <f>COUNTIFS(Crowdfunding!F2:F1001,"canceled",Crowdfunding!D2:D1001,"&gt;= 10000", Crowdfunding!D2:D1001, "&lt;= 14999")</f>
        <v>0</v>
      </c>
      <c r="E5">
        <f>COUNTIFS(Crowdfunding!D2:D1001,"&gt;= 10000", Crowdfunding!D2:D1001, "&lt;= 14999")</f>
        <v>9</v>
      </c>
      <c r="F5" s="15">
        <f t="shared" si="2"/>
        <v>0.44444444444444442</v>
      </c>
      <c r="G5" s="15">
        <f t="shared" si="0"/>
        <v>0.55555555555555558</v>
      </c>
      <c r="H5" s="15">
        <f t="shared" si="1"/>
        <v>0</v>
      </c>
    </row>
    <row r="6" spans="1:9">
      <c r="A6" t="s">
        <v>2069</v>
      </c>
      <c r="B6">
        <f>COUNTIFS(Crowdfunding!F2:F1001,"successful",Crowdfunding!D2:D1001,"&gt;= 15000", Crowdfunding!D2:D1001, "&lt;= 19999")</f>
        <v>10</v>
      </c>
      <c r="C6" s="14">
        <f>COUNTIFS(Crowdfunding!F2:F1001,"failed",Crowdfunding!D2:D1001,"&gt;= 15000", Crowdfunding!D2:D1001, "&lt;= 19999")</f>
        <v>0</v>
      </c>
      <c r="D6">
        <f>COUNTIFS(Crowdfunding!F2:F1001,"canceled",Crowdfunding!D2:D1001,"&gt;= 15000", Crowdfunding!D2:D1001, "&lt;= 19999")</f>
        <v>0</v>
      </c>
      <c r="E6">
        <f>COUNTIFS(Crowdfunding!D2:D1001,"&gt;= 15000", Crowdfunding!D2:D1001, "&lt;= 19999")</f>
        <v>10</v>
      </c>
      <c r="F6" s="15">
        <f t="shared" si="2"/>
        <v>1</v>
      </c>
      <c r="G6" s="15">
        <f t="shared" si="0"/>
        <v>0</v>
      </c>
      <c r="H6" s="15">
        <f t="shared" si="1"/>
        <v>0</v>
      </c>
    </row>
    <row r="7" spans="1:9">
      <c r="A7" t="s">
        <v>2070</v>
      </c>
      <c r="B7">
        <f>COUNTIFS(Crowdfunding!F2:F1001,"successful",Crowdfunding!D2:D1001,"&gt;= 20000", Crowdfunding!D2:D1001, "&lt;= 24999")</f>
        <v>7</v>
      </c>
      <c r="C7" s="14">
        <f>COUNTIFS(Crowdfunding!F2:F1001,"failed",Crowdfunding!D2:D1001,"&gt;= 20000", Crowdfunding!D2:D1001, "&lt;= 24999")</f>
        <v>0</v>
      </c>
      <c r="D7">
        <f>COUNTIFS(Crowdfunding!F2:F1001,"canceled",Crowdfunding!D2:D1001,"&gt;= 20000", Crowdfunding!D2:D1001, "&lt;= 24999")</f>
        <v>0</v>
      </c>
      <c r="E7">
        <f>COUNTIFS(Crowdfunding!D2:D1001,"&gt;= 20000", Crowdfunding!D2:D1001, "&lt;= 24999")</f>
        <v>7</v>
      </c>
      <c r="F7" s="15">
        <f t="shared" si="2"/>
        <v>1</v>
      </c>
      <c r="G7" s="15">
        <f t="shared" si="0"/>
        <v>0</v>
      </c>
      <c r="H7" s="15">
        <f t="shared" si="1"/>
        <v>0</v>
      </c>
    </row>
    <row r="8" spans="1:9">
      <c r="A8" t="s">
        <v>2071</v>
      </c>
      <c r="B8">
        <f>COUNTIFS(Crowdfunding!F2:F1001,"successful",Crowdfunding!D2:D1001,"&gt;= 25000", Crowdfunding!D2:D1001, "&lt;= 29999")</f>
        <v>11</v>
      </c>
      <c r="C8" s="14">
        <f>COUNTIFS(Crowdfunding!F2:F1001,"failed",Crowdfunding!D2:D1001,"&gt;= 25000", Crowdfunding!D2:D1001, "&lt;= 29999")</f>
        <v>3</v>
      </c>
      <c r="D8">
        <f>COUNTIFS(Crowdfunding!F2:F1001,"canceled",Crowdfunding!D2:D1001,"&gt;= 25000", Crowdfunding!D2:D1001, "&lt;= 29999")</f>
        <v>0</v>
      </c>
      <c r="E8">
        <f>COUNTIFS(Crowdfunding!D2:D1001,"&gt;= 25000", Crowdfunding!D2:D1001, "&lt;= 29999")</f>
        <v>14</v>
      </c>
      <c r="F8" s="15">
        <f t="shared" si="2"/>
        <v>0.7857142857142857</v>
      </c>
      <c r="G8" s="15">
        <f t="shared" si="0"/>
        <v>0.21428571428571427</v>
      </c>
      <c r="H8" s="15">
        <f t="shared" si="1"/>
        <v>0</v>
      </c>
    </row>
    <row r="9" spans="1:9">
      <c r="A9" t="s">
        <v>2072</v>
      </c>
      <c r="B9">
        <f>COUNTIFS(Crowdfunding!F2:F1001,"successful",Crowdfunding!D2:D1001,"&gt;= 30000", Crowdfunding!D2:D1001, "&lt;= 34999")</f>
        <v>7</v>
      </c>
      <c r="C9" s="14">
        <f>COUNTIFS(Crowdfunding!F2:F1001,"failed",Crowdfunding!D2:D1001,"&gt;= 30000", Crowdfunding!D2:D1001, "&lt;= 34999")</f>
        <v>0</v>
      </c>
      <c r="D9">
        <f>COUNTIFS(Crowdfunding!F2:F1001,"canceled",Crowdfunding!D2:D1001,"&gt;= 30000", Crowdfunding!D2:D1001, "&lt;= 34999")</f>
        <v>0</v>
      </c>
      <c r="E9">
        <f>COUNTIFS(Crowdfunding!D2:D1001,"&gt;= 30000", Crowdfunding!D2:D1001, "&lt;= 34999")</f>
        <v>7</v>
      </c>
      <c r="F9" s="15">
        <f t="shared" si="2"/>
        <v>1</v>
      </c>
      <c r="G9" s="15">
        <f t="shared" si="0"/>
        <v>0</v>
      </c>
      <c r="H9" s="15">
        <f t="shared" si="1"/>
        <v>0</v>
      </c>
    </row>
    <row r="10" spans="1:9">
      <c r="A10" t="s">
        <v>2075</v>
      </c>
      <c r="B10">
        <f>COUNTIFS(Crowdfunding!F2:F1001,"successful",Crowdfunding!D2:D1001,"&gt;= 35000", Crowdfunding!D2:D1001, "&lt;= 39999")</f>
        <v>8</v>
      </c>
      <c r="C10" s="14">
        <f>COUNTIFS(Crowdfunding!F2:F1001,"failed",Crowdfunding!D2:D1001,"&gt;= 35000", Crowdfunding!D2:D1001, "&lt;= 39999")</f>
        <v>3</v>
      </c>
      <c r="D10">
        <f>COUNTIFS(Crowdfunding!F2:F1001,"canceled",Crowdfunding!D2:D1001,"&gt;= 35000", Crowdfunding!D2:D1001, "&lt;= 39999")</f>
        <v>1</v>
      </c>
      <c r="E10">
        <f>COUNTIFS(Crowdfunding!D2:D1001,"&gt;= 35000", Crowdfunding!D2:D1001, "&lt;= 39999")</f>
        <v>12</v>
      </c>
      <c r="F10" s="15">
        <f t="shared" si="2"/>
        <v>0.66666666666666663</v>
      </c>
      <c r="G10" s="15">
        <f t="shared" si="0"/>
        <v>0.25</v>
      </c>
      <c r="H10" s="15">
        <f t="shared" si="1"/>
        <v>8.3333333333333329E-2</v>
      </c>
    </row>
    <row r="11" spans="1:9">
      <c r="A11" t="s">
        <v>2073</v>
      </c>
      <c r="B11">
        <f>COUNTIFS(Crowdfunding!F2:F1001,"successful",Crowdfunding!D2:D1001,"&gt;= 40000", Crowdfunding!D2:D1001, "&lt;= 44999")</f>
        <v>11</v>
      </c>
      <c r="C11" s="14">
        <f>COUNTIFS(Crowdfunding!F2:F1001,"failed",Crowdfunding!D2:D1001,"&gt;= 40000", Crowdfunding!D2:D1001, "&lt;= 44999")</f>
        <v>3</v>
      </c>
      <c r="D11">
        <f>COUNTIFS(Crowdfunding!F2:F1001,"canceled",Crowdfunding!D2:D1001,"&gt;= 40000", Crowdfunding!D2:D1001, "&lt;= 44999")</f>
        <v>0</v>
      </c>
      <c r="E11">
        <f>COUNTIFS(Crowdfunding!D2:D1001,"&gt;= 40000", Crowdfunding!D2:D1001, "&lt;= 44999")</f>
        <v>15</v>
      </c>
      <c r="F11" s="15">
        <f t="shared" si="2"/>
        <v>0.73333333333333328</v>
      </c>
      <c r="G11" s="15">
        <f t="shared" si="0"/>
        <v>0.2</v>
      </c>
      <c r="H11" s="15">
        <f t="shared" si="1"/>
        <v>0</v>
      </c>
    </row>
    <row r="12" spans="1:9">
      <c r="A12" t="s">
        <v>2076</v>
      </c>
      <c r="B12">
        <f>COUNTIFS(Crowdfunding!F2:F1001,"successful",Crowdfunding!D2:D1001,"&gt;= 45000", Crowdfunding!D2:D1001, "&lt;= 49999")</f>
        <v>8</v>
      </c>
      <c r="C12" s="14">
        <f>COUNTIFS(Crowdfunding!F2:F1001,"failed",Crowdfunding!D2:D1001,"&gt;= 45000", Crowdfunding!D2:D1001, "&lt;= 49999")</f>
        <v>3</v>
      </c>
      <c r="D12">
        <f>COUNTIFS(Crowdfunding!F2:F1001,"canceled",Crowdfunding!D2:D1001,"&gt;= 45000", Crowdfunding!D2:D1001, "&lt;= 49999")</f>
        <v>0</v>
      </c>
      <c r="E12">
        <f>COUNTIFS(Crowdfunding!D2:D1001,"&gt;= 45000", Crowdfunding!D2:D1001, "&lt;= 49999")</f>
        <v>11</v>
      </c>
      <c r="F12" s="15">
        <f t="shared" si="2"/>
        <v>0.72727272727272729</v>
      </c>
      <c r="G12" s="15">
        <f t="shared" si="0"/>
        <v>0.27272727272727271</v>
      </c>
      <c r="H12" s="15">
        <f t="shared" si="1"/>
        <v>0</v>
      </c>
    </row>
    <row r="13" spans="1:9">
      <c r="A13" t="s">
        <v>2074</v>
      </c>
      <c r="B13">
        <f>COUNTIFS(Crowdfunding!F2:F1001,"successful",Crowdfunding!D2:D1001,"&gt;50000 ")</f>
        <v>114</v>
      </c>
      <c r="C13" s="14">
        <f>COUNTIFS(Crowdfunding!F2:F1001,"failed",Crowdfunding!D2:D1001,"&gt;50000 ")</f>
        <v>163</v>
      </c>
      <c r="D13">
        <f>COUNTIFS(Crowdfunding!F2:F1001,"canceled",Crowdfunding!D2:D1001,"&gt;50000 ")</f>
        <v>28</v>
      </c>
      <c r="E13">
        <f>COUNTIFS(Crowdfunding!D2:D1001, "&gt;50000")</f>
        <v>313</v>
      </c>
      <c r="F13" s="15">
        <f t="shared" si="2"/>
        <v>0.36421725239616615</v>
      </c>
      <c r="G13" s="15">
        <f t="shared" si="0"/>
        <v>0.52076677316293929</v>
      </c>
      <c r="H13" s="15">
        <f t="shared" si="1"/>
        <v>8.9456869009584661E-2</v>
      </c>
    </row>
  </sheetData>
  <conditionalFormatting sqref="I1004:I1048576 I1002">
    <cfRule type="containsText" dxfId="7" priority="5" operator="containsText" text="canceled">
      <formula>NOT(ISERROR(SEARCH("canceled",I1002)))</formula>
    </cfRule>
    <cfRule type="containsText" dxfId="6" priority="6" operator="containsText" text="successful">
      <formula>NOT(ISERROR(SEARCH("successful",I1002)))</formula>
    </cfRule>
    <cfRule type="containsText" dxfId="5" priority="7" operator="containsText" text="failed">
      <formula>NOT(ISERROR(SEARCH("failed",I1002)))</formula>
    </cfRule>
    <cfRule type="beginsWith" dxfId="4" priority="8" operator="beginsWith" text="live">
      <formula>LEFT(I1002,LEN("live"))="live"</formula>
    </cfRule>
  </conditionalFormatting>
  <conditionalFormatting sqref="I1:I1001">
    <cfRule type="containsText" dxfId="3" priority="1" operator="containsText" text="canceled">
      <formula>NOT(ISERROR(SEARCH("canceled",I1)))</formula>
    </cfRule>
    <cfRule type="containsText" dxfId="2" priority="2" operator="containsText" text="successful">
      <formula>NOT(ISERROR(SEARCH("successful",I1)))</formula>
    </cfRule>
    <cfRule type="containsText" dxfId="1" priority="3" operator="containsText" text="failed">
      <formula>NOT(ISERROR(SEARCH("failed",I1)))</formula>
    </cfRule>
    <cfRule type="beginsWith" dxfId="0" priority="4" operator="beginsWith" text="live">
      <formula>LEFT(I1,LEN("live"))="live"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5C5BE-2059-47F4-9B8A-EC741AC96A9A}">
  <sheetPr codeName="Sheet5"/>
  <dimension ref="A1:H52"/>
  <sheetViews>
    <sheetView workbookViewId="0">
      <selection activeCell="B9" sqref="B9"/>
    </sheetView>
  </sheetViews>
  <sheetFormatPr defaultRowHeight="15.75"/>
  <cols>
    <col min="1" max="1" width="16.5" bestFit="1" customWidth="1"/>
    <col min="2" max="2" width="15.25" bestFit="1" customWidth="1"/>
    <col min="3" max="3" width="8.375" bestFit="1" customWidth="1"/>
    <col min="4" max="4" width="5.625" bestFit="1" customWidth="1"/>
    <col min="5" max="5" width="3.875" bestFit="1" customWidth="1"/>
    <col min="6" max="6" width="9.25" bestFit="1" customWidth="1"/>
    <col min="7" max="7" width="6.875" bestFit="1" customWidth="1"/>
    <col min="8" max="8" width="11" bestFit="1" customWidth="1"/>
    <col min="9" max="9" width="10.5" bestFit="1" customWidth="1"/>
    <col min="10" max="10" width="7.25" bestFit="1" customWidth="1"/>
    <col min="11" max="11" width="6.875" bestFit="1" customWidth="1"/>
    <col min="12" max="12" width="11" bestFit="1" customWidth="1"/>
  </cols>
  <sheetData>
    <row r="1" spans="1:8">
      <c r="A1" s="6" t="s">
        <v>6</v>
      </c>
      <c r="B1" t="s">
        <v>2048</v>
      </c>
    </row>
    <row r="3" spans="1:8">
      <c r="A3" s="6" t="s">
        <v>2047</v>
      </c>
      <c r="B3" s="6" t="s">
        <v>2046</v>
      </c>
    </row>
    <row r="4" spans="1:8">
      <c r="A4" s="6" t="s">
        <v>2043</v>
      </c>
      <c r="B4" t="s">
        <v>2007</v>
      </c>
      <c r="C4" t="s">
        <v>63</v>
      </c>
      <c r="D4" t="s">
        <v>14</v>
      </c>
      <c r="E4" t="s">
        <v>42</v>
      </c>
      <c r="F4" t="s">
        <v>19</v>
      </c>
      <c r="G4" t="s">
        <v>2045</v>
      </c>
      <c r="H4" t="s">
        <v>2044</v>
      </c>
    </row>
    <row r="5" spans="1:8">
      <c r="A5" s="7" t="s">
        <v>2014</v>
      </c>
      <c r="B5" s="8"/>
      <c r="C5" s="8">
        <v>11</v>
      </c>
      <c r="D5" s="8">
        <v>60</v>
      </c>
      <c r="E5" s="8">
        <v>5</v>
      </c>
      <c r="F5" s="8">
        <v>102</v>
      </c>
      <c r="G5" s="8"/>
      <c r="H5" s="8">
        <v>178</v>
      </c>
    </row>
    <row r="6" spans="1:8">
      <c r="A6" s="7" t="s">
        <v>2029</v>
      </c>
      <c r="B6" s="8"/>
      <c r="C6" s="8">
        <v>4</v>
      </c>
      <c r="D6" s="8">
        <v>20</v>
      </c>
      <c r="E6" s="8"/>
      <c r="F6" s="8">
        <v>22</v>
      </c>
      <c r="G6" s="8"/>
      <c r="H6" s="8">
        <v>46</v>
      </c>
    </row>
    <row r="7" spans="1:8">
      <c r="A7" s="7" t="s">
        <v>2023</v>
      </c>
      <c r="B7" s="8"/>
      <c r="C7" s="8">
        <v>1</v>
      </c>
      <c r="D7" s="8">
        <v>23</v>
      </c>
      <c r="E7" s="8">
        <v>3</v>
      </c>
      <c r="F7" s="8">
        <v>21</v>
      </c>
      <c r="G7" s="8"/>
      <c r="H7" s="8">
        <v>48</v>
      </c>
    </row>
    <row r="8" spans="1:8">
      <c r="A8" s="7" t="s">
        <v>2039</v>
      </c>
      <c r="B8" s="8"/>
      <c r="C8" s="8"/>
      <c r="D8" s="8"/>
      <c r="E8" s="8"/>
      <c r="F8" s="8">
        <v>4</v>
      </c>
      <c r="G8" s="8"/>
      <c r="H8" s="8">
        <v>4</v>
      </c>
    </row>
    <row r="9" spans="1:8">
      <c r="A9" s="7" t="s">
        <v>2008</v>
      </c>
      <c r="B9" s="8">
        <v>1</v>
      </c>
      <c r="C9" s="8">
        <v>10</v>
      </c>
      <c r="D9" s="8">
        <v>66</v>
      </c>
      <c r="E9" s="8"/>
      <c r="F9" s="8">
        <v>98</v>
      </c>
      <c r="G9" s="8"/>
      <c r="H9" s="8">
        <v>175</v>
      </c>
    </row>
    <row r="10" spans="1:8">
      <c r="A10" s="7" t="s">
        <v>2027</v>
      </c>
      <c r="B10" s="8"/>
      <c r="C10" s="8">
        <v>4</v>
      </c>
      <c r="D10" s="8">
        <v>11</v>
      </c>
      <c r="E10" s="8">
        <v>1</v>
      </c>
      <c r="F10" s="8">
        <v>26</v>
      </c>
      <c r="G10" s="8"/>
      <c r="H10" s="8">
        <v>42</v>
      </c>
    </row>
    <row r="11" spans="1:8">
      <c r="A11" s="7" t="s">
        <v>2020</v>
      </c>
      <c r="B11" s="8"/>
      <c r="C11" s="8">
        <v>2</v>
      </c>
      <c r="D11" s="8">
        <v>24</v>
      </c>
      <c r="E11" s="8">
        <v>1</v>
      </c>
      <c r="F11" s="8">
        <v>40</v>
      </c>
      <c r="G11" s="8"/>
      <c r="H11" s="8">
        <v>67</v>
      </c>
    </row>
    <row r="12" spans="1:8">
      <c r="A12" s="7" t="s">
        <v>2010</v>
      </c>
      <c r="B12" s="8"/>
      <c r="C12" s="8">
        <v>2</v>
      </c>
      <c r="D12" s="8">
        <v>28</v>
      </c>
      <c r="E12" s="8">
        <v>2</v>
      </c>
      <c r="F12" s="8">
        <v>64</v>
      </c>
      <c r="G12" s="8"/>
      <c r="H12" s="8">
        <v>96</v>
      </c>
    </row>
    <row r="13" spans="1:8">
      <c r="A13" s="7" t="s">
        <v>2012</v>
      </c>
      <c r="B13" s="8"/>
      <c r="C13" s="8">
        <v>23</v>
      </c>
      <c r="D13" s="8">
        <v>132</v>
      </c>
      <c r="E13" s="8">
        <v>2</v>
      </c>
      <c r="F13" s="8">
        <v>187</v>
      </c>
      <c r="G13" s="8"/>
      <c r="H13" s="8">
        <v>344</v>
      </c>
    </row>
    <row r="14" spans="1:8">
      <c r="A14" s="7" t="s">
        <v>2045</v>
      </c>
      <c r="B14" s="8"/>
      <c r="C14" s="8"/>
      <c r="D14" s="8"/>
      <c r="E14" s="8"/>
      <c r="F14" s="8"/>
      <c r="G14" s="8"/>
      <c r="H14" s="8"/>
    </row>
    <row r="15" spans="1:8">
      <c r="A15" s="7" t="s">
        <v>2044</v>
      </c>
      <c r="B15" s="8">
        <v>1</v>
      </c>
      <c r="C15" s="8">
        <v>57</v>
      </c>
      <c r="D15" s="8">
        <v>364</v>
      </c>
      <c r="E15" s="8">
        <v>14</v>
      </c>
      <c r="F15" s="8">
        <v>564</v>
      </c>
      <c r="G15" s="8"/>
      <c r="H15" s="8">
        <v>1000</v>
      </c>
    </row>
    <row r="52" spans="4:8">
      <c r="D52">
        <v>0</v>
      </c>
      <c r="E52">
        <v>0</v>
      </c>
      <c r="F52">
        <v>0</v>
      </c>
      <c r="G52">
        <v>0</v>
      </c>
      <c r="H52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975D-C7CD-416C-ADA1-B7E8BD6E3A2F}">
  <sheetPr codeName="Sheet8"/>
  <dimension ref="A1:G30"/>
  <sheetViews>
    <sheetView workbookViewId="0">
      <selection activeCell="C16" sqref="C16"/>
    </sheetView>
  </sheetViews>
  <sheetFormatPr defaultRowHeight="15.75"/>
  <cols>
    <col min="1" max="1" width="16.5" bestFit="1" customWidth="1"/>
    <col min="2" max="2" width="15.25" bestFit="1" customWidth="1"/>
    <col min="3" max="3" width="8.37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</cols>
  <sheetData>
    <row r="1" spans="1:7">
      <c r="A1" s="6" t="s">
        <v>6</v>
      </c>
      <c r="B1" t="s">
        <v>20</v>
      </c>
    </row>
    <row r="2" spans="1:7">
      <c r="A2" s="6" t="s">
        <v>2041</v>
      </c>
      <c r="B2" t="s">
        <v>2048</v>
      </c>
    </row>
    <row r="4" spans="1:7">
      <c r="A4" s="6" t="s">
        <v>2047</v>
      </c>
      <c r="B4" s="6" t="s">
        <v>2046</v>
      </c>
    </row>
    <row r="5" spans="1:7">
      <c r="A5" s="6" t="s">
        <v>2043</v>
      </c>
      <c r="B5" t="s">
        <v>2007</v>
      </c>
      <c r="C5" t="s">
        <v>63</v>
      </c>
      <c r="D5" t="s">
        <v>14</v>
      </c>
      <c r="E5" t="s">
        <v>42</v>
      </c>
      <c r="F5" t="s">
        <v>19</v>
      </c>
      <c r="G5" t="s">
        <v>2044</v>
      </c>
    </row>
    <row r="6" spans="1:7">
      <c r="A6" s="7" t="s">
        <v>2022</v>
      </c>
      <c r="B6" s="8"/>
      <c r="C6" s="8">
        <v>1</v>
      </c>
      <c r="D6" s="8">
        <v>7</v>
      </c>
      <c r="E6" s="8">
        <v>2</v>
      </c>
      <c r="F6" s="8">
        <v>17</v>
      </c>
      <c r="G6" s="8">
        <v>27</v>
      </c>
    </row>
    <row r="7" spans="1:7">
      <c r="A7" s="7" t="s">
        <v>2040</v>
      </c>
      <c r="B7" s="8"/>
      <c r="C7" s="8"/>
      <c r="D7" s="8"/>
      <c r="E7" s="8"/>
      <c r="F7" s="8">
        <v>4</v>
      </c>
      <c r="G7" s="8">
        <v>4</v>
      </c>
    </row>
    <row r="8" spans="1:7">
      <c r="A8" s="7" t="s">
        <v>2015</v>
      </c>
      <c r="B8" s="8"/>
      <c r="C8" s="8">
        <v>4</v>
      </c>
      <c r="D8" s="8">
        <v>12</v>
      </c>
      <c r="E8" s="8"/>
      <c r="F8" s="8">
        <v>25</v>
      </c>
      <c r="G8" s="8">
        <v>41</v>
      </c>
    </row>
    <row r="9" spans="1:7">
      <c r="A9" s="7" t="s">
        <v>2017</v>
      </c>
      <c r="B9" s="8"/>
      <c r="C9" s="8">
        <v>2</v>
      </c>
      <c r="D9" s="8">
        <v>9</v>
      </c>
      <c r="E9" s="8">
        <v>1</v>
      </c>
      <c r="F9" s="8">
        <v>17</v>
      </c>
      <c r="G9" s="8">
        <v>29</v>
      </c>
    </row>
    <row r="10" spans="1:7">
      <c r="A10" s="7" t="s">
        <v>2016</v>
      </c>
      <c r="B10" s="8"/>
      <c r="C10" s="8"/>
      <c r="D10" s="8">
        <v>6</v>
      </c>
      <c r="E10" s="8"/>
      <c r="F10" s="8">
        <v>10</v>
      </c>
      <c r="G10" s="8">
        <v>16</v>
      </c>
    </row>
    <row r="11" spans="1:7">
      <c r="A11" s="7" t="s">
        <v>2026</v>
      </c>
      <c r="B11" s="8"/>
      <c r="C11" s="8">
        <v>1</v>
      </c>
      <c r="D11" s="8">
        <v>6</v>
      </c>
      <c r="E11" s="8"/>
      <c r="F11" s="8">
        <v>5</v>
      </c>
      <c r="G11" s="8">
        <v>12</v>
      </c>
    </row>
    <row r="12" spans="1:7">
      <c r="A12" s="7" t="s">
        <v>2030</v>
      </c>
      <c r="B12" s="8"/>
      <c r="C12" s="8">
        <v>3</v>
      </c>
      <c r="D12" s="8">
        <v>15</v>
      </c>
      <c r="E12" s="8"/>
      <c r="F12" s="8">
        <v>17</v>
      </c>
      <c r="G12" s="8">
        <v>35</v>
      </c>
    </row>
    <row r="13" spans="1:7">
      <c r="A13" s="7" t="s">
        <v>2018</v>
      </c>
      <c r="B13" s="8">
        <v>1</v>
      </c>
      <c r="C13" s="8">
        <v>1</v>
      </c>
      <c r="D13" s="8">
        <v>15</v>
      </c>
      <c r="E13" s="8"/>
      <c r="F13" s="8">
        <v>17</v>
      </c>
      <c r="G13" s="8">
        <v>34</v>
      </c>
    </row>
    <row r="14" spans="1:7">
      <c r="A14" s="7" t="s">
        <v>2033</v>
      </c>
      <c r="B14" s="8"/>
      <c r="C14" s="8">
        <v>1</v>
      </c>
      <c r="D14" s="8">
        <v>4</v>
      </c>
      <c r="E14" s="8"/>
      <c r="F14" s="8">
        <v>6</v>
      </c>
      <c r="G14" s="8">
        <v>11</v>
      </c>
    </row>
    <row r="15" spans="1:7">
      <c r="A15" s="7" t="s">
        <v>2032</v>
      </c>
      <c r="B15" s="8"/>
      <c r="C15" s="8"/>
      <c r="D15" s="8"/>
      <c r="E15" s="8"/>
      <c r="F15" s="8">
        <v>3</v>
      </c>
      <c r="G15" s="8">
        <v>3</v>
      </c>
    </row>
    <row r="16" spans="1:7">
      <c r="A16" s="7" t="s">
        <v>2036</v>
      </c>
      <c r="B16" s="8"/>
      <c r="C16" s="8"/>
      <c r="D16" s="8">
        <v>7</v>
      </c>
      <c r="E16" s="8">
        <v>1</v>
      </c>
      <c r="F16" s="8">
        <v>3</v>
      </c>
      <c r="G16" s="8">
        <v>11</v>
      </c>
    </row>
    <row r="17" spans="1:7">
      <c r="A17" s="7" t="s">
        <v>2021</v>
      </c>
      <c r="B17" s="8"/>
      <c r="C17" s="8">
        <v>1</v>
      </c>
      <c r="D17" s="8">
        <v>4</v>
      </c>
      <c r="E17" s="8">
        <v>1</v>
      </c>
      <c r="F17" s="8">
        <v>8</v>
      </c>
      <c r="G17" s="8">
        <v>14</v>
      </c>
    </row>
    <row r="18" spans="1:7">
      <c r="A18" s="7" t="s">
        <v>2028</v>
      </c>
      <c r="B18" s="8"/>
      <c r="C18" s="8">
        <v>3</v>
      </c>
      <c r="D18" s="8">
        <v>6</v>
      </c>
      <c r="E18" s="8">
        <v>1</v>
      </c>
      <c r="F18" s="8">
        <v>24</v>
      </c>
      <c r="G18" s="8">
        <v>34</v>
      </c>
    </row>
    <row r="19" spans="1:7">
      <c r="A19" s="7" t="s">
        <v>2013</v>
      </c>
      <c r="B19" s="8"/>
      <c r="C19" s="8">
        <v>17</v>
      </c>
      <c r="D19" s="8">
        <v>106</v>
      </c>
      <c r="E19" s="8">
        <v>1</v>
      </c>
      <c r="F19" s="8">
        <v>149</v>
      </c>
      <c r="G19" s="8">
        <v>273</v>
      </c>
    </row>
    <row r="20" spans="1:7">
      <c r="A20" s="7" t="s">
        <v>2031</v>
      </c>
      <c r="B20" s="8"/>
      <c r="C20" s="8"/>
      <c r="D20" s="8">
        <v>3</v>
      </c>
      <c r="E20" s="8"/>
      <c r="F20" s="8">
        <v>3</v>
      </c>
      <c r="G20" s="8">
        <v>6</v>
      </c>
    </row>
    <row r="21" spans="1:7">
      <c r="A21" s="7" t="s">
        <v>2009</v>
      </c>
      <c r="B21" s="8"/>
      <c r="C21" s="8">
        <v>4</v>
      </c>
      <c r="D21" s="8">
        <v>19</v>
      </c>
      <c r="E21" s="8"/>
      <c r="F21" s="8">
        <v>39</v>
      </c>
      <c r="G21" s="8">
        <v>62</v>
      </c>
    </row>
    <row r="22" spans="1:7">
      <c r="A22" s="7" t="s">
        <v>2038</v>
      </c>
      <c r="B22" s="8"/>
      <c r="C22" s="8"/>
      <c r="D22" s="8">
        <v>7</v>
      </c>
      <c r="E22" s="8"/>
      <c r="F22" s="8">
        <v>4</v>
      </c>
      <c r="G22" s="8">
        <v>11</v>
      </c>
    </row>
    <row r="23" spans="1:7">
      <c r="A23" s="7" t="s">
        <v>2025</v>
      </c>
      <c r="B23" s="8"/>
      <c r="C23" s="8">
        <v>1</v>
      </c>
      <c r="D23" s="8">
        <v>3</v>
      </c>
      <c r="E23" s="8"/>
      <c r="F23" s="8">
        <v>4</v>
      </c>
      <c r="G23" s="8">
        <v>8</v>
      </c>
    </row>
    <row r="24" spans="1:7">
      <c r="A24" s="7" t="s">
        <v>2035</v>
      </c>
      <c r="B24" s="8"/>
      <c r="C24" s="8">
        <v>2</v>
      </c>
      <c r="D24" s="8">
        <v>3</v>
      </c>
      <c r="E24" s="8"/>
      <c r="F24" s="8">
        <v>9</v>
      </c>
      <c r="G24" s="8">
        <v>14</v>
      </c>
    </row>
    <row r="25" spans="1:7">
      <c r="A25" s="7" t="s">
        <v>2034</v>
      </c>
      <c r="B25" s="8"/>
      <c r="C25" s="8"/>
      <c r="D25" s="8">
        <v>5</v>
      </c>
      <c r="E25" s="8"/>
      <c r="F25" s="8">
        <v>12</v>
      </c>
      <c r="G25" s="8">
        <v>17</v>
      </c>
    </row>
    <row r="26" spans="1:7">
      <c r="A26" s="7" t="s">
        <v>2024</v>
      </c>
      <c r="B26" s="8"/>
      <c r="C26" s="8">
        <v>1</v>
      </c>
      <c r="D26" s="8">
        <v>13</v>
      </c>
      <c r="E26" s="8">
        <v>1</v>
      </c>
      <c r="F26" s="8">
        <v>11</v>
      </c>
      <c r="G26" s="8">
        <v>26</v>
      </c>
    </row>
    <row r="27" spans="1:7">
      <c r="A27" s="7" t="s">
        <v>2019</v>
      </c>
      <c r="B27" s="8"/>
      <c r="C27" s="8"/>
      <c r="D27" s="8">
        <v>14</v>
      </c>
      <c r="E27" s="8">
        <v>1</v>
      </c>
      <c r="F27" s="8">
        <v>19</v>
      </c>
      <c r="G27" s="8">
        <v>34</v>
      </c>
    </row>
    <row r="28" spans="1:7">
      <c r="A28" s="7" t="s">
        <v>2011</v>
      </c>
      <c r="B28" s="8"/>
      <c r="C28" s="8">
        <v>2</v>
      </c>
      <c r="D28" s="8">
        <v>10</v>
      </c>
      <c r="E28" s="8"/>
      <c r="F28" s="8">
        <v>26</v>
      </c>
      <c r="G28" s="8">
        <v>38</v>
      </c>
    </row>
    <row r="29" spans="1:7">
      <c r="A29" s="7" t="s">
        <v>2037</v>
      </c>
      <c r="B29" s="8"/>
      <c r="C29" s="8"/>
      <c r="D29" s="8"/>
      <c r="E29" s="8"/>
      <c r="F29" s="8">
        <v>3</v>
      </c>
      <c r="G29" s="8">
        <v>3</v>
      </c>
    </row>
    <row r="30" spans="1:7">
      <c r="A30" s="7" t="s">
        <v>2044</v>
      </c>
      <c r="B30" s="8">
        <v>1</v>
      </c>
      <c r="C30" s="8">
        <v>44</v>
      </c>
      <c r="D30" s="8">
        <v>274</v>
      </c>
      <c r="E30" s="8">
        <v>9</v>
      </c>
      <c r="F30" s="8">
        <v>435</v>
      </c>
      <c r="G30" s="8">
        <v>763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4AB2-8A4B-4303-A1DC-81C2BFA6F776}">
  <sheetPr codeName="Sheet9"/>
  <dimension ref="A1:G18"/>
  <sheetViews>
    <sheetView workbookViewId="0">
      <selection activeCell="E4" sqref="E4"/>
    </sheetView>
  </sheetViews>
  <sheetFormatPr defaultRowHeight="15.75"/>
  <cols>
    <col min="1" max="1" width="16.5" bestFit="1" customWidth="1"/>
    <col min="2" max="2" width="15.25" bestFit="1" customWidth="1"/>
    <col min="3" max="3" width="8.37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</cols>
  <sheetData>
    <row r="1" spans="1:7">
      <c r="A1" s="6" t="s">
        <v>2041</v>
      </c>
      <c r="B1" t="s">
        <v>2048</v>
      </c>
    </row>
    <row r="2" spans="1:7">
      <c r="A2" s="6" t="s">
        <v>2063</v>
      </c>
      <c r="B2" t="s">
        <v>2048</v>
      </c>
    </row>
    <row r="4" spans="1:7">
      <c r="A4" s="6" t="s">
        <v>2047</v>
      </c>
      <c r="B4" s="6" t="s">
        <v>2046</v>
      </c>
    </row>
    <row r="5" spans="1:7">
      <c r="A5" s="6" t="s">
        <v>2043</v>
      </c>
      <c r="B5" t="s">
        <v>2007</v>
      </c>
      <c r="C5" t="s">
        <v>63</v>
      </c>
      <c r="D5" t="s">
        <v>14</v>
      </c>
      <c r="E5" t="s">
        <v>42</v>
      </c>
      <c r="F5" t="s">
        <v>19</v>
      </c>
      <c r="G5" t="s">
        <v>2044</v>
      </c>
    </row>
    <row r="6" spans="1:7">
      <c r="A6" s="12" t="s">
        <v>2058</v>
      </c>
      <c r="B6" s="8"/>
      <c r="C6" s="8">
        <v>6</v>
      </c>
      <c r="D6" s="8">
        <v>36</v>
      </c>
      <c r="E6" s="8">
        <v>1</v>
      </c>
      <c r="F6" s="8">
        <v>49</v>
      </c>
      <c r="G6" s="8">
        <v>92</v>
      </c>
    </row>
    <row r="7" spans="1:7">
      <c r="A7" s="12" t="s">
        <v>2059</v>
      </c>
      <c r="B7" s="8"/>
      <c r="C7" s="8">
        <v>7</v>
      </c>
      <c r="D7" s="8">
        <v>28</v>
      </c>
      <c r="E7" s="8"/>
      <c r="F7" s="8">
        <v>44</v>
      </c>
      <c r="G7" s="8">
        <v>79</v>
      </c>
    </row>
    <row r="8" spans="1:7">
      <c r="A8" s="12" t="s">
        <v>2051</v>
      </c>
      <c r="B8" s="8"/>
      <c r="C8" s="8">
        <v>4</v>
      </c>
      <c r="D8" s="8">
        <v>33</v>
      </c>
      <c r="E8" s="8"/>
      <c r="F8" s="8">
        <v>49</v>
      </c>
      <c r="G8" s="8">
        <v>86</v>
      </c>
    </row>
    <row r="9" spans="1:7">
      <c r="A9" s="12" t="s">
        <v>2060</v>
      </c>
      <c r="B9" s="8"/>
      <c r="C9" s="8">
        <v>1</v>
      </c>
      <c r="D9" s="8">
        <v>30</v>
      </c>
      <c r="E9" s="8">
        <v>1</v>
      </c>
      <c r="F9" s="8">
        <v>46</v>
      </c>
      <c r="G9" s="8">
        <v>78</v>
      </c>
    </row>
    <row r="10" spans="1:7">
      <c r="A10" s="12" t="s">
        <v>2052</v>
      </c>
      <c r="B10" s="8"/>
      <c r="C10" s="8">
        <v>3</v>
      </c>
      <c r="D10" s="8">
        <v>35</v>
      </c>
      <c r="E10" s="8">
        <v>2</v>
      </c>
      <c r="F10" s="8">
        <v>46</v>
      </c>
      <c r="G10" s="8">
        <v>86</v>
      </c>
    </row>
    <row r="11" spans="1:7">
      <c r="A11" s="12" t="s">
        <v>2053</v>
      </c>
      <c r="B11" s="8">
        <v>1</v>
      </c>
      <c r="C11" s="8">
        <v>3</v>
      </c>
      <c r="D11" s="8">
        <v>28</v>
      </c>
      <c r="E11" s="8">
        <v>1</v>
      </c>
      <c r="F11" s="8">
        <v>54</v>
      </c>
      <c r="G11" s="8">
        <v>87</v>
      </c>
    </row>
    <row r="12" spans="1:7">
      <c r="A12" s="12" t="s">
        <v>2054</v>
      </c>
      <c r="B12" s="8"/>
      <c r="C12" s="8">
        <v>4</v>
      </c>
      <c r="D12" s="8">
        <v>31</v>
      </c>
      <c r="E12" s="8">
        <v>1</v>
      </c>
      <c r="F12" s="8">
        <v>58</v>
      </c>
      <c r="G12" s="8">
        <v>94</v>
      </c>
    </row>
    <row r="13" spans="1:7">
      <c r="A13" s="12" t="s">
        <v>2055</v>
      </c>
      <c r="B13" s="8"/>
      <c r="C13" s="8">
        <v>8</v>
      </c>
      <c r="D13" s="8">
        <v>35</v>
      </c>
      <c r="E13" s="8">
        <v>1</v>
      </c>
      <c r="F13" s="8">
        <v>41</v>
      </c>
      <c r="G13" s="8">
        <v>85</v>
      </c>
    </row>
    <row r="14" spans="1:7">
      <c r="A14" s="12" t="s">
        <v>2056</v>
      </c>
      <c r="B14" s="8"/>
      <c r="C14" s="8">
        <v>5</v>
      </c>
      <c r="D14" s="8">
        <v>23</v>
      </c>
      <c r="E14" s="8"/>
      <c r="F14" s="8">
        <v>45</v>
      </c>
      <c r="G14" s="8">
        <v>73</v>
      </c>
    </row>
    <row r="15" spans="1:7">
      <c r="A15" s="12" t="s">
        <v>2057</v>
      </c>
      <c r="B15" s="8"/>
      <c r="C15" s="8">
        <v>6</v>
      </c>
      <c r="D15" s="8">
        <v>26</v>
      </c>
      <c r="E15" s="8">
        <v>1</v>
      </c>
      <c r="F15" s="8">
        <v>45</v>
      </c>
      <c r="G15" s="8">
        <v>78</v>
      </c>
    </row>
    <row r="16" spans="1:7">
      <c r="A16" s="12" t="s">
        <v>2061</v>
      </c>
      <c r="B16" s="8"/>
      <c r="C16" s="8">
        <v>3</v>
      </c>
      <c r="D16" s="8">
        <v>27</v>
      </c>
      <c r="E16" s="8">
        <v>3</v>
      </c>
      <c r="F16" s="8">
        <v>45</v>
      </c>
      <c r="G16" s="8">
        <v>78</v>
      </c>
    </row>
    <row r="17" spans="1:7">
      <c r="A17" s="12" t="s">
        <v>2062</v>
      </c>
      <c r="B17" s="8"/>
      <c r="C17" s="8">
        <v>7</v>
      </c>
      <c r="D17" s="8">
        <v>32</v>
      </c>
      <c r="E17" s="8">
        <v>3</v>
      </c>
      <c r="F17" s="8">
        <v>42</v>
      </c>
      <c r="G17" s="8">
        <v>84</v>
      </c>
    </row>
    <row r="18" spans="1:7">
      <c r="A18" s="12" t="s">
        <v>2044</v>
      </c>
      <c r="B18" s="8">
        <v>1</v>
      </c>
      <c r="C18" s="8">
        <v>57</v>
      </c>
      <c r="D18" s="8">
        <v>364</v>
      </c>
      <c r="E18" s="8">
        <v>14</v>
      </c>
      <c r="F18" s="8">
        <v>564</v>
      </c>
      <c r="G18" s="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Sheet21</vt:lpstr>
      <vt:lpstr>Sheet15</vt:lpstr>
      <vt:lpstr>Sheet17</vt:lpstr>
      <vt:lpstr>Sheet20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Adam</cp:lastModifiedBy>
  <dcterms:created xsi:type="dcterms:W3CDTF">2021-09-29T18:52:28Z</dcterms:created>
  <dcterms:modified xsi:type="dcterms:W3CDTF">2023-04-07T04:49:17Z</dcterms:modified>
</cp:coreProperties>
</file>