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Tugas\Semester 1\Dasar Komputasi\"/>
    </mc:Choice>
  </mc:AlternateContent>
  <xr:revisionPtr revIDLastSave="0" documentId="13_ncr:1_{E4B29733-D26D-4E3B-B654-99D42BCAFF61}" xr6:coauthVersionLast="47" xr6:coauthVersionMax="47" xr10:uidLastSave="{00000000-0000-0000-0000-000000000000}"/>
  <bookViews>
    <workbookView xWindow="-120" yWindow="-120" windowWidth="29040" windowHeight="16440" activeTab="2" xr2:uid="{1E2EBE9A-BC92-4067-8079-76D7CE4AA23E}"/>
  </bookViews>
  <sheets>
    <sheet name="PPT" sheetId="1" r:id="rId1"/>
    <sheet name="Fungsi IF" sheetId="3" r:id="rId2"/>
    <sheet name="Data Mahasisw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4" l="1"/>
  <c r="K7" i="4"/>
  <c r="K8" i="4"/>
  <c r="K9" i="4"/>
  <c r="K10" i="4"/>
  <c r="K11" i="4"/>
  <c r="K12" i="4"/>
  <c r="K13" i="4"/>
  <c r="K14" i="4"/>
  <c r="K5" i="4"/>
  <c r="J5" i="4"/>
  <c r="K26" i="1"/>
  <c r="J6" i="4"/>
  <c r="J7" i="4"/>
  <c r="J8" i="4"/>
  <c r="J9" i="4"/>
  <c r="J10" i="4"/>
  <c r="J11" i="4"/>
  <c r="J12" i="4"/>
  <c r="J13" i="4"/>
  <c r="J14" i="4"/>
  <c r="F6" i="4"/>
  <c r="L6" i="4" s="1"/>
  <c r="N6" i="4" s="1"/>
  <c r="F7" i="4"/>
  <c r="L7" i="4" s="1"/>
  <c r="N7" i="4" s="1"/>
  <c r="F8" i="4"/>
  <c r="L8" i="4" s="1"/>
  <c r="N8" i="4" s="1"/>
  <c r="F9" i="4"/>
  <c r="L9" i="4" s="1"/>
  <c r="N9" i="4" s="1"/>
  <c r="F10" i="4"/>
  <c r="L10" i="4" s="1"/>
  <c r="N10" i="4" s="1"/>
  <c r="F11" i="4"/>
  <c r="L11" i="4" s="1"/>
  <c r="N11" i="4" s="1"/>
  <c r="F12" i="4"/>
  <c r="L12" i="4" s="1"/>
  <c r="N12" i="4" s="1"/>
  <c r="F13" i="4"/>
  <c r="L13" i="4" s="1"/>
  <c r="N13" i="4" s="1"/>
  <c r="F14" i="4"/>
  <c r="L14" i="4" s="1"/>
  <c r="N14" i="4" s="1"/>
  <c r="F5" i="4"/>
  <c r="L24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5" i="4"/>
  <c r="J24" i="4" s="1"/>
  <c r="K13" i="1"/>
  <c r="K17" i="1"/>
  <c r="L25" i="1"/>
  <c r="J25" i="1"/>
  <c r="L24" i="1"/>
  <c r="J24" i="1"/>
  <c r="L23" i="1"/>
  <c r="J23" i="1"/>
  <c r="K22" i="1"/>
  <c r="L21" i="1"/>
  <c r="J21" i="1"/>
  <c r="E9" i="3"/>
  <c r="G21" i="1"/>
  <c r="G22" i="1"/>
  <c r="G23" i="1"/>
  <c r="G24" i="1"/>
  <c r="E24" i="3"/>
  <c r="E25" i="3"/>
  <c r="E23" i="3"/>
  <c r="D24" i="3"/>
  <c r="D25" i="3"/>
  <c r="D23" i="3"/>
  <c r="E17" i="3"/>
  <c r="E18" i="3"/>
  <c r="E19" i="3"/>
  <c r="E16" i="3"/>
  <c r="E10" i="3"/>
  <c r="E11" i="3"/>
  <c r="E12" i="3"/>
  <c r="C5" i="3"/>
  <c r="C4" i="3"/>
  <c r="C3" i="3"/>
  <c r="L16" i="1"/>
  <c r="L15" i="1"/>
  <c r="L14" i="1"/>
  <c r="J16" i="1"/>
  <c r="J15" i="1"/>
  <c r="J14" i="1"/>
  <c r="L12" i="1"/>
  <c r="J12" i="1"/>
  <c r="G13" i="1"/>
  <c r="G14" i="1"/>
  <c r="G15" i="1"/>
  <c r="G12" i="1"/>
  <c r="E22" i="1"/>
  <c r="F22" i="1" s="1"/>
  <c r="E23" i="1"/>
  <c r="F23" i="1" s="1"/>
  <c r="E24" i="1"/>
  <c r="F24" i="1" s="1"/>
  <c r="E21" i="1"/>
  <c r="E13" i="1"/>
  <c r="F13" i="1" s="1"/>
  <c r="E14" i="1"/>
  <c r="F14" i="1" s="1"/>
  <c r="E15" i="1"/>
  <c r="F15" i="1" s="1"/>
  <c r="E12" i="1"/>
  <c r="F12" i="1" s="1"/>
  <c r="O7" i="4" l="1"/>
  <c r="O9" i="4"/>
  <c r="O8" i="4"/>
  <c r="O6" i="4"/>
  <c r="O11" i="4"/>
  <c r="O10" i="4"/>
  <c r="L19" i="4"/>
  <c r="O14" i="4"/>
  <c r="O13" i="4"/>
  <c r="O12" i="4"/>
  <c r="E5" i="4"/>
  <c r="L17" i="4"/>
  <c r="L18" i="4"/>
  <c r="L5" i="4"/>
  <c r="N5" i="4" s="1"/>
  <c r="L25" i="4" s="1"/>
  <c r="L21" i="4"/>
  <c r="L22" i="4"/>
  <c r="L23" i="4"/>
  <c r="J21" i="4"/>
  <c r="J22" i="4"/>
  <c r="J23" i="4"/>
  <c r="E25" i="1"/>
  <c r="F16" i="1"/>
  <c r="F21" i="1"/>
  <c r="F25" i="1" s="1"/>
  <c r="E16" i="1"/>
  <c r="O5" i="4" l="1"/>
</calcChain>
</file>

<file path=xl/sharedStrings.xml><?xml version="1.0" encoding="utf-8"?>
<sst xmlns="http://schemas.openxmlformats.org/spreadsheetml/2006/main" count="207" uniqueCount="154">
  <si>
    <t>Justifikasi Anggaran Kegiatan PKM Penerapan Teknologi</t>
  </si>
  <si>
    <t>Purbaliner: Aplikasi Pemesanan Jajanan Lokal</t>
  </si>
  <si>
    <t>1. Peralatan Penunjang</t>
  </si>
  <si>
    <t>Material</t>
  </si>
  <si>
    <t>Justifikasi Pemakaian</t>
  </si>
  <si>
    <t>Kuantitas</t>
  </si>
  <si>
    <t>Harga Satuan</t>
  </si>
  <si>
    <t>Jumlah</t>
  </si>
  <si>
    <t>Hosting dan domain</t>
  </si>
  <si>
    <t>Tahun</t>
  </si>
  <si>
    <t>Bulanan</t>
  </si>
  <si>
    <t>Modem</t>
  </si>
  <si>
    <t>Buah</t>
  </si>
  <si>
    <t>2. Bahan Habis Pakai</t>
  </si>
  <si>
    <t>Kertas A4</t>
  </si>
  <si>
    <t>Rim</t>
  </si>
  <si>
    <t>Paket</t>
  </si>
  <si>
    <t>Buku agenda</t>
  </si>
  <si>
    <t>Buku</t>
  </si>
  <si>
    <t>Nama: Yohanes Dimas Pratama</t>
  </si>
  <si>
    <t>NIM: A11.2021.13254</t>
  </si>
  <si>
    <t xml:space="preserve"> </t>
  </si>
  <si>
    <t>Oleh: Dimas Pratama</t>
  </si>
  <si>
    <t>Online storage</t>
  </si>
  <si>
    <t>Online project colaboration tool</t>
  </si>
  <si>
    <t>Sub Total</t>
  </si>
  <si>
    <t>Catridge printer</t>
  </si>
  <si>
    <t>Buku logbook</t>
  </si>
  <si>
    <t>Harga Setelah Pajak 5%</t>
  </si>
  <si>
    <t>Keterangan</t>
  </si>
  <si>
    <t>Analisa</t>
  </si>
  <si>
    <t>Harga rata-Rata</t>
  </si>
  <si>
    <t>Harga termurah</t>
  </si>
  <si>
    <t>Harga termahal</t>
  </si>
  <si>
    <t>Harga termurah ke-1</t>
  </si>
  <si>
    <t>Harga termurah ke-2</t>
  </si>
  <si>
    <t>Harga termurah ke-3</t>
  </si>
  <si>
    <t>Harga termahal ke-1</t>
  </si>
  <si>
    <t>Harga termahal ke-2</t>
  </si>
  <si>
    <t>Harga termahal ke-3</t>
  </si>
  <si>
    <t>Barang beli bulanan</t>
  </si>
  <si>
    <t>B</t>
  </si>
  <si>
    <t>No</t>
  </si>
  <si>
    <t>Teks</t>
  </si>
  <si>
    <t>3 huruf dari kiri</t>
  </si>
  <si>
    <t>UDINUS</t>
  </si>
  <si>
    <t>2 huruf dari kanan</t>
  </si>
  <si>
    <t>4 huruf di tengah</t>
  </si>
  <si>
    <t>Syarat</t>
  </si>
  <si>
    <t>Nilai</t>
  </si>
  <si>
    <t>Konversi</t>
  </si>
  <si>
    <t>85-100</t>
  </si>
  <si>
    <t>75-84</t>
  </si>
  <si>
    <t>0-74</t>
  </si>
  <si>
    <t>A</t>
  </si>
  <si>
    <t>C</t>
  </si>
  <si>
    <t>&gt;100</t>
  </si>
  <si>
    <t>Tidak valid</t>
  </si>
  <si>
    <t>Huruf</t>
  </si>
  <si>
    <t>Pemilihan huruf</t>
  </si>
  <si>
    <t>Angka</t>
  </si>
  <si>
    <t>Abjad</t>
  </si>
  <si>
    <t>Satu</t>
  </si>
  <si>
    <t>Dua</t>
  </si>
  <si>
    <t>Tiga</t>
  </si>
  <si>
    <t>Cari IF</t>
  </si>
  <si>
    <t>Lain</t>
  </si>
  <si>
    <t>Logika If menggunakan And dan Or</t>
  </si>
  <si>
    <t>Lusa</t>
  </si>
  <si>
    <t>Kemarin</t>
  </si>
  <si>
    <t>Hari Ini (And)</t>
  </si>
  <si>
    <t>Hari Ini (OR)</t>
  </si>
  <si>
    <t>Badai</t>
  </si>
  <si>
    <t>Tidak</t>
  </si>
  <si>
    <t>Jenis barang paket</t>
  </si>
  <si>
    <t>Mahasiswa</t>
  </si>
  <si>
    <t>NIM</t>
  </si>
  <si>
    <t>Nama</t>
  </si>
  <si>
    <t>Kode Progdi</t>
  </si>
  <si>
    <t>Progdi</t>
  </si>
  <si>
    <t>Tahun Masuk</t>
  </si>
  <si>
    <t>Nilai Dasar Komputasi</t>
  </si>
  <si>
    <t>Nilai Akhir</t>
  </si>
  <si>
    <t>Nilai Huruf</t>
  </si>
  <si>
    <t>Tahun Harus Lulus</t>
  </si>
  <si>
    <t>Tahun Lulus</t>
  </si>
  <si>
    <t>Keterangan Kelulusan</t>
  </si>
  <si>
    <t>Penghargaan</t>
  </si>
  <si>
    <t>UTS</t>
  </si>
  <si>
    <t>UAS</t>
  </si>
  <si>
    <t>Tugas</t>
  </si>
  <si>
    <t>A11.2013.12345</t>
  </si>
  <si>
    <t>Sarah</t>
  </si>
  <si>
    <t>A11.2011.00189</t>
  </si>
  <si>
    <t>Mira</t>
  </si>
  <si>
    <t>A14.2010.00121</t>
  </si>
  <si>
    <t>Michelle</t>
  </si>
  <si>
    <t>A15.2010.00100</t>
  </si>
  <si>
    <t>Farah</t>
  </si>
  <si>
    <t>A12.2013.12283</t>
  </si>
  <si>
    <t>Hana</t>
  </si>
  <si>
    <t>A14.2010.00122</t>
  </si>
  <si>
    <t>Ryan</t>
  </si>
  <si>
    <t>A15.2011.00111</t>
  </si>
  <si>
    <t>Jack</t>
  </si>
  <si>
    <t>A12.2012.11009</t>
  </si>
  <si>
    <t>Akmal</t>
  </si>
  <si>
    <t>A11.2012.09876</t>
  </si>
  <si>
    <t>Alam</t>
  </si>
  <si>
    <t>A15.2011.00113</t>
  </si>
  <si>
    <t>Haris</t>
  </si>
  <si>
    <t>Petunjuk</t>
  </si>
  <si>
    <t>Referensi</t>
  </si>
  <si>
    <t>Hurung pertama sampai ke-3 pada NIM</t>
  </si>
  <si>
    <t>Slide 3, 4</t>
  </si>
  <si>
    <t>Nilai Akhir Tertinggi</t>
  </si>
  <si>
    <t>Nilai Akhir Terendah</t>
  </si>
  <si>
    <t>A11</t>
  </si>
  <si>
    <t>Teknik Informatika</t>
  </si>
  <si>
    <t>Nilai Rata-Rata</t>
  </si>
  <si>
    <t>A12</t>
  </si>
  <si>
    <t>Sistem Informasi</t>
  </si>
  <si>
    <t>Jumlah Siswa</t>
  </si>
  <si>
    <t>A14</t>
  </si>
  <si>
    <t>Desain Komunikasi Visual</t>
  </si>
  <si>
    <t>A15</t>
  </si>
  <si>
    <t>Ilmu Komunikasi</t>
  </si>
  <si>
    <t>Huruf ke-5 sampai ke-8 pada NIM</t>
  </si>
  <si>
    <t>UTS 30% + UAS 30 % + Tugas 40 %</t>
  </si>
  <si>
    <t>Slide 10</t>
  </si>
  <si>
    <t>Slide 8</t>
  </si>
  <si>
    <t>Siswa Lulus Tepat</t>
  </si>
  <si>
    <t>&gt; 100</t>
  </si>
  <si>
    <t>90 - 100</t>
  </si>
  <si>
    <t>80 - &lt; 90</t>
  </si>
  <si>
    <t>AB</t>
  </si>
  <si>
    <t>70 - &lt; 80</t>
  </si>
  <si>
    <t>60 - &lt; 70</t>
  </si>
  <si>
    <t>BC</t>
  </si>
  <si>
    <t>&lt; 60</t>
  </si>
  <si>
    <t>Tahun masuk + 4</t>
  </si>
  <si>
    <t>Mudah</t>
  </si>
  <si>
    <t>Jika Tahun Harus Lulus &lt; Tahun Lulus</t>
  </si>
  <si>
    <t>Terlambat</t>
  </si>
  <si>
    <t>Jika Tahun Harus Lulus &gt; Tahun Lulus</t>
  </si>
  <si>
    <t>Cepat</t>
  </si>
  <si>
    <t>Jika Tahun Harus Lulus = Tahun Lulus</t>
  </si>
  <si>
    <t>Tepat</t>
  </si>
  <si>
    <t>Jika Tidak</t>
  </si>
  <si>
    <t>Slide 9</t>
  </si>
  <si>
    <t>Jika Nilai Huruf A dan Lulus Cepat</t>
  </si>
  <si>
    <t>Ya</t>
  </si>
  <si>
    <t>Jika tidak</t>
  </si>
  <si>
    <t>Slide 3, 4,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</si>
</sst>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.00_-;\-[$Rp-421]* #,##0.00_-;_-[$Rp-421]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6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6" borderId="6" xfId="0" applyFill="1" applyBorder="1" applyAlignment="1">
      <alignment horizontal="left"/>
    </xf>
    <xf numFmtId="0" fontId="4" fillId="11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/>
    </xf>
    <xf numFmtId="0" fontId="0" fillId="9" borderId="12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wrapText="1"/>
    </xf>
    <xf numFmtId="0" fontId="4" fillId="10" borderId="18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4" fillId="12" borderId="16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4" fillId="12" borderId="18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4" fillId="9" borderId="16" xfId="0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horizontal="center" vertical="center" wrapText="1"/>
    </xf>
    <xf numFmtId="0" fontId="4" fillId="9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B56D-01FD-4CA9-A472-6266193132DB}">
  <dimension ref="A1:L26"/>
  <sheetViews>
    <sheetView topLeftCell="A7" zoomScale="95" zoomScaleNormal="95" workbookViewId="0">
      <selection activeCell="K26" sqref="K26:L26"/>
    </sheetView>
  </sheetViews>
  <sheetFormatPr defaultRowHeight="15" x14ac:dyDescent="0.25"/>
  <cols>
    <col min="1" max="1" width="23.7109375" bestFit="1" customWidth="1"/>
    <col min="2" max="2" width="13.7109375" bestFit="1" customWidth="1"/>
    <col min="3" max="3" width="12" bestFit="1" customWidth="1"/>
    <col min="4" max="4" width="21.140625" bestFit="1" customWidth="1"/>
    <col min="5" max="5" width="21.28515625" bestFit="1" customWidth="1"/>
    <col min="6" max="6" width="28.140625" bestFit="1" customWidth="1"/>
    <col min="7" max="7" width="14.42578125" bestFit="1" customWidth="1"/>
    <col min="9" max="9" width="24.7109375" bestFit="1" customWidth="1"/>
    <col min="10" max="10" width="19" bestFit="1" customWidth="1"/>
    <col min="11" max="11" width="24.140625" bestFit="1" customWidth="1"/>
    <col min="12" max="12" width="21.140625" bestFit="1" customWidth="1"/>
  </cols>
  <sheetData>
    <row r="1" spans="1:12" ht="18.75" x14ac:dyDescent="0.3">
      <c r="A1" s="50" t="s">
        <v>19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ht="18.75" x14ac:dyDescent="0.3">
      <c r="A2" s="50" t="s">
        <v>20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</row>
    <row r="3" spans="1:12" ht="18.7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8.75" x14ac:dyDescent="0.3">
      <c r="A4" s="51" t="s">
        <v>0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</row>
    <row r="5" spans="1:12" ht="18.75" x14ac:dyDescent="0.3">
      <c r="A5" s="51" t="s">
        <v>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</row>
    <row r="6" spans="1:12" ht="18.75" x14ac:dyDescent="0.3">
      <c r="A6" s="51" t="s">
        <v>22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8.7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8.75" x14ac:dyDescent="0.3">
      <c r="A8" s="51">
        <v>2021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</row>
    <row r="9" spans="1:12" ht="18.7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8.75" x14ac:dyDescent="0.3">
      <c r="A10" s="43" t="s">
        <v>2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spans="1:12" ht="75" x14ac:dyDescent="0.3">
      <c r="A11" s="18" t="s">
        <v>3</v>
      </c>
      <c r="B11" s="19" t="s">
        <v>4</v>
      </c>
      <c r="C11" s="18" t="s">
        <v>5</v>
      </c>
      <c r="D11" s="18" t="s">
        <v>6</v>
      </c>
      <c r="E11" s="18" t="s">
        <v>7</v>
      </c>
      <c r="F11" s="19" t="s">
        <v>28</v>
      </c>
      <c r="G11" s="18" t="s">
        <v>29</v>
      </c>
      <c r="H11" s="1"/>
      <c r="I11" s="49" t="s">
        <v>30</v>
      </c>
      <c r="J11" s="49"/>
      <c r="K11" s="49"/>
      <c r="L11" s="49"/>
    </row>
    <row r="12" spans="1:12" ht="18.75" x14ac:dyDescent="0.3">
      <c r="A12" s="5" t="s">
        <v>8</v>
      </c>
      <c r="B12" s="6" t="s">
        <v>9</v>
      </c>
      <c r="C12" s="6">
        <v>1</v>
      </c>
      <c r="D12" s="7">
        <v>2000000</v>
      </c>
      <c r="E12" s="7">
        <f>C12*D12</f>
        <v>2000000</v>
      </c>
      <c r="F12" s="7">
        <f>E12+(E12*5%)</f>
        <v>2100000</v>
      </c>
      <c r="G12" s="6" t="str">
        <f>IF(C12&gt;2, "Banyak", "Sedikit")</f>
        <v>Sedikit</v>
      </c>
      <c r="H12" s="1"/>
      <c r="I12" s="10" t="s">
        <v>32</v>
      </c>
      <c r="J12" s="11">
        <f>MIN(D12:D15)</f>
        <v>150000</v>
      </c>
      <c r="K12" s="10" t="s">
        <v>33</v>
      </c>
      <c r="L12" s="11">
        <f>MAX(D12:D15)</f>
        <v>2000000</v>
      </c>
    </row>
    <row r="13" spans="1:12" ht="18.75" x14ac:dyDescent="0.3">
      <c r="A13" s="12" t="s">
        <v>23</v>
      </c>
      <c r="B13" s="13" t="s">
        <v>10</v>
      </c>
      <c r="C13" s="13">
        <v>5</v>
      </c>
      <c r="D13" s="14">
        <v>150000</v>
      </c>
      <c r="E13" s="14">
        <f t="shared" ref="E13:E15" si="0">C13*D13</f>
        <v>750000</v>
      </c>
      <c r="F13" s="14">
        <f t="shared" ref="F13:F15" si="1">E13+(E13*5%)</f>
        <v>787500</v>
      </c>
      <c r="G13" s="13" t="str">
        <f t="shared" ref="G13:G15" si="2">IF(C13&gt;2, "Banyak", "Sedikit")</f>
        <v>Banyak</v>
      </c>
      <c r="H13" s="1"/>
      <c r="I13" s="47" t="s">
        <v>31</v>
      </c>
      <c r="J13" s="47"/>
      <c r="K13" s="48">
        <f>AVERAGE(D12:D15)</f>
        <v>700000</v>
      </c>
      <c r="L13" s="48"/>
    </row>
    <row r="14" spans="1:12" ht="37.5" x14ac:dyDescent="0.3">
      <c r="A14" s="8" t="s">
        <v>24</v>
      </c>
      <c r="B14" s="6" t="s">
        <v>10</v>
      </c>
      <c r="C14" s="6">
        <v>5</v>
      </c>
      <c r="D14" s="7">
        <v>150000</v>
      </c>
      <c r="E14" s="7">
        <f t="shared" si="0"/>
        <v>750000</v>
      </c>
      <c r="F14" s="7">
        <f t="shared" si="1"/>
        <v>787500</v>
      </c>
      <c r="G14" s="6" t="str">
        <f t="shared" si="2"/>
        <v>Banyak</v>
      </c>
      <c r="H14" s="1"/>
      <c r="I14" s="6" t="s">
        <v>34</v>
      </c>
      <c r="J14" s="7">
        <f>SMALL(D12:D15,1)</f>
        <v>150000</v>
      </c>
      <c r="K14" s="6" t="s">
        <v>37</v>
      </c>
      <c r="L14" s="7">
        <f>LARGE(D12:D15,1)</f>
        <v>2000000</v>
      </c>
    </row>
    <row r="15" spans="1:12" ht="18.75" x14ac:dyDescent="0.3">
      <c r="A15" s="12" t="s">
        <v>11</v>
      </c>
      <c r="B15" s="13" t="s">
        <v>12</v>
      </c>
      <c r="C15" s="13">
        <v>1</v>
      </c>
      <c r="D15" s="14">
        <v>500000</v>
      </c>
      <c r="E15" s="14">
        <f t="shared" si="0"/>
        <v>500000</v>
      </c>
      <c r="F15" s="14">
        <f t="shared" si="1"/>
        <v>525000</v>
      </c>
      <c r="G15" s="13" t="str">
        <f t="shared" si="2"/>
        <v>Sedikit</v>
      </c>
      <c r="H15" s="1"/>
      <c r="I15" s="15" t="s">
        <v>35</v>
      </c>
      <c r="J15" s="16">
        <f>SMALL(D12:D15,2)</f>
        <v>150000</v>
      </c>
      <c r="K15" s="15" t="s">
        <v>38</v>
      </c>
      <c r="L15" s="16">
        <f>LARGE(D12:D15,2)</f>
        <v>500000</v>
      </c>
    </row>
    <row r="16" spans="1:12" ht="18.75" x14ac:dyDescent="0.3">
      <c r="A16" s="44" t="s">
        <v>25</v>
      </c>
      <c r="B16" s="45"/>
      <c r="C16" s="45"/>
      <c r="D16" s="46"/>
      <c r="E16" s="20">
        <f>SUM(E12:E15)</f>
        <v>4000000</v>
      </c>
      <c r="F16" s="20">
        <f>SUM(F12:F15)</f>
        <v>4200000</v>
      </c>
      <c r="G16" s="18"/>
      <c r="H16" s="1"/>
      <c r="I16" s="10" t="s">
        <v>36</v>
      </c>
      <c r="J16" s="11">
        <f>SMALL(D12:D15,3)</f>
        <v>500000</v>
      </c>
      <c r="K16" s="10" t="s">
        <v>39</v>
      </c>
      <c r="L16" s="11">
        <f>LARGE(D12:D15,3)</f>
        <v>150000</v>
      </c>
    </row>
    <row r="17" spans="1:12" ht="18.75" x14ac:dyDescent="0.3">
      <c r="A17" s="3"/>
      <c r="B17" s="3"/>
      <c r="C17" s="3"/>
      <c r="D17" s="3"/>
      <c r="E17" s="4"/>
      <c r="F17" s="4"/>
      <c r="G17" s="3"/>
      <c r="H17" s="1"/>
      <c r="I17" s="42" t="s">
        <v>40</v>
      </c>
      <c r="J17" s="42"/>
      <c r="K17" s="42">
        <f>COUNTIF(B12:B15,"Bulanan")</f>
        <v>2</v>
      </c>
      <c r="L17" s="42"/>
    </row>
    <row r="18" spans="1:12" ht="18.7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8.75" x14ac:dyDescent="0.3">
      <c r="A19" s="43" t="s">
        <v>13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</row>
    <row r="20" spans="1:12" ht="37.5" x14ac:dyDescent="0.3">
      <c r="A20" s="18" t="s">
        <v>3</v>
      </c>
      <c r="B20" s="19" t="s">
        <v>4</v>
      </c>
      <c r="C20" s="18" t="s">
        <v>5</v>
      </c>
      <c r="D20" s="18" t="s">
        <v>6</v>
      </c>
      <c r="E20" s="18" t="s">
        <v>7</v>
      </c>
      <c r="F20" s="19" t="s">
        <v>28</v>
      </c>
      <c r="G20" s="18" t="s">
        <v>29</v>
      </c>
      <c r="H20" s="1"/>
      <c r="I20" s="49" t="s">
        <v>30</v>
      </c>
      <c r="J20" s="49"/>
      <c r="K20" s="49"/>
      <c r="L20" s="49"/>
    </row>
    <row r="21" spans="1:12" ht="18.75" x14ac:dyDescent="0.3">
      <c r="A21" s="9" t="s">
        <v>14</v>
      </c>
      <c r="B21" s="10" t="s">
        <v>15</v>
      </c>
      <c r="C21" s="10">
        <v>4</v>
      </c>
      <c r="D21" s="11">
        <v>50000</v>
      </c>
      <c r="E21" s="11">
        <f>C21*D21</f>
        <v>200000</v>
      </c>
      <c r="F21" s="11">
        <f>E21+(E21*5%)</f>
        <v>210000</v>
      </c>
      <c r="G21" s="10" t="str">
        <f t="shared" ref="G21:G24" si="3">IF(C21&gt;2,"Banyak","Sedikit")</f>
        <v>Banyak</v>
      </c>
      <c r="H21" s="1"/>
      <c r="I21" s="10" t="s">
        <v>32</v>
      </c>
      <c r="J21" s="11">
        <f>MIN(D21:D24)</f>
        <v>50000</v>
      </c>
      <c r="K21" s="10" t="s">
        <v>33</v>
      </c>
      <c r="L21" s="11">
        <f>MAX(D21:D24)</f>
        <v>150000</v>
      </c>
    </row>
    <row r="22" spans="1:12" ht="18.75" x14ac:dyDescent="0.3">
      <c r="A22" s="17" t="s">
        <v>26</v>
      </c>
      <c r="B22" s="15" t="s">
        <v>16</v>
      </c>
      <c r="C22" s="15">
        <v>4</v>
      </c>
      <c r="D22" s="16">
        <v>150000</v>
      </c>
      <c r="E22" s="16">
        <f t="shared" ref="E22:E24" si="4">C22*D22</f>
        <v>600000</v>
      </c>
      <c r="F22" s="16">
        <f t="shared" ref="F22:F24" si="5">E22+(E22*5%)</f>
        <v>630000</v>
      </c>
      <c r="G22" s="15" t="str">
        <f t="shared" si="3"/>
        <v>Banyak</v>
      </c>
      <c r="H22" s="1"/>
      <c r="I22" s="47" t="s">
        <v>31</v>
      </c>
      <c r="J22" s="47"/>
      <c r="K22" s="48">
        <f>AVERAGE(D21:D24)</f>
        <v>75000</v>
      </c>
      <c r="L22" s="48"/>
    </row>
    <row r="23" spans="1:12" ht="18.75" x14ac:dyDescent="0.3">
      <c r="A23" s="9" t="s">
        <v>17</v>
      </c>
      <c r="B23" s="10" t="s">
        <v>18</v>
      </c>
      <c r="C23" s="10">
        <v>2</v>
      </c>
      <c r="D23" s="11">
        <v>50000</v>
      </c>
      <c r="E23" s="11">
        <f t="shared" si="4"/>
        <v>100000</v>
      </c>
      <c r="F23" s="11">
        <f t="shared" si="5"/>
        <v>105000</v>
      </c>
      <c r="G23" s="10" t="str">
        <f t="shared" si="3"/>
        <v>Sedikit</v>
      </c>
      <c r="H23" s="1"/>
      <c r="I23" s="10" t="s">
        <v>34</v>
      </c>
      <c r="J23" s="11">
        <f>SMALL(D21:D24,1)</f>
        <v>50000</v>
      </c>
      <c r="K23" s="10" t="s">
        <v>37</v>
      </c>
      <c r="L23" s="11">
        <f>LARGE(D21:D24,1)</f>
        <v>150000</v>
      </c>
    </row>
    <row r="24" spans="1:12" ht="18.75" x14ac:dyDescent="0.3">
      <c r="A24" s="17" t="s">
        <v>27</v>
      </c>
      <c r="B24" s="15" t="s">
        <v>18</v>
      </c>
      <c r="C24" s="15">
        <v>2</v>
      </c>
      <c r="D24" s="16">
        <v>50000</v>
      </c>
      <c r="E24" s="16">
        <f t="shared" si="4"/>
        <v>100000</v>
      </c>
      <c r="F24" s="16">
        <f t="shared" si="5"/>
        <v>105000</v>
      </c>
      <c r="G24" s="15" t="str">
        <f t="shared" si="3"/>
        <v>Sedikit</v>
      </c>
      <c r="H24" s="1"/>
      <c r="I24" s="15" t="s">
        <v>35</v>
      </c>
      <c r="J24" s="16">
        <f>SMALL(D21:D24,2)</f>
        <v>50000</v>
      </c>
      <c r="K24" s="15" t="s">
        <v>38</v>
      </c>
      <c r="L24" s="16">
        <f>LARGE(D21:D24,2)</f>
        <v>50000</v>
      </c>
    </row>
    <row r="25" spans="1:12" ht="18.75" x14ac:dyDescent="0.3">
      <c r="A25" s="44" t="s">
        <v>25</v>
      </c>
      <c r="B25" s="45"/>
      <c r="C25" s="45"/>
      <c r="D25" s="46"/>
      <c r="E25" s="20">
        <f>SUM(E21:E24)</f>
        <v>1000000</v>
      </c>
      <c r="F25" s="20">
        <f>SUM(F21:F24)</f>
        <v>1050000</v>
      </c>
      <c r="G25" s="18"/>
      <c r="H25" s="1"/>
      <c r="I25" s="10" t="s">
        <v>36</v>
      </c>
      <c r="J25" s="11">
        <f>SMALL(D21:D24,3)</f>
        <v>50000</v>
      </c>
      <c r="K25" s="10" t="s">
        <v>39</v>
      </c>
      <c r="L25" s="11">
        <f>LARGE(D21:D24,3)</f>
        <v>50000</v>
      </c>
    </row>
    <row r="26" spans="1:12" ht="18.75" x14ac:dyDescent="0.3">
      <c r="A26" s="1"/>
      <c r="B26" s="1"/>
      <c r="C26" s="1"/>
      <c r="D26" s="1"/>
      <c r="E26" s="1"/>
      <c r="F26" s="1"/>
      <c r="G26" s="1"/>
      <c r="H26" s="1"/>
      <c r="I26" s="42" t="s">
        <v>74</v>
      </c>
      <c r="J26" s="42"/>
      <c r="K26" s="42">
        <f>COUNTIF(B21:B24,"Paket")</f>
        <v>1</v>
      </c>
      <c r="L26" s="42"/>
    </row>
  </sheetData>
  <mergeCells count="20">
    <mergeCell ref="A1:L1"/>
    <mergeCell ref="A5:L5"/>
    <mergeCell ref="A4:L4"/>
    <mergeCell ref="A2:L2"/>
    <mergeCell ref="A8:L8"/>
    <mergeCell ref="A6:L6"/>
    <mergeCell ref="I26:J26"/>
    <mergeCell ref="K26:L26"/>
    <mergeCell ref="A10:L10"/>
    <mergeCell ref="A19:L19"/>
    <mergeCell ref="A25:D25"/>
    <mergeCell ref="K17:L17"/>
    <mergeCell ref="I17:J17"/>
    <mergeCell ref="A16:D16"/>
    <mergeCell ref="I13:J13"/>
    <mergeCell ref="K13:L13"/>
    <mergeCell ref="I11:L11"/>
    <mergeCell ref="I20:L20"/>
    <mergeCell ref="I22:J22"/>
    <mergeCell ref="K22:L22"/>
  </mergeCells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FC0D-07F0-4285-AE28-CDC70370111C}">
  <dimension ref="A1:G25"/>
  <sheetViews>
    <sheetView zoomScale="120" zoomScaleNormal="120" workbookViewId="0">
      <selection activeCell="D23" sqref="D23"/>
    </sheetView>
  </sheetViews>
  <sheetFormatPr defaultRowHeight="15" x14ac:dyDescent="0.25"/>
  <cols>
    <col min="1" max="1" width="9.28515625" bestFit="1" customWidth="1"/>
    <col min="2" max="2" width="22" bestFit="1" customWidth="1"/>
    <col min="3" max="3" width="10.42578125" bestFit="1" customWidth="1"/>
    <col min="4" max="5" width="22.28515625" bestFit="1" customWidth="1"/>
  </cols>
  <sheetData>
    <row r="1" spans="1:5" ht="18.75" x14ac:dyDescent="0.3">
      <c r="A1" s="52" t="s">
        <v>59</v>
      </c>
      <c r="B1" s="52"/>
      <c r="C1" s="52"/>
      <c r="D1" s="1"/>
      <c r="E1" s="1"/>
    </row>
    <row r="2" spans="1:5" ht="18.75" x14ac:dyDescent="0.3">
      <c r="A2" s="21" t="s">
        <v>42</v>
      </c>
      <c r="B2" s="21" t="s">
        <v>43</v>
      </c>
      <c r="C2" s="21" t="s">
        <v>45</v>
      </c>
      <c r="D2" s="1"/>
      <c r="E2" s="1"/>
    </row>
    <row r="3" spans="1:5" ht="18.75" x14ac:dyDescent="0.3">
      <c r="A3" s="22">
        <v>1</v>
      </c>
      <c r="B3" s="22" t="s">
        <v>44</v>
      </c>
      <c r="C3" s="22" t="str">
        <f>LEFT(C2,3)</f>
        <v>UDI</v>
      </c>
      <c r="D3" s="1"/>
      <c r="E3" s="1"/>
    </row>
    <row r="4" spans="1:5" ht="18.75" x14ac:dyDescent="0.3">
      <c r="A4" s="22">
        <v>2</v>
      </c>
      <c r="B4" s="22" t="s">
        <v>46</v>
      </c>
      <c r="C4" s="22" t="str">
        <f>RIGHT(C2,2)</f>
        <v>US</v>
      </c>
      <c r="D4" s="1"/>
      <c r="E4" s="1"/>
    </row>
    <row r="5" spans="1:5" ht="18.75" x14ac:dyDescent="0.3">
      <c r="A5" s="22">
        <v>3</v>
      </c>
      <c r="B5" s="22" t="s">
        <v>47</v>
      </c>
      <c r="C5" s="22" t="str">
        <f>MID(C2,2,4)</f>
        <v>DINU</v>
      </c>
      <c r="D5" s="1"/>
      <c r="E5" s="1"/>
    </row>
    <row r="6" spans="1:5" ht="18.75" x14ac:dyDescent="0.3">
      <c r="A6" s="1"/>
      <c r="B6" s="1"/>
      <c r="C6" s="1"/>
      <c r="D6" s="1"/>
      <c r="E6" s="1"/>
    </row>
    <row r="7" spans="1:5" ht="18.75" x14ac:dyDescent="0.3">
      <c r="A7" s="50" t="s">
        <v>48</v>
      </c>
      <c r="B7" s="50"/>
      <c r="C7" s="50"/>
      <c r="D7" s="50"/>
      <c r="E7" s="50"/>
    </row>
    <row r="8" spans="1:5" ht="18.75" x14ac:dyDescent="0.3">
      <c r="A8" s="21" t="s">
        <v>49</v>
      </c>
      <c r="B8" s="21" t="s">
        <v>50</v>
      </c>
      <c r="C8" s="2"/>
      <c r="D8" s="21" t="s">
        <v>49</v>
      </c>
      <c r="E8" s="21" t="s">
        <v>58</v>
      </c>
    </row>
    <row r="9" spans="1:5" ht="18.75" x14ac:dyDescent="0.3">
      <c r="A9" s="22" t="s">
        <v>51</v>
      </c>
      <c r="B9" s="22" t="s">
        <v>54</v>
      </c>
      <c r="C9" s="2"/>
      <c r="D9" s="22">
        <v>100</v>
      </c>
      <c r="E9" s="22" t="str">
        <f>IF(D9&lt;=74,"C",IF(D9&lt;=84,"B",IF(D9&lt;=100,"A",IF(D9&gt;100,"Tidak valid"))))</f>
        <v>A</v>
      </c>
    </row>
    <row r="10" spans="1:5" ht="18.75" x14ac:dyDescent="0.3">
      <c r="A10" s="22" t="s">
        <v>52</v>
      </c>
      <c r="B10" s="22" t="s">
        <v>41</v>
      </c>
      <c r="C10" s="2"/>
      <c r="D10" s="22">
        <v>121</v>
      </c>
      <c r="E10" s="22" t="str">
        <f t="shared" ref="E10:E12" si="0">IF(D10&lt;=74,"C",IF(D10&lt;=84,"B",IF(D10&lt;=100,"A",IF(D10&gt;100,"Tidak valid"))))</f>
        <v>Tidak valid</v>
      </c>
    </row>
    <row r="11" spans="1:5" ht="18.75" x14ac:dyDescent="0.3">
      <c r="A11" s="22" t="s">
        <v>53</v>
      </c>
      <c r="B11" s="22" t="s">
        <v>55</v>
      </c>
      <c r="C11" s="2"/>
      <c r="D11" s="22">
        <v>-44</v>
      </c>
      <c r="E11" s="22" t="str">
        <f t="shared" si="0"/>
        <v>C</v>
      </c>
    </row>
    <row r="12" spans="1:5" ht="18.75" x14ac:dyDescent="0.3">
      <c r="A12" s="22" t="s">
        <v>56</v>
      </c>
      <c r="B12" s="22" t="s">
        <v>57</v>
      </c>
      <c r="C12" s="2"/>
      <c r="D12" s="22">
        <v>77</v>
      </c>
      <c r="E12" s="22" t="str">
        <f t="shared" si="0"/>
        <v>B</v>
      </c>
    </row>
    <row r="13" spans="1:5" ht="18.75" x14ac:dyDescent="0.3">
      <c r="A13" s="1"/>
      <c r="B13" s="1"/>
      <c r="C13" s="1"/>
      <c r="D13" s="1"/>
      <c r="E13" s="1"/>
    </row>
    <row r="14" spans="1:5" ht="18.75" x14ac:dyDescent="0.3">
      <c r="A14" s="52" t="s">
        <v>48</v>
      </c>
      <c r="B14" s="52"/>
      <c r="C14" s="1"/>
      <c r="D14" s="52" t="s">
        <v>65</v>
      </c>
      <c r="E14" s="52"/>
    </row>
    <row r="15" spans="1:5" ht="18.75" x14ac:dyDescent="0.3">
      <c r="A15" s="21" t="s">
        <v>60</v>
      </c>
      <c r="B15" s="21" t="s">
        <v>61</v>
      </c>
      <c r="C15" s="2"/>
      <c r="D15" s="21" t="s">
        <v>60</v>
      </c>
      <c r="E15" s="21" t="s">
        <v>61</v>
      </c>
    </row>
    <row r="16" spans="1:5" ht="18.75" x14ac:dyDescent="0.3">
      <c r="A16" s="22">
        <v>1</v>
      </c>
      <c r="B16" s="22" t="s">
        <v>62</v>
      </c>
      <c r="C16" s="2"/>
      <c r="D16" s="22">
        <v>3</v>
      </c>
      <c r="E16" s="22" t="str">
        <f>IF(D16=1,"Satu",IF(D16=2,"Dua",IF(D16=3,"tiga","Lain")))</f>
        <v>tiga</v>
      </c>
    </row>
    <row r="17" spans="1:7" ht="18.75" x14ac:dyDescent="0.3">
      <c r="A17" s="22">
        <v>2</v>
      </c>
      <c r="B17" s="22" t="s">
        <v>63</v>
      </c>
      <c r="C17" s="2"/>
      <c r="D17" s="22">
        <v>4</v>
      </c>
      <c r="E17" s="22" t="str">
        <f t="shared" ref="E17:E19" si="1">IF(D17=1,"Satu",IF(D17=2,"Dua",IF(D17=3,"tiga","Lain")))</f>
        <v>Lain</v>
      </c>
    </row>
    <row r="18" spans="1:7" ht="18.75" x14ac:dyDescent="0.3">
      <c r="A18" s="22">
        <v>3</v>
      </c>
      <c r="B18" s="22" t="s">
        <v>64</v>
      </c>
      <c r="C18" s="2"/>
      <c r="D18" s="22">
        <v>2</v>
      </c>
      <c r="E18" s="22" t="str">
        <f t="shared" si="1"/>
        <v>Dua</v>
      </c>
    </row>
    <row r="19" spans="1:7" ht="18.75" x14ac:dyDescent="0.3">
      <c r="A19" s="22"/>
      <c r="B19" s="22" t="s">
        <v>66</v>
      </c>
      <c r="C19" s="2"/>
      <c r="D19" s="22">
        <v>10</v>
      </c>
      <c r="E19" s="22" t="str">
        <f t="shared" si="1"/>
        <v>Lain</v>
      </c>
    </row>
    <row r="20" spans="1:7" ht="18.75" x14ac:dyDescent="0.3">
      <c r="A20" s="1"/>
      <c r="B20" s="1"/>
      <c r="C20" s="1"/>
      <c r="D20" s="1"/>
      <c r="E20" s="1"/>
    </row>
    <row r="21" spans="1:7" ht="18.75" x14ac:dyDescent="0.3">
      <c r="A21" s="52" t="s">
        <v>67</v>
      </c>
      <c r="B21" s="52"/>
      <c r="C21" s="52"/>
      <c r="D21" s="52"/>
      <c r="E21" s="52"/>
      <c r="G21" t="s">
        <v>21</v>
      </c>
    </row>
    <row r="22" spans="1:7" ht="18.75" x14ac:dyDescent="0.3">
      <c r="A22" s="21" t="s">
        <v>42</v>
      </c>
      <c r="B22" s="21" t="s">
        <v>68</v>
      </c>
      <c r="C22" s="21" t="s">
        <v>69</v>
      </c>
      <c r="D22" s="21" t="s">
        <v>70</v>
      </c>
      <c r="E22" s="21" t="s">
        <v>71</v>
      </c>
    </row>
    <row r="23" spans="1:7" ht="18.75" x14ac:dyDescent="0.3">
      <c r="A23" s="22">
        <v>1</v>
      </c>
      <c r="B23" s="22" t="s">
        <v>72</v>
      </c>
      <c r="C23" s="22" t="s">
        <v>72</v>
      </c>
      <c r="D23" s="22" t="str">
        <f>IF(AND(B23="Badai", C23="Badai"), "Badai", "Tidak Terjadi Badai")</f>
        <v>Badai</v>
      </c>
      <c r="E23" s="22" t="str">
        <f>IF(OR(C23="Badai", D23="Badai"), "Badai", "Tidak Terjadi Badai")</f>
        <v>Badai</v>
      </c>
    </row>
    <row r="24" spans="1:7" ht="18.75" x14ac:dyDescent="0.3">
      <c r="A24" s="22">
        <v>2</v>
      </c>
      <c r="B24" s="22" t="s">
        <v>73</v>
      </c>
      <c r="C24" s="22" t="s">
        <v>72</v>
      </c>
      <c r="D24" s="22" t="str">
        <f t="shared" ref="D24:D25" si="2">IF(AND(B24="Badai", C24="Badai"), "Badai", "Tidak Terjadi Badai")</f>
        <v>Tidak Terjadi Badai</v>
      </c>
      <c r="E24" s="22" t="str">
        <f t="shared" ref="E24:E25" si="3">IF(OR(C24="Badai", D24="Badai"), "Badai", "Tidak Terjadi Badai")</f>
        <v>Badai</v>
      </c>
    </row>
    <row r="25" spans="1:7" ht="18.75" x14ac:dyDescent="0.3">
      <c r="A25" s="22">
        <v>3</v>
      </c>
      <c r="B25" s="22" t="s">
        <v>72</v>
      </c>
      <c r="C25" s="22" t="s">
        <v>73</v>
      </c>
      <c r="D25" s="22" t="str">
        <f t="shared" si="2"/>
        <v>Tidak Terjadi Badai</v>
      </c>
      <c r="E25" s="22" t="str">
        <f t="shared" si="3"/>
        <v>Tidak Terjadi Badai</v>
      </c>
    </row>
  </sheetData>
  <mergeCells count="5">
    <mergeCell ref="A1:C1"/>
    <mergeCell ref="A21:E21"/>
    <mergeCell ref="D14:E14"/>
    <mergeCell ref="A14:B14"/>
    <mergeCell ref="A7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A8F8-8041-49D3-BF1B-9B4166E23C2A}">
  <dimension ref="A1:O39"/>
  <sheetViews>
    <sheetView tabSelected="1" workbookViewId="0">
      <selection activeCell="O16" sqref="O16"/>
    </sheetView>
  </sheetViews>
  <sheetFormatPr defaultRowHeight="15" x14ac:dyDescent="0.25"/>
  <cols>
    <col min="1" max="1" width="3" customWidth="1"/>
    <col min="2" max="2" width="14.7109375" customWidth="1"/>
    <col min="3" max="3" width="8.5703125" customWidth="1"/>
    <col min="4" max="4" width="6.42578125" customWidth="1"/>
    <col min="5" max="5" width="24" bestFit="1" customWidth="1"/>
    <col min="6" max="6" width="9.28515625" customWidth="1"/>
    <col min="10" max="10" width="7.5703125" customWidth="1"/>
    <col min="11" max="11" width="7" customWidth="1"/>
    <col min="12" max="12" width="11.28515625" customWidth="1"/>
    <col min="13" max="13" width="6.140625" customWidth="1"/>
    <col min="14" max="14" width="11.28515625" customWidth="1"/>
    <col min="15" max="15" width="12.42578125" bestFit="1" customWidth="1"/>
  </cols>
  <sheetData>
    <row r="1" spans="1:15" x14ac:dyDescent="0.25">
      <c r="A1" s="95" t="s">
        <v>75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</row>
    <row r="2" spans="1:15" ht="15.75" thickBo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5" ht="15.75" thickBot="1" x14ac:dyDescent="0.3">
      <c r="A3" s="96" t="s">
        <v>42</v>
      </c>
      <c r="B3" s="96" t="s">
        <v>76</v>
      </c>
      <c r="C3" s="96" t="s">
        <v>77</v>
      </c>
      <c r="D3" s="97" t="s">
        <v>78</v>
      </c>
      <c r="E3" s="98" t="s">
        <v>79</v>
      </c>
      <c r="F3" s="99" t="s">
        <v>80</v>
      </c>
      <c r="G3" s="96" t="s">
        <v>81</v>
      </c>
      <c r="H3" s="96"/>
      <c r="I3" s="96"/>
      <c r="J3" s="100" t="s">
        <v>82</v>
      </c>
      <c r="K3" s="101" t="s">
        <v>83</v>
      </c>
      <c r="L3" s="91" t="s">
        <v>84</v>
      </c>
      <c r="M3" s="92" t="s">
        <v>85</v>
      </c>
      <c r="N3" s="93" t="s">
        <v>86</v>
      </c>
      <c r="O3" s="94" t="s">
        <v>87</v>
      </c>
    </row>
    <row r="4" spans="1:15" ht="15.75" thickBot="1" x14ac:dyDescent="0.3">
      <c r="A4" s="96"/>
      <c r="B4" s="96"/>
      <c r="C4" s="96"/>
      <c r="D4" s="97"/>
      <c r="E4" s="98"/>
      <c r="F4" s="99"/>
      <c r="G4" s="24" t="s">
        <v>88</v>
      </c>
      <c r="H4" s="24" t="s">
        <v>89</v>
      </c>
      <c r="I4" s="24" t="s">
        <v>90</v>
      </c>
      <c r="J4" s="100"/>
      <c r="K4" s="101"/>
      <c r="L4" s="91"/>
      <c r="M4" s="92"/>
      <c r="N4" s="93"/>
      <c r="O4" s="94"/>
    </row>
    <row r="5" spans="1:15" ht="15.75" thickBot="1" x14ac:dyDescent="0.3">
      <c r="A5" s="28">
        <v>1</v>
      </c>
      <c r="B5" s="33" t="s">
        <v>91</v>
      </c>
      <c r="C5" s="33" t="s">
        <v>92</v>
      </c>
      <c r="D5" s="29" t="str">
        <f>LEFT(B5,3)</f>
        <v>A11</v>
      </c>
      <c r="E5" s="34" t="str">
        <f>IF(D5="A11","Teknik Informatika",IF(D5="A12","Sistem Informasi",IF(D5="A14","Desain Komunikasi Visual",IF(D5="A15","Ilmu Komunikasi"))))</f>
        <v>Teknik Informatika</v>
      </c>
      <c r="F5" s="30" t="str">
        <f>MID(B5,5,4)</f>
        <v>2013</v>
      </c>
      <c r="G5" s="28">
        <v>30</v>
      </c>
      <c r="H5" s="28">
        <v>90</v>
      </c>
      <c r="I5" s="28">
        <v>100</v>
      </c>
      <c r="J5" s="31">
        <f>SUM((G5*30%)+(H5*30%)+(I5*40%))</f>
        <v>76</v>
      </c>
      <c r="K5" s="27" t="str">
        <f>IF(J5&lt;60,"C",IF(J5&lt;70,"BC",IF(J5&lt;80,"B",IF(J5&lt;90,"AB",IF(J5&lt;=100,"A",IF(J5&gt;100,"Tidak Valid"))))))</f>
        <v>B</v>
      </c>
      <c r="L5" s="32">
        <f>(F5+4)</f>
        <v>2017</v>
      </c>
      <c r="M5" s="28">
        <v>2017</v>
      </c>
      <c r="N5" s="25" t="str">
        <f>IF(L5&lt;M5,"Terlambat",IF(L5&gt;M5,"Cepat",IF(L5=M5,"Tepat")))</f>
        <v>Tepat</v>
      </c>
      <c r="O5" s="26" t="str">
        <f>IF(AND(K5="A", N5="Cepat"),"Ya","Tidak")</f>
        <v>Tidak</v>
      </c>
    </row>
    <row r="6" spans="1:15" ht="15.75" thickBot="1" x14ac:dyDescent="0.3">
      <c r="A6" s="28">
        <v>2</v>
      </c>
      <c r="B6" s="33" t="s">
        <v>93</v>
      </c>
      <c r="C6" s="33" t="s">
        <v>94</v>
      </c>
      <c r="D6" s="29" t="str">
        <f t="shared" ref="D6:D14" si="0">LEFT(B6,3)</f>
        <v>A11</v>
      </c>
      <c r="E6" s="34" t="str">
        <f t="shared" ref="E6:E14" si="1">IF(D6="A11","Teknik Informatika",IF(D6="A12","Sistem Informasi",IF(D6="A14","Desain Komunikasi Visual",IF(D6="A15","Ilmu Komunikasi"))))</f>
        <v>Teknik Informatika</v>
      </c>
      <c r="F6" s="30" t="str">
        <f t="shared" ref="F6:F14" si="2">MID(B6,5,4)</f>
        <v>2011</v>
      </c>
      <c r="G6" s="28">
        <v>65</v>
      </c>
      <c r="H6" s="28">
        <v>78</v>
      </c>
      <c r="I6" s="28">
        <v>70</v>
      </c>
      <c r="J6" s="31">
        <f t="shared" ref="J6:J14" si="3">SUM((G6*30%)+(H6*30%)+(I6*40%))</f>
        <v>70.900000000000006</v>
      </c>
      <c r="K6" s="27" t="str">
        <f t="shared" ref="K6:K14" si="4">IF(J6&lt;60,"C",IF(J6&lt;70,"BC",IF(J6&lt;80,"B",IF(J6&lt;90,"AB",IF(J6&lt;=100,"A",IF(J6&gt;100,"Tidak Valid"))))))</f>
        <v>B</v>
      </c>
      <c r="L6" s="32">
        <f t="shared" ref="L6:L14" si="5">(F6+4)</f>
        <v>2015</v>
      </c>
      <c r="M6" s="28">
        <v>2017</v>
      </c>
      <c r="N6" s="25" t="str">
        <f t="shared" ref="N6:N14" si="6">IF(L6&lt;M6,"Terlambat",IF(L6&gt;M6,"Cepat",IF(L6=M6,"Tepat")))</f>
        <v>Terlambat</v>
      </c>
      <c r="O6" s="26" t="str">
        <f t="shared" ref="O6:O14" si="7">IF(AND(K6="A", N6="Cepat"),"Ya","Tidak")</f>
        <v>Tidak</v>
      </c>
    </row>
    <row r="7" spans="1:15" ht="15.75" thickBot="1" x14ac:dyDescent="0.3">
      <c r="A7" s="28">
        <v>3</v>
      </c>
      <c r="B7" s="33" t="s">
        <v>95</v>
      </c>
      <c r="C7" s="33" t="s">
        <v>96</v>
      </c>
      <c r="D7" s="29" t="str">
        <f t="shared" si="0"/>
        <v>A14</v>
      </c>
      <c r="E7" s="34" t="str">
        <f t="shared" si="1"/>
        <v>Desain Komunikasi Visual</v>
      </c>
      <c r="F7" s="30" t="str">
        <f t="shared" si="2"/>
        <v>2010</v>
      </c>
      <c r="G7" s="28">
        <v>55</v>
      </c>
      <c r="H7" s="28">
        <v>55</v>
      </c>
      <c r="I7" s="28">
        <v>100</v>
      </c>
      <c r="J7" s="31">
        <f t="shared" si="3"/>
        <v>73</v>
      </c>
      <c r="K7" s="27" t="str">
        <f t="shared" si="4"/>
        <v>B</v>
      </c>
      <c r="L7" s="32">
        <f t="shared" si="5"/>
        <v>2014</v>
      </c>
      <c r="M7" s="28">
        <v>2013</v>
      </c>
      <c r="N7" s="25" t="str">
        <f t="shared" si="6"/>
        <v>Cepat</v>
      </c>
      <c r="O7" s="26" t="str">
        <f t="shared" si="7"/>
        <v>Tidak</v>
      </c>
    </row>
    <row r="8" spans="1:15" ht="15.75" thickBot="1" x14ac:dyDescent="0.3">
      <c r="A8" s="28">
        <v>4</v>
      </c>
      <c r="B8" s="33" t="s">
        <v>97</v>
      </c>
      <c r="C8" s="33" t="s">
        <v>98</v>
      </c>
      <c r="D8" s="29" t="str">
        <f t="shared" si="0"/>
        <v>A15</v>
      </c>
      <c r="E8" s="34" t="str">
        <f t="shared" si="1"/>
        <v>Ilmu Komunikasi</v>
      </c>
      <c r="F8" s="30" t="str">
        <f t="shared" si="2"/>
        <v>2010</v>
      </c>
      <c r="G8" s="28">
        <v>80</v>
      </c>
      <c r="H8" s="28">
        <v>60</v>
      </c>
      <c r="I8" s="28">
        <v>50</v>
      </c>
      <c r="J8" s="31">
        <f t="shared" si="3"/>
        <v>62</v>
      </c>
      <c r="K8" s="27" t="str">
        <f t="shared" si="4"/>
        <v>BC</v>
      </c>
      <c r="L8" s="32">
        <f t="shared" si="5"/>
        <v>2014</v>
      </c>
      <c r="M8" s="28">
        <v>2015</v>
      </c>
      <c r="N8" s="25" t="str">
        <f t="shared" si="6"/>
        <v>Terlambat</v>
      </c>
      <c r="O8" s="26" t="str">
        <f t="shared" si="7"/>
        <v>Tidak</v>
      </c>
    </row>
    <row r="9" spans="1:15" ht="15.75" thickBot="1" x14ac:dyDescent="0.3">
      <c r="A9" s="28">
        <v>5</v>
      </c>
      <c r="B9" s="33" t="s">
        <v>99</v>
      </c>
      <c r="C9" s="33" t="s">
        <v>100</v>
      </c>
      <c r="D9" s="29" t="str">
        <f t="shared" si="0"/>
        <v>A12</v>
      </c>
      <c r="E9" s="34" t="str">
        <f t="shared" si="1"/>
        <v>Sistem Informasi</v>
      </c>
      <c r="F9" s="30" t="str">
        <f t="shared" si="2"/>
        <v>2013</v>
      </c>
      <c r="G9" s="28">
        <v>70</v>
      </c>
      <c r="H9" s="28">
        <v>30</v>
      </c>
      <c r="I9" s="28">
        <v>40</v>
      </c>
      <c r="J9" s="31">
        <f t="shared" si="3"/>
        <v>46</v>
      </c>
      <c r="K9" s="27" t="str">
        <f t="shared" si="4"/>
        <v>C</v>
      </c>
      <c r="L9" s="32">
        <f t="shared" si="5"/>
        <v>2017</v>
      </c>
      <c r="M9" s="28">
        <v>2018</v>
      </c>
      <c r="N9" s="25" t="str">
        <f t="shared" si="6"/>
        <v>Terlambat</v>
      </c>
      <c r="O9" s="26" t="str">
        <f t="shared" si="7"/>
        <v>Tidak</v>
      </c>
    </row>
    <row r="10" spans="1:15" ht="15.75" thickBot="1" x14ac:dyDescent="0.3">
      <c r="A10" s="28">
        <v>6</v>
      </c>
      <c r="B10" s="33" t="s">
        <v>101</v>
      </c>
      <c r="C10" s="33" t="s">
        <v>102</v>
      </c>
      <c r="D10" s="29" t="str">
        <f t="shared" si="0"/>
        <v>A14</v>
      </c>
      <c r="E10" s="34" t="str">
        <f t="shared" si="1"/>
        <v>Desain Komunikasi Visual</v>
      </c>
      <c r="F10" s="30" t="str">
        <f t="shared" si="2"/>
        <v>2010</v>
      </c>
      <c r="G10" s="28">
        <v>90</v>
      </c>
      <c r="H10" s="28">
        <v>100</v>
      </c>
      <c r="I10" s="28">
        <v>70</v>
      </c>
      <c r="J10" s="31">
        <f t="shared" si="3"/>
        <v>85</v>
      </c>
      <c r="K10" s="27" t="str">
        <f t="shared" si="4"/>
        <v>AB</v>
      </c>
      <c r="L10" s="32">
        <f t="shared" si="5"/>
        <v>2014</v>
      </c>
      <c r="M10" s="28">
        <v>2014</v>
      </c>
      <c r="N10" s="25" t="str">
        <f t="shared" si="6"/>
        <v>Tepat</v>
      </c>
      <c r="O10" s="26" t="str">
        <f t="shared" si="7"/>
        <v>Tidak</v>
      </c>
    </row>
    <row r="11" spans="1:15" ht="15.75" thickBot="1" x14ac:dyDescent="0.3">
      <c r="A11" s="28">
        <v>7</v>
      </c>
      <c r="B11" s="33" t="s">
        <v>103</v>
      </c>
      <c r="C11" s="33" t="s">
        <v>104</v>
      </c>
      <c r="D11" s="29" t="str">
        <f t="shared" si="0"/>
        <v>A15</v>
      </c>
      <c r="E11" s="34" t="str">
        <f t="shared" si="1"/>
        <v>Ilmu Komunikasi</v>
      </c>
      <c r="F11" s="30" t="str">
        <f t="shared" si="2"/>
        <v>2011</v>
      </c>
      <c r="G11" s="28">
        <v>45</v>
      </c>
      <c r="H11" s="28">
        <v>85</v>
      </c>
      <c r="I11" s="28">
        <v>35</v>
      </c>
      <c r="J11" s="31">
        <f t="shared" si="3"/>
        <v>53</v>
      </c>
      <c r="K11" s="27" t="str">
        <f t="shared" si="4"/>
        <v>C</v>
      </c>
      <c r="L11" s="32">
        <f t="shared" si="5"/>
        <v>2015</v>
      </c>
      <c r="M11" s="28">
        <v>2015</v>
      </c>
      <c r="N11" s="25" t="str">
        <f t="shared" si="6"/>
        <v>Tepat</v>
      </c>
      <c r="O11" s="26" t="str">
        <f t="shared" si="7"/>
        <v>Tidak</v>
      </c>
    </row>
    <row r="12" spans="1:15" ht="15.75" thickBot="1" x14ac:dyDescent="0.3">
      <c r="A12" s="28">
        <v>8</v>
      </c>
      <c r="B12" s="33" t="s">
        <v>105</v>
      </c>
      <c r="C12" s="33" t="s">
        <v>106</v>
      </c>
      <c r="D12" s="29" t="str">
        <f t="shared" si="0"/>
        <v>A12</v>
      </c>
      <c r="E12" s="34" t="str">
        <f t="shared" si="1"/>
        <v>Sistem Informasi</v>
      </c>
      <c r="F12" s="30" t="str">
        <f t="shared" si="2"/>
        <v>2012</v>
      </c>
      <c r="G12" s="28">
        <v>80</v>
      </c>
      <c r="H12" s="28">
        <v>80</v>
      </c>
      <c r="I12" s="28">
        <v>80</v>
      </c>
      <c r="J12" s="31">
        <f t="shared" si="3"/>
        <v>80</v>
      </c>
      <c r="K12" s="27" t="str">
        <f t="shared" si="4"/>
        <v>AB</v>
      </c>
      <c r="L12" s="32">
        <f t="shared" si="5"/>
        <v>2016</v>
      </c>
      <c r="M12" s="28">
        <v>2016</v>
      </c>
      <c r="N12" s="25" t="str">
        <f t="shared" si="6"/>
        <v>Tepat</v>
      </c>
      <c r="O12" s="26" t="str">
        <f t="shared" si="7"/>
        <v>Tidak</v>
      </c>
    </row>
    <row r="13" spans="1:15" ht="15.75" thickBot="1" x14ac:dyDescent="0.3">
      <c r="A13" s="28">
        <v>9</v>
      </c>
      <c r="B13" s="33" t="s">
        <v>107</v>
      </c>
      <c r="C13" s="33" t="s">
        <v>108</v>
      </c>
      <c r="D13" s="29" t="str">
        <f t="shared" si="0"/>
        <v>A11</v>
      </c>
      <c r="E13" s="34" t="str">
        <f t="shared" si="1"/>
        <v>Teknik Informatika</v>
      </c>
      <c r="F13" s="30" t="str">
        <f t="shared" si="2"/>
        <v>2012</v>
      </c>
      <c r="G13" s="28">
        <v>70</v>
      </c>
      <c r="H13" s="28">
        <v>50</v>
      </c>
      <c r="I13" s="28">
        <v>80</v>
      </c>
      <c r="J13" s="31">
        <f t="shared" si="3"/>
        <v>68</v>
      </c>
      <c r="K13" s="27" t="str">
        <f t="shared" si="4"/>
        <v>BC</v>
      </c>
      <c r="L13" s="32">
        <f t="shared" si="5"/>
        <v>2016</v>
      </c>
      <c r="M13" s="28">
        <v>2017</v>
      </c>
      <c r="N13" s="25" t="str">
        <f t="shared" si="6"/>
        <v>Terlambat</v>
      </c>
      <c r="O13" s="26" t="str">
        <f t="shared" si="7"/>
        <v>Tidak</v>
      </c>
    </row>
    <row r="14" spans="1:15" ht="15.75" thickBot="1" x14ac:dyDescent="0.3">
      <c r="A14" s="28">
        <v>10</v>
      </c>
      <c r="B14" s="33" t="s">
        <v>109</v>
      </c>
      <c r="C14" s="33" t="s">
        <v>110</v>
      </c>
      <c r="D14" s="29" t="str">
        <f t="shared" si="0"/>
        <v>A15</v>
      </c>
      <c r="E14" s="34" t="str">
        <f t="shared" si="1"/>
        <v>Ilmu Komunikasi</v>
      </c>
      <c r="F14" s="30" t="str">
        <f t="shared" si="2"/>
        <v>2011</v>
      </c>
      <c r="G14" s="28">
        <v>100</v>
      </c>
      <c r="H14" s="28">
        <v>100</v>
      </c>
      <c r="I14" s="28">
        <v>100</v>
      </c>
      <c r="J14" s="31">
        <f t="shared" si="3"/>
        <v>100</v>
      </c>
      <c r="K14" s="27" t="str">
        <f t="shared" si="4"/>
        <v>A</v>
      </c>
      <c r="L14" s="32">
        <f t="shared" si="5"/>
        <v>2015</v>
      </c>
      <c r="M14" s="28">
        <v>2013</v>
      </c>
      <c r="N14" s="25" t="str">
        <f t="shared" si="6"/>
        <v>Cepat</v>
      </c>
      <c r="O14" s="26" t="str">
        <f t="shared" si="7"/>
        <v>Ya</v>
      </c>
    </row>
    <row r="15" spans="1:15" ht="15.75" thickBot="1" x14ac:dyDescent="0.3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1:15" ht="30.75" thickBot="1" x14ac:dyDescent="0.3">
      <c r="A16" s="23"/>
      <c r="B16" s="92" t="s">
        <v>111</v>
      </c>
      <c r="C16" s="92"/>
      <c r="D16" s="92"/>
      <c r="E16" s="92"/>
      <c r="F16" s="38" t="s">
        <v>112</v>
      </c>
      <c r="G16" s="23"/>
      <c r="H16" s="23"/>
      <c r="I16" s="103" t="s">
        <v>30</v>
      </c>
      <c r="J16" s="103"/>
      <c r="K16" s="103"/>
      <c r="L16" s="103"/>
      <c r="M16" s="23"/>
      <c r="N16" s="23"/>
      <c r="O16" s="23"/>
    </row>
    <row r="17" spans="2:12" ht="15.75" thickBot="1" x14ac:dyDescent="0.3">
      <c r="B17" s="55" t="s">
        <v>78</v>
      </c>
      <c r="C17" s="56"/>
      <c r="D17" s="55" t="s">
        <v>113</v>
      </c>
      <c r="E17" s="56"/>
      <c r="F17" s="104" t="s">
        <v>153</v>
      </c>
      <c r="G17" s="23"/>
      <c r="H17" s="23"/>
      <c r="I17" s="102" t="s">
        <v>115</v>
      </c>
      <c r="J17" s="102"/>
      <c r="K17" s="102"/>
      <c r="L17" s="40">
        <f>MAX(J5:J14)</f>
        <v>100</v>
      </c>
    </row>
    <row r="18" spans="2:12" ht="15.75" thickBot="1" x14ac:dyDescent="0.3">
      <c r="B18" s="59" t="s">
        <v>117</v>
      </c>
      <c r="C18" s="60"/>
      <c r="D18" s="57" t="s">
        <v>118</v>
      </c>
      <c r="E18" s="58"/>
      <c r="F18" s="105"/>
      <c r="G18" s="23"/>
      <c r="H18" s="23"/>
      <c r="I18" s="102" t="s">
        <v>116</v>
      </c>
      <c r="J18" s="102"/>
      <c r="K18" s="102"/>
      <c r="L18" s="40">
        <f>MIN(J5:J14)</f>
        <v>46</v>
      </c>
    </row>
    <row r="19" spans="2:12" ht="15.75" thickBot="1" x14ac:dyDescent="0.3">
      <c r="B19" s="59" t="s">
        <v>120</v>
      </c>
      <c r="C19" s="60"/>
      <c r="D19" s="59" t="s">
        <v>121</v>
      </c>
      <c r="E19" s="60"/>
      <c r="F19" s="105"/>
      <c r="G19" s="23"/>
      <c r="H19" s="23"/>
      <c r="I19" s="102" t="s">
        <v>119</v>
      </c>
      <c r="J19" s="102"/>
      <c r="K19" s="102"/>
      <c r="L19" s="40">
        <f>AVERAGE(J5:J14)</f>
        <v>71.39</v>
      </c>
    </row>
    <row r="20" spans="2:12" ht="30.75" thickBot="1" x14ac:dyDescent="0.3">
      <c r="B20" s="59" t="s">
        <v>123</v>
      </c>
      <c r="C20" s="60"/>
      <c r="D20" s="59" t="s">
        <v>124</v>
      </c>
      <c r="E20" s="60"/>
      <c r="F20" s="105"/>
      <c r="G20" s="23"/>
      <c r="H20" s="23"/>
      <c r="I20" s="39" t="s">
        <v>79</v>
      </c>
      <c r="J20" s="39" t="s">
        <v>122</v>
      </c>
      <c r="K20" s="39" t="s">
        <v>80</v>
      </c>
      <c r="L20" s="39" t="s">
        <v>122</v>
      </c>
    </row>
    <row r="21" spans="2:12" ht="15.75" thickBot="1" x14ac:dyDescent="0.3">
      <c r="B21" s="67" t="s">
        <v>125</v>
      </c>
      <c r="C21" s="68"/>
      <c r="D21" s="67" t="s">
        <v>126</v>
      </c>
      <c r="E21" s="68"/>
      <c r="F21" s="106"/>
      <c r="G21" s="23"/>
      <c r="H21" s="23"/>
      <c r="I21" s="41" t="s">
        <v>117</v>
      </c>
      <c r="J21" s="40">
        <f>COUNTIF(D5:D14,"A11")</f>
        <v>3</v>
      </c>
      <c r="K21" s="41">
        <v>2010</v>
      </c>
      <c r="L21" s="40">
        <f>COUNTIF(F5:F14,2010)</f>
        <v>3</v>
      </c>
    </row>
    <row r="22" spans="2:12" ht="15.75" thickBot="1" x14ac:dyDescent="0.3">
      <c r="B22" s="65" t="s">
        <v>80</v>
      </c>
      <c r="C22" s="66"/>
      <c r="D22" s="65" t="s">
        <v>127</v>
      </c>
      <c r="E22" s="66"/>
      <c r="F22" s="36" t="s">
        <v>114</v>
      </c>
      <c r="G22" s="23"/>
      <c r="H22" s="23"/>
      <c r="I22" s="41" t="s">
        <v>120</v>
      </c>
      <c r="J22" s="40">
        <f>COUNTIF(D5:D14,"A12")</f>
        <v>2</v>
      </c>
      <c r="K22" s="41">
        <v>2011</v>
      </c>
      <c r="L22" s="40">
        <f>COUNTIF(F5:F14,2011)</f>
        <v>3</v>
      </c>
    </row>
    <row r="23" spans="2:12" ht="15.75" thickBot="1" x14ac:dyDescent="0.3">
      <c r="B23" s="63" t="s">
        <v>82</v>
      </c>
      <c r="C23" s="64"/>
      <c r="D23" s="63" t="s">
        <v>128</v>
      </c>
      <c r="E23" s="64"/>
      <c r="F23" s="37" t="s">
        <v>129</v>
      </c>
      <c r="G23" s="23"/>
      <c r="H23" s="23"/>
      <c r="I23" s="41" t="s">
        <v>123</v>
      </c>
      <c r="J23" s="40">
        <f>COUNTIF(D5:D14,"A14")</f>
        <v>2</v>
      </c>
      <c r="K23" s="41">
        <v>2012</v>
      </c>
      <c r="L23" s="40">
        <f>COUNTIF(F5:F14,2012)</f>
        <v>2</v>
      </c>
    </row>
    <row r="24" spans="2:12" ht="15.75" thickBot="1" x14ac:dyDescent="0.3">
      <c r="B24" s="61" t="s">
        <v>82</v>
      </c>
      <c r="C24" s="62"/>
      <c r="D24" s="61" t="s">
        <v>83</v>
      </c>
      <c r="E24" s="62"/>
      <c r="F24" s="107" t="s">
        <v>130</v>
      </c>
      <c r="G24" s="23"/>
      <c r="H24" s="23"/>
      <c r="I24" s="41" t="s">
        <v>125</v>
      </c>
      <c r="J24" s="40">
        <f>COUNTIF(D5:D14,"A15")</f>
        <v>3</v>
      </c>
      <c r="K24" s="41">
        <v>2013</v>
      </c>
      <c r="L24" s="40">
        <f>COUNTIF(F5:F14,2013)</f>
        <v>2</v>
      </c>
    </row>
    <row r="25" spans="2:12" ht="15.75" thickBot="1" x14ac:dyDescent="0.3">
      <c r="B25" s="53" t="s">
        <v>132</v>
      </c>
      <c r="C25" s="54"/>
      <c r="D25" s="53" t="s">
        <v>57</v>
      </c>
      <c r="E25" s="54"/>
      <c r="F25" s="108"/>
      <c r="G25" s="23"/>
      <c r="H25" s="23"/>
      <c r="I25" s="102" t="s">
        <v>131</v>
      </c>
      <c r="J25" s="102"/>
      <c r="K25" s="102"/>
      <c r="L25" s="40">
        <f>COUNTIF(N5:N14,"Tepat")</f>
        <v>4</v>
      </c>
    </row>
    <row r="26" spans="2:12" x14ac:dyDescent="0.25">
      <c r="B26" s="53" t="s">
        <v>133</v>
      </c>
      <c r="C26" s="54"/>
      <c r="D26" s="53" t="s">
        <v>54</v>
      </c>
      <c r="E26" s="54"/>
      <c r="F26" s="108"/>
      <c r="G26" s="23"/>
      <c r="H26" s="23"/>
      <c r="I26" s="23"/>
      <c r="J26" s="23"/>
      <c r="K26" s="23"/>
      <c r="L26" s="23"/>
    </row>
    <row r="27" spans="2:12" x14ac:dyDescent="0.25">
      <c r="B27" s="53" t="s">
        <v>134</v>
      </c>
      <c r="C27" s="54"/>
      <c r="D27" s="53" t="s">
        <v>135</v>
      </c>
      <c r="E27" s="54"/>
      <c r="F27" s="108"/>
      <c r="G27" s="23"/>
      <c r="H27" s="23"/>
      <c r="I27" s="23"/>
      <c r="J27" s="23"/>
      <c r="K27" s="23"/>
      <c r="L27" s="23"/>
    </row>
    <row r="28" spans="2:12" x14ac:dyDescent="0.25">
      <c r="B28" s="53" t="s">
        <v>136</v>
      </c>
      <c r="C28" s="54"/>
      <c r="D28" s="53" t="s">
        <v>41</v>
      </c>
      <c r="E28" s="54"/>
      <c r="F28" s="108"/>
      <c r="G28" s="23"/>
      <c r="H28" s="23"/>
      <c r="I28" s="23"/>
      <c r="J28" s="23"/>
      <c r="K28" s="23"/>
      <c r="L28" s="23"/>
    </row>
    <row r="29" spans="2:12" x14ac:dyDescent="0.25">
      <c r="B29" s="53" t="s">
        <v>137</v>
      </c>
      <c r="C29" s="54"/>
      <c r="D29" s="53" t="s">
        <v>138</v>
      </c>
      <c r="E29" s="54"/>
      <c r="F29" s="108"/>
      <c r="G29" s="23"/>
      <c r="H29" s="23"/>
      <c r="I29" s="23"/>
      <c r="J29" s="23"/>
      <c r="K29" s="23"/>
      <c r="L29" s="23"/>
    </row>
    <row r="30" spans="2:12" ht="15.75" thickBot="1" x14ac:dyDescent="0.3">
      <c r="B30" s="83" t="s">
        <v>139</v>
      </c>
      <c r="C30" s="84"/>
      <c r="D30" s="83" t="s">
        <v>55</v>
      </c>
      <c r="E30" s="84"/>
      <c r="F30" s="109"/>
      <c r="G30" s="23"/>
      <c r="H30" s="23"/>
      <c r="I30" s="23"/>
      <c r="J30" s="23"/>
      <c r="K30" s="23"/>
      <c r="L30" s="23"/>
    </row>
    <row r="31" spans="2:12" ht="15.75" thickBot="1" x14ac:dyDescent="0.3">
      <c r="B31" s="81" t="s">
        <v>84</v>
      </c>
      <c r="C31" s="82"/>
      <c r="D31" s="81" t="s">
        <v>140</v>
      </c>
      <c r="E31" s="82"/>
      <c r="F31" s="35" t="s">
        <v>141</v>
      </c>
      <c r="G31" s="23"/>
      <c r="H31" s="23"/>
      <c r="I31" s="23"/>
      <c r="J31" s="23"/>
      <c r="K31" s="23"/>
      <c r="L31" s="23"/>
    </row>
    <row r="32" spans="2:12" ht="15.75" thickBot="1" x14ac:dyDescent="0.3">
      <c r="B32" s="69" t="s">
        <v>86</v>
      </c>
      <c r="C32" s="70"/>
      <c r="D32" s="70"/>
      <c r="E32" s="70"/>
      <c r="F32" s="71" t="s">
        <v>130</v>
      </c>
      <c r="G32" s="23"/>
      <c r="H32" s="23"/>
      <c r="I32" s="23"/>
      <c r="J32" s="23"/>
      <c r="K32" s="23"/>
      <c r="L32" s="23"/>
    </row>
    <row r="33" spans="2:6" x14ac:dyDescent="0.25">
      <c r="B33" s="89" t="s">
        <v>142</v>
      </c>
      <c r="C33" s="90"/>
      <c r="D33" s="89" t="s">
        <v>143</v>
      </c>
      <c r="E33" s="90"/>
      <c r="F33" s="72"/>
    </row>
    <row r="34" spans="2:6" x14ac:dyDescent="0.25">
      <c r="B34" s="87" t="s">
        <v>144</v>
      </c>
      <c r="C34" s="88"/>
      <c r="D34" s="87" t="s">
        <v>145</v>
      </c>
      <c r="E34" s="88"/>
      <c r="F34" s="72"/>
    </row>
    <row r="35" spans="2:6" x14ac:dyDescent="0.25">
      <c r="B35" s="87" t="s">
        <v>146</v>
      </c>
      <c r="C35" s="88"/>
      <c r="D35" s="87" t="s">
        <v>147</v>
      </c>
      <c r="E35" s="88"/>
      <c r="F35" s="72"/>
    </row>
    <row r="36" spans="2:6" ht="15.75" thickBot="1" x14ac:dyDescent="0.3">
      <c r="B36" s="85" t="s">
        <v>148</v>
      </c>
      <c r="C36" s="86"/>
      <c r="D36" s="85" t="s">
        <v>57</v>
      </c>
      <c r="E36" s="86"/>
      <c r="F36" s="73"/>
    </row>
    <row r="37" spans="2:6" ht="15.75" thickBot="1" x14ac:dyDescent="0.3">
      <c r="B37" s="74" t="s">
        <v>87</v>
      </c>
      <c r="C37" s="75"/>
      <c r="D37" s="75"/>
      <c r="E37" s="75"/>
      <c r="F37" s="78" t="s">
        <v>149</v>
      </c>
    </row>
    <row r="38" spans="2:6" ht="15.75" thickBot="1" x14ac:dyDescent="0.3">
      <c r="B38" s="76" t="s">
        <v>150</v>
      </c>
      <c r="C38" s="77"/>
      <c r="D38" s="76" t="s">
        <v>151</v>
      </c>
      <c r="E38" s="77"/>
      <c r="F38" s="79"/>
    </row>
    <row r="39" spans="2:6" ht="15.75" thickBot="1" x14ac:dyDescent="0.3">
      <c r="B39" s="76" t="s">
        <v>152</v>
      </c>
      <c r="C39" s="77"/>
      <c r="D39" s="76" t="s">
        <v>73</v>
      </c>
      <c r="E39" s="77"/>
      <c r="F39" s="80"/>
    </row>
  </sheetData>
  <mergeCells count="68">
    <mergeCell ref="I25:K25"/>
    <mergeCell ref="B16:E16"/>
    <mergeCell ref="I16:L16"/>
    <mergeCell ref="I17:K17"/>
    <mergeCell ref="I18:K18"/>
    <mergeCell ref="I19:K19"/>
    <mergeCell ref="D22:E22"/>
    <mergeCell ref="D20:E20"/>
    <mergeCell ref="D21:E21"/>
    <mergeCell ref="D24:E24"/>
    <mergeCell ref="F17:F21"/>
    <mergeCell ref="F24:F30"/>
    <mergeCell ref="L3:L4"/>
    <mergeCell ref="M3:M4"/>
    <mergeCell ref="N3:N4"/>
    <mergeCell ref="O3:O4"/>
    <mergeCell ref="A1:O1"/>
    <mergeCell ref="G3:I3"/>
    <mergeCell ref="A3:A4"/>
    <mergeCell ref="B3:B4"/>
    <mergeCell ref="C3:C4"/>
    <mergeCell ref="D3:D4"/>
    <mergeCell ref="E3:E4"/>
    <mergeCell ref="F3:F4"/>
    <mergeCell ref="J3:J4"/>
    <mergeCell ref="K3:K4"/>
    <mergeCell ref="B26:C26"/>
    <mergeCell ref="D31:E31"/>
    <mergeCell ref="D30:E30"/>
    <mergeCell ref="D29:E29"/>
    <mergeCell ref="D28:E28"/>
    <mergeCell ref="B31:C31"/>
    <mergeCell ref="B30:C30"/>
    <mergeCell ref="B29:C29"/>
    <mergeCell ref="B28:C28"/>
    <mergeCell ref="B27:C27"/>
    <mergeCell ref="B32:E32"/>
    <mergeCell ref="F32:F36"/>
    <mergeCell ref="B37:E37"/>
    <mergeCell ref="D38:E38"/>
    <mergeCell ref="B38:C38"/>
    <mergeCell ref="F37:F39"/>
    <mergeCell ref="D36:E36"/>
    <mergeCell ref="D35:E35"/>
    <mergeCell ref="D34:E34"/>
    <mergeCell ref="D33:E33"/>
    <mergeCell ref="B33:C33"/>
    <mergeCell ref="B34:C34"/>
    <mergeCell ref="B35:C35"/>
    <mergeCell ref="B36:C36"/>
    <mergeCell ref="D39:E39"/>
    <mergeCell ref="B39:C39"/>
    <mergeCell ref="D27:E27"/>
    <mergeCell ref="D26:E26"/>
    <mergeCell ref="D25:E25"/>
    <mergeCell ref="B25:C25"/>
    <mergeCell ref="B17:C17"/>
    <mergeCell ref="D17:E17"/>
    <mergeCell ref="D18:E18"/>
    <mergeCell ref="B18:C18"/>
    <mergeCell ref="B24:C24"/>
    <mergeCell ref="B23:C23"/>
    <mergeCell ref="B22:C22"/>
    <mergeCell ref="B21:C21"/>
    <mergeCell ref="B20:C20"/>
    <mergeCell ref="B19:C19"/>
    <mergeCell ref="D23:E23"/>
    <mergeCell ref="D19:E19"/>
  </mergeCells>
  <phoneticPr fontId="1" type="noConversion"/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PPT</vt:lpstr>
      <vt:lpstr>Fungsi IF</vt:lpstr>
      <vt:lpstr>Data Mahasiswa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2021-10-24T19:59:41Z</cp:lastPrinted>
  <dcterms:created xsi:type="dcterms:W3CDTF">2021-10-19T03:26:21Z</dcterms:created>
  <dcterms:modified xsi:type="dcterms:W3CDTF">2021-11-01T13:31:34Z</dcterms:modified>
</cp:coreProperties>
</file>