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EstaPastaDeTrabalho" defaultThemeVersion="124226"/>
  <mc:AlternateContent xmlns:mc="http://schemas.openxmlformats.org/markup-compatibility/2006">
    <mc:Choice Requires="x15">
      <x15ac:absPath xmlns:x15ac="http://schemas.microsoft.com/office/spreadsheetml/2010/11/ac" url="https://fgvbr-my.sharepoint.com/personal/winicius_faquieri_fgv_br/Documents/Área de Trabalho/pcrj-aliv-genalim/docs/"/>
    </mc:Choice>
  </mc:AlternateContent>
  <xr:revisionPtr revIDLastSave="0" documentId="13_ncr:1_{714ED988-A8D5-4F3A-8079-99B861C903AB}" xr6:coauthVersionLast="47" xr6:coauthVersionMax="47" xr10:uidLastSave="{00000000-0000-0000-0000-000000000000}"/>
  <bookViews>
    <workbookView xWindow="-120" yWindow="-120" windowWidth="24240" windowHeight="13140" tabRatio="885" firstSheet="1" activeTab="1" xr2:uid="{00000000-000D-0000-FFFF-FFFF00000000}"/>
  </bookViews>
  <sheets>
    <sheet name="Planilha3" sheetId="58" r:id="rId1"/>
    <sheet name="PRÉ-Análise 02QMAR23-ATA+VAR" sheetId="3" r:id="rId2"/>
    <sheet name="ALIATA - PÓS ANALISAR" sheetId="64" r:id="rId3"/>
    <sheet name="ALIVAR - PÓS ANALISE" sheetId="65" r:id="rId4"/>
    <sheet name="Itens para Horus" sheetId="59" r:id="rId5"/>
    <sheet name="LATICINIOS" sheetId="39" r:id="rId6"/>
    <sheet name="Quadro Rel.Ocorrência" sheetId="6" r:id="rId7"/>
  </sheets>
  <externalReferences>
    <externalReference r:id="rId8"/>
    <externalReference r:id="rId9"/>
    <externalReference r:id="rId10"/>
    <externalReference r:id="rId11"/>
    <externalReference r:id="rId12"/>
  </externalReferences>
  <definedNames>
    <definedName name="_xlnm._FilterDatabase" localSheetId="2" hidden="1">'ALIATA - PÓS ANALISAR'!$A$7:$P$206</definedName>
    <definedName name="_xlnm._FilterDatabase" localSheetId="3" hidden="1">'ALIVAR - PÓS ANALISE'!$A$7:$X$206</definedName>
    <definedName name="_xlnm._FilterDatabase" localSheetId="4" hidden="1">'Itens para Horus'!$A$3:$D$175</definedName>
    <definedName name="_xlnm._FilterDatabase" localSheetId="5" hidden="1">LATICINIOS!$A$6:$AG$6</definedName>
    <definedName name="_xlnm._FilterDatabase" localSheetId="1" hidden="1">'PRÉ-Análise 02QMAR23-ATA+VAR'!$A$4:$AN$176</definedName>
    <definedName name="_Toc79686101" localSheetId="6">'Quadro Rel.Ocorrência'!#REF!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8" i="3" l="1"/>
  <c r="Z149" i="3"/>
  <c r="Z147" i="3"/>
  <c r="O9" i="64"/>
  <c r="O10" i="64"/>
  <c r="O11" i="64"/>
  <c r="O12" i="64"/>
  <c r="O13" i="64"/>
  <c r="O14" i="64"/>
  <c r="O15" i="64"/>
  <c r="O16" i="64"/>
  <c r="O17" i="64"/>
  <c r="O18" i="64"/>
  <c r="O19" i="64"/>
  <c r="O20" i="64"/>
  <c r="O21" i="64"/>
  <c r="O22" i="64"/>
  <c r="O23" i="64"/>
  <c r="O24" i="64"/>
  <c r="O25" i="64"/>
  <c r="O26" i="64"/>
  <c r="O27" i="64"/>
  <c r="O28" i="64"/>
  <c r="O29" i="64"/>
  <c r="O30" i="64"/>
  <c r="O31" i="64"/>
  <c r="O32" i="64"/>
  <c r="O33" i="64"/>
  <c r="O34" i="64"/>
  <c r="O35" i="64"/>
  <c r="O36" i="64"/>
  <c r="O37" i="64"/>
  <c r="O38" i="64"/>
  <c r="O39" i="64"/>
  <c r="O40" i="64"/>
  <c r="O41" i="64"/>
  <c r="O42" i="64"/>
  <c r="O43" i="64"/>
  <c r="O44" i="64"/>
  <c r="O45" i="64"/>
  <c r="O46" i="64"/>
  <c r="O47" i="64"/>
  <c r="O48" i="64"/>
  <c r="O49" i="64"/>
  <c r="O50" i="64"/>
  <c r="O51" i="64"/>
  <c r="O52" i="64"/>
  <c r="O53" i="64"/>
  <c r="O54" i="64"/>
  <c r="O55" i="64"/>
  <c r="O56" i="64"/>
  <c r="O57" i="64"/>
  <c r="O58" i="64"/>
  <c r="O59" i="64"/>
  <c r="O60" i="64"/>
  <c r="O61" i="64"/>
  <c r="O62" i="64"/>
  <c r="O63" i="64"/>
  <c r="O64" i="64"/>
  <c r="O65" i="64"/>
  <c r="O66" i="64"/>
  <c r="O67" i="64"/>
  <c r="O68" i="64"/>
  <c r="O69" i="64"/>
  <c r="O70" i="64"/>
  <c r="O71" i="64"/>
  <c r="O72" i="64"/>
  <c r="O73" i="64"/>
  <c r="O74" i="64"/>
  <c r="O75" i="64"/>
  <c r="O76" i="64"/>
  <c r="O77" i="64"/>
  <c r="O78" i="64"/>
  <c r="O79" i="64"/>
  <c r="O80" i="64"/>
  <c r="O81" i="64"/>
  <c r="O82" i="64"/>
  <c r="O83" i="64"/>
  <c r="O84" i="64"/>
  <c r="O85" i="64"/>
  <c r="O86" i="64"/>
  <c r="O87" i="64"/>
  <c r="O88" i="64"/>
  <c r="O89" i="64"/>
  <c r="O90" i="64"/>
  <c r="O91" i="64"/>
  <c r="O92" i="64"/>
  <c r="O93" i="64"/>
  <c r="O94" i="64"/>
  <c r="O95" i="64"/>
  <c r="O96" i="64"/>
  <c r="O97" i="64"/>
  <c r="O98" i="64"/>
  <c r="O99" i="64"/>
  <c r="O100" i="64"/>
  <c r="O101" i="64"/>
  <c r="O102" i="64"/>
  <c r="O103" i="64"/>
  <c r="O104" i="64"/>
  <c r="O105" i="64"/>
  <c r="O106" i="64"/>
  <c r="O107" i="64"/>
  <c r="O108" i="64"/>
  <c r="O109" i="64"/>
  <c r="O110" i="64"/>
  <c r="O111" i="64"/>
  <c r="O112" i="64"/>
  <c r="O113" i="64"/>
  <c r="O114" i="64"/>
  <c r="O115" i="64"/>
  <c r="O116" i="64"/>
  <c r="O117" i="64"/>
  <c r="O118" i="64"/>
  <c r="O119" i="64"/>
  <c r="O120" i="64"/>
  <c r="O121" i="64"/>
  <c r="O122" i="64"/>
  <c r="O123" i="64"/>
  <c r="O124" i="64"/>
  <c r="O125" i="64"/>
  <c r="O126" i="64"/>
  <c r="O127" i="64"/>
  <c r="O128" i="64"/>
  <c r="O129" i="64"/>
  <c r="O130" i="64"/>
  <c r="O131" i="64"/>
  <c r="O132" i="64"/>
  <c r="O133" i="64"/>
  <c r="O134" i="64"/>
  <c r="O135" i="64"/>
  <c r="O136" i="64"/>
  <c r="O137" i="64"/>
  <c r="O138" i="64"/>
  <c r="O139" i="64"/>
  <c r="O140" i="64"/>
  <c r="O141" i="64"/>
  <c r="O142" i="64"/>
  <c r="O143" i="64"/>
  <c r="O144" i="64"/>
  <c r="O145" i="64"/>
  <c r="O146" i="64"/>
  <c r="O147" i="64"/>
  <c r="O148" i="64"/>
  <c r="O149" i="64"/>
  <c r="O150" i="64"/>
  <c r="O151" i="64"/>
  <c r="O152" i="64"/>
  <c r="O153" i="64"/>
  <c r="O154" i="64"/>
  <c r="O155" i="64"/>
  <c r="O156" i="64"/>
  <c r="O157" i="64"/>
  <c r="O158" i="64"/>
  <c r="O159" i="64"/>
  <c r="O160" i="64"/>
  <c r="O161" i="64"/>
  <c r="O162" i="64"/>
  <c r="O163" i="64"/>
  <c r="O164" i="64"/>
  <c r="O165" i="64"/>
  <c r="O166" i="64"/>
  <c r="O167" i="64"/>
  <c r="O168" i="64"/>
  <c r="O169" i="64"/>
  <c r="O170" i="64"/>
  <c r="O171" i="64"/>
  <c r="O172" i="64"/>
  <c r="O173" i="64"/>
  <c r="O174" i="64"/>
  <c r="O175" i="64"/>
  <c r="O176" i="64"/>
  <c r="O177" i="64"/>
  <c r="O178" i="64"/>
  <c r="O179" i="64"/>
  <c r="O180" i="64"/>
  <c r="O181" i="64"/>
  <c r="O182" i="64"/>
  <c r="O183" i="64"/>
  <c r="O184" i="64"/>
  <c r="O185" i="64"/>
  <c r="O186" i="64"/>
  <c r="O187" i="64"/>
  <c r="O188" i="64"/>
  <c r="O189" i="64"/>
  <c r="O190" i="64"/>
  <c r="O191" i="64"/>
  <c r="O192" i="64"/>
  <c r="O193" i="64"/>
  <c r="O194" i="64"/>
  <c r="O195" i="64"/>
  <c r="O196" i="64"/>
  <c r="O197" i="64"/>
  <c r="O198" i="64"/>
  <c r="O199" i="64"/>
  <c r="O200" i="64"/>
  <c r="O201" i="64"/>
  <c r="O202" i="64"/>
  <c r="O203" i="64"/>
  <c r="O204" i="64"/>
  <c r="O205" i="64"/>
  <c r="O206" i="64"/>
  <c r="O8" i="64"/>
  <c r="N9" i="65"/>
  <c r="N10" i="65"/>
  <c r="N11" i="65"/>
  <c r="N12" i="65"/>
  <c r="N13" i="65"/>
  <c r="N14" i="65"/>
  <c r="N15" i="65"/>
  <c r="N16" i="65"/>
  <c r="N17" i="65"/>
  <c r="N18" i="65"/>
  <c r="N19" i="65"/>
  <c r="N20" i="65"/>
  <c r="N21" i="65"/>
  <c r="N22" i="65"/>
  <c r="N23" i="65"/>
  <c r="N24" i="65"/>
  <c r="N25" i="65"/>
  <c r="N26" i="65"/>
  <c r="N27" i="65"/>
  <c r="N28" i="65"/>
  <c r="N29" i="65"/>
  <c r="N30" i="65"/>
  <c r="N31" i="65"/>
  <c r="N32" i="65"/>
  <c r="N33" i="65"/>
  <c r="N34" i="65"/>
  <c r="N35" i="65"/>
  <c r="N36" i="65"/>
  <c r="N37" i="65"/>
  <c r="N38" i="65"/>
  <c r="N39" i="65"/>
  <c r="N40" i="65"/>
  <c r="N41" i="65"/>
  <c r="N42" i="65"/>
  <c r="N43" i="65"/>
  <c r="N44" i="65"/>
  <c r="N45" i="65"/>
  <c r="N46" i="65"/>
  <c r="N47" i="65"/>
  <c r="N48" i="65"/>
  <c r="N49" i="65"/>
  <c r="N50" i="65"/>
  <c r="N51" i="65"/>
  <c r="N52" i="65"/>
  <c r="N53" i="65"/>
  <c r="N54" i="65"/>
  <c r="N55" i="65"/>
  <c r="N56" i="65"/>
  <c r="N57" i="65"/>
  <c r="N58" i="65"/>
  <c r="N59" i="65"/>
  <c r="N60" i="65"/>
  <c r="N61" i="65"/>
  <c r="N62" i="65"/>
  <c r="N63" i="65"/>
  <c r="N64" i="65"/>
  <c r="N65" i="65"/>
  <c r="N66" i="65"/>
  <c r="N67" i="65"/>
  <c r="N68" i="65"/>
  <c r="N69" i="65"/>
  <c r="N70" i="65"/>
  <c r="N71" i="65"/>
  <c r="N72" i="65"/>
  <c r="N73" i="65"/>
  <c r="N74" i="65"/>
  <c r="N75" i="65"/>
  <c r="N76" i="65"/>
  <c r="N77" i="65"/>
  <c r="N78" i="65"/>
  <c r="N79" i="65"/>
  <c r="N80" i="65"/>
  <c r="N81" i="65"/>
  <c r="N82" i="65"/>
  <c r="N83" i="65"/>
  <c r="N84" i="65"/>
  <c r="N85" i="65"/>
  <c r="N86" i="65"/>
  <c r="N87" i="65"/>
  <c r="N88" i="65"/>
  <c r="N89" i="65"/>
  <c r="N90" i="65"/>
  <c r="N91" i="65"/>
  <c r="N92" i="65"/>
  <c r="N93" i="65"/>
  <c r="N94" i="65"/>
  <c r="N95" i="65"/>
  <c r="N96" i="65"/>
  <c r="N97" i="65"/>
  <c r="N98" i="65"/>
  <c r="N99" i="65"/>
  <c r="N100" i="65"/>
  <c r="N101" i="65"/>
  <c r="N102" i="65"/>
  <c r="N103" i="65"/>
  <c r="N104" i="65"/>
  <c r="N105" i="65"/>
  <c r="N106" i="65"/>
  <c r="N107" i="65"/>
  <c r="N108" i="65"/>
  <c r="N109" i="65"/>
  <c r="N110" i="65"/>
  <c r="N111" i="65"/>
  <c r="N112" i="65"/>
  <c r="N113" i="65"/>
  <c r="N114" i="65"/>
  <c r="N115" i="65"/>
  <c r="N116" i="65"/>
  <c r="N117" i="65"/>
  <c r="N118" i="65"/>
  <c r="N119" i="65"/>
  <c r="N120" i="65"/>
  <c r="N121" i="65"/>
  <c r="N122" i="65"/>
  <c r="N123" i="65"/>
  <c r="N124" i="65"/>
  <c r="N125" i="65"/>
  <c r="N126" i="65"/>
  <c r="N127" i="65"/>
  <c r="N128" i="65"/>
  <c r="N129" i="65"/>
  <c r="N130" i="65"/>
  <c r="N131" i="65"/>
  <c r="N132" i="65"/>
  <c r="N133" i="65"/>
  <c r="N134" i="65"/>
  <c r="N135" i="65"/>
  <c r="N136" i="65"/>
  <c r="N137" i="65"/>
  <c r="N138" i="65"/>
  <c r="N139" i="65"/>
  <c r="N140" i="65"/>
  <c r="N141" i="65"/>
  <c r="N142" i="65"/>
  <c r="N143" i="65"/>
  <c r="N144" i="65"/>
  <c r="N145" i="65"/>
  <c r="N146" i="65"/>
  <c r="N147" i="65"/>
  <c r="N148" i="65"/>
  <c r="N149" i="65"/>
  <c r="N150" i="65"/>
  <c r="N151" i="65"/>
  <c r="N152" i="65"/>
  <c r="N153" i="65"/>
  <c r="N154" i="65"/>
  <c r="N155" i="65"/>
  <c r="N156" i="65"/>
  <c r="N157" i="65"/>
  <c r="N158" i="65"/>
  <c r="N159" i="65"/>
  <c r="N160" i="65"/>
  <c r="N161" i="65"/>
  <c r="N162" i="65"/>
  <c r="N163" i="65"/>
  <c r="N164" i="65"/>
  <c r="N165" i="65"/>
  <c r="N166" i="65"/>
  <c r="N167" i="65"/>
  <c r="N168" i="65"/>
  <c r="N169" i="65"/>
  <c r="N170" i="65"/>
  <c r="N171" i="65"/>
  <c r="N172" i="65"/>
  <c r="N173" i="65"/>
  <c r="N174" i="65"/>
  <c r="N175" i="65"/>
  <c r="N176" i="65"/>
  <c r="N177" i="65"/>
  <c r="N178" i="65"/>
  <c r="N179" i="65"/>
  <c r="N180" i="65"/>
  <c r="N181" i="65"/>
  <c r="N182" i="65"/>
  <c r="N183" i="65"/>
  <c r="N184" i="65"/>
  <c r="N185" i="65"/>
  <c r="N186" i="65"/>
  <c r="N187" i="65"/>
  <c r="N188" i="65"/>
  <c r="N189" i="65"/>
  <c r="N190" i="65"/>
  <c r="N191" i="65"/>
  <c r="N192" i="65"/>
  <c r="N193" i="65"/>
  <c r="N194" i="65"/>
  <c r="N195" i="65"/>
  <c r="N196" i="65"/>
  <c r="N197" i="65"/>
  <c r="N198" i="65"/>
  <c r="N199" i="65"/>
  <c r="N200" i="65"/>
  <c r="N201" i="65"/>
  <c r="N202" i="65"/>
  <c r="N203" i="65"/>
  <c r="N204" i="65"/>
  <c r="N205" i="65"/>
  <c r="N206" i="65"/>
  <c r="N8" i="65"/>
  <c r="O9" i="65"/>
  <c r="O10" i="65"/>
  <c r="O11" i="65"/>
  <c r="O12" i="65"/>
  <c r="O13" i="65"/>
  <c r="O14" i="65"/>
  <c r="O15" i="65"/>
  <c r="O16" i="65"/>
  <c r="O17" i="65"/>
  <c r="O18" i="65"/>
  <c r="O19" i="65"/>
  <c r="O20" i="65"/>
  <c r="O21" i="65"/>
  <c r="O22" i="65"/>
  <c r="O23" i="65"/>
  <c r="O24" i="65"/>
  <c r="O25" i="65"/>
  <c r="O26" i="65"/>
  <c r="O27" i="65"/>
  <c r="O28" i="65"/>
  <c r="O29" i="65"/>
  <c r="O30" i="65"/>
  <c r="O31" i="65"/>
  <c r="O32" i="65"/>
  <c r="O33" i="65"/>
  <c r="O34" i="65"/>
  <c r="O35" i="65"/>
  <c r="O36" i="65"/>
  <c r="O37" i="65"/>
  <c r="O38" i="65"/>
  <c r="O39" i="65"/>
  <c r="O40" i="65"/>
  <c r="O41" i="65"/>
  <c r="O42" i="65"/>
  <c r="O43" i="65"/>
  <c r="O44" i="65"/>
  <c r="O45" i="65"/>
  <c r="O46" i="65"/>
  <c r="O47" i="65"/>
  <c r="O48" i="65"/>
  <c r="O49" i="65"/>
  <c r="O50" i="65"/>
  <c r="O51" i="65"/>
  <c r="O52" i="65"/>
  <c r="O53" i="65"/>
  <c r="O54" i="65"/>
  <c r="O55" i="65"/>
  <c r="O56" i="65"/>
  <c r="O57" i="65"/>
  <c r="O58" i="65"/>
  <c r="O59" i="65"/>
  <c r="O60" i="65"/>
  <c r="O61" i="65"/>
  <c r="O62" i="65"/>
  <c r="O63" i="65"/>
  <c r="O64" i="65"/>
  <c r="O65" i="65"/>
  <c r="O66" i="65"/>
  <c r="O67" i="65"/>
  <c r="O68" i="65"/>
  <c r="O69" i="65"/>
  <c r="O70" i="65"/>
  <c r="O71" i="65"/>
  <c r="O72" i="65"/>
  <c r="O73" i="65"/>
  <c r="O74" i="65"/>
  <c r="O75" i="65"/>
  <c r="O76" i="65"/>
  <c r="O77" i="65"/>
  <c r="O78" i="65"/>
  <c r="O79" i="65"/>
  <c r="O80" i="65"/>
  <c r="O81" i="65"/>
  <c r="O82" i="65"/>
  <c r="O83" i="65"/>
  <c r="O84" i="65"/>
  <c r="O85" i="65"/>
  <c r="O86" i="65"/>
  <c r="O87" i="65"/>
  <c r="O88" i="65"/>
  <c r="O89" i="65"/>
  <c r="O90" i="65"/>
  <c r="O91" i="65"/>
  <c r="O92" i="65"/>
  <c r="O93" i="65"/>
  <c r="O94" i="65"/>
  <c r="O95" i="65"/>
  <c r="O96" i="65"/>
  <c r="O97" i="65"/>
  <c r="O98" i="65"/>
  <c r="O99" i="65"/>
  <c r="O100" i="65"/>
  <c r="O101" i="65"/>
  <c r="O102" i="65"/>
  <c r="O103" i="65"/>
  <c r="O104" i="65"/>
  <c r="O105" i="65"/>
  <c r="O106" i="65"/>
  <c r="O107" i="65"/>
  <c r="O108" i="65"/>
  <c r="O109" i="65"/>
  <c r="O110" i="65"/>
  <c r="O111" i="65"/>
  <c r="O112" i="65"/>
  <c r="O113" i="65"/>
  <c r="O114" i="65"/>
  <c r="O115" i="65"/>
  <c r="O116" i="65"/>
  <c r="O117" i="65"/>
  <c r="O118" i="65"/>
  <c r="O119" i="65"/>
  <c r="O120" i="65"/>
  <c r="O121" i="65"/>
  <c r="O122" i="65"/>
  <c r="O123" i="65"/>
  <c r="O124" i="65"/>
  <c r="O125" i="65"/>
  <c r="O126" i="65"/>
  <c r="O127" i="65"/>
  <c r="O128" i="65"/>
  <c r="O129" i="65"/>
  <c r="O130" i="65"/>
  <c r="O131" i="65"/>
  <c r="O132" i="65"/>
  <c r="O133" i="65"/>
  <c r="O134" i="65"/>
  <c r="O135" i="65"/>
  <c r="O136" i="65"/>
  <c r="O137" i="65"/>
  <c r="O138" i="65"/>
  <c r="O139" i="65"/>
  <c r="O140" i="65"/>
  <c r="O141" i="65"/>
  <c r="O142" i="65"/>
  <c r="O143" i="65"/>
  <c r="O144" i="65"/>
  <c r="O145" i="65"/>
  <c r="O146" i="65"/>
  <c r="O147" i="65"/>
  <c r="O148" i="65"/>
  <c r="O149" i="65"/>
  <c r="O150" i="65"/>
  <c r="O151" i="65"/>
  <c r="O152" i="65"/>
  <c r="O153" i="65"/>
  <c r="O154" i="65"/>
  <c r="O155" i="65"/>
  <c r="O156" i="65"/>
  <c r="O157" i="65"/>
  <c r="O158" i="65"/>
  <c r="O159" i="65"/>
  <c r="O160" i="65"/>
  <c r="O161" i="65"/>
  <c r="O162" i="65"/>
  <c r="O163" i="65"/>
  <c r="O164" i="65"/>
  <c r="O165" i="65"/>
  <c r="O166" i="65"/>
  <c r="O167" i="65"/>
  <c r="O168" i="65"/>
  <c r="O169" i="65"/>
  <c r="O170" i="65"/>
  <c r="O171" i="65"/>
  <c r="O172" i="65"/>
  <c r="O173" i="65"/>
  <c r="O174" i="65"/>
  <c r="O175" i="65"/>
  <c r="O176" i="65"/>
  <c r="O177" i="65"/>
  <c r="O178" i="65"/>
  <c r="O179" i="65"/>
  <c r="O180" i="65"/>
  <c r="O181" i="65"/>
  <c r="O182" i="65"/>
  <c r="O183" i="65"/>
  <c r="O184" i="65"/>
  <c r="O185" i="65"/>
  <c r="O186" i="65"/>
  <c r="O187" i="65"/>
  <c r="O188" i="65"/>
  <c r="O189" i="65"/>
  <c r="O190" i="65"/>
  <c r="O191" i="65"/>
  <c r="O192" i="65"/>
  <c r="O193" i="65"/>
  <c r="O194" i="65"/>
  <c r="O195" i="65"/>
  <c r="O196" i="65"/>
  <c r="O197" i="65"/>
  <c r="O198" i="65"/>
  <c r="O199" i="65"/>
  <c r="O200" i="65"/>
  <c r="O201" i="65"/>
  <c r="O202" i="65"/>
  <c r="O203" i="65"/>
  <c r="O204" i="65"/>
  <c r="O205" i="65"/>
  <c r="O206" i="65"/>
  <c r="O8" i="65"/>
  <c r="P9" i="64"/>
  <c r="P10" i="64"/>
  <c r="P11" i="64"/>
  <c r="P12" i="64"/>
  <c r="P13" i="64"/>
  <c r="P14" i="64"/>
  <c r="P15" i="64"/>
  <c r="P16" i="64"/>
  <c r="P17" i="64"/>
  <c r="P18" i="64"/>
  <c r="P19" i="64"/>
  <c r="P20" i="64"/>
  <c r="P21" i="64"/>
  <c r="P22" i="64"/>
  <c r="P23" i="64"/>
  <c r="P24" i="64"/>
  <c r="P25" i="64"/>
  <c r="P26" i="64"/>
  <c r="P27" i="64"/>
  <c r="P28" i="64"/>
  <c r="P29" i="64"/>
  <c r="P30" i="64"/>
  <c r="P31" i="64"/>
  <c r="P32" i="64"/>
  <c r="P33" i="64"/>
  <c r="P34" i="64"/>
  <c r="P35" i="64"/>
  <c r="P36" i="64"/>
  <c r="P37" i="64"/>
  <c r="P38" i="64"/>
  <c r="P39" i="64"/>
  <c r="P40" i="64"/>
  <c r="P41" i="64"/>
  <c r="P42" i="64"/>
  <c r="P43" i="64"/>
  <c r="P44" i="64"/>
  <c r="P45" i="64"/>
  <c r="P46" i="64"/>
  <c r="P47" i="64"/>
  <c r="P48" i="64"/>
  <c r="P49" i="64"/>
  <c r="P50" i="64"/>
  <c r="P51" i="64"/>
  <c r="P52" i="64"/>
  <c r="P53" i="64"/>
  <c r="P54" i="64"/>
  <c r="P55" i="64"/>
  <c r="P56" i="64"/>
  <c r="P57" i="64"/>
  <c r="P58" i="64"/>
  <c r="P59" i="64"/>
  <c r="P60" i="64"/>
  <c r="P61" i="64"/>
  <c r="P62" i="64"/>
  <c r="P63" i="64"/>
  <c r="P64" i="64"/>
  <c r="P65" i="64"/>
  <c r="P66" i="64"/>
  <c r="P67" i="64"/>
  <c r="P68" i="64"/>
  <c r="P69" i="64"/>
  <c r="P70" i="64"/>
  <c r="P71" i="64"/>
  <c r="P72" i="64"/>
  <c r="P73" i="64"/>
  <c r="P74" i="64"/>
  <c r="P75" i="64"/>
  <c r="P76" i="64"/>
  <c r="P77" i="64"/>
  <c r="P78" i="64"/>
  <c r="P79" i="64"/>
  <c r="P80" i="64"/>
  <c r="P81" i="64"/>
  <c r="P82" i="64"/>
  <c r="P83" i="64"/>
  <c r="P84" i="64"/>
  <c r="P85" i="64"/>
  <c r="P86" i="64"/>
  <c r="P87" i="64"/>
  <c r="P88" i="64"/>
  <c r="P89" i="64"/>
  <c r="P90" i="64"/>
  <c r="P91" i="64"/>
  <c r="P92" i="64"/>
  <c r="P93" i="64"/>
  <c r="P94" i="64"/>
  <c r="P95" i="64"/>
  <c r="P96" i="64"/>
  <c r="P97" i="64"/>
  <c r="P98" i="64"/>
  <c r="P99" i="64"/>
  <c r="P100" i="64"/>
  <c r="P101" i="64"/>
  <c r="P102" i="64"/>
  <c r="P103" i="64"/>
  <c r="P104" i="64"/>
  <c r="P105" i="64"/>
  <c r="P106" i="64"/>
  <c r="P107" i="64"/>
  <c r="P108" i="64"/>
  <c r="P109" i="64"/>
  <c r="P110" i="64"/>
  <c r="P111" i="64"/>
  <c r="P112" i="64"/>
  <c r="P113" i="64"/>
  <c r="P114" i="64"/>
  <c r="P115" i="64"/>
  <c r="P116" i="64"/>
  <c r="P117" i="64"/>
  <c r="P118" i="64"/>
  <c r="P119" i="64"/>
  <c r="P120" i="64"/>
  <c r="P121" i="64"/>
  <c r="P122" i="64"/>
  <c r="P123" i="64"/>
  <c r="P124" i="64"/>
  <c r="P125" i="64"/>
  <c r="P126" i="64"/>
  <c r="P127" i="64"/>
  <c r="P128" i="64"/>
  <c r="P129" i="64"/>
  <c r="P130" i="64"/>
  <c r="P131" i="64"/>
  <c r="P132" i="64"/>
  <c r="P133" i="64"/>
  <c r="P134" i="64"/>
  <c r="P135" i="64"/>
  <c r="P136" i="64"/>
  <c r="P137" i="64"/>
  <c r="P138" i="64"/>
  <c r="P139" i="64"/>
  <c r="P140" i="64"/>
  <c r="P141" i="64"/>
  <c r="P142" i="64"/>
  <c r="P143" i="64"/>
  <c r="P144" i="64"/>
  <c r="P145" i="64"/>
  <c r="P146" i="64"/>
  <c r="P147" i="64"/>
  <c r="P148" i="64"/>
  <c r="P149" i="64"/>
  <c r="P150" i="64"/>
  <c r="P151" i="64"/>
  <c r="P152" i="64"/>
  <c r="P153" i="64"/>
  <c r="P154" i="64"/>
  <c r="P155" i="64"/>
  <c r="P156" i="64"/>
  <c r="P157" i="64"/>
  <c r="P158" i="64"/>
  <c r="P159" i="64"/>
  <c r="P160" i="64"/>
  <c r="P161" i="64"/>
  <c r="P162" i="64"/>
  <c r="P163" i="64"/>
  <c r="P164" i="64"/>
  <c r="P165" i="64"/>
  <c r="P166" i="64"/>
  <c r="P167" i="64"/>
  <c r="P168" i="64"/>
  <c r="P169" i="64"/>
  <c r="P170" i="64"/>
  <c r="P171" i="64"/>
  <c r="P172" i="64"/>
  <c r="P173" i="64"/>
  <c r="P174" i="64"/>
  <c r="P175" i="64"/>
  <c r="P176" i="64"/>
  <c r="P177" i="64"/>
  <c r="P178" i="64"/>
  <c r="P179" i="64"/>
  <c r="P180" i="64"/>
  <c r="P181" i="64"/>
  <c r="P182" i="64"/>
  <c r="P183" i="64"/>
  <c r="P184" i="64"/>
  <c r="P185" i="64"/>
  <c r="P186" i="64"/>
  <c r="P187" i="64"/>
  <c r="P188" i="64"/>
  <c r="P189" i="64"/>
  <c r="P190" i="64"/>
  <c r="P191" i="64"/>
  <c r="P192" i="64"/>
  <c r="P193" i="64"/>
  <c r="P194" i="64"/>
  <c r="P195" i="64"/>
  <c r="P196" i="64"/>
  <c r="P197" i="64"/>
  <c r="P198" i="64"/>
  <c r="P199" i="64"/>
  <c r="P200" i="64"/>
  <c r="P201" i="64"/>
  <c r="P202" i="64"/>
  <c r="P203" i="64"/>
  <c r="P204" i="64"/>
  <c r="P205" i="64"/>
  <c r="P206" i="64"/>
  <c r="P8" i="64"/>
  <c r="AC140" i="3"/>
  <c r="AB140" i="3"/>
  <c r="AC147" i="3"/>
  <c r="AB147" i="3"/>
  <c r="AD147" i="3" s="1"/>
  <c r="AC24" i="3"/>
  <c r="AB24" i="3"/>
  <c r="AC31" i="3"/>
  <c r="AB31" i="3"/>
  <c r="AC153" i="3"/>
  <c r="AB153" i="3"/>
  <c r="AD153" i="3" s="1"/>
  <c r="AC152" i="3"/>
  <c r="AB152" i="3"/>
  <c r="AC30" i="3"/>
  <c r="AB30" i="3"/>
  <c r="AC29" i="3"/>
  <c r="AB29" i="3"/>
  <c r="AC156" i="3"/>
  <c r="AB156" i="3"/>
  <c r="AC149" i="3"/>
  <c r="AB149" i="3"/>
  <c r="AD149" i="3" s="1"/>
  <c r="AC150" i="3"/>
  <c r="AB150" i="3"/>
  <c r="AC143" i="3"/>
  <c r="AB143" i="3"/>
  <c r="AD143" i="3" s="1"/>
  <c r="AC142" i="3"/>
  <c r="AB142" i="3"/>
  <c r="AD142" i="3" s="1"/>
  <c r="AC146" i="3"/>
  <c r="AB146" i="3"/>
  <c r="AC148" i="3"/>
  <c r="AB148" i="3"/>
  <c r="AD148" i="3" s="1"/>
  <c r="AC151" i="3"/>
  <c r="AB151" i="3"/>
  <c r="AC28" i="3"/>
  <c r="AB28" i="3"/>
  <c r="AD28" i="3" s="1"/>
  <c r="AC27" i="3"/>
  <c r="AB27" i="3"/>
  <c r="AC26" i="3"/>
  <c r="AB26" i="3"/>
  <c r="AC141" i="3"/>
  <c r="AB141" i="3"/>
  <c r="AC145" i="3"/>
  <c r="AB145" i="3"/>
  <c r="AC144" i="3"/>
  <c r="AB144" i="3"/>
  <c r="AD144" i="3" s="1"/>
  <c r="AC155" i="3"/>
  <c r="AB155" i="3"/>
  <c r="AC25" i="3"/>
  <c r="AB25" i="3"/>
  <c r="AC23" i="3"/>
  <c r="AB23" i="3"/>
  <c r="AC22" i="3"/>
  <c r="AB22" i="3"/>
  <c r="AC21" i="3"/>
  <c r="AB21" i="3"/>
  <c r="X21" i="3"/>
  <c r="N7" i="3"/>
  <c r="N6" i="3"/>
  <c r="N8" i="3"/>
  <c r="N9" i="3"/>
  <c r="N16" i="3"/>
  <c r="N21" i="3"/>
  <c r="N22" i="3"/>
  <c r="N23" i="3"/>
  <c r="N25" i="3"/>
  <c r="N18" i="3"/>
  <c r="N32" i="3"/>
  <c r="N96" i="3"/>
  <c r="N95" i="3"/>
  <c r="N33" i="3"/>
  <c r="N42" i="3"/>
  <c r="N43" i="3"/>
  <c r="N44" i="3"/>
  <c r="N45" i="3"/>
  <c r="N46" i="3"/>
  <c r="N47" i="3"/>
  <c r="N48" i="3"/>
  <c r="N49" i="3"/>
  <c r="N50" i="3"/>
  <c r="N51" i="3"/>
  <c r="N52" i="3"/>
  <c r="N53" i="3"/>
  <c r="N54" i="3"/>
  <c r="N55" i="3"/>
  <c r="N56" i="3"/>
  <c r="N57" i="3"/>
  <c r="N58" i="3"/>
  <c r="N59" i="3"/>
  <c r="N60" i="3"/>
  <c r="N61" i="3"/>
  <c r="N63" i="3"/>
  <c r="N65" i="3"/>
  <c r="N66" i="3"/>
  <c r="N67" i="3"/>
  <c r="N68" i="3"/>
  <c r="N69" i="3"/>
  <c r="N70" i="3"/>
  <c r="N64" i="3"/>
  <c r="N62" i="3"/>
  <c r="N77" i="3"/>
  <c r="N78" i="3"/>
  <c r="N79" i="3"/>
  <c r="N82" i="3"/>
  <c r="N83" i="3"/>
  <c r="N85" i="3"/>
  <c r="N86" i="3"/>
  <c r="N81" i="3"/>
  <c r="N91" i="3"/>
  <c r="N89" i="3"/>
  <c r="N90" i="3"/>
  <c r="N98" i="3"/>
  <c r="N104" i="3"/>
  <c r="N103" i="3"/>
  <c r="N100" i="3"/>
  <c r="N111" i="3"/>
  <c r="N99" i="3"/>
  <c r="N127" i="3"/>
  <c r="N133" i="3"/>
  <c r="N134" i="3"/>
  <c r="N135" i="3"/>
  <c r="N138" i="3"/>
  <c r="N137" i="3"/>
  <c r="N158" i="3"/>
  <c r="N160" i="3"/>
  <c r="N102" i="3"/>
  <c r="N162" i="3"/>
  <c r="N161" i="3"/>
  <c r="N166" i="3"/>
  <c r="N171" i="3"/>
  <c r="N173" i="3"/>
  <c r="N176" i="3"/>
  <c r="N80" i="3"/>
  <c r="N84" i="3"/>
  <c r="N87" i="3"/>
  <c r="N88" i="3"/>
  <c r="N112" i="3"/>
  <c r="N155" i="3"/>
  <c r="N119" i="3"/>
  <c r="N120" i="3"/>
  <c r="N157" i="3"/>
  <c r="N92" i="3"/>
  <c r="N71" i="3"/>
  <c r="N163" i="3"/>
  <c r="N164" i="3"/>
  <c r="N165" i="3"/>
  <c r="N169" i="3"/>
  <c r="N105" i="3"/>
  <c r="N72" i="3"/>
  <c r="N34" i="3"/>
  <c r="N35" i="3"/>
  <c r="N36" i="3"/>
  <c r="N37" i="3"/>
  <c r="N38" i="3"/>
  <c r="N93" i="3"/>
  <c r="N114" i="3"/>
  <c r="N115" i="3"/>
  <c r="N12" i="3"/>
  <c r="N15" i="3"/>
  <c r="N113" i="3"/>
  <c r="N144" i="3"/>
  <c r="N106" i="3"/>
  <c r="N121" i="3"/>
  <c r="N10" i="3"/>
  <c r="N128" i="3"/>
  <c r="N130" i="3"/>
  <c r="N129" i="3"/>
  <c r="N122" i="3"/>
  <c r="N131" i="3"/>
  <c r="N145" i="3"/>
  <c r="N141" i="3"/>
  <c r="N101" i="3"/>
  <c r="N26" i="3"/>
  <c r="N27" i="3"/>
  <c r="N28" i="3"/>
  <c r="N116" i="3"/>
  <c r="N139" i="3"/>
  <c r="N39" i="3"/>
  <c r="N73" i="3"/>
  <c r="N74" i="3"/>
  <c r="N75" i="3"/>
  <c r="N76" i="3"/>
  <c r="N123" i="3"/>
  <c r="O123" i="3" s="1"/>
  <c r="N11" i="3"/>
  <c r="N17" i="3"/>
  <c r="N117" i="3"/>
  <c r="N136" i="3"/>
  <c r="N159" i="3"/>
  <c r="N167" i="3"/>
  <c r="N151" i="3"/>
  <c r="N148" i="3"/>
  <c r="N146" i="3"/>
  <c r="N142" i="3"/>
  <c r="N143" i="3"/>
  <c r="N150" i="3"/>
  <c r="N149" i="3"/>
  <c r="O149" i="3" s="1"/>
  <c r="N156" i="3"/>
  <c r="N29" i="3"/>
  <c r="N118" i="3"/>
  <c r="N30" i="3"/>
  <c r="N107" i="3"/>
  <c r="N108" i="3"/>
  <c r="N109" i="3"/>
  <c r="N40" i="3"/>
  <c r="N174" i="3"/>
  <c r="O174" i="3" s="1"/>
  <c r="N175" i="3"/>
  <c r="N170" i="3"/>
  <c r="N132" i="3"/>
  <c r="N126" i="3"/>
  <c r="N124" i="3"/>
  <c r="N125" i="3"/>
  <c r="N152" i="3"/>
  <c r="N153" i="3"/>
  <c r="N31" i="3"/>
  <c r="N24" i="3"/>
  <c r="N147" i="3"/>
  <c r="N94" i="3"/>
  <c r="N13" i="3"/>
  <c r="N14" i="3"/>
  <c r="N19" i="3"/>
  <c r="N20" i="3"/>
  <c r="N154" i="3"/>
  <c r="N140" i="3"/>
  <c r="N41" i="3"/>
  <c r="N97" i="3"/>
  <c r="N110" i="3"/>
  <c r="N168" i="3"/>
  <c r="M7" i="3"/>
  <c r="M6" i="3"/>
  <c r="M8" i="3"/>
  <c r="M9" i="3"/>
  <c r="M16" i="3"/>
  <c r="M21" i="3"/>
  <c r="M22" i="3"/>
  <c r="M23" i="3"/>
  <c r="M25" i="3"/>
  <c r="M18" i="3"/>
  <c r="M32" i="3"/>
  <c r="M96" i="3"/>
  <c r="M95" i="3"/>
  <c r="M33" i="3"/>
  <c r="M42" i="3"/>
  <c r="M43" i="3"/>
  <c r="M44" i="3"/>
  <c r="M45" i="3"/>
  <c r="M46" i="3"/>
  <c r="M47" i="3"/>
  <c r="M48" i="3"/>
  <c r="M49" i="3"/>
  <c r="M50" i="3"/>
  <c r="M51" i="3"/>
  <c r="M52" i="3"/>
  <c r="M53" i="3"/>
  <c r="M54" i="3"/>
  <c r="M55" i="3"/>
  <c r="M56" i="3"/>
  <c r="M57" i="3"/>
  <c r="M58" i="3"/>
  <c r="M59" i="3"/>
  <c r="M60" i="3"/>
  <c r="M61" i="3"/>
  <c r="M63" i="3"/>
  <c r="M65" i="3"/>
  <c r="M66" i="3"/>
  <c r="M67" i="3"/>
  <c r="M68" i="3"/>
  <c r="M69" i="3"/>
  <c r="M70" i="3"/>
  <c r="M64" i="3"/>
  <c r="M62" i="3"/>
  <c r="M77" i="3"/>
  <c r="M78" i="3"/>
  <c r="M79" i="3"/>
  <c r="M82" i="3"/>
  <c r="M83" i="3"/>
  <c r="M85" i="3"/>
  <c r="M86" i="3"/>
  <c r="M81" i="3"/>
  <c r="M91" i="3"/>
  <c r="M89" i="3"/>
  <c r="M90" i="3"/>
  <c r="M98" i="3"/>
  <c r="M104" i="3"/>
  <c r="M103" i="3"/>
  <c r="M100" i="3"/>
  <c r="M111" i="3"/>
  <c r="M99" i="3"/>
  <c r="M127" i="3"/>
  <c r="M133" i="3"/>
  <c r="M134" i="3"/>
  <c r="M135" i="3"/>
  <c r="M138" i="3"/>
  <c r="M137" i="3"/>
  <c r="M158" i="3"/>
  <c r="M160" i="3"/>
  <c r="M102" i="3"/>
  <c r="M162" i="3"/>
  <c r="M161" i="3"/>
  <c r="M166" i="3"/>
  <c r="M171" i="3"/>
  <c r="M173" i="3"/>
  <c r="M176" i="3"/>
  <c r="M80" i="3"/>
  <c r="M84" i="3"/>
  <c r="M87" i="3"/>
  <c r="M88" i="3"/>
  <c r="M112" i="3"/>
  <c r="M155" i="3"/>
  <c r="M119" i="3"/>
  <c r="M120" i="3"/>
  <c r="M157" i="3"/>
  <c r="M92" i="3"/>
  <c r="M71" i="3"/>
  <c r="M163" i="3"/>
  <c r="M164" i="3"/>
  <c r="M165" i="3"/>
  <c r="M169" i="3"/>
  <c r="M105" i="3"/>
  <c r="M72" i="3"/>
  <c r="M34" i="3"/>
  <c r="M35" i="3"/>
  <c r="M36" i="3"/>
  <c r="M37" i="3"/>
  <c r="M38" i="3"/>
  <c r="M93" i="3"/>
  <c r="M114" i="3"/>
  <c r="M115" i="3"/>
  <c r="M12" i="3"/>
  <c r="M15" i="3"/>
  <c r="M113" i="3"/>
  <c r="M144" i="3"/>
  <c r="M106" i="3"/>
  <c r="M121" i="3"/>
  <c r="M10" i="3"/>
  <c r="M128" i="3"/>
  <c r="O128" i="3" s="1"/>
  <c r="M130" i="3"/>
  <c r="O130" i="3" s="1"/>
  <c r="M129" i="3"/>
  <c r="M122" i="3"/>
  <c r="M131" i="3"/>
  <c r="M145" i="3"/>
  <c r="M141" i="3"/>
  <c r="M101" i="3"/>
  <c r="M26" i="3"/>
  <c r="M27" i="3"/>
  <c r="M28" i="3"/>
  <c r="O28" i="3" s="1"/>
  <c r="M116" i="3"/>
  <c r="M139" i="3"/>
  <c r="M39" i="3"/>
  <c r="M73" i="3"/>
  <c r="M74" i="3"/>
  <c r="M75" i="3"/>
  <c r="M76" i="3"/>
  <c r="M123" i="3"/>
  <c r="M11" i="3"/>
  <c r="M17" i="3"/>
  <c r="O17" i="3" s="1"/>
  <c r="M117" i="3"/>
  <c r="M136" i="3"/>
  <c r="M159" i="3"/>
  <c r="M167" i="3"/>
  <c r="M151" i="3"/>
  <c r="M148" i="3"/>
  <c r="M146" i="3"/>
  <c r="M142" i="3"/>
  <c r="M143" i="3"/>
  <c r="M150" i="3"/>
  <c r="M149" i="3"/>
  <c r="M156" i="3"/>
  <c r="M29" i="3"/>
  <c r="M118" i="3"/>
  <c r="M30" i="3"/>
  <c r="M107" i="3"/>
  <c r="M108" i="3"/>
  <c r="M109" i="3"/>
  <c r="M40" i="3"/>
  <c r="M174" i="3"/>
  <c r="M175" i="3"/>
  <c r="M170" i="3"/>
  <c r="M132" i="3"/>
  <c r="M126" i="3"/>
  <c r="M124" i="3"/>
  <c r="M125" i="3"/>
  <c r="M152" i="3"/>
  <c r="O152" i="3" s="1"/>
  <c r="M153" i="3"/>
  <c r="O153" i="3" s="1"/>
  <c r="M31" i="3"/>
  <c r="M24" i="3"/>
  <c r="M147" i="3"/>
  <c r="M94" i="3"/>
  <c r="M13" i="3"/>
  <c r="M14" i="3"/>
  <c r="M19" i="3"/>
  <c r="M20" i="3"/>
  <c r="M154" i="3"/>
  <c r="M140" i="3"/>
  <c r="M41" i="3"/>
  <c r="M97" i="3"/>
  <c r="M110" i="3"/>
  <c r="M168" i="3"/>
  <c r="R5" i="3"/>
  <c r="Q5" i="3"/>
  <c r="N5" i="3"/>
  <c r="M5" i="3"/>
  <c r="M9" i="65"/>
  <c r="M10" i="65"/>
  <c r="M11" i="65"/>
  <c r="M12" i="65"/>
  <c r="M13" i="65"/>
  <c r="M14" i="65"/>
  <c r="M15" i="65"/>
  <c r="M16" i="65"/>
  <c r="M17" i="65"/>
  <c r="M18" i="65"/>
  <c r="M19" i="65"/>
  <c r="M20" i="65"/>
  <c r="M21" i="65"/>
  <c r="M22" i="65"/>
  <c r="M23" i="65"/>
  <c r="M24" i="65"/>
  <c r="M25" i="65"/>
  <c r="M26" i="65"/>
  <c r="M27" i="65"/>
  <c r="M28" i="65"/>
  <c r="M29" i="65"/>
  <c r="M30" i="65"/>
  <c r="M31" i="65"/>
  <c r="M32" i="65"/>
  <c r="M33" i="65"/>
  <c r="M34" i="65"/>
  <c r="M35" i="65"/>
  <c r="M36" i="65"/>
  <c r="M37" i="65"/>
  <c r="M38" i="65"/>
  <c r="M39" i="65"/>
  <c r="M40" i="65"/>
  <c r="M41" i="65"/>
  <c r="M42" i="65"/>
  <c r="M43" i="65"/>
  <c r="M44" i="65"/>
  <c r="M45" i="65"/>
  <c r="M46" i="65"/>
  <c r="M47" i="65"/>
  <c r="M48" i="65"/>
  <c r="M49" i="65"/>
  <c r="M50" i="65"/>
  <c r="M51" i="65"/>
  <c r="M52" i="65"/>
  <c r="M53" i="65"/>
  <c r="M54" i="65"/>
  <c r="M55" i="65"/>
  <c r="M56" i="65"/>
  <c r="M57" i="65"/>
  <c r="M58" i="65"/>
  <c r="M59" i="65"/>
  <c r="M60" i="65"/>
  <c r="M61" i="65"/>
  <c r="M62" i="65"/>
  <c r="M63" i="65"/>
  <c r="M64" i="65"/>
  <c r="M65" i="65"/>
  <c r="M66" i="65"/>
  <c r="M67" i="65"/>
  <c r="M68" i="65"/>
  <c r="M69" i="65"/>
  <c r="M70" i="65"/>
  <c r="M71" i="65"/>
  <c r="M72" i="65"/>
  <c r="M73" i="65"/>
  <c r="M74" i="65"/>
  <c r="M75" i="65"/>
  <c r="M76" i="65"/>
  <c r="M77" i="65"/>
  <c r="M78" i="65"/>
  <c r="M79" i="65"/>
  <c r="M80" i="65"/>
  <c r="M81" i="65"/>
  <c r="M82" i="65"/>
  <c r="M83" i="65"/>
  <c r="M84" i="65"/>
  <c r="M85" i="65"/>
  <c r="M86" i="65"/>
  <c r="M87" i="65"/>
  <c r="M88" i="65"/>
  <c r="M89" i="65"/>
  <c r="M90" i="65"/>
  <c r="M91" i="65"/>
  <c r="M92" i="65"/>
  <c r="M93" i="65"/>
  <c r="M94" i="65"/>
  <c r="M95" i="65"/>
  <c r="M96" i="65"/>
  <c r="M97" i="65"/>
  <c r="M98" i="65"/>
  <c r="M99" i="65"/>
  <c r="M100" i="65"/>
  <c r="M101" i="65"/>
  <c r="M102" i="65"/>
  <c r="M103" i="65"/>
  <c r="M104" i="65"/>
  <c r="M105" i="65"/>
  <c r="M106" i="65"/>
  <c r="M107" i="65"/>
  <c r="M108" i="65"/>
  <c r="M109" i="65"/>
  <c r="M110" i="65"/>
  <c r="M111" i="65"/>
  <c r="M112" i="65"/>
  <c r="M113" i="65"/>
  <c r="M114" i="65"/>
  <c r="M115" i="65"/>
  <c r="M116" i="65"/>
  <c r="M117" i="65"/>
  <c r="M118" i="65"/>
  <c r="M119" i="65"/>
  <c r="M120" i="65"/>
  <c r="M121" i="65"/>
  <c r="M122" i="65"/>
  <c r="M123" i="65"/>
  <c r="M124" i="65"/>
  <c r="M125" i="65"/>
  <c r="M126" i="65"/>
  <c r="M127" i="65"/>
  <c r="M128" i="65"/>
  <c r="M129" i="65"/>
  <c r="M130" i="65"/>
  <c r="M131" i="65"/>
  <c r="M132" i="65"/>
  <c r="M133" i="65"/>
  <c r="M134" i="65"/>
  <c r="M135" i="65"/>
  <c r="M136" i="65"/>
  <c r="M137" i="65"/>
  <c r="M138" i="65"/>
  <c r="M139" i="65"/>
  <c r="M140" i="65"/>
  <c r="M141" i="65"/>
  <c r="M142" i="65"/>
  <c r="M143" i="65"/>
  <c r="M144" i="65"/>
  <c r="M145" i="65"/>
  <c r="M146" i="65"/>
  <c r="M147" i="65"/>
  <c r="M148" i="65"/>
  <c r="M149" i="65"/>
  <c r="M150" i="65"/>
  <c r="M151" i="65"/>
  <c r="M152" i="65"/>
  <c r="M153" i="65"/>
  <c r="M154" i="65"/>
  <c r="M155" i="65"/>
  <c r="M156" i="65"/>
  <c r="M157" i="65"/>
  <c r="M158" i="65"/>
  <c r="M159" i="65"/>
  <c r="M160" i="65"/>
  <c r="M161" i="65"/>
  <c r="M162" i="65"/>
  <c r="M163" i="65"/>
  <c r="M164" i="65"/>
  <c r="M165" i="65"/>
  <c r="M166" i="65"/>
  <c r="M167" i="65"/>
  <c r="M168" i="65"/>
  <c r="M169" i="65"/>
  <c r="M170" i="65"/>
  <c r="M171" i="65"/>
  <c r="M172" i="65"/>
  <c r="M173" i="65"/>
  <c r="M174" i="65"/>
  <c r="M175" i="65"/>
  <c r="M176" i="65"/>
  <c r="M177" i="65"/>
  <c r="M178" i="65"/>
  <c r="M179" i="65"/>
  <c r="M180" i="65"/>
  <c r="M181" i="65"/>
  <c r="M182" i="65"/>
  <c r="M183" i="65"/>
  <c r="M184" i="65"/>
  <c r="M185" i="65"/>
  <c r="M186" i="65"/>
  <c r="M187" i="65"/>
  <c r="M188" i="65"/>
  <c r="M189" i="65"/>
  <c r="M190" i="65"/>
  <c r="M191" i="65"/>
  <c r="M192" i="65"/>
  <c r="M193" i="65"/>
  <c r="M194" i="65"/>
  <c r="M195" i="65"/>
  <c r="M196" i="65"/>
  <c r="M197" i="65"/>
  <c r="M198" i="65"/>
  <c r="M199" i="65"/>
  <c r="M200" i="65"/>
  <c r="M201" i="65"/>
  <c r="M202" i="65"/>
  <c r="M203" i="65"/>
  <c r="M204" i="65"/>
  <c r="M205" i="65"/>
  <c r="M206" i="65"/>
  <c r="M8" i="65"/>
  <c r="N9" i="64"/>
  <c r="N10" i="64"/>
  <c r="N11" i="64"/>
  <c r="N12" i="64"/>
  <c r="N13" i="64"/>
  <c r="N14" i="64"/>
  <c r="N15" i="64"/>
  <c r="N16" i="64"/>
  <c r="N17" i="64"/>
  <c r="N18" i="64"/>
  <c r="N19" i="64"/>
  <c r="N20" i="64"/>
  <c r="N21" i="64"/>
  <c r="N22" i="64"/>
  <c r="N23" i="64"/>
  <c r="N24" i="64"/>
  <c r="N25" i="64"/>
  <c r="N26" i="64"/>
  <c r="N27" i="64"/>
  <c r="N28" i="64"/>
  <c r="N29" i="64"/>
  <c r="N30" i="64"/>
  <c r="N31" i="64"/>
  <c r="N32" i="64"/>
  <c r="N33" i="64"/>
  <c r="N34" i="64"/>
  <c r="N35" i="64"/>
  <c r="N36" i="64"/>
  <c r="N37" i="64"/>
  <c r="N38" i="64"/>
  <c r="N39" i="64"/>
  <c r="N40" i="64"/>
  <c r="N41" i="64"/>
  <c r="N42" i="64"/>
  <c r="N43" i="64"/>
  <c r="N44" i="64"/>
  <c r="N45" i="64"/>
  <c r="N46" i="64"/>
  <c r="N47" i="64"/>
  <c r="N48" i="64"/>
  <c r="N49" i="64"/>
  <c r="N50" i="64"/>
  <c r="N51" i="64"/>
  <c r="N52" i="64"/>
  <c r="N53" i="64"/>
  <c r="N54" i="64"/>
  <c r="N55" i="64"/>
  <c r="N56" i="64"/>
  <c r="N57" i="64"/>
  <c r="N58" i="64"/>
  <c r="N59" i="64"/>
  <c r="N60" i="64"/>
  <c r="N61" i="64"/>
  <c r="N62" i="64"/>
  <c r="N63" i="64"/>
  <c r="N64" i="64"/>
  <c r="N65" i="64"/>
  <c r="N66" i="64"/>
  <c r="N67" i="64"/>
  <c r="N68" i="64"/>
  <c r="N69" i="64"/>
  <c r="N70" i="64"/>
  <c r="N71" i="64"/>
  <c r="N72" i="64"/>
  <c r="N73" i="64"/>
  <c r="N74" i="64"/>
  <c r="N75" i="64"/>
  <c r="N76" i="64"/>
  <c r="N77" i="64"/>
  <c r="N78" i="64"/>
  <c r="N79" i="64"/>
  <c r="N80" i="64"/>
  <c r="N81" i="64"/>
  <c r="N82" i="64"/>
  <c r="N83" i="64"/>
  <c r="N84" i="64"/>
  <c r="N85" i="64"/>
  <c r="N86" i="64"/>
  <c r="N87" i="64"/>
  <c r="N88" i="64"/>
  <c r="N89" i="64"/>
  <c r="N90" i="64"/>
  <c r="N91" i="64"/>
  <c r="N92" i="64"/>
  <c r="N93" i="64"/>
  <c r="N94" i="64"/>
  <c r="N95" i="64"/>
  <c r="N96" i="64"/>
  <c r="N97" i="64"/>
  <c r="N98" i="64"/>
  <c r="N99" i="64"/>
  <c r="N100" i="64"/>
  <c r="N101" i="64"/>
  <c r="N102" i="64"/>
  <c r="N103" i="64"/>
  <c r="N104" i="64"/>
  <c r="N105" i="64"/>
  <c r="N106" i="64"/>
  <c r="N107" i="64"/>
  <c r="N108" i="64"/>
  <c r="N109" i="64"/>
  <c r="N110" i="64"/>
  <c r="N111" i="64"/>
  <c r="N112" i="64"/>
  <c r="N113" i="64"/>
  <c r="N114" i="64"/>
  <c r="N115" i="64"/>
  <c r="N116" i="64"/>
  <c r="N117" i="64"/>
  <c r="N118" i="64"/>
  <c r="N119" i="64"/>
  <c r="N120" i="64"/>
  <c r="N121" i="64"/>
  <c r="N122" i="64"/>
  <c r="N123" i="64"/>
  <c r="N124" i="64"/>
  <c r="N125" i="64"/>
  <c r="N126" i="64"/>
  <c r="N127" i="64"/>
  <c r="N128" i="64"/>
  <c r="N129" i="64"/>
  <c r="N130" i="64"/>
  <c r="N131" i="64"/>
  <c r="N132" i="64"/>
  <c r="N133" i="64"/>
  <c r="N134" i="64"/>
  <c r="N135" i="64"/>
  <c r="N136" i="64"/>
  <c r="N137" i="64"/>
  <c r="N138" i="64"/>
  <c r="N139" i="64"/>
  <c r="N140" i="64"/>
  <c r="N141" i="64"/>
  <c r="N142" i="64"/>
  <c r="N143" i="64"/>
  <c r="N144" i="64"/>
  <c r="N145" i="64"/>
  <c r="N146" i="64"/>
  <c r="N147" i="64"/>
  <c r="N148" i="64"/>
  <c r="N149" i="64"/>
  <c r="N150" i="64"/>
  <c r="N151" i="64"/>
  <c r="N152" i="64"/>
  <c r="N153" i="64"/>
  <c r="N154" i="64"/>
  <c r="N155" i="64"/>
  <c r="N156" i="64"/>
  <c r="N157" i="64"/>
  <c r="N158" i="64"/>
  <c r="N159" i="64"/>
  <c r="N160" i="64"/>
  <c r="N161" i="64"/>
  <c r="N162" i="64"/>
  <c r="N163" i="64"/>
  <c r="N164" i="64"/>
  <c r="N165" i="64"/>
  <c r="N166" i="64"/>
  <c r="N167" i="64"/>
  <c r="N168" i="64"/>
  <c r="N169" i="64"/>
  <c r="N170" i="64"/>
  <c r="N171" i="64"/>
  <c r="N172" i="64"/>
  <c r="N173" i="64"/>
  <c r="N174" i="64"/>
  <c r="N175" i="64"/>
  <c r="N176" i="64"/>
  <c r="N177" i="64"/>
  <c r="N178" i="64"/>
  <c r="N179" i="64"/>
  <c r="N180" i="64"/>
  <c r="N181" i="64"/>
  <c r="N182" i="64"/>
  <c r="N183" i="64"/>
  <c r="N184" i="64"/>
  <c r="N185" i="64"/>
  <c r="N186" i="64"/>
  <c r="N187" i="64"/>
  <c r="N188" i="64"/>
  <c r="N189" i="64"/>
  <c r="N190" i="64"/>
  <c r="N191" i="64"/>
  <c r="N192" i="64"/>
  <c r="N193" i="64"/>
  <c r="N194" i="64"/>
  <c r="N195" i="64"/>
  <c r="N196" i="64"/>
  <c r="N197" i="64"/>
  <c r="N198" i="64"/>
  <c r="N199" i="64"/>
  <c r="N200" i="64"/>
  <c r="N201" i="64"/>
  <c r="N202" i="64"/>
  <c r="N203" i="64"/>
  <c r="N204" i="64"/>
  <c r="N205" i="64"/>
  <c r="N206" i="64"/>
  <c r="N8" i="64"/>
  <c r="F12" i="6"/>
  <c r="H14" i="6"/>
  <c r="H13" i="6"/>
  <c r="H12" i="6"/>
  <c r="F13" i="6"/>
  <c r="E12" i="6"/>
  <c r="D13" i="6"/>
  <c r="D12" i="6"/>
  <c r="C14" i="6"/>
  <c r="G14" i="6" s="1"/>
  <c r="G12" i="6" s="1"/>
  <c r="K32" i="64"/>
  <c r="K40" i="64"/>
  <c r="K56" i="64"/>
  <c r="K72" i="64"/>
  <c r="K80" i="64"/>
  <c r="K96" i="64"/>
  <c r="K104" i="64"/>
  <c r="K112" i="64"/>
  <c r="K128" i="64"/>
  <c r="K136" i="64"/>
  <c r="Y30" i="3"/>
  <c r="Y148" i="3"/>
  <c r="K200" i="64"/>
  <c r="K24" i="64"/>
  <c r="K160" i="64"/>
  <c r="H179" i="3"/>
  <c r="H178" i="3"/>
  <c r="Q6" i="3"/>
  <c r="Q7" i="3"/>
  <c r="Q8" i="3"/>
  <c r="Q9" i="3"/>
  <c r="Q10" i="3"/>
  <c r="Q11" i="3"/>
  <c r="Q12" i="3"/>
  <c r="Q13" i="3"/>
  <c r="Q14" i="3"/>
  <c r="Q15" i="3"/>
  <c r="Q16" i="3"/>
  <c r="Q17" i="3"/>
  <c r="S17" i="3" s="1"/>
  <c r="Q18" i="3"/>
  <c r="Q19" i="3"/>
  <c r="Q20" i="3"/>
  <c r="Q21" i="3"/>
  <c r="Q22" i="3"/>
  <c r="Q23" i="3"/>
  <c r="Q24" i="3"/>
  <c r="Q25" i="3"/>
  <c r="Q26" i="3"/>
  <c r="Q27" i="3"/>
  <c r="Q28" i="3"/>
  <c r="S28" i="3" s="1"/>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S125" i="3" s="1"/>
  <c r="Q126" i="3"/>
  <c r="Q127" i="3"/>
  <c r="Q128" i="3"/>
  <c r="S128" i="3" s="1"/>
  <c r="Q129" i="3"/>
  <c r="S129" i="3" s="1"/>
  <c r="Q130" i="3"/>
  <c r="S130" i="3" s="1"/>
  <c r="Q131" i="3"/>
  <c r="S131" i="3" s="1"/>
  <c r="Q132" i="3"/>
  <c r="Q133" i="3"/>
  <c r="Q134" i="3"/>
  <c r="Q135" i="3"/>
  <c r="Q136" i="3"/>
  <c r="Q137" i="3"/>
  <c r="Q138" i="3"/>
  <c r="Q139" i="3"/>
  <c r="Q140" i="3"/>
  <c r="Q141" i="3"/>
  <c r="Q142" i="3"/>
  <c r="Q143" i="3"/>
  <c r="Q144" i="3"/>
  <c r="Q145" i="3"/>
  <c r="Q146" i="3"/>
  <c r="Q147" i="3"/>
  <c r="S147" i="3" s="1"/>
  <c r="Q148" i="3"/>
  <c r="Q149" i="3"/>
  <c r="S149" i="3" s="1"/>
  <c r="Q150" i="3"/>
  <c r="Q151" i="3"/>
  <c r="Q152" i="3"/>
  <c r="S152" i="3" s="1"/>
  <c r="Q153" i="3"/>
  <c r="S153" i="3" s="1"/>
  <c r="Q154" i="3"/>
  <c r="Q155" i="3"/>
  <c r="Q156" i="3"/>
  <c r="Q157" i="3"/>
  <c r="Q158" i="3"/>
  <c r="Q159" i="3"/>
  <c r="Q160" i="3"/>
  <c r="Q161" i="3"/>
  <c r="Q162" i="3"/>
  <c r="Q163" i="3"/>
  <c r="Q164" i="3"/>
  <c r="Q165" i="3"/>
  <c r="Q166" i="3"/>
  <c r="Q167" i="3"/>
  <c r="Q168" i="3"/>
  <c r="Q169" i="3"/>
  <c r="Q170" i="3"/>
  <c r="Q171" i="3"/>
  <c r="Q172" i="3"/>
  <c r="Q173" i="3"/>
  <c r="Q174" i="3"/>
  <c r="Q175" i="3"/>
  <c r="Q176" i="3"/>
  <c r="K38" i="65"/>
  <c r="K46" i="65"/>
  <c r="K54" i="65"/>
  <c r="K56" i="65"/>
  <c r="K62" i="65"/>
  <c r="K64" i="65"/>
  <c r="K70" i="65"/>
  <c r="K78" i="65"/>
  <c r="K80" i="65"/>
  <c r="K86" i="65"/>
  <c r="K102" i="65"/>
  <c r="K112" i="65"/>
  <c r="K120" i="65"/>
  <c r="K136" i="65"/>
  <c r="K152" i="65"/>
  <c r="K160" i="65"/>
  <c r="K166" i="65"/>
  <c r="K174" i="65"/>
  <c r="K182" i="65"/>
  <c r="X24" i="3"/>
  <c r="X30" i="3"/>
  <c r="K190" i="65"/>
  <c r="X148" i="3"/>
  <c r="X150" i="3"/>
  <c r="X151" i="3"/>
  <c r="X153" i="3"/>
  <c r="Z153" i="3" s="1"/>
  <c r="K198" i="65"/>
  <c r="K200" i="65"/>
  <c r="K205" i="65"/>
  <c r="R6" i="3"/>
  <c r="R7" i="3"/>
  <c r="S7" i="3" s="1"/>
  <c r="R8" i="3"/>
  <c r="R9" i="3"/>
  <c r="S9" i="3" s="1"/>
  <c r="R10" i="3"/>
  <c r="S10" i="3" s="1"/>
  <c r="R11" i="3"/>
  <c r="S11" i="3" s="1"/>
  <c r="R12" i="3"/>
  <c r="S12" i="3" s="1"/>
  <c r="R13" i="3"/>
  <c r="S13" i="3" s="1"/>
  <c r="R14" i="3"/>
  <c r="S14" i="3" s="1"/>
  <c r="R15" i="3"/>
  <c r="S15" i="3" s="1"/>
  <c r="R16" i="3"/>
  <c r="S16" i="3" s="1"/>
  <c r="R17" i="3"/>
  <c r="R18" i="3"/>
  <c r="S18" i="3" s="1"/>
  <c r="R19" i="3"/>
  <c r="S19" i="3" s="1"/>
  <c r="R20" i="3"/>
  <c r="S20" i="3" s="1"/>
  <c r="R21" i="3"/>
  <c r="S21" i="3" s="1"/>
  <c r="R22" i="3"/>
  <c r="S22" i="3" s="1"/>
  <c r="R23" i="3"/>
  <c r="S23" i="3" s="1"/>
  <c r="R24" i="3"/>
  <c r="S24" i="3" s="1"/>
  <c r="R25" i="3"/>
  <c r="S25" i="3" s="1"/>
  <c r="R26" i="3"/>
  <c r="S26" i="3" s="1"/>
  <c r="R27" i="3"/>
  <c r="S27" i="3" s="1"/>
  <c r="R28" i="3"/>
  <c r="R29" i="3"/>
  <c r="S29" i="3" s="1"/>
  <c r="R30" i="3"/>
  <c r="S30" i="3" s="1"/>
  <c r="R31" i="3"/>
  <c r="R32" i="3"/>
  <c r="S32" i="3" s="1"/>
  <c r="R33" i="3"/>
  <c r="S33" i="3" s="1"/>
  <c r="R34" i="3"/>
  <c r="S34" i="3" s="1"/>
  <c r="R35" i="3"/>
  <c r="S35" i="3" s="1"/>
  <c r="R36" i="3"/>
  <c r="S36" i="3" s="1"/>
  <c r="R37" i="3"/>
  <c r="R38" i="3"/>
  <c r="S38" i="3" s="1"/>
  <c r="R39" i="3"/>
  <c r="S39" i="3" s="1"/>
  <c r="R40" i="3"/>
  <c r="S40" i="3" s="1"/>
  <c r="R41" i="3"/>
  <c r="S41" i="3" s="1"/>
  <c r="R42" i="3"/>
  <c r="S42" i="3" s="1"/>
  <c r="R43" i="3"/>
  <c r="S43" i="3" s="1"/>
  <c r="R44" i="3"/>
  <c r="S44" i="3" s="1"/>
  <c r="R45" i="3"/>
  <c r="S45" i="3" s="1"/>
  <c r="R46" i="3"/>
  <c r="S46" i="3" s="1"/>
  <c r="R47" i="3"/>
  <c r="S47" i="3" s="1"/>
  <c r="R48" i="3"/>
  <c r="S48" i="3" s="1"/>
  <c r="R49" i="3"/>
  <c r="S49" i="3" s="1"/>
  <c r="R50" i="3"/>
  <c r="S50" i="3" s="1"/>
  <c r="R51" i="3"/>
  <c r="S51" i="3" s="1"/>
  <c r="R52" i="3"/>
  <c r="S52" i="3" s="1"/>
  <c r="R53" i="3"/>
  <c r="S53" i="3" s="1"/>
  <c r="R54" i="3"/>
  <c r="S54" i="3" s="1"/>
  <c r="R55" i="3"/>
  <c r="S55" i="3" s="1"/>
  <c r="R56" i="3"/>
  <c r="S56" i="3" s="1"/>
  <c r="R57" i="3"/>
  <c r="S57" i="3" s="1"/>
  <c r="R58" i="3"/>
  <c r="S58" i="3" s="1"/>
  <c r="R59" i="3"/>
  <c r="S59" i="3" s="1"/>
  <c r="R60" i="3"/>
  <c r="S60" i="3" s="1"/>
  <c r="R61" i="3"/>
  <c r="S61" i="3" s="1"/>
  <c r="R62" i="3"/>
  <c r="S62" i="3" s="1"/>
  <c r="R63" i="3"/>
  <c r="S63" i="3" s="1"/>
  <c r="R64" i="3"/>
  <c r="R65" i="3"/>
  <c r="S65" i="3" s="1"/>
  <c r="R66" i="3"/>
  <c r="S66" i="3" s="1"/>
  <c r="R67" i="3"/>
  <c r="S67" i="3" s="1"/>
  <c r="R68" i="3"/>
  <c r="S68" i="3" s="1"/>
  <c r="R69" i="3"/>
  <c r="S69" i="3" s="1"/>
  <c r="R70" i="3"/>
  <c r="S70" i="3" s="1"/>
  <c r="R71" i="3"/>
  <c r="S71" i="3" s="1"/>
  <c r="R72" i="3"/>
  <c r="S72" i="3" s="1"/>
  <c r="R73" i="3"/>
  <c r="S73" i="3" s="1"/>
  <c r="R74" i="3"/>
  <c r="S74" i="3" s="1"/>
  <c r="R75" i="3"/>
  <c r="S75" i="3" s="1"/>
  <c r="R76" i="3"/>
  <c r="S76" i="3" s="1"/>
  <c r="R77" i="3"/>
  <c r="S77" i="3" s="1"/>
  <c r="R78" i="3"/>
  <c r="S78" i="3" s="1"/>
  <c r="R79" i="3"/>
  <c r="S79" i="3" s="1"/>
  <c r="R80" i="3"/>
  <c r="S80" i="3" s="1"/>
  <c r="R81" i="3"/>
  <c r="S81" i="3" s="1"/>
  <c r="R82" i="3"/>
  <c r="S82" i="3" s="1"/>
  <c r="R83" i="3"/>
  <c r="S83" i="3" s="1"/>
  <c r="R84" i="3"/>
  <c r="S84" i="3" s="1"/>
  <c r="R85" i="3"/>
  <c r="S85" i="3" s="1"/>
  <c r="R86" i="3"/>
  <c r="S86" i="3" s="1"/>
  <c r="R87" i="3"/>
  <c r="S87" i="3" s="1"/>
  <c r="R88" i="3"/>
  <c r="S88" i="3" s="1"/>
  <c r="R89" i="3"/>
  <c r="S89" i="3" s="1"/>
  <c r="R90" i="3"/>
  <c r="S90" i="3" s="1"/>
  <c r="R91" i="3"/>
  <c r="S91" i="3" s="1"/>
  <c r="R92" i="3"/>
  <c r="S92" i="3" s="1"/>
  <c r="R93" i="3"/>
  <c r="S93" i="3" s="1"/>
  <c r="R94" i="3"/>
  <c r="S94" i="3" s="1"/>
  <c r="R95" i="3"/>
  <c r="S95" i="3" s="1"/>
  <c r="R96" i="3"/>
  <c r="S96" i="3" s="1"/>
  <c r="R97" i="3"/>
  <c r="S97" i="3" s="1"/>
  <c r="R98" i="3"/>
  <c r="S98" i="3" s="1"/>
  <c r="R99" i="3"/>
  <c r="S99" i="3" s="1"/>
  <c r="R100" i="3"/>
  <c r="S100" i="3" s="1"/>
  <c r="R101" i="3"/>
  <c r="S101" i="3" s="1"/>
  <c r="R102" i="3"/>
  <c r="S102" i="3" s="1"/>
  <c r="R103" i="3"/>
  <c r="S103" i="3" s="1"/>
  <c r="R104" i="3"/>
  <c r="S104" i="3" s="1"/>
  <c r="R105" i="3"/>
  <c r="S105" i="3" s="1"/>
  <c r="R106" i="3"/>
  <c r="S106" i="3" s="1"/>
  <c r="R107" i="3"/>
  <c r="S107" i="3" s="1"/>
  <c r="R108" i="3"/>
  <c r="S108" i="3" s="1"/>
  <c r="R109" i="3"/>
  <c r="S109" i="3" s="1"/>
  <c r="R110" i="3"/>
  <c r="S110" i="3" s="1"/>
  <c r="R111" i="3"/>
  <c r="S111" i="3" s="1"/>
  <c r="R112" i="3"/>
  <c r="S112" i="3" s="1"/>
  <c r="R113" i="3"/>
  <c r="S113" i="3" s="1"/>
  <c r="R114" i="3"/>
  <c r="S114" i="3" s="1"/>
  <c r="R115" i="3"/>
  <c r="S115" i="3" s="1"/>
  <c r="R116" i="3"/>
  <c r="S116" i="3" s="1"/>
  <c r="R117" i="3"/>
  <c r="S117" i="3" s="1"/>
  <c r="R118" i="3"/>
  <c r="S118" i="3" s="1"/>
  <c r="R119" i="3"/>
  <c r="S119" i="3" s="1"/>
  <c r="R120" i="3"/>
  <c r="S120" i="3" s="1"/>
  <c r="R121" i="3"/>
  <c r="S121" i="3" s="1"/>
  <c r="R122" i="3"/>
  <c r="S122" i="3" s="1"/>
  <c r="R123" i="3"/>
  <c r="S123" i="3" s="1"/>
  <c r="R124" i="3"/>
  <c r="S124" i="3" s="1"/>
  <c r="R125" i="3"/>
  <c r="R126" i="3"/>
  <c r="S126" i="3" s="1"/>
  <c r="R127" i="3"/>
  <c r="S127" i="3" s="1"/>
  <c r="R128" i="3"/>
  <c r="R129" i="3"/>
  <c r="R130" i="3"/>
  <c r="R131" i="3"/>
  <c r="R132" i="3"/>
  <c r="S132" i="3" s="1"/>
  <c r="R133" i="3"/>
  <c r="S133" i="3" s="1"/>
  <c r="R134" i="3"/>
  <c r="S134" i="3" s="1"/>
  <c r="R135" i="3"/>
  <c r="S135" i="3" s="1"/>
  <c r="R136" i="3"/>
  <c r="S136" i="3" s="1"/>
  <c r="R137" i="3"/>
  <c r="S137" i="3" s="1"/>
  <c r="R138" i="3"/>
  <c r="S138" i="3" s="1"/>
  <c r="R139" i="3"/>
  <c r="S139" i="3" s="1"/>
  <c r="R140" i="3"/>
  <c r="S140" i="3" s="1"/>
  <c r="R141" i="3"/>
  <c r="S141" i="3" s="1"/>
  <c r="R142" i="3"/>
  <c r="S142" i="3" s="1"/>
  <c r="R143" i="3"/>
  <c r="S143" i="3" s="1"/>
  <c r="R144" i="3"/>
  <c r="R145" i="3"/>
  <c r="S145" i="3" s="1"/>
  <c r="R146" i="3"/>
  <c r="S146" i="3" s="1"/>
  <c r="R147" i="3"/>
  <c r="R148" i="3"/>
  <c r="S148" i="3" s="1"/>
  <c r="R149" i="3"/>
  <c r="R150" i="3"/>
  <c r="S150" i="3" s="1"/>
  <c r="R151" i="3"/>
  <c r="S151" i="3" s="1"/>
  <c r="R152" i="3"/>
  <c r="R153" i="3"/>
  <c r="R154" i="3"/>
  <c r="S154" i="3" s="1"/>
  <c r="R155" i="3"/>
  <c r="S155" i="3" s="1"/>
  <c r="R156" i="3"/>
  <c r="S156" i="3" s="1"/>
  <c r="R157" i="3"/>
  <c r="S157" i="3" s="1"/>
  <c r="R158" i="3"/>
  <c r="S158" i="3" s="1"/>
  <c r="R159" i="3"/>
  <c r="S159" i="3" s="1"/>
  <c r="R160" i="3"/>
  <c r="S160" i="3" s="1"/>
  <c r="R161" i="3"/>
  <c r="S161" i="3" s="1"/>
  <c r="R162" i="3"/>
  <c r="S162" i="3" s="1"/>
  <c r="R163" i="3"/>
  <c r="S163" i="3" s="1"/>
  <c r="R164" i="3"/>
  <c r="S164" i="3" s="1"/>
  <c r="R165" i="3"/>
  <c r="S165" i="3" s="1"/>
  <c r="R166" i="3"/>
  <c r="S166" i="3" s="1"/>
  <c r="R167" i="3"/>
  <c r="S167" i="3" s="1"/>
  <c r="R168" i="3"/>
  <c r="R169" i="3"/>
  <c r="S169" i="3" s="1"/>
  <c r="R170" i="3"/>
  <c r="S170" i="3" s="1"/>
  <c r="R171" i="3"/>
  <c r="S171" i="3" s="1"/>
  <c r="R172" i="3"/>
  <c r="S172" i="3" s="1"/>
  <c r="R173" i="3"/>
  <c r="S173" i="3" s="1"/>
  <c r="R174" i="3"/>
  <c r="S174" i="3" s="1"/>
  <c r="R175" i="3"/>
  <c r="S175" i="3" s="1"/>
  <c r="R176" i="3"/>
  <c r="S176" i="3" s="1"/>
  <c r="K38" i="64"/>
  <c r="K42" i="64"/>
  <c r="K52" i="64"/>
  <c r="K54" i="64"/>
  <c r="K70" i="64"/>
  <c r="K76" i="64"/>
  <c r="K84" i="64"/>
  <c r="K86" i="64"/>
  <c r="K94" i="64"/>
  <c r="K102" i="64"/>
  <c r="K106" i="64"/>
  <c r="K116" i="64"/>
  <c r="K118" i="64"/>
  <c r="K132" i="64"/>
  <c r="K164" i="64"/>
  <c r="K170" i="64"/>
  <c r="K171" i="64"/>
  <c r="K172" i="64"/>
  <c r="K174" i="64"/>
  <c r="K179" i="64"/>
  <c r="Y21" i="3"/>
  <c r="K182" i="64"/>
  <c r="Y142" i="3"/>
  <c r="K187" i="64"/>
  <c r="Y144" i="3"/>
  <c r="Y145" i="3"/>
  <c r="Y150" i="3"/>
  <c r="Y151" i="3"/>
  <c r="Y152" i="3"/>
  <c r="K198" i="64"/>
  <c r="K202" i="64"/>
  <c r="K203" i="64"/>
  <c r="Y31" i="3"/>
  <c r="X145" i="3"/>
  <c r="Y153" i="3"/>
  <c r="X152" i="3"/>
  <c r="X31" i="3"/>
  <c r="Y24" i="3"/>
  <c r="K9" i="64"/>
  <c r="K11" i="64"/>
  <c r="K12" i="64"/>
  <c r="K13" i="64"/>
  <c r="K14" i="64"/>
  <c r="K15" i="64"/>
  <c r="K17" i="64"/>
  <c r="K19" i="64"/>
  <c r="K21" i="64"/>
  <c r="K23" i="64"/>
  <c r="K25" i="64"/>
  <c r="K27" i="64"/>
  <c r="K28" i="64"/>
  <c r="K29" i="64"/>
  <c r="K31" i="64"/>
  <c r="K33" i="64"/>
  <c r="K35" i="64"/>
  <c r="K36" i="64"/>
  <c r="K37" i="64"/>
  <c r="K39" i="64"/>
  <c r="K41" i="64"/>
  <c r="K43" i="64"/>
  <c r="K44" i="64"/>
  <c r="K45" i="64"/>
  <c r="K46" i="64"/>
  <c r="K47" i="64"/>
  <c r="K49" i="64"/>
  <c r="K51" i="64"/>
  <c r="K53" i="64"/>
  <c r="K55" i="64"/>
  <c r="K57" i="64"/>
  <c r="K59" i="64"/>
  <c r="K60" i="64"/>
  <c r="K61" i="64"/>
  <c r="K62" i="64"/>
  <c r="K63" i="64"/>
  <c r="K65" i="64"/>
  <c r="K67" i="64"/>
  <c r="K68" i="64"/>
  <c r="K69" i="64"/>
  <c r="K71" i="64"/>
  <c r="K73" i="64"/>
  <c r="K75" i="64"/>
  <c r="K77" i="64"/>
  <c r="K78" i="64"/>
  <c r="K79" i="64"/>
  <c r="K81" i="64"/>
  <c r="K83" i="64"/>
  <c r="K85" i="64"/>
  <c r="K87" i="64"/>
  <c r="K89" i="64"/>
  <c r="K91" i="64"/>
  <c r="K92" i="64"/>
  <c r="K93" i="64"/>
  <c r="K95" i="64"/>
  <c r="K97" i="64"/>
  <c r="K99" i="64"/>
  <c r="K100" i="64"/>
  <c r="K101" i="64"/>
  <c r="K103" i="64"/>
  <c r="K105" i="64"/>
  <c r="K107" i="64"/>
  <c r="K108" i="64"/>
  <c r="K109" i="64"/>
  <c r="K110" i="64"/>
  <c r="K111" i="64"/>
  <c r="K113" i="64"/>
  <c r="K115" i="64"/>
  <c r="K117" i="64"/>
  <c r="K119" i="64"/>
  <c r="K121" i="64"/>
  <c r="K123" i="64"/>
  <c r="K124" i="64"/>
  <c r="K125" i="64"/>
  <c r="K126" i="64"/>
  <c r="K127" i="64"/>
  <c r="K129" i="64"/>
  <c r="K131" i="64"/>
  <c r="K133" i="64"/>
  <c r="K135" i="64"/>
  <c r="K137" i="64"/>
  <c r="K139" i="64"/>
  <c r="K141" i="64"/>
  <c r="K142" i="64"/>
  <c r="K143" i="64"/>
  <c r="K145" i="64"/>
  <c r="K147" i="64"/>
  <c r="K149" i="64"/>
  <c r="K151" i="64"/>
  <c r="K153" i="64"/>
  <c r="K155" i="64"/>
  <c r="K156" i="64"/>
  <c r="K157" i="64"/>
  <c r="K159" i="64"/>
  <c r="K161" i="64"/>
  <c r="K163" i="64"/>
  <c r="K165" i="64"/>
  <c r="K167" i="64"/>
  <c r="K169" i="64"/>
  <c r="K173" i="64"/>
  <c r="K175" i="64"/>
  <c r="K177" i="64"/>
  <c r="K181" i="64"/>
  <c r="K183" i="64"/>
  <c r="K185" i="64"/>
  <c r="K189" i="64"/>
  <c r="K190" i="64"/>
  <c r="K191" i="64"/>
  <c r="K193" i="64"/>
  <c r="K196" i="64"/>
  <c r="K197" i="64"/>
  <c r="K199" i="64"/>
  <c r="K201" i="64"/>
  <c r="K204" i="64"/>
  <c r="K205" i="64"/>
  <c r="K206" i="64"/>
  <c r="K8" i="64"/>
  <c r="K188" i="65"/>
  <c r="X147" i="3"/>
  <c r="K193" i="65"/>
  <c r="K199" i="65"/>
  <c r="X25" i="3"/>
  <c r="X26" i="3"/>
  <c r="X27" i="3"/>
  <c r="K11" i="65"/>
  <c r="K17" i="65"/>
  <c r="K20" i="65"/>
  <c r="K23" i="65"/>
  <c r="K26" i="65"/>
  <c r="K29" i="65"/>
  <c r="K32" i="65"/>
  <c r="K35" i="65"/>
  <c r="K41" i="65"/>
  <c r="K44" i="65"/>
  <c r="K47" i="65"/>
  <c r="K50" i="65"/>
  <c r="K53" i="65"/>
  <c r="K59" i="65"/>
  <c r="K65" i="65"/>
  <c r="K68" i="65"/>
  <c r="K71" i="65"/>
  <c r="K74" i="65"/>
  <c r="K77" i="65"/>
  <c r="K83" i="65"/>
  <c r="K89" i="65"/>
  <c r="K92" i="65"/>
  <c r="K95" i="65"/>
  <c r="K101" i="65"/>
  <c r="K113" i="65"/>
  <c r="K119" i="65"/>
  <c r="K124" i="65"/>
  <c r="K125" i="65"/>
  <c r="K129" i="65"/>
  <c r="K130" i="65"/>
  <c r="K131" i="65"/>
  <c r="Y156" i="3"/>
  <c r="Y25" i="3"/>
  <c r="Y26" i="3"/>
  <c r="X28" i="3"/>
  <c r="Z28" i="3" s="1"/>
  <c r="X141" i="3"/>
  <c r="Y155" i="3"/>
  <c r="X155" i="3"/>
  <c r="Y23" i="3"/>
  <c r="Y22" i="3"/>
  <c r="X22" i="3"/>
  <c r="K135" i="65"/>
  <c r="K138" i="65"/>
  <c r="K139" i="65"/>
  <c r="K141" i="65"/>
  <c r="K143" i="65"/>
  <c r="K145" i="65"/>
  <c r="K146" i="65"/>
  <c r="K147" i="65"/>
  <c r="K148" i="65"/>
  <c r="K149" i="65"/>
  <c r="K151" i="65"/>
  <c r="K153" i="65"/>
  <c r="K154" i="65"/>
  <c r="K155" i="65"/>
  <c r="K156" i="65"/>
  <c r="K157" i="65"/>
  <c r="K159" i="65"/>
  <c r="K161" i="65"/>
  <c r="K162" i="65"/>
  <c r="K163" i="65"/>
  <c r="K164" i="65"/>
  <c r="K165" i="65"/>
  <c r="K167" i="65"/>
  <c r="K168" i="65"/>
  <c r="K169" i="65"/>
  <c r="K170" i="65"/>
  <c r="K171" i="65"/>
  <c r="K172" i="65"/>
  <c r="K173" i="65"/>
  <c r="K175" i="65"/>
  <c r="K177" i="65"/>
  <c r="K178" i="65"/>
  <c r="K179" i="65"/>
  <c r="K180" i="65"/>
  <c r="K181" i="65"/>
  <c r="K183" i="65"/>
  <c r="K185" i="65"/>
  <c r="K186" i="65"/>
  <c r="K187" i="65"/>
  <c r="K191" i="65"/>
  <c r="K195" i="65"/>
  <c r="K196" i="65"/>
  <c r="K197" i="65"/>
  <c r="K201" i="65"/>
  <c r="K202" i="65"/>
  <c r="K203" i="65"/>
  <c r="K9" i="65"/>
  <c r="K10" i="65"/>
  <c r="K12" i="65"/>
  <c r="K13" i="65"/>
  <c r="K15" i="65"/>
  <c r="K16" i="65"/>
  <c r="K18" i="65"/>
  <c r="K19" i="65"/>
  <c r="K21" i="65"/>
  <c r="K24" i="65"/>
  <c r="K25" i="65"/>
  <c r="K27" i="65"/>
  <c r="K28" i="65"/>
  <c r="K31" i="65"/>
  <c r="K33" i="65"/>
  <c r="K34" i="65"/>
  <c r="K36" i="65"/>
  <c r="K37" i="65"/>
  <c r="K39" i="65"/>
  <c r="K42" i="65"/>
  <c r="K43" i="65"/>
  <c r="K45" i="65"/>
  <c r="K48" i="65"/>
  <c r="K49" i="65"/>
  <c r="K51" i="65"/>
  <c r="K52" i="65"/>
  <c r="K55" i="65"/>
  <c r="K57" i="65"/>
  <c r="K58" i="65"/>
  <c r="K60" i="65"/>
  <c r="K61" i="65"/>
  <c r="K63" i="65"/>
  <c r="K66" i="65"/>
  <c r="K67" i="65"/>
  <c r="K69" i="65"/>
  <c r="K73" i="65"/>
  <c r="K75" i="65"/>
  <c r="K76" i="65"/>
  <c r="K79" i="65"/>
  <c r="K81" i="65"/>
  <c r="K82" i="65"/>
  <c r="K84" i="65"/>
  <c r="K85" i="65"/>
  <c r="K87" i="65"/>
  <c r="K88" i="65"/>
  <c r="K90" i="65"/>
  <c r="K91" i="65"/>
  <c r="K93" i="65"/>
  <c r="K97" i="65"/>
  <c r="K99" i="65"/>
  <c r="K100" i="65"/>
  <c r="K103" i="65"/>
  <c r="K105" i="65"/>
  <c r="K106" i="65"/>
  <c r="K108" i="65"/>
  <c r="K109" i="65"/>
  <c r="K111" i="65"/>
  <c r="K114" i="65"/>
  <c r="K115" i="65"/>
  <c r="K117" i="65"/>
  <c r="K121" i="65"/>
  <c r="K123" i="65"/>
  <c r="K127" i="65"/>
  <c r="K132" i="65"/>
  <c r="K133" i="65"/>
  <c r="Y147" i="3"/>
  <c r="X29" i="3"/>
  <c r="Y149" i="3"/>
  <c r="X149" i="3"/>
  <c r="Y143" i="3"/>
  <c r="X143" i="3"/>
  <c r="X142" i="3"/>
  <c r="Y146" i="3"/>
  <c r="Y141" i="3"/>
  <c r="O147" i="3" l="1"/>
  <c r="O106" i="3"/>
  <c r="S144" i="3"/>
  <c r="AE152" i="3"/>
  <c r="S64" i="3"/>
  <c r="Z142" i="3"/>
  <c r="Z152" i="3"/>
  <c r="S8" i="3"/>
  <c r="S6" i="3"/>
  <c r="S37" i="3"/>
  <c r="S168" i="3"/>
  <c r="S31" i="3"/>
  <c r="S5" i="3"/>
  <c r="AD24" i="3"/>
  <c r="Z148" i="3"/>
  <c r="Z143" i="3"/>
  <c r="AD26" i="3"/>
  <c r="AD151" i="3"/>
  <c r="AD29" i="3"/>
  <c r="AD150" i="3"/>
  <c r="AD23" i="3"/>
  <c r="AD25" i="3"/>
  <c r="AD141" i="3"/>
  <c r="AD31" i="3"/>
  <c r="AD155" i="3"/>
  <c r="AD30" i="3"/>
  <c r="AD22" i="3"/>
  <c r="AD146" i="3"/>
  <c r="AD145" i="3"/>
  <c r="AD156" i="3"/>
  <c r="AD140" i="3"/>
  <c r="AD27" i="3"/>
  <c r="AD152" i="3"/>
  <c r="AD21" i="3"/>
  <c r="O13" i="3"/>
  <c r="O148" i="3"/>
  <c r="O143" i="3"/>
  <c r="T125" i="3"/>
  <c r="E14" i="6"/>
  <c r="F14" i="6" s="1"/>
  <c r="D14" i="6"/>
  <c r="AA153" i="3"/>
  <c r="AA142" i="3"/>
  <c r="K16" i="64"/>
  <c r="Y140" i="3"/>
  <c r="P163" i="3"/>
  <c r="O166" i="3"/>
  <c r="K144" i="64"/>
  <c r="O116" i="3"/>
  <c r="O59" i="3"/>
  <c r="K48" i="64"/>
  <c r="K184" i="64"/>
  <c r="K168" i="64"/>
  <c r="K120" i="64"/>
  <c r="K88" i="64"/>
  <c r="O135" i="3"/>
  <c r="K192" i="64"/>
  <c r="K152" i="64"/>
  <c r="K64" i="64"/>
  <c r="P11" i="3"/>
  <c r="P51" i="3"/>
  <c r="K176" i="64"/>
  <c r="T79" i="3"/>
  <c r="T90" i="3"/>
  <c r="T42" i="3"/>
  <c r="T71" i="3"/>
  <c r="T97" i="3"/>
  <c r="T148" i="3"/>
  <c r="T54" i="3"/>
  <c r="T78" i="3"/>
  <c r="P152" i="3"/>
  <c r="O74" i="3"/>
  <c r="P57" i="3"/>
  <c r="K180" i="64"/>
  <c r="K150" i="64"/>
  <c r="K22" i="64"/>
  <c r="K158" i="64"/>
  <c r="K140" i="64"/>
  <c r="K188" i="64"/>
  <c r="K30" i="64"/>
  <c r="O19" i="3"/>
  <c r="K186" i="64"/>
  <c r="K166" i="64"/>
  <c r="K148" i="64"/>
  <c r="K20" i="64"/>
  <c r="P130" i="3"/>
  <c r="P38" i="3"/>
  <c r="O61" i="3"/>
  <c r="Y29" i="3"/>
  <c r="K134" i="64"/>
  <c r="T82" i="3"/>
  <c r="T103" i="3"/>
  <c r="T26" i="3"/>
  <c r="T32" i="3"/>
  <c r="T48" i="3"/>
  <c r="T102" i="3"/>
  <c r="T146" i="3"/>
  <c r="T110" i="3"/>
  <c r="T151" i="3"/>
  <c r="T8" i="3"/>
  <c r="T119" i="3"/>
  <c r="T72" i="3"/>
  <c r="T144" i="3"/>
  <c r="T43" i="3"/>
  <c r="T115" i="3"/>
  <c r="T131" i="3"/>
  <c r="T19" i="3"/>
  <c r="T35" i="3"/>
  <c r="T11" i="3"/>
  <c r="T174" i="3"/>
  <c r="T134" i="3"/>
  <c r="T60" i="3"/>
  <c r="T81" i="3"/>
  <c r="T129" i="3"/>
  <c r="T73" i="3"/>
  <c r="T89" i="3"/>
  <c r="T156" i="3"/>
  <c r="T25" i="3"/>
  <c r="T68" i="3"/>
  <c r="T100" i="3"/>
  <c r="T108" i="3"/>
  <c r="T164" i="3"/>
  <c r="T49" i="3"/>
  <c r="O20" i="3"/>
  <c r="T112" i="3"/>
  <c r="T176" i="3"/>
  <c r="T147" i="3"/>
  <c r="T27" i="3"/>
  <c r="T117" i="3"/>
  <c r="T69" i="3"/>
  <c r="T173" i="3"/>
  <c r="T93" i="3"/>
  <c r="K176" i="65"/>
  <c r="K184" i="65"/>
  <c r="P104" i="3"/>
  <c r="T132" i="3"/>
  <c r="T122" i="3"/>
  <c r="X140" i="3"/>
  <c r="K96" i="65"/>
  <c r="K40" i="65"/>
  <c r="T113" i="3"/>
  <c r="P30" i="3"/>
  <c r="K144" i="65"/>
  <c r="K72" i="65"/>
  <c r="K192" i="65"/>
  <c r="X146" i="3"/>
  <c r="K158" i="65"/>
  <c r="K118" i="65"/>
  <c r="K94" i="65"/>
  <c r="K22" i="65"/>
  <c r="P162" i="3"/>
  <c r="O84" i="3"/>
  <c r="O34" i="3"/>
  <c r="T154" i="3"/>
  <c r="K30" i="65"/>
  <c r="K14" i="65"/>
  <c r="T31" i="3"/>
  <c r="X23" i="3"/>
  <c r="Z23" i="3" s="1"/>
  <c r="K142" i="65"/>
  <c r="K150" i="65"/>
  <c r="K162" i="64"/>
  <c r="K154" i="64"/>
  <c r="K146" i="64"/>
  <c r="K138" i="64"/>
  <c r="K130" i="64"/>
  <c r="K122" i="64"/>
  <c r="K114" i="64"/>
  <c r="K98" i="64"/>
  <c r="K90" i="64"/>
  <c r="K82" i="64"/>
  <c r="K74" i="64"/>
  <c r="K66" i="64"/>
  <c r="K58" i="64"/>
  <c r="K50" i="64"/>
  <c r="K34" i="64"/>
  <c r="K26" i="64"/>
  <c r="K18" i="64"/>
  <c r="K10" i="64"/>
  <c r="K178" i="64"/>
  <c r="K194" i="64"/>
  <c r="K195" i="64"/>
  <c r="O142" i="3"/>
  <c r="Z151" i="3"/>
  <c r="Z145" i="3"/>
  <c r="Z24" i="3"/>
  <c r="T149" i="3"/>
  <c r="O124" i="3"/>
  <c r="O109" i="3"/>
  <c r="O24" i="3"/>
  <c r="O126" i="3"/>
  <c r="K189" i="65"/>
  <c r="X144" i="3"/>
  <c r="Z144" i="3" s="1"/>
  <c r="K206" i="65"/>
  <c r="K194" i="65"/>
  <c r="X156" i="3"/>
  <c r="K204" i="65"/>
  <c r="K140" i="65"/>
  <c r="K137" i="65"/>
  <c r="K134" i="65"/>
  <c r="K128" i="65"/>
  <c r="K122" i="65"/>
  <c r="K116" i="65"/>
  <c r="K110" i="65"/>
  <c r="K104" i="65"/>
  <c r="K126" i="65"/>
  <c r="K107" i="65"/>
  <c r="O139" i="3"/>
  <c r="T10" i="3"/>
  <c r="O76" i="3"/>
  <c r="O145" i="3"/>
  <c r="K98" i="65"/>
  <c r="K8" i="65"/>
  <c r="P126" i="3"/>
  <c r="Z21" i="3"/>
  <c r="Z155" i="3"/>
  <c r="Z25" i="3"/>
  <c r="Z22" i="3"/>
  <c r="P12" i="3"/>
  <c r="P120" i="3"/>
  <c r="O137" i="3"/>
  <c r="P96" i="3"/>
  <c r="O165" i="3"/>
  <c r="P90" i="3"/>
  <c r="O65" i="3"/>
  <c r="P45" i="3"/>
  <c r="O99" i="3"/>
  <c r="P8" i="3"/>
  <c r="O14" i="3"/>
  <c r="O97" i="3"/>
  <c r="Y27" i="3"/>
  <c r="Z27" i="3" s="1"/>
  <c r="P147" i="3"/>
  <c r="P121" i="3"/>
  <c r="O115" i="3"/>
  <c r="O35" i="3"/>
  <c r="O105" i="3"/>
  <c r="P164" i="3"/>
  <c r="P92" i="3"/>
  <c r="O119" i="3"/>
  <c r="O88" i="3"/>
  <c r="O80" i="3"/>
  <c r="O172" i="3"/>
  <c r="P161" i="3"/>
  <c r="P160" i="3"/>
  <c r="P138" i="3"/>
  <c r="O133" i="3"/>
  <c r="O111" i="3"/>
  <c r="P89" i="3"/>
  <c r="O86" i="3"/>
  <c r="O82" i="3"/>
  <c r="P77" i="3"/>
  <c r="O70" i="3"/>
  <c r="P67" i="3"/>
  <c r="O63" i="3"/>
  <c r="P56" i="3"/>
  <c r="O53" i="3"/>
  <c r="O50" i="3"/>
  <c r="P47" i="3"/>
  <c r="O44" i="3"/>
  <c r="O33" i="3"/>
  <c r="P32" i="3"/>
  <c r="O23" i="3"/>
  <c r="P155" i="3"/>
  <c r="O43" i="3"/>
  <c r="P103" i="3"/>
  <c r="T155" i="3"/>
  <c r="O79" i="3"/>
  <c r="O156" i="3"/>
  <c r="P108" i="3"/>
  <c r="O110" i="3"/>
  <c r="P176" i="3"/>
  <c r="P78" i="3"/>
  <c r="P100" i="3"/>
  <c r="P49" i="3"/>
  <c r="O131" i="3"/>
  <c r="P173" i="3"/>
  <c r="P68" i="3"/>
  <c r="O146" i="3"/>
  <c r="P28" i="3"/>
  <c r="P129" i="3"/>
  <c r="O25" i="3"/>
  <c r="O129" i="3"/>
  <c r="P142" i="3"/>
  <c r="O117" i="3"/>
  <c r="O16" i="3"/>
  <c r="O29" i="3"/>
  <c r="P146" i="3"/>
  <c r="P110" i="3"/>
  <c r="P140" i="3"/>
  <c r="P94" i="3"/>
  <c r="P156" i="3"/>
  <c r="P148" i="3"/>
  <c r="P123" i="3"/>
  <c r="O18" i="3"/>
  <c r="O176" i="3"/>
  <c r="O54" i="3"/>
  <c r="O170" i="3"/>
  <c r="P118" i="3"/>
  <c r="O114" i="3"/>
  <c r="P43" i="3"/>
  <c r="P168" i="3"/>
  <c r="O136" i="3"/>
  <c r="P17" i="3"/>
  <c r="P76" i="3"/>
  <c r="O155" i="3"/>
  <c r="O100" i="3"/>
  <c r="P64" i="3"/>
  <c r="O69" i="3"/>
  <c r="O55" i="3"/>
  <c r="O9" i="3"/>
  <c r="P40" i="3"/>
  <c r="P75" i="3"/>
  <c r="O91" i="3"/>
  <c r="P21" i="3"/>
  <c r="P5" i="3"/>
  <c r="Z26" i="3"/>
  <c r="P24" i="3"/>
  <c r="T126" i="3"/>
  <c r="P117" i="3"/>
  <c r="T135" i="3"/>
  <c r="P69" i="3"/>
  <c r="T50" i="3"/>
  <c r="O49" i="3"/>
  <c r="T44" i="3"/>
  <c r="T18" i="3"/>
  <c r="P25" i="3"/>
  <c r="T21" i="3"/>
  <c r="O7" i="3"/>
  <c r="O41" i="3"/>
  <c r="O40" i="3"/>
  <c r="O150" i="3"/>
  <c r="O159" i="3"/>
  <c r="P112" i="3"/>
  <c r="T161" i="3"/>
  <c r="O103" i="3"/>
  <c r="P79" i="3"/>
  <c r="T70" i="3"/>
  <c r="O66" i="3"/>
  <c r="P60" i="3"/>
  <c r="T57" i="3"/>
  <c r="P18" i="3"/>
  <c r="T29" i="3"/>
  <c r="T75" i="3"/>
  <c r="P27" i="3"/>
  <c r="T61" i="3"/>
  <c r="P29" i="3"/>
  <c r="T17" i="3"/>
  <c r="O27" i="3"/>
  <c r="T80" i="3"/>
  <c r="T65" i="3"/>
  <c r="T51" i="3"/>
  <c r="O75" i="3"/>
  <c r="T28" i="3"/>
  <c r="O144" i="3"/>
  <c r="O37" i="3"/>
  <c r="P48" i="3"/>
  <c r="O140" i="3"/>
  <c r="T20" i="3"/>
  <c r="T124" i="3"/>
  <c r="T109" i="3"/>
  <c r="O108" i="3"/>
  <c r="T76" i="3"/>
  <c r="O73" i="3"/>
  <c r="P131" i="3"/>
  <c r="T106" i="3"/>
  <c r="P144" i="3"/>
  <c r="T12" i="3"/>
  <c r="P93" i="3"/>
  <c r="T36" i="3"/>
  <c r="P72" i="3"/>
  <c r="T165" i="3"/>
  <c r="O71" i="3"/>
  <c r="O87" i="3"/>
  <c r="O171" i="3"/>
  <c r="T138" i="3"/>
  <c r="T111" i="3"/>
  <c r="O81" i="3"/>
  <c r="T55" i="3"/>
  <c r="O46" i="3"/>
  <c r="O21" i="3"/>
  <c r="T9" i="3"/>
  <c r="T5" i="3"/>
  <c r="P20" i="3"/>
  <c r="P124" i="3"/>
  <c r="P109" i="3"/>
  <c r="T118" i="3"/>
  <c r="O151" i="3"/>
  <c r="T136" i="3"/>
  <c r="T74" i="3"/>
  <c r="P73" i="3"/>
  <c r="T121" i="3"/>
  <c r="P106" i="3"/>
  <c r="T114" i="3"/>
  <c r="T163" i="3"/>
  <c r="P71" i="3"/>
  <c r="T120" i="3"/>
  <c r="O112" i="3"/>
  <c r="O158" i="3"/>
  <c r="T91" i="3"/>
  <c r="P81" i="3"/>
  <c r="T63" i="3"/>
  <c r="P55" i="3"/>
  <c r="P54" i="3"/>
  <c r="O95" i="3"/>
  <c r="P9" i="3"/>
  <c r="O5" i="3"/>
  <c r="O94" i="3"/>
  <c r="T24" i="3"/>
  <c r="T40" i="3"/>
  <c r="P26" i="3"/>
  <c r="P114" i="3"/>
  <c r="O120" i="3"/>
  <c r="T166" i="3"/>
  <c r="P91" i="3"/>
  <c r="T64" i="3"/>
  <c r="T56" i="3"/>
  <c r="T45" i="3"/>
  <c r="T16" i="3"/>
  <c r="O107" i="3"/>
  <c r="O39" i="3"/>
  <c r="P102" i="3"/>
  <c r="T137" i="3"/>
  <c r="P134" i="3"/>
  <c r="T99" i="3"/>
  <c r="O98" i="3"/>
  <c r="O64" i="3"/>
  <c r="O58" i="3"/>
  <c r="O45" i="3"/>
  <c r="P42" i="3"/>
  <c r="T96" i="3"/>
  <c r="P16" i="3"/>
  <c r="P167" i="3"/>
  <c r="T167" i="3"/>
  <c r="T172" i="3"/>
  <c r="T67" i="3"/>
  <c r="T47" i="3"/>
  <c r="P41" i="3"/>
  <c r="T41" i="3"/>
  <c r="T152" i="3"/>
  <c r="T142" i="3"/>
  <c r="P151" i="3"/>
  <c r="P39" i="3"/>
  <c r="T39" i="3"/>
  <c r="P128" i="3"/>
  <c r="T128" i="3"/>
  <c r="P87" i="3"/>
  <c r="T87" i="3"/>
  <c r="P98" i="3"/>
  <c r="T98" i="3"/>
  <c r="T86" i="3"/>
  <c r="P157" i="3"/>
  <c r="T157" i="3"/>
  <c r="P52" i="3"/>
  <c r="T52" i="3"/>
  <c r="P6" i="3"/>
  <c r="T6" i="3"/>
  <c r="T168" i="3"/>
  <c r="T140" i="3"/>
  <c r="T14" i="3"/>
  <c r="P174" i="3"/>
  <c r="P159" i="3"/>
  <c r="T159" i="3"/>
  <c r="O101" i="3"/>
  <c r="O15" i="3"/>
  <c r="T38" i="3"/>
  <c r="O173" i="3"/>
  <c r="P171" i="3"/>
  <c r="T171" i="3"/>
  <c r="T160" i="3"/>
  <c r="O85" i="3"/>
  <c r="O68" i="3"/>
  <c r="P66" i="3"/>
  <c r="T66" i="3"/>
  <c r="T59" i="3"/>
  <c r="O48" i="3"/>
  <c r="P46" i="3"/>
  <c r="T46" i="3"/>
  <c r="T33" i="3"/>
  <c r="P7" i="3"/>
  <c r="T7" i="3"/>
  <c r="P170" i="3"/>
  <c r="T170" i="3"/>
  <c r="P101" i="3"/>
  <c r="T101" i="3"/>
  <c r="P15" i="3"/>
  <c r="T15" i="3"/>
  <c r="T105" i="3"/>
  <c r="T133" i="3"/>
  <c r="P85" i="3"/>
  <c r="T85" i="3"/>
  <c r="T77" i="3"/>
  <c r="P107" i="3"/>
  <c r="T107" i="3"/>
  <c r="P22" i="3"/>
  <c r="T22" i="3"/>
  <c r="O168" i="3"/>
  <c r="P13" i="3"/>
  <c r="T13" i="3"/>
  <c r="O125" i="3"/>
  <c r="P125" i="3"/>
  <c r="O175" i="3"/>
  <c r="O118" i="3"/>
  <c r="P149" i="3"/>
  <c r="P150" i="3"/>
  <c r="T150" i="3"/>
  <c r="O141" i="3"/>
  <c r="O93" i="3"/>
  <c r="P37" i="3"/>
  <c r="T37" i="3"/>
  <c r="O169" i="3"/>
  <c r="T92" i="3"/>
  <c r="O102" i="3"/>
  <c r="P158" i="3"/>
  <c r="T158" i="3"/>
  <c r="O127" i="3"/>
  <c r="O62" i="3"/>
  <c r="O60" i="3"/>
  <c r="P58" i="3"/>
  <c r="T58" i="3"/>
  <c r="T53" i="3"/>
  <c r="O42" i="3"/>
  <c r="P95" i="3"/>
  <c r="T95" i="3"/>
  <c r="T23" i="3"/>
  <c r="P143" i="3"/>
  <c r="T143" i="3"/>
  <c r="T94" i="3"/>
  <c r="T153" i="3"/>
  <c r="P175" i="3"/>
  <c r="T175" i="3"/>
  <c r="O167" i="3"/>
  <c r="O26" i="3"/>
  <c r="P141" i="3"/>
  <c r="T141" i="3"/>
  <c r="T130" i="3"/>
  <c r="O72" i="3"/>
  <c r="P169" i="3"/>
  <c r="T169" i="3"/>
  <c r="O157" i="3"/>
  <c r="T88" i="3"/>
  <c r="O134" i="3"/>
  <c r="P127" i="3"/>
  <c r="T127" i="3"/>
  <c r="O78" i="3"/>
  <c r="P62" i="3"/>
  <c r="T62" i="3"/>
  <c r="O52" i="3"/>
  <c r="O22" i="3"/>
  <c r="O6" i="3"/>
  <c r="P136" i="3"/>
  <c r="AA144" i="3" l="1"/>
  <c r="O11" i="3"/>
  <c r="O163" i="3"/>
  <c r="P135" i="3"/>
  <c r="AA140" i="3"/>
  <c r="P83" i="3"/>
  <c r="P74" i="3"/>
  <c r="P19" i="3"/>
  <c r="P61" i="3"/>
  <c r="P34" i="3"/>
  <c r="P154" i="3"/>
  <c r="O154" i="3"/>
  <c r="T34" i="3"/>
  <c r="P122" i="3"/>
  <c r="O122" i="3"/>
  <c r="O132" i="3"/>
  <c r="T83" i="3"/>
  <c r="P132" i="3"/>
  <c r="T104" i="3"/>
  <c r="P84" i="3"/>
  <c r="Z140" i="3"/>
  <c r="O30" i="3"/>
  <c r="T30" i="3"/>
  <c r="O31" i="3"/>
  <c r="P113" i="3"/>
  <c r="P31" i="3"/>
  <c r="T84" i="3"/>
  <c r="T162" i="3"/>
  <c r="O162" i="3"/>
  <c r="P88" i="3"/>
  <c r="P23" i="3"/>
  <c r="P33" i="3"/>
  <c r="P65" i="3"/>
  <c r="O113" i="3"/>
  <c r="P86" i="3"/>
  <c r="T116" i="3"/>
  <c r="O83" i="3"/>
  <c r="O51" i="3"/>
  <c r="P165" i="3"/>
  <c r="T139" i="3"/>
  <c r="P139" i="3"/>
  <c r="P145" i="3"/>
  <c r="T145" i="3"/>
  <c r="O10" i="3"/>
  <c r="O36" i="3"/>
  <c r="P116" i="3"/>
  <c r="P166" i="3"/>
  <c r="P44" i="3"/>
  <c r="P137" i="3"/>
  <c r="O164" i="3"/>
  <c r="O12" i="3"/>
  <c r="P53" i="3"/>
  <c r="O77" i="3"/>
  <c r="P14" i="3"/>
  <c r="O89" i="3"/>
  <c r="P97" i="3"/>
  <c r="O57" i="3"/>
  <c r="P36" i="3"/>
  <c r="P99" i="3"/>
  <c r="O161" i="3"/>
  <c r="O96" i="3"/>
  <c r="O90" i="3"/>
  <c r="O32" i="3"/>
  <c r="O8" i="3"/>
  <c r="P10" i="3"/>
  <c r="O160" i="3"/>
  <c r="P115" i="3"/>
  <c r="P133" i="3"/>
  <c r="P59" i="3"/>
  <c r="O138" i="3"/>
  <c r="P119" i="3"/>
  <c r="O56" i="3"/>
  <c r="P153" i="3"/>
  <c r="P111" i="3"/>
  <c r="O92" i="3"/>
  <c r="P70" i="3"/>
  <c r="O38" i="3"/>
  <c r="P80" i="3"/>
  <c r="P35" i="3"/>
  <c r="P50" i="3"/>
  <c r="P105" i="3"/>
  <c r="P172" i="3"/>
  <c r="O47" i="3"/>
  <c r="O104" i="3"/>
  <c r="P82" i="3"/>
  <c r="O121" i="3"/>
  <c r="P63" i="3"/>
  <c r="O67" i="3"/>
  <c r="AG21" i="3"/>
  <c r="AG151" i="3"/>
  <c r="Z141" i="3"/>
  <c r="Z146" i="3"/>
  <c r="Z29" i="3"/>
  <c r="Z156" i="3"/>
  <c r="Z150" i="3"/>
  <c r="Z31" i="3"/>
  <c r="Z30" i="3"/>
  <c r="AG145" i="3"/>
  <c r="AA141" i="3"/>
  <c r="U174" i="3" l="1"/>
  <c r="AA147" i="3"/>
  <c r="V123" i="3" l="1"/>
  <c r="V71" i="3"/>
  <c r="V87" i="3"/>
  <c r="V158" i="3"/>
  <c r="V103" i="3"/>
  <c r="V16" i="3"/>
  <c r="AG143" i="3"/>
  <c r="AG141" i="3"/>
  <c r="AG148" i="3"/>
  <c r="AG144" i="3"/>
  <c r="V88" i="3"/>
  <c r="V144" i="3"/>
  <c r="V117" i="3"/>
  <c r="V148" i="3"/>
  <c r="V174" i="3"/>
  <c r="V132" i="3"/>
  <c r="V24" i="3"/>
  <c r="AG28" i="3"/>
  <c r="AE21" i="3"/>
  <c r="AE143" i="3"/>
  <c r="AE140" i="3"/>
  <c r="AE147" i="3"/>
  <c r="AE24" i="3"/>
  <c r="AE31" i="3"/>
  <c r="AE153" i="3"/>
  <c r="AE30" i="3"/>
  <c r="AE29" i="3"/>
  <c r="AE156" i="3"/>
  <c r="AE149" i="3"/>
  <c r="AE150" i="3"/>
  <c r="AE142" i="3"/>
  <c r="AE146" i="3"/>
  <c r="AE148" i="3"/>
  <c r="AE151" i="3"/>
  <c r="AA28" i="3"/>
  <c r="AE28" i="3"/>
  <c r="AE27" i="3"/>
  <c r="AE26" i="3"/>
  <c r="AE141" i="3"/>
  <c r="AE145" i="3"/>
  <c r="AE144" i="3"/>
  <c r="AE155" i="3"/>
  <c r="AE22" i="3"/>
  <c r="AE23" i="3"/>
  <c r="AE25" i="3"/>
  <c r="V128" i="3"/>
  <c r="V130" i="3"/>
  <c r="V129" i="3"/>
  <c r="V131" i="3"/>
  <c r="V28" i="3"/>
  <c r="V143" i="3"/>
  <c r="V125" i="3"/>
  <c r="U151" i="3"/>
  <c r="AA151" i="3"/>
  <c r="AA149" i="3"/>
  <c r="AA31" i="3"/>
  <c r="AF22" i="3"/>
  <c r="AF23" i="3"/>
  <c r="AF25" i="3"/>
  <c r="AF21" i="3"/>
  <c r="AA155" i="3"/>
  <c r="AF145" i="3"/>
  <c r="AA26" i="3"/>
  <c r="AA27" i="3"/>
  <c r="AA148" i="3"/>
  <c r="AF146" i="3"/>
  <c r="AA143" i="3"/>
  <c r="AA150" i="3"/>
  <c r="AA156" i="3"/>
  <c r="AA29" i="3"/>
  <c r="AA30" i="3"/>
  <c r="AA152" i="3"/>
  <c r="AA24" i="3"/>
  <c r="V32" i="3"/>
  <c r="V44" i="3"/>
  <c r="V50" i="3"/>
  <c r="V56" i="3"/>
  <c r="V63" i="3"/>
  <c r="V70" i="3"/>
  <c r="V82" i="3"/>
  <c r="V89" i="3"/>
  <c r="V111" i="3"/>
  <c r="V138" i="3"/>
  <c r="V161" i="3"/>
  <c r="V166" i="3"/>
  <c r="V80" i="3"/>
  <c r="V119" i="3"/>
  <c r="V164" i="3"/>
  <c r="V35" i="3"/>
  <c r="V115" i="3"/>
  <c r="V121" i="3"/>
  <c r="V75" i="3"/>
  <c r="V136" i="3"/>
  <c r="V142" i="3"/>
  <c r="V156" i="3"/>
  <c r="V118" i="3"/>
  <c r="V30" i="3"/>
  <c r="V109" i="3"/>
  <c r="V175" i="3"/>
  <c r="V94" i="3"/>
  <c r="V140" i="3"/>
  <c r="AA33" i="39"/>
  <c r="Z33" i="39"/>
  <c r="AC33" i="39" s="1"/>
  <c r="Y33" i="39"/>
  <c r="AB33" i="39" s="1"/>
  <c r="V33" i="39"/>
  <c r="U33" i="39"/>
  <c r="Q33" i="39"/>
  <c r="P33" i="39"/>
  <c r="AD33" i="39" s="1"/>
  <c r="AA32" i="39"/>
  <c r="AD32" i="39" s="1"/>
  <c r="Z32" i="39"/>
  <c r="Y32" i="39"/>
  <c r="AB32" i="39" s="1"/>
  <c r="U32" i="39"/>
  <c r="Q32" i="39"/>
  <c r="P32" i="39"/>
  <c r="W32" i="39" s="1"/>
  <c r="AA31" i="39"/>
  <c r="Z31" i="39"/>
  <c r="AC31" i="39" s="1"/>
  <c r="Y31" i="39"/>
  <c r="AB31" i="39" s="1"/>
  <c r="V31" i="39"/>
  <c r="U31" i="39"/>
  <c r="Q31" i="39"/>
  <c r="P31" i="39"/>
  <c r="AA30" i="39"/>
  <c r="Z30" i="39"/>
  <c r="AC30" i="39" s="1"/>
  <c r="Y30" i="39"/>
  <c r="AB30" i="39" s="1"/>
  <c r="V30" i="39"/>
  <c r="U30" i="39"/>
  <c r="Q30" i="39"/>
  <c r="P30" i="39"/>
  <c r="AD30" i="39" s="1"/>
  <c r="AA29" i="39"/>
  <c r="Z29" i="39"/>
  <c r="AC29" i="39" s="1"/>
  <c r="Y29" i="39"/>
  <c r="AB29" i="39" s="1"/>
  <c r="V29" i="39"/>
  <c r="U29" i="39"/>
  <c r="Q29" i="39"/>
  <c r="P29" i="39"/>
  <c r="AD29" i="39" s="1"/>
  <c r="AA28" i="39"/>
  <c r="Z28" i="39"/>
  <c r="AC28" i="39" s="1"/>
  <c r="Y28" i="39"/>
  <c r="AB28" i="39" s="1"/>
  <c r="V28" i="39"/>
  <c r="U28" i="39"/>
  <c r="Q28" i="39"/>
  <c r="P28" i="39"/>
  <c r="W28" i="39" s="1"/>
  <c r="AA27" i="39"/>
  <c r="AD27" i="39" s="1"/>
  <c r="Z27" i="39"/>
  <c r="AC27" i="39" s="1"/>
  <c r="Y27" i="39"/>
  <c r="AB27" i="39" s="1"/>
  <c r="W27" i="39"/>
  <c r="V27" i="39"/>
  <c r="U27" i="39"/>
  <c r="Q27" i="39"/>
  <c r="P27" i="39"/>
  <c r="AA26" i="39"/>
  <c r="Z26" i="39"/>
  <c r="AC26" i="39" s="1"/>
  <c r="Y26" i="39"/>
  <c r="AB26" i="39" s="1"/>
  <c r="V26" i="39"/>
  <c r="U26" i="39"/>
  <c r="Q26" i="39"/>
  <c r="P26" i="39"/>
  <c r="AD26" i="39" s="1"/>
  <c r="AA25" i="39"/>
  <c r="Z25" i="39"/>
  <c r="AC25" i="39" s="1"/>
  <c r="Y25" i="39"/>
  <c r="AB25" i="39" s="1"/>
  <c r="V25" i="39"/>
  <c r="U25" i="39"/>
  <c r="Q25" i="39"/>
  <c r="P25" i="39"/>
  <c r="AD25" i="39" s="1"/>
  <c r="AA24" i="39"/>
  <c r="Z24" i="39"/>
  <c r="AC24" i="39" s="1"/>
  <c r="Y24" i="39"/>
  <c r="AB24" i="39" s="1"/>
  <c r="V24" i="39"/>
  <c r="U24" i="39"/>
  <c r="Q24" i="39"/>
  <c r="P24" i="39"/>
  <c r="AD24" i="39" s="1"/>
  <c r="AA23" i="39"/>
  <c r="Z23" i="39"/>
  <c r="AC23" i="39" s="1"/>
  <c r="Y23" i="39"/>
  <c r="AB23" i="39" s="1"/>
  <c r="V23" i="39"/>
  <c r="U23" i="39"/>
  <c r="Q23" i="39"/>
  <c r="P23" i="39"/>
  <c r="AD23" i="39" s="1"/>
  <c r="AA22" i="39"/>
  <c r="Z22" i="39"/>
  <c r="AC22" i="39" s="1"/>
  <c r="Y22" i="39"/>
  <c r="AB22" i="39" s="1"/>
  <c r="W22" i="39"/>
  <c r="V22" i="39"/>
  <c r="U22" i="39"/>
  <c r="Q22" i="39"/>
  <c r="P22" i="39"/>
  <c r="AA21" i="39"/>
  <c r="Z21" i="39"/>
  <c r="AC21" i="39" s="1"/>
  <c r="Y21" i="39"/>
  <c r="AB21" i="39" s="1"/>
  <c r="V21" i="39"/>
  <c r="U21" i="39"/>
  <c r="Q21" i="39"/>
  <c r="P21" i="39"/>
  <c r="W21" i="39" s="1"/>
  <c r="AA20" i="39"/>
  <c r="Z20" i="39"/>
  <c r="AC20" i="39" s="1"/>
  <c r="Y20" i="39"/>
  <c r="AB20" i="39" s="1"/>
  <c r="V20" i="39"/>
  <c r="U20" i="39"/>
  <c r="Q20" i="39"/>
  <c r="P20" i="39"/>
  <c r="AD20" i="39" s="1"/>
  <c r="AA19" i="39"/>
  <c r="Z19" i="39"/>
  <c r="AC19" i="39" s="1"/>
  <c r="Y19" i="39"/>
  <c r="AB19" i="39" s="1"/>
  <c r="V19" i="39"/>
  <c r="U19" i="39"/>
  <c r="Q19" i="39"/>
  <c r="P19" i="39"/>
  <c r="AD19" i="39" s="1"/>
  <c r="AA18" i="39"/>
  <c r="Z18" i="39"/>
  <c r="AC18" i="39" s="1"/>
  <c r="Y18" i="39"/>
  <c r="AB18" i="39" s="1"/>
  <c r="V18" i="39"/>
  <c r="U18" i="39"/>
  <c r="Q18" i="39"/>
  <c r="P18" i="39"/>
  <c r="AD18" i="39" s="1"/>
  <c r="AA17" i="39"/>
  <c r="Z17" i="39"/>
  <c r="AC17" i="39" s="1"/>
  <c r="Y17" i="39"/>
  <c r="AB17" i="39" s="1"/>
  <c r="V17" i="39"/>
  <c r="U17" i="39"/>
  <c r="Q17" i="39"/>
  <c r="P17" i="39"/>
  <c r="AD17" i="39" s="1"/>
  <c r="AA16" i="39"/>
  <c r="Z16" i="39"/>
  <c r="AC16" i="39" s="1"/>
  <c r="Y16" i="39"/>
  <c r="AB16" i="39" s="1"/>
  <c r="W16" i="39"/>
  <c r="V16" i="39"/>
  <c r="U16" i="39"/>
  <c r="Q16" i="39"/>
  <c r="P16" i="39"/>
  <c r="AA15" i="39"/>
  <c r="Z15" i="39"/>
  <c r="AC15" i="39" s="1"/>
  <c r="Y15" i="39"/>
  <c r="AB15" i="39" s="1"/>
  <c r="V15" i="39"/>
  <c r="U15" i="39"/>
  <c r="Q15" i="39"/>
  <c r="P15" i="39"/>
  <c r="W15" i="39" s="1"/>
  <c r="AA14" i="39"/>
  <c r="Z14" i="39"/>
  <c r="Y14" i="39"/>
  <c r="AB14" i="39" s="1"/>
  <c r="U14" i="39"/>
  <c r="Q14" i="39"/>
  <c r="P14" i="39"/>
  <c r="W14" i="39" s="1"/>
  <c r="AA13" i="39"/>
  <c r="Z13" i="39"/>
  <c r="AC13" i="39" s="1"/>
  <c r="Y13" i="39"/>
  <c r="AB13" i="39" s="1"/>
  <c r="V13" i="39"/>
  <c r="U13" i="39"/>
  <c r="Q13" i="39"/>
  <c r="P13" i="39"/>
  <c r="AD13" i="39" s="1"/>
  <c r="AA12" i="39"/>
  <c r="Z12" i="39"/>
  <c r="AC12" i="39" s="1"/>
  <c r="Y12" i="39"/>
  <c r="AB12" i="39" s="1"/>
  <c r="W12" i="39"/>
  <c r="V12" i="39"/>
  <c r="U12" i="39"/>
  <c r="Q12" i="39"/>
  <c r="P12" i="39"/>
  <c r="AA11" i="39"/>
  <c r="Z11" i="39"/>
  <c r="AC11" i="39" s="1"/>
  <c r="Y11" i="39"/>
  <c r="AB11" i="39" s="1"/>
  <c r="V11" i="39"/>
  <c r="U11" i="39"/>
  <c r="Q11" i="39"/>
  <c r="P11" i="39"/>
  <c r="W11" i="39" s="1"/>
  <c r="AA10" i="39"/>
  <c r="Z10" i="39"/>
  <c r="AC10" i="39" s="1"/>
  <c r="Y10" i="39"/>
  <c r="AB10" i="39" s="1"/>
  <c r="V10" i="39"/>
  <c r="U10" i="39"/>
  <c r="Q10" i="39"/>
  <c r="P10" i="39"/>
  <c r="AA9" i="39"/>
  <c r="Z9" i="39"/>
  <c r="AC9" i="39" s="1"/>
  <c r="Y9" i="39"/>
  <c r="AB9" i="39" s="1"/>
  <c r="V9" i="39"/>
  <c r="U9" i="39"/>
  <c r="Q9" i="39"/>
  <c r="P9" i="39"/>
  <c r="AA8" i="39"/>
  <c r="Z8" i="39"/>
  <c r="AC8" i="39" s="1"/>
  <c r="Y8" i="39"/>
  <c r="AB8" i="39" s="1"/>
  <c r="V8" i="39"/>
  <c r="U8" i="39"/>
  <c r="Q8" i="39"/>
  <c r="P8" i="39"/>
  <c r="AD8" i="39" s="1"/>
  <c r="AA7" i="39"/>
  <c r="Z7" i="39"/>
  <c r="AC7" i="39" s="1"/>
  <c r="Y7" i="39"/>
  <c r="AB7" i="39" s="1"/>
  <c r="V7" i="39"/>
  <c r="U7" i="39"/>
  <c r="Q7" i="39"/>
  <c r="P7" i="39"/>
  <c r="AD22" i="39" l="1"/>
  <c r="AD31" i="39"/>
  <c r="AD11" i="39"/>
  <c r="AD12" i="39"/>
  <c r="AD16" i="39"/>
  <c r="AD21" i="39"/>
  <c r="AD28" i="39"/>
  <c r="AD15" i="39"/>
  <c r="AD9" i="39"/>
  <c r="AD7" i="39"/>
  <c r="AD10" i="39"/>
  <c r="AG24" i="3"/>
  <c r="V170" i="3"/>
  <c r="V107" i="3"/>
  <c r="V150" i="3"/>
  <c r="V41" i="3"/>
  <c r="V13" i="3"/>
  <c r="V152" i="3"/>
  <c r="V97" i="3"/>
  <c r="V14" i="3"/>
  <c r="V153" i="3"/>
  <c r="V141" i="3"/>
  <c r="V167" i="3"/>
  <c r="V139" i="3"/>
  <c r="V15" i="3"/>
  <c r="V37" i="3"/>
  <c r="V169" i="3"/>
  <c r="V157" i="3"/>
  <c r="V171" i="3"/>
  <c r="V127" i="3"/>
  <c r="V98" i="3"/>
  <c r="V85" i="3"/>
  <c r="V62" i="3"/>
  <c r="V66" i="3"/>
  <c r="V58" i="3"/>
  <c r="V52" i="3"/>
  <c r="V46" i="3"/>
  <c r="V95" i="3"/>
  <c r="V22" i="3"/>
  <c r="V7" i="3"/>
  <c r="V112" i="3"/>
  <c r="V173" i="3"/>
  <c r="V102" i="3"/>
  <c r="V134" i="3"/>
  <c r="V81" i="3"/>
  <c r="V78" i="3"/>
  <c r="V68" i="3"/>
  <c r="V60" i="3"/>
  <c r="V54" i="3"/>
  <c r="V48" i="3"/>
  <c r="V42" i="3"/>
  <c r="V25" i="3"/>
  <c r="V168" i="3"/>
  <c r="V20" i="3"/>
  <c r="V26" i="3"/>
  <c r="V17" i="3"/>
  <c r="V73" i="3"/>
  <c r="V91" i="3"/>
  <c r="V69" i="3"/>
  <c r="V43" i="3"/>
  <c r="V106" i="3"/>
  <c r="V114" i="3"/>
  <c r="V34" i="3"/>
  <c r="V163" i="3"/>
  <c r="V155" i="3"/>
  <c r="V176" i="3"/>
  <c r="V162" i="3"/>
  <c r="V135" i="3"/>
  <c r="V100" i="3"/>
  <c r="V79" i="3"/>
  <c r="V61" i="3"/>
  <c r="V55" i="3"/>
  <c r="V49" i="3"/>
  <c r="V18" i="3"/>
  <c r="V9" i="3"/>
  <c r="V122" i="3"/>
  <c r="V74" i="3"/>
  <c r="V27" i="3"/>
  <c r="V5" i="3"/>
  <c r="V154" i="3"/>
  <c r="V147" i="3"/>
  <c r="V124" i="3"/>
  <c r="V40" i="3"/>
  <c r="V29" i="3"/>
  <c r="V146" i="3"/>
  <c r="V84" i="3"/>
  <c r="V10" i="3"/>
  <c r="V12" i="3"/>
  <c r="V36" i="3"/>
  <c r="V165" i="3"/>
  <c r="V120" i="3"/>
  <c r="V137" i="3"/>
  <c r="V99" i="3"/>
  <c r="V90" i="3"/>
  <c r="V83" i="3"/>
  <c r="V64" i="3"/>
  <c r="V65" i="3"/>
  <c r="V57" i="3"/>
  <c r="V51" i="3"/>
  <c r="V45" i="3"/>
  <c r="V96" i="3"/>
  <c r="V21" i="3"/>
  <c r="V11" i="3"/>
  <c r="V39" i="3"/>
  <c r="V101" i="3"/>
  <c r="V110" i="3"/>
  <c r="V19" i="3"/>
  <c r="V31" i="3"/>
  <c r="V108" i="3"/>
  <c r="V149" i="3"/>
  <c r="V159" i="3"/>
  <c r="V76" i="3"/>
  <c r="V116" i="3"/>
  <c r="V145" i="3"/>
  <c r="V113" i="3"/>
  <c r="V38" i="3"/>
  <c r="V105" i="3"/>
  <c r="V92" i="3"/>
  <c r="V172" i="3"/>
  <c r="V160" i="3"/>
  <c r="V133" i="3"/>
  <c r="V104" i="3"/>
  <c r="V86" i="3"/>
  <c r="V77" i="3"/>
  <c r="V67" i="3"/>
  <c r="V59" i="3"/>
  <c r="V53" i="3"/>
  <c r="V47" i="3"/>
  <c r="V33" i="3"/>
  <c r="V23" i="3"/>
  <c r="V6" i="3"/>
  <c r="V126" i="3"/>
  <c r="V93" i="3"/>
  <c r="V72" i="3"/>
  <c r="V151" i="3"/>
  <c r="V8" i="3"/>
  <c r="AG25" i="3"/>
  <c r="AG146" i="3"/>
  <c r="AG30" i="3"/>
  <c r="AG153" i="3"/>
  <c r="AG155" i="3"/>
  <c r="AG142" i="3"/>
  <c r="AG31" i="3"/>
  <c r="AG150" i="3"/>
  <c r="AG147" i="3"/>
  <c r="AG26" i="3"/>
  <c r="AG149" i="3"/>
  <c r="AG140" i="3"/>
  <c r="AG22" i="3"/>
  <c r="AG27" i="3"/>
  <c r="AG156" i="3"/>
  <c r="AG23" i="3"/>
  <c r="AG29" i="3"/>
  <c r="AG152" i="3"/>
  <c r="AF24" i="3"/>
  <c r="AA25" i="3"/>
  <c r="AF151" i="3"/>
  <c r="AF26" i="3"/>
  <c r="AF156" i="3"/>
  <c r="AA21" i="3"/>
  <c r="AF155" i="3"/>
  <c r="AF141" i="3"/>
  <c r="AF149" i="3"/>
  <c r="AF30" i="3"/>
  <c r="AF31" i="3"/>
  <c r="AF140" i="3"/>
  <c r="AA145" i="3"/>
  <c r="AF144" i="3"/>
  <c r="AF142" i="3"/>
  <c r="AF148" i="3"/>
  <c r="AA146" i="3"/>
  <c r="AF27" i="3"/>
  <c r="AF150" i="3"/>
  <c r="AF29" i="3"/>
  <c r="AF153" i="3"/>
  <c r="AF147" i="3"/>
  <c r="AF152" i="3"/>
  <c r="AA23" i="3"/>
  <c r="AA22" i="3"/>
  <c r="W10" i="39"/>
  <c r="AD14" i="39"/>
  <c r="W20" i="39"/>
  <c r="W26" i="39"/>
  <c r="W9" i="39"/>
  <c r="W19" i="39"/>
  <c r="W25" i="39"/>
  <c r="W31" i="39"/>
  <c r="W8" i="39"/>
  <c r="W18" i="39"/>
  <c r="W24" i="39"/>
  <c r="W30" i="39"/>
  <c r="W7" i="39"/>
  <c r="W13" i="39"/>
  <c r="W17" i="39"/>
  <c r="W23" i="39"/>
  <c r="W29" i="39"/>
  <c r="W33" i="39"/>
  <c r="AI23" i="3" l="1"/>
  <c r="U126" i="3" l="1"/>
  <c r="U124" i="3"/>
  <c r="U152" i="3"/>
  <c r="U148" i="3"/>
  <c r="U146" i="3"/>
  <c r="U142" i="3"/>
  <c r="U150" i="3"/>
  <c r="U117" i="3"/>
  <c r="U122" i="3"/>
  <c r="C5" i="6" l="1"/>
  <c r="E7" i="6"/>
  <c r="U16" i="3"/>
  <c r="U135" i="3" l="1"/>
  <c r="U31" i="3"/>
  <c r="U13" i="3"/>
  <c r="U14" i="3"/>
  <c r="U168" i="3"/>
  <c r="U20" i="3" l="1"/>
  <c r="U25" i="3" l="1"/>
  <c r="U54" i="3"/>
  <c r="U55" i="3"/>
  <c r="U56" i="3"/>
  <c r="U57" i="3"/>
  <c r="U58" i="3"/>
  <c r="U62" i="3"/>
  <c r="U77" i="3"/>
  <c r="U134" i="3"/>
  <c r="U84" i="3"/>
  <c r="U87" i="3"/>
  <c r="U88" i="3"/>
  <c r="U112" i="3"/>
  <c r="U155" i="3"/>
  <c r="U119" i="3"/>
  <c r="U120" i="3"/>
  <c r="U157" i="3"/>
  <c r="U92" i="3"/>
  <c r="U71" i="3"/>
  <c r="U163" i="3"/>
  <c r="U164" i="3"/>
  <c r="U165" i="3"/>
  <c r="U169" i="3"/>
  <c r="U105" i="3"/>
  <c r="U72" i="3"/>
  <c r="U34" i="3"/>
  <c r="U35" i="3"/>
  <c r="U36" i="3"/>
  <c r="U37" i="3"/>
  <c r="U38" i="3"/>
  <c r="U93" i="3"/>
  <c r="U114" i="3"/>
  <c r="U115" i="3"/>
  <c r="U12" i="3"/>
  <c r="U15" i="3"/>
  <c r="U113" i="3"/>
  <c r="U144" i="3"/>
  <c r="U106" i="3"/>
  <c r="U121" i="3"/>
  <c r="U10" i="3"/>
  <c r="U145" i="3"/>
  <c r="U141" i="3"/>
  <c r="U101" i="3"/>
  <c r="U26" i="3"/>
  <c r="U27" i="3"/>
  <c r="U116" i="3"/>
  <c r="U139" i="3"/>
  <c r="U39" i="3"/>
  <c r="U73" i="3"/>
  <c r="U74" i="3"/>
  <c r="U75" i="3"/>
  <c r="U76" i="3"/>
  <c r="U123" i="3"/>
  <c r="U11" i="3"/>
  <c r="U17" i="3"/>
  <c r="U136" i="3"/>
  <c r="U159" i="3"/>
  <c r="U167" i="3"/>
  <c r="U149" i="3"/>
  <c r="U156" i="3"/>
  <c r="U29" i="3"/>
  <c r="U118" i="3"/>
  <c r="U30" i="3"/>
  <c r="U107" i="3"/>
  <c r="U108" i="3"/>
  <c r="U109" i="3"/>
  <c r="U40" i="3"/>
  <c r="U175" i="3"/>
  <c r="U170" i="3"/>
  <c r="U132" i="3"/>
  <c r="U153" i="3"/>
  <c r="U24" i="3"/>
  <c r="U147" i="3"/>
  <c r="U94" i="3"/>
  <c r="U19" i="3"/>
  <c r="U154" i="3"/>
  <c r="U140" i="3"/>
  <c r="U41" i="3"/>
  <c r="U97" i="3"/>
  <c r="U110" i="3"/>
  <c r="D6" i="6" l="1"/>
  <c r="F6" i="6"/>
  <c r="G7" i="6"/>
  <c r="G5" i="6" s="1"/>
  <c r="H5" i="6" s="1"/>
  <c r="D5" i="6"/>
  <c r="E5" i="6" l="1"/>
  <c r="F5" i="6" s="1"/>
  <c r="H6" i="6" l="1"/>
  <c r="H7" i="6" s="1"/>
  <c r="F7" i="6"/>
  <c r="D7" i="6"/>
  <c r="U50" i="3"/>
  <c r="U59" i="3"/>
  <c r="U65" i="3"/>
  <c r="U69" i="3"/>
  <c r="U83" i="3"/>
  <c r="U99" i="3"/>
  <c r="U138" i="3"/>
  <c r="U22" i="3"/>
  <c r="U23" i="3"/>
  <c r="U67" i="3"/>
  <c r="U64" i="3"/>
  <c r="U53" i="3"/>
  <c r="U63" i="3"/>
  <c r="U45" i="3"/>
  <c r="U8" i="3"/>
  <c r="U32" i="3"/>
  <c r="U96" i="3"/>
  <c r="U42" i="3"/>
  <c r="U7" i="3"/>
  <c r="U6" i="3"/>
  <c r="U21" i="3"/>
  <c r="U18" i="3"/>
  <c r="U33" i="3"/>
  <c r="U43" i="3"/>
  <c r="U44" i="3"/>
  <c r="U47" i="3"/>
  <c r="U48" i="3"/>
  <c r="U49" i="3"/>
  <c r="U51" i="3"/>
  <c r="U52" i="3"/>
  <c r="U60" i="3"/>
  <c r="U61" i="3"/>
  <c r="U66" i="3"/>
  <c r="U68" i="3"/>
  <c r="U70" i="3"/>
  <c r="U78" i="3"/>
  <c r="U79" i="3"/>
  <c r="U82" i="3"/>
  <c r="U85" i="3"/>
  <c r="U86" i="3"/>
  <c r="U81" i="3"/>
  <c r="U91" i="3"/>
  <c r="U89" i="3"/>
  <c r="U90" i="3"/>
  <c r="U98" i="3"/>
  <c r="U103" i="3"/>
  <c r="U100" i="3"/>
  <c r="U111" i="3"/>
  <c r="U127" i="3"/>
  <c r="U133" i="3"/>
  <c r="U137" i="3"/>
  <c r="U158" i="3"/>
  <c r="U160" i="3"/>
  <c r="U162" i="3"/>
  <c r="U161" i="3"/>
  <c r="U166" i="3"/>
  <c r="U171" i="3"/>
  <c r="U172" i="3"/>
  <c r="U173" i="3"/>
  <c r="U176" i="3"/>
  <c r="U80" i="3"/>
  <c r="U104" i="3" l="1"/>
  <c r="U102" i="3"/>
  <c r="U46" i="3"/>
  <c r="U95" i="3"/>
  <c r="U9" i="3"/>
  <c r="U5" i="3"/>
</calcChain>
</file>

<file path=xl/sharedStrings.xml><?xml version="1.0" encoding="utf-8"?>
<sst xmlns="http://schemas.openxmlformats.org/spreadsheetml/2006/main" count="3189" uniqueCount="503">
  <si>
    <t>Fundação Getulio Vargas</t>
  </si>
  <si>
    <t>IBRE/DGD - Divisão de Gestão de Dados</t>
  </si>
  <si>
    <t>Espelho da Tela de Análise</t>
  </si>
  <si>
    <t>Produto :ALIVAR</t>
  </si>
  <si>
    <t>Elementar</t>
  </si>
  <si>
    <t>Descrição</t>
  </si>
  <si>
    <t>Medida</t>
  </si>
  <si>
    <t>Nível</t>
  </si>
  <si>
    <t>Dt.Ref.</t>
  </si>
  <si>
    <t>Variação</t>
  </si>
  <si>
    <t>FÍGADO BOVINO</t>
  </si>
  <si>
    <t>Kg</t>
  </si>
  <si>
    <t>Carnes</t>
  </si>
  <si>
    <t>CARNE BOVINA, MÚSCULO</t>
  </si>
  <si>
    <t>CARNE BOVINA, PATINHO</t>
  </si>
  <si>
    <t>CARNE, FRANGO (COXA/SOBRECOXA)</t>
  </si>
  <si>
    <t>Aves Abatidas</t>
  </si>
  <si>
    <t>MOELA, FRANGO</t>
  </si>
  <si>
    <t>un</t>
  </si>
  <si>
    <t>Peixes</t>
  </si>
  <si>
    <t>LEITE EM PÓ, DESNATADO</t>
  </si>
  <si>
    <t>Laticínios</t>
  </si>
  <si>
    <t>LEITE EM PÓ, INTEGRAL</t>
  </si>
  <si>
    <t>LEITE INTEGRAL, UAT (UHT)</t>
  </si>
  <si>
    <t>OVO, GALINHA</t>
  </si>
  <si>
    <t>Ovos</t>
  </si>
  <si>
    <t>MILHO, CANJICA</t>
  </si>
  <si>
    <t>Cereais Beneficiados</t>
  </si>
  <si>
    <t>ERVILHA, CONSERVA</t>
  </si>
  <si>
    <t>MILHO VERDE, CONSERVA</t>
  </si>
  <si>
    <t>TRIGO, QUIBE</t>
  </si>
  <si>
    <t>ABÓBORA</t>
  </si>
  <si>
    <t>Legumes e Hortaliças</t>
  </si>
  <si>
    <t>ABOBRINHA</t>
  </si>
  <si>
    <t>AGRIÃO</t>
  </si>
  <si>
    <t>AIPIM</t>
  </si>
  <si>
    <t>ALFACE, LISA</t>
  </si>
  <si>
    <t>ALHO</t>
  </si>
  <si>
    <t>BATATA DOCE</t>
  </si>
  <si>
    <t>BATATA, LAVADA</t>
  </si>
  <si>
    <t>BERINJELA</t>
  </si>
  <si>
    <t>BERTALHA</t>
  </si>
  <si>
    <t>BETERRABA</t>
  </si>
  <si>
    <t>BRÓCOLIS</t>
  </si>
  <si>
    <t>CEBOLA</t>
  </si>
  <si>
    <t>CENOURA</t>
  </si>
  <si>
    <t>CHEIRO VERDE</t>
  </si>
  <si>
    <t>CHUCHU</t>
  </si>
  <si>
    <t>COENTRO</t>
  </si>
  <si>
    <t>COUVE</t>
  </si>
  <si>
    <t>COUVE-FLOR</t>
  </si>
  <si>
    <t>ESPINAFRE</t>
  </si>
  <si>
    <t>INHAME</t>
  </si>
  <si>
    <t>MILHO VERDE, ESPIGA</t>
  </si>
  <si>
    <t>PEPINO</t>
  </si>
  <si>
    <t>PIMENTÃO VERDE</t>
  </si>
  <si>
    <t>QUIABO</t>
  </si>
  <si>
    <t>REPOLHO</t>
  </si>
  <si>
    <t>TOMATE</t>
  </si>
  <si>
    <t>VAGEM MANTEIGA</t>
  </si>
  <si>
    <t>ABACATE</t>
  </si>
  <si>
    <t>Frutas</t>
  </si>
  <si>
    <t>BANANA D'ÁGUA</t>
  </si>
  <si>
    <t>BANANA PRATA</t>
  </si>
  <si>
    <t>LARANJA LIMA</t>
  </si>
  <si>
    <t>LARANJA PÊRA</t>
  </si>
  <si>
    <t>LIMÃO TAITI</t>
  </si>
  <si>
    <t>MAÇÃ NACIONAL</t>
  </si>
  <si>
    <t>MAMÃO FORMOSA</t>
  </si>
  <si>
    <t>MANGA ESPADA</t>
  </si>
  <si>
    <t>MELANCIA</t>
  </si>
  <si>
    <t>MELÃO</t>
  </si>
  <si>
    <t>ALIMENTO À BASE DE HIDRATO DE CARBONO</t>
  </si>
  <si>
    <t>Farinhas e Massas Alimentícias</t>
  </si>
  <si>
    <t>FARINHA, MANDIOCA</t>
  </si>
  <si>
    <t>FARINHA, TRIGO</t>
  </si>
  <si>
    <t>FUBÁ, MILHO</t>
  </si>
  <si>
    <t>MASSA ALIMENTÍCIA, NINHO</t>
  </si>
  <si>
    <t>AMIDO, MILHO</t>
  </si>
  <si>
    <t>PÃO, FORMA</t>
  </si>
  <si>
    <t>Produtos Panificados</t>
  </si>
  <si>
    <t>AÇÚCAR REFINADO</t>
  </si>
  <si>
    <t>Açucares</t>
  </si>
  <si>
    <t>LEITE, COCO</t>
  </si>
  <si>
    <t>Produtos de Confeitaria</t>
  </si>
  <si>
    <t>GELÉIA, FRUTA</t>
  </si>
  <si>
    <t>Doces em Massa, Geléias e Compotas</t>
  </si>
  <si>
    <t>DOCE, GOIABADA</t>
  </si>
  <si>
    <t>ÓLEO, SOJA</t>
  </si>
  <si>
    <t>Óleos</t>
  </si>
  <si>
    <t>MARGARINA VEGETAL</t>
  </si>
  <si>
    <t>Gorduras Comestíveis</t>
  </si>
  <si>
    <t>FERMENTO QUÍMICO</t>
  </si>
  <si>
    <t>Condimentos e Produtos Correlatos</t>
  </si>
  <si>
    <t>ORÉGANO</t>
  </si>
  <si>
    <t>SAL</t>
  </si>
  <si>
    <t>POLPA, TOMATE</t>
  </si>
  <si>
    <t>SUCO, CAJU</t>
  </si>
  <si>
    <t>Bebidas Não Alcoolicas e Sorvetes</t>
  </si>
  <si>
    <t>SUCO, MARACUJÁ</t>
  </si>
  <si>
    <t>SUCO, UVA</t>
  </si>
  <si>
    <t>ÁGUA MINERAL</t>
  </si>
  <si>
    <t>CAQUI</t>
  </si>
  <si>
    <t>LARANJA SELETA</t>
  </si>
  <si>
    <t>TANGERINA MURKOTE</t>
  </si>
  <si>
    <t>TANGERINA PONKAN</t>
  </si>
  <si>
    <t>MASSA ALIMENTÍCIA, FIDELINHO</t>
  </si>
  <si>
    <t>COMPLEMENTO ALIMENTAR, PÓ</t>
  </si>
  <si>
    <t>Alimentos Preparados</t>
  </si>
  <si>
    <t>BISCOITO SALGADO</t>
  </si>
  <si>
    <t>BISCOITO DOCE</t>
  </si>
  <si>
    <t>AZEITE, OLIVA</t>
  </si>
  <si>
    <t>MARACUJÁ</t>
  </si>
  <si>
    <t>HORTELÃ</t>
  </si>
  <si>
    <t>CANELA, CASCA</t>
  </si>
  <si>
    <t>CANELA, PÓ</t>
  </si>
  <si>
    <t>CRAVO, ÍNDIA</t>
  </si>
  <si>
    <t>CAFÉ, SOLÚVEL</t>
  </si>
  <si>
    <t>Produtos e Preparados Solúveis</t>
  </si>
  <si>
    <t>FARINHA LÁCTEA</t>
  </si>
  <si>
    <t>LOURO, VERDE</t>
  </si>
  <si>
    <t>ARROZ POLIDO</t>
  </si>
  <si>
    <t>ARROZ PARBOILIZADO</t>
  </si>
  <si>
    <t>FEIJÃO PRETO</t>
  </si>
  <si>
    <t>FEIJÃO BRANCO</t>
  </si>
  <si>
    <t>FEIJÃO CARIOCA</t>
  </si>
  <si>
    <t>ABACAXI</t>
  </si>
  <si>
    <t>MASSA ALIMENTÍCIA, ESPAGUETE</t>
  </si>
  <si>
    <t>MASSA ALIMENTÍCIA, PADRE NOSSO</t>
  </si>
  <si>
    <t>PEIXE (CAÇÃO)</t>
  </si>
  <si>
    <t>ATUM, CONSERVA</t>
  </si>
  <si>
    <t>MASSA ALIMENTÍCIA, PARAFUSO</t>
  </si>
  <si>
    <t>ALIMENTO DIETÉTICO, SOJA</t>
  </si>
  <si>
    <t>Alimentos Dietéticos</t>
  </si>
  <si>
    <t>FERMENTO BIOLÓGICO SECO</t>
  </si>
  <si>
    <t>CARNE, FRANGO (FILÉ DE PEITO)</t>
  </si>
  <si>
    <t>PÃO FRANCES</t>
  </si>
  <si>
    <t>PÃO CARECA</t>
  </si>
  <si>
    <t>BROA, MILHO</t>
  </si>
  <si>
    <t>FORMULA INFANTIL, SOJA, DE SEGUIMENTO, PARA LACTENTES</t>
  </si>
  <si>
    <t>FORMULA INFANTIL, SEM LACTOSE</t>
  </si>
  <si>
    <t>TAPIOCA</t>
  </si>
  <si>
    <t>IOGURTE NATURAL</t>
  </si>
  <si>
    <t>IOGURTE, POLPA DE FRUTAS</t>
  </si>
  <si>
    <t>MASSA ALIMENTÍCIA, LETRINHAS</t>
  </si>
  <si>
    <t>ADOÇANTE DIETÉTICO</t>
  </si>
  <si>
    <t>PROTEÍNA TEXTURIZADA, SOJA</t>
  </si>
  <si>
    <t>ACELGA</t>
  </si>
  <si>
    <t>SALSA</t>
  </si>
  <si>
    <t>MANJERICÃO</t>
  </si>
  <si>
    <t>CARNE, FRANGO (COXA/ SOBRECOXA)</t>
  </si>
  <si>
    <t>MASSA ALIMENTICIA, GRAVATA</t>
  </si>
  <si>
    <t>UVA PASSA</t>
  </si>
  <si>
    <t>OLEO, MILHO</t>
  </si>
  <si>
    <t>VINAGRE, ÁLCOOL</t>
  </si>
  <si>
    <t>FORMULA INFANTIL, ELEMENTAR</t>
  </si>
  <si>
    <t>FORMULA INFANTIL, EXTENSAMENTE HIDROLISADA</t>
  </si>
  <si>
    <t>FORMULA INFANTIL, SEMI ELEMENTAR HIDROLISADA</t>
  </si>
  <si>
    <t>FORMULA INFANTIL, AR</t>
  </si>
  <si>
    <t>FORMULA INFANTIL, ISENTA DE FENILALANINA, CRIANÇAS DE 1 A 8 ANOS</t>
  </si>
  <si>
    <t>ALIMENTO DIETÉTICO A BASE DE ARROZ, EM PÓ</t>
  </si>
  <si>
    <t>FORMULA INFANTIL DE SEGMENTO</t>
  </si>
  <si>
    <t>COMPLEMENTO ALIMENTAR, EM PÓ</t>
  </si>
  <si>
    <t>REQUEIJÃO CREMOSO</t>
  </si>
  <si>
    <t>MASSA ALIMENTICIA, ARROZ</t>
  </si>
  <si>
    <t>QUEIJO PROCESSADO, UHT</t>
  </si>
  <si>
    <t>AVEIA, FARINHA</t>
  </si>
  <si>
    <t>AVEIA, FLOCOS</t>
  </si>
  <si>
    <t>AVEIA, FLOCOS FINOS</t>
  </si>
  <si>
    <t>FEIJÃO FRADINHO</t>
  </si>
  <si>
    <t>SUCO INTEGRAL, FRUTA</t>
  </si>
  <si>
    <t>CHOCOLATE COM 50% CACAU</t>
  </si>
  <si>
    <t>TORRADA SALGADA, INTEGRAL</t>
  </si>
  <si>
    <t>BISCOITO POLVILHO, SALGADO</t>
  </si>
  <si>
    <t>BISCOITO POLVILHO, DOCE</t>
  </si>
  <si>
    <t>FORMULA INFANTIL, PTN, LÁCTEA</t>
  </si>
  <si>
    <t>IOGURTE DESNATADO, SEM LACTOSE</t>
  </si>
  <si>
    <t>LEITE DE VACA, SEM LACTOSE, PÓ</t>
  </si>
  <si>
    <t>VAREJO</t>
  </si>
  <si>
    <t>ATACADO</t>
  </si>
  <si>
    <t>Análise 1</t>
  </si>
  <si>
    <t>Varejo &gt; Atacado</t>
  </si>
  <si>
    <t>Analise: ALIATA x ALIVAR</t>
  </si>
  <si>
    <t>só tem 1 preço no VAREJO</t>
  </si>
  <si>
    <t>Produto :ALIATA</t>
  </si>
  <si>
    <t>Analisado</t>
  </si>
  <si>
    <t>só tem 1 preço no ATACADO</t>
  </si>
  <si>
    <t>Total</t>
  </si>
  <si>
    <t xml:space="preserve">Itens sem preço </t>
  </si>
  <si>
    <t xml:space="preserve">Itens com preço </t>
  </si>
  <si>
    <t>%</t>
  </si>
  <si>
    <t>Item</t>
  </si>
  <si>
    <t>Praticado</t>
  </si>
  <si>
    <t>Atacado</t>
  </si>
  <si>
    <t>Varejo</t>
  </si>
  <si>
    <t>OBS</t>
  </si>
  <si>
    <t>Zerado no VAREJO</t>
  </si>
  <si>
    <t>FÍGADO BOVINO congelado,em embalagem plástica conforme a legislação.</t>
  </si>
  <si>
    <t>CARNE BOVINA, MÚSCULO sem osso, congelada,em embalagem plástica conforme a legislação.</t>
  </si>
  <si>
    <t>CARNE BOVINA, PATINHO sem osso, congelada,em embalagem plástica conforme a legislação.</t>
  </si>
  <si>
    <t>CARNE, FRANGO (COXA/SOBRECOXA) com osso, congelada,em embalagem plástica original.</t>
  </si>
  <si>
    <t>MOELA, FRANGO limpa, congelada,em embalagem plástica original.</t>
  </si>
  <si>
    <t>LEITE EM PÓ, DESNATADO instantâneo,embalagem original com no mínimo 300g.</t>
  </si>
  <si>
    <t>LEITE EM PÓ, INTEGRAL instantâneo,embalagem original com no mínimo 400g.</t>
  </si>
  <si>
    <t>LEITE INTEGRAL, UAT (UHT) em embalagem original cartonada asséptica com 1 litro</t>
  </si>
  <si>
    <t>OVO, GALINHA extra, classe a, branco, acondicionado em caixa com uma dúzia, perfazendo no mínimo 720g.</t>
  </si>
  <si>
    <t>MILHO, CANJICA misturado, classe branca, tipo 2,embalagem original com 500g.</t>
  </si>
  <si>
    <t>ERVILHA, CONSERVA em embalagem original com 200g (peso drenado).</t>
  </si>
  <si>
    <t>MILHO VERDE, CONSERVA em embalagem original com 200g (peso drenado)</t>
  </si>
  <si>
    <t>TRIGO, QUIBE embalagem original com 500 g.</t>
  </si>
  <si>
    <t xml:space="preserve">ABÓBORA </t>
  </si>
  <si>
    <t xml:space="preserve">ABOBRINHA </t>
  </si>
  <si>
    <t xml:space="preserve">AGRIÃO </t>
  </si>
  <si>
    <t xml:space="preserve">AIPIM </t>
  </si>
  <si>
    <t xml:space="preserve">ALFACE, LISA </t>
  </si>
  <si>
    <t xml:space="preserve">ALHO </t>
  </si>
  <si>
    <t xml:space="preserve">BATATA DOCE </t>
  </si>
  <si>
    <t xml:space="preserve">BATATA, LAVADA </t>
  </si>
  <si>
    <t xml:space="preserve">BERINJELA </t>
  </si>
  <si>
    <t xml:space="preserve">BERTALHA </t>
  </si>
  <si>
    <t xml:space="preserve">BETERRABA </t>
  </si>
  <si>
    <t xml:space="preserve">BRÓCOLIS </t>
  </si>
  <si>
    <t xml:space="preserve">CEBOLA </t>
  </si>
  <si>
    <t xml:space="preserve">CENOURA </t>
  </si>
  <si>
    <t xml:space="preserve">CHEIRO VERDE </t>
  </si>
  <si>
    <t xml:space="preserve">CHUCHU </t>
  </si>
  <si>
    <t xml:space="preserve">COENTRO </t>
  </si>
  <si>
    <t xml:space="preserve">COUVE </t>
  </si>
  <si>
    <t xml:space="preserve">COUVE-FLOR </t>
  </si>
  <si>
    <t xml:space="preserve">ESPINAFRE </t>
  </si>
  <si>
    <t xml:space="preserve">INHAME </t>
  </si>
  <si>
    <t xml:space="preserve">MILHO VERDE, ESPIGA </t>
  </si>
  <si>
    <t xml:space="preserve">PEPINO </t>
  </si>
  <si>
    <t xml:space="preserve">PIMENTÃO VERDE </t>
  </si>
  <si>
    <t xml:space="preserve">QUIABO </t>
  </si>
  <si>
    <t xml:space="preserve">REPOLHO </t>
  </si>
  <si>
    <t xml:space="preserve">TOMATE </t>
  </si>
  <si>
    <t xml:space="preserve">VAGEM MANTEIGA </t>
  </si>
  <si>
    <t xml:space="preserve">ABACATE </t>
  </si>
  <si>
    <t xml:space="preserve">BANANA D'ÁGUA </t>
  </si>
  <si>
    <t xml:space="preserve">BANANA PRATA </t>
  </si>
  <si>
    <t xml:space="preserve">LARANJA LIMA </t>
  </si>
  <si>
    <t xml:space="preserve">LARANJA PÊRA </t>
  </si>
  <si>
    <t xml:space="preserve">LIMÃO TAITI </t>
  </si>
  <si>
    <t xml:space="preserve">MAÇÃ NACIONAL </t>
  </si>
  <si>
    <t xml:space="preserve">MAMÃO FORMOSA </t>
  </si>
  <si>
    <t xml:space="preserve">MANGA ESPADA </t>
  </si>
  <si>
    <t xml:space="preserve">MELANCIA </t>
  </si>
  <si>
    <t xml:space="preserve">MELÃO </t>
  </si>
  <si>
    <t>ALIMENTO À BASE DE HIDRATO DE CARBONO tradicional, amido de milho, com suplemento vitamínico e mineral,embalagem original com 500g.</t>
  </si>
  <si>
    <t>FARINHA, MANDIOCA tipo 1, seca, fina, branca, crua,embalagem original com 1kg.</t>
  </si>
  <si>
    <t>FARINHA, TRIGO tipo 1,embalagem original com 1kg.</t>
  </si>
  <si>
    <t>FUBÁ, MILHO extra,embalagem original com 1kg.</t>
  </si>
  <si>
    <t>MASSA ALIMENTÍCIA, NINHO tipo talharim, com ovos,embalagem original com 500g.</t>
  </si>
  <si>
    <t>AMIDO, MILHO embalagem original com 500g.</t>
  </si>
  <si>
    <t>PÃO, FORMA tradicional,em embalagem plástica original com 500g.</t>
  </si>
  <si>
    <t>AÇÚCAR REFINADO especial,em embalagem plástica original.</t>
  </si>
  <si>
    <t>LEITE, COCO concentrado,embalagem original com 200ml.</t>
  </si>
  <si>
    <t>GELÉIA, FRUTA em embalagem plástica com 06 unidades, com no mínimo 15g cada.</t>
  </si>
  <si>
    <t>DOCE, GOIABADA sem adição de corantes,embalagem original com no mínimo 600g.</t>
  </si>
  <si>
    <t>ÓLEO, SOJA tipo 1, refinado,embalagem original com 900ml.</t>
  </si>
  <si>
    <t>MARGARINA VEGETAL cremosa, com sal, 60 a 95% de teor de lipídios, isento de gordura trans,embalagem original com 500g.</t>
  </si>
  <si>
    <t>FERMENTO QUÍMICO em pó,em embalagem original com 100g.</t>
  </si>
  <si>
    <t>ORÉGANO em embalagem original com no mínimo 3g.</t>
  </si>
  <si>
    <t>SAL refinado, iodado,embalagem plástica original com 1kg.</t>
  </si>
  <si>
    <t>POLPA, TOMATE tradicional,em embalagem original com 520g.</t>
  </si>
  <si>
    <t>SUCO, CAJU embalagem original com 500ml.</t>
  </si>
  <si>
    <t>SUCO, MARACUJÁ embalagem original com 500ml.</t>
  </si>
  <si>
    <t>SUCO, UVA embalagem original com 500ml.</t>
  </si>
  <si>
    <t>ÁGUA MINERAL natural, sem gás,embalagem plástica original com no mínimo 500ml.</t>
  </si>
  <si>
    <t xml:space="preserve">CAQUI </t>
  </si>
  <si>
    <t xml:space="preserve">LARANJA SELETA </t>
  </si>
  <si>
    <t xml:space="preserve">TANGERINA MURKOTE </t>
  </si>
  <si>
    <t xml:space="preserve">TANGERINA PONKAN </t>
  </si>
  <si>
    <t>MASSA ALIMENTÍCIA, FIDELINHO com ovos, nº 10,embalagem original com 500g.</t>
  </si>
  <si>
    <t>COMPLEMENTO ALIMENTAR, PÓ lácteo, com sacarose ,embalagem original com no mínimo 400g.</t>
  </si>
  <si>
    <t>BISCOITO SALGADO tipo cream-cracker,embalagem original com 200g.</t>
  </si>
  <si>
    <t>BISCOITO DOCE tipo maria ou maisena,embalagem original com 200g.</t>
  </si>
  <si>
    <t>AZEITE, OLIVA puro,embalagem original com 500ml.</t>
  </si>
  <si>
    <t xml:space="preserve">MARACUJÁ </t>
  </si>
  <si>
    <t xml:space="preserve">HORTELÃ </t>
  </si>
  <si>
    <t>CANELA, CASCA em embalagem original com no mínimo 10g.</t>
  </si>
  <si>
    <t>CANELA, PÓ em embalagem original com no mínimo 10g.</t>
  </si>
  <si>
    <t>CRAVO, ÍNDIA grão,em embalagem original com no mínimo 10g.</t>
  </si>
  <si>
    <t>CAFÉ, SOLÚVEL granulado,embalagem original com 100g.</t>
  </si>
  <si>
    <t>FARINHA LÁCTEA embalagem original com no mínimo 300g.</t>
  </si>
  <si>
    <t xml:space="preserve">LOURO, VERDE </t>
  </si>
  <si>
    <t>ARROZ POLIDO classe longo fino, tipo 1,em embalagem original.</t>
  </si>
  <si>
    <t>ARROZ PARBOILIZADO classe longo fino, tipo 1,em embalagem original.</t>
  </si>
  <si>
    <t>FEIJÃO PRETO grupo 1, tipo 1,embalagem original com 1kg.</t>
  </si>
  <si>
    <t>FEIJÃO BRANCO grupo 1, tipo 1,embalagem original com 500g.</t>
  </si>
  <si>
    <t>FEIJÃO CARIOCA grupo 1, tipo 1,embalagem original com 1kg.</t>
  </si>
  <si>
    <t>ABACAXI sem rama lateral.</t>
  </si>
  <si>
    <t>MASSA ALIMENTÍCIA, ESPAGUETE com ovos, nº 8 ou 9,embalagem original com 500g.</t>
  </si>
  <si>
    <t>MASSA ALIMENTÍCIA, PADRE NOSSO com semolina,embalagem original com 500g.</t>
  </si>
  <si>
    <t>PEIXE (CAÇÃO) branco,em postas, sem pele, congelado,em embalagem plástica conforme a legislação.</t>
  </si>
  <si>
    <t>ATUM, CONSERVA em óleo vegetal, ralado,embalagem original com no mínimo 120g (peso drenado).</t>
  </si>
  <si>
    <t>MASSA ALIMENTÍCIA, PARAFUSO com ovos,embalagem original com 500g.</t>
  </si>
  <si>
    <t>ALIMENTO DIETÉTICO, SOJA pó extrato solúvel de soja, isento de sacarose e lactose, com no mínimo 250g.</t>
  </si>
  <si>
    <t>FERMENTO BIOLÓGICO SECO instantâneo,embalagem original com no mínimo 10g.</t>
  </si>
  <si>
    <t>BISCOITO SALGADO integral,embalagem original com no mínimo 150g, com pacotes de no mínimo 25g.</t>
  </si>
  <si>
    <t>CARNE, FRANGO (FILÉ DE PEITO) sem osso, congelada,em embalagem plástica original.</t>
  </si>
  <si>
    <t>PÃO FRANCES com peso mínimo de 50g a unidade</t>
  </si>
  <si>
    <t>PÃO CARECA com peso de 30g a unidade</t>
  </si>
  <si>
    <t>PÃO CARECA com peso de 50g a unidade</t>
  </si>
  <si>
    <t>BISCOITO DOCE tipo rosquinha,embalagem original com no mínimo 350g.</t>
  </si>
  <si>
    <t>BROA, MILHO com peso de 50 g a unidade</t>
  </si>
  <si>
    <t>FORMULA INFANTIL, SOJA, DE SEGUIMENTO, PARA pó, à base de proteína isolada de soja, de seguimento, para lactentes,em embalagem original com no mínimo 400g.</t>
  </si>
  <si>
    <t>FORMULA INFANTIL, SEM LACTOSE pó, à base de proteínas do leite, isenta de lactose e sacarose,em embalagem original com no mínimo 400g.</t>
  </si>
  <si>
    <t>TAPIOCA granulada, tipo 1,embalagem original com no mínimo 500g.</t>
  </si>
  <si>
    <t>IOGURTE NATURAL embalagem original com no mínimo 150g</t>
  </si>
  <si>
    <t>IOGURTE, POLPA DE FRUTAS diversos sabores,embalagem original, garrafa plástica, com no mínimo 180g</t>
  </si>
  <si>
    <t>IOGURTE, POLPA DE FRUTAS diversos sabores, embalagem original, garrafa plástica, com no mínimo 900g</t>
  </si>
  <si>
    <t>MASSA ALIMENTÍCIA, LETRINHAS letrinhas/alfabeto com ovos, embalagem original com 500g</t>
  </si>
  <si>
    <t>ADOÇANTE DIETÉTICO líquido, sucralose,embalagem original com no mínimo 25 ml</t>
  </si>
  <si>
    <t>PROTEÍNA TEXTURIZADA, SOJA escura, grânulos pequenos,embalagem plástica original com 250g</t>
  </si>
  <si>
    <t xml:space="preserve">ACELGA </t>
  </si>
  <si>
    <t xml:space="preserve">SALSA </t>
  </si>
  <si>
    <t xml:space="preserve">MANJERICÃO </t>
  </si>
  <si>
    <t>BISCOITO DOCE tipo maria,embalagem original com no mínimo 20g</t>
  </si>
  <si>
    <t>CARNE, FRANGO (COXA/ SOBRECOXA) sem osso, sem pele, congelada,em embalagem plástica original</t>
  </si>
  <si>
    <t>ATUM, CONSERVA pedaços em óleo comestível, embalagem original com no mínimo 450g (preso drenado)</t>
  </si>
  <si>
    <t>MASSA ALIMENTICIA, GRAVATA com ovos, embalagem com 500 g</t>
  </si>
  <si>
    <t>UVA PASSA escura, sem semente,embalagem original com no mínimo 200g</t>
  </si>
  <si>
    <t>OLEO, MILHO refinado, tipo 1,embalagem original com 900 ml</t>
  </si>
  <si>
    <t>VINAGRE, ÁLCOOL embalagem original com no mínimo 750 ml</t>
  </si>
  <si>
    <t>FORMULA INFANTIL, ELEMENTAR nutricionalmente completa com 100% dos aminoácidos livres, 100% maltadextrina, 100% óleos vegetais, com adição de vitaminas, minerais e oligoelementos,em embalagem original com no mínimo 400g - ref. neocate lcp</t>
  </si>
  <si>
    <t>FORMULA INFANTIL, EXTENSAMENTE HIDROLISADA do soro do leite, com lactose, isenta de sacarose, com no mínimo 95% de óleos vegetais, com adição de vitaminas, minerais e oligoelementos, acondicionado em embalagem com no mínimo 400g</t>
  </si>
  <si>
    <t>FORMULA INFANTIL, SEMI ELEMENTAR HIDROLISAD do leite, polímeros de glicose, com no mínimo 40% de tcm, isenta de lactose, com adição de vitaminas, minerais e oligoelementos,em embalagem original com no mínimo 400g</t>
  </si>
  <si>
    <t>FORMULA INFANTIL, AR antiregurgitação com amido modificado, a base do leite, maltoextrina, amido modificado e lactose, com gordura láctea e óleos vegetais, com adição de vitaminas, minerais e oligoelementos,em embalagem original com no mínimo 400g</t>
  </si>
  <si>
    <t>FORMULA INFANTIL, ISENTA DE FENILALANINA, Chiperproteica, com mistura de l aminoácidos, apresentando em 100g do produto o mínimo 60g de proteína enriquecida de vitaminas, minerais e elementos traços,em embalagem original com no mínimo 500g</t>
  </si>
  <si>
    <t>ALIMENTO DIETÉTICO A BASE DE ARROZ,em PÓ com no mínimo 240mg de cálcio em 30g, sem sacarose, sem lactose, isento de glúten, acondicionado em embalagem original com no mínimo 300g</t>
  </si>
  <si>
    <t>FORMULA INFANTIL DE SEGMENTO para lactentes, a base de leite, com a seguinte composição por 100 kcal: de 1,8 a 3,5 g de proteínas; de 4,0 a 6,0g de gordura de 300 a 1400mg; de acidolinoleico, de 9,0 a 14,0g; de carboidratos; de 0,9 a 2,0 mg de ferro; em embalagem original com no mínimo 400g</t>
  </si>
  <si>
    <t>COMPLEMENTO ALIMENTAR,em PÓ isento de lactose e glúten, nutricionalmente completo, para crianças de 1 a 10 anos, polimérica, normocalorica (1.0-1, 2kcal/ml), com sacarose, com adição de vitaminas e minerais, atendendo as recomendações diárias (rda), com ou sem sabor, acondicionado em embalagem original com no mínimo 400g</t>
  </si>
  <si>
    <t>REQUEIJÃO CREMOSO tradicional,em embalagem original com no mínimo 200g</t>
  </si>
  <si>
    <t>MASSA ALIMENTICIA, ARROZ sem glúten, sem ovos,embalagem original com no mínimo 500g</t>
  </si>
  <si>
    <t>QUEIJO PROCESSADO, UHT tradicional,em embalagem original com 8 unidades, com no mínimo 17g cada.</t>
  </si>
  <si>
    <t>AVEIA, FARINHA em embalagem original com 200g.</t>
  </si>
  <si>
    <t>AVEIA, FLOCOS em embalagem original com 200g.</t>
  </si>
  <si>
    <t>AVEIA, FLOCOS FINOS em embalagem original com 200g.</t>
  </si>
  <si>
    <t>FEIJÃO FRADINHO grupo 2, tipo 3,embalagem original com 500g.</t>
  </si>
  <si>
    <t>SUCO INTEGRAL, FRUTA sem adição de açúcares, de corantes ou de conservantes artificiais,em embalagem original com no mínimo 200ml.</t>
  </si>
  <si>
    <t>SUCO INTEGRAL, FRUTA sem adição de açúcares, de corantes ou de conservantes artificiais,em embalagem original com no mínimo 1000ml.</t>
  </si>
  <si>
    <t>CHOCOLATE COM 50% CACAU em pó, solúvel, isento de glúten e de lactose,em embalagem original com no mínimo 200g.</t>
  </si>
  <si>
    <t>TORRADA SALGADA, INTEGRAL em embalagem original, individual, com peso mínimo de 14 gramas, com no máximo 130mg de sódio por porção.</t>
  </si>
  <si>
    <t>BISCOITO POLVILHO, SALGADO isento de glúten e lactose, acondicionado em embalagem original com no mínimo 100g.</t>
  </si>
  <si>
    <t>BISCOITO DOCE sem glúten e sem lactose, sem recheio, acondicionado em embalagem original com no mínimo 100g.</t>
  </si>
  <si>
    <t>BISCOITO POLVILHO, DOCE isento de glúten e lactose, acondicionado em embalagem original com no mínimo 100g.</t>
  </si>
  <si>
    <t>ALIMENTO DIETÉTICO, SOJA em pó, a base de proteína isolada de soja, isento de sacarose e lactose, para crianças de 1 ate 5 anos de idade, com adição de ômega 3 e 6,em embalagem original com 800g.</t>
  </si>
  <si>
    <t>FORMULA INFANTIL, PTN, LÁCTEA em pó, para lactentes, e de segmento para lactentes e crianças da primeira infância, a base de proteínas lácteas parcialmente hidrolisadas, baixo teor de lactose, com adição de parabióticos gos/fos, lcpufas (dha e ara) e nucleotídeos,em embalagem original com no mínimo 400g.</t>
  </si>
  <si>
    <t>IOGURTE DESNATADO, SEM LACTOSE em embalagem original com no mínimo 170g.</t>
  </si>
  <si>
    <t>LEITE DE VACA, SEM LACTOSE, PÓ instantâneo,em embalagem original com no mínimo 300g.</t>
  </si>
  <si>
    <t>FORMULA INFANTIL, ELEMENTAR em pó, nutricionalmente completa, com 100% de aminoácidos livres, 100% de maltodextrina, 100% de óleos vegetais, com adição de vitaminas, minerais e oligoelementos, destinada a crianças de 1 a 10 anos, acondicionado em embalagem original com no mínimo 400g.</t>
  </si>
  <si>
    <t>só tem 1 preço no ATACADO e 1 no VAREJO</t>
  </si>
  <si>
    <t>ATACADO - tem 2 preços... Um muito caro... Pegar mais info de atacado.</t>
  </si>
  <si>
    <t>Preço
Atacado</t>
  </si>
  <si>
    <t>Preço
Varejo</t>
  </si>
  <si>
    <t>Preço
Praticado</t>
  </si>
  <si>
    <t>Especificação cliente</t>
  </si>
  <si>
    <t>Descrição Item FGV</t>
  </si>
  <si>
    <t>MANTEIGA</t>
  </si>
  <si>
    <t>CHICÓRIA</t>
  </si>
  <si>
    <t>AMEIXA SECA</t>
  </si>
  <si>
    <t>BATATA BAROA</t>
  </si>
  <si>
    <t>MANGA PALMER</t>
  </si>
  <si>
    <t>PEIXE (LINGUADO)</t>
  </si>
  <si>
    <t>PEIXE (MERLUZA)</t>
  </si>
  <si>
    <t>OVO DE GALINHA</t>
  </si>
  <si>
    <t>FÓRMULA INFANTIL, AR, PÓ</t>
  </si>
  <si>
    <t>ADOÇANTE DIETÉTICO, LÍQUIDO</t>
  </si>
  <si>
    <t>GRÃO DE BICO</t>
  </si>
  <si>
    <t>REPOLHO ROXO</t>
  </si>
  <si>
    <t>FARINHA DE MILHO FLOCADA</t>
  </si>
  <si>
    <t>VINAGRE DE MAÇÃ</t>
  </si>
  <si>
    <t>Manteiga extra, com sal, acondicionada em embalagem original, com 200g</t>
  </si>
  <si>
    <t>CHICORIA EXTRA</t>
  </si>
  <si>
    <t>AMEIXA SECA SEM CAROÇO EM EMBALAGEM ORIGINAL COM NO MÍNIMO 500G</t>
  </si>
  <si>
    <t>BATATA BAROA, EXTRA, TAMANHO MÉDIO (PESO ENTRE 150G E 300G)</t>
  </si>
  <si>
    <t>Manga PALMER, extra, com peso médio de 450g a unidade</t>
  </si>
  <si>
    <t>PEIXE (LINGUADO), CORTADO EM FILÉ, SEM PELE, SEM ESPINHA, CONGELADO, CORTADO EM FILÉ, SEM PELE, SEM ESPINHA, CONGELADO, DEVENDO SER FORNECIDO ACONDICIONADO EM EMBALAGEM PLÁSTICA ATÓXICA, RESISTENTE, DEVIDAMENTE ROTULADA DE ACORDO COM A LEGISLAÇÃO VIGENTE</t>
  </si>
  <si>
    <t>PEIXE (MERLUZA) CORTADO EM FILE, SEM PELE, SEM ESPINHA, CONGELADO, DEVENDO SER FORNECIDO ACONDICIONADO EM EMBALAGEM PLASTICA ATOXICA, RESISTENTE, DEVIDAMENTE ROTULADA DE ACORDO COM A LEGISLACAO VIGENTE, COM NO MAXIMO 3KG</t>
  </si>
  <si>
    <t>Ovo de galinha, extra, classe A, branco, acondicionado em caixa com 30 UNIDADES, PROTEGIDOS COM FILME DE PVC CONTENDO DATA DE EMBALAGEM E VALIDADE, CARIMBO DO SIF E NOME DO PRODUTOR, PESANDO 60G A UNIDADE.</t>
  </si>
  <si>
    <t>Ovo de galinha, extra, classe A, CAIPIRA, acondicionado em caixa com 30 UNIDADES, PROTEGIDOS COM FILME DE PVC CONTENDO DATA DE EMBALAGEM E VALIDADE, CARIMBO DO SIF E NOME DO PRODUTOR, PESANDO 60G A UNIDADE.</t>
  </si>
  <si>
    <t>Fórmula infantil, AR, pó, a base de proteinas do leite, maltodextrina, amido modificado e lactose, com gordura láctea e óleos vegetais, com adição de vitaminas, minerais e oligoelementos, em embalagem original com no mínimo 800g.</t>
  </si>
  <si>
    <t>ADOÇANTE DIETÉTICO, LÍQUIDO, EDULCORANTE ESTÉVIA, EM EMBALAGEM ORIGINAL COM NO MÍNIMO 25ML.</t>
  </si>
  <si>
    <t>GRÃO DE BICO, GRUPO 1, CLASSE TIPO 1, ACONDICIONADO EM EMBALAGEM DE 500G</t>
  </si>
  <si>
    <t>REPOLHO ROXO EXTRA (PESO ENTRE 500G E 1000G)</t>
  </si>
  <si>
    <t>FARINHA DE MILHO FLOCADA, EMBALAGEM ORIGINAL COM 500G</t>
  </si>
  <si>
    <t>VINAGRE DE MAÇÃ, EM EMBALAGEM ORIGINAL COM 500ML</t>
  </si>
  <si>
    <t>só tem 2 preços no VAREJO e 2 preços no ATACADO = Varejo esta + barato que atacado!!!</t>
  </si>
  <si>
    <t>8940.33.030-54</t>
  </si>
  <si>
    <t>só tem 1 preço no ATACADO e 3 no VAREJO = Todos os preços do varejo estao mais baratos!!</t>
  </si>
  <si>
    <t>só tem 1 preço no ATACADO e todos os preços do VAREJO estao abaixo do atacado!!!</t>
  </si>
  <si>
    <t>SARDINHA, CONSERVA</t>
  </si>
  <si>
    <t>SARDINHA, CONSERVA, em óleo comestível, embalagem original com no mínimo 80g (peso drenado)</t>
  </si>
  <si>
    <t>só tem 1 preço no varejo (2,85) e 1 preço no atacado porem, o $ esta absurdamente mais caro = 8,99 no atacado!!! Deixei ZERADO!!! MAPEAR</t>
  </si>
  <si>
    <t>VER PAINEL URGENTE</t>
  </si>
  <si>
    <t>VER FATOR DO PAINEL ATAC X VAREJO</t>
  </si>
  <si>
    <t>8910.10.032-87</t>
  </si>
  <si>
    <t>Itens para duplicar no sistema e calcular conforme novo decreto 51.017</t>
  </si>
  <si>
    <t>01ªQJUL22</t>
  </si>
  <si>
    <t>Queda alta no VAREJO</t>
  </si>
  <si>
    <t>02ªQJUL22</t>
  </si>
  <si>
    <t>$ anterior
VAREJO</t>
  </si>
  <si>
    <t>$ anterior
ATACADO</t>
  </si>
  <si>
    <t>MÉDIA 1º QUARTIL</t>
  </si>
  <si>
    <t>VARIAÇÃO %</t>
  </si>
  <si>
    <t>VAREJO
na Quinzena</t>
  </si>
  <si>
    <t>ATACADO
na Quinzena</t>
  </si>
  <si>
    <t>PRATICADO</t>
  </si>
  <si>
    <t>$ anterior
PRATICADO</t>
  </si>
  <si>
    <t>PRATICADO
na Quinzena</t>
  </si>
  <si>
    <t>MEDIA ARITMÉTICA - 01QJULHO - preço fechado em 01/07/2022, entregue nessa data e não aceito</t>
  </si>
  <si>
    <t>Condição</t>
  </si>
  <si>
    <t>Preço Praticado</t>
  </si>
  <si>
    <t>Se E_atacado = 0</t>
  </si>
  <si>
    <t xml:space="preserve">0,9 * E_varejo </t>
  </si>
  <si>
    <t>MÉDIA ARITMÉTICA</t>
  </si>
  <si>
    <t>Se E_varejo = 0</t>
  </si>
  <si>
    <t xml:space="preserve">1,1 * E_atacado </t>
  </si>
  <si>
    <t xml:space="preserve">Se E_atacado &lt; E_varejo </t>
  </si>
  <si>
    <t>E_atacado + 0,75 * (E_varejo - E_atacado)</t>
  </si>
  <si>
    <t xml:space="preserve">Se E_atacado &gt; E_varejo </t>
  </si>
  <si>
    <t xml:space="preserve">E_varejo </t>
  </si>
  <si>
    <t>Nº</t>
  </si>
  <si>
    <t>Código Externo 
1º quartil - relatório</t>
  </si>
  <si>
    <t>Código Externo 
1º quartil</t>
  </si>
  <si>
    <t>Código FGV
1º quartil</t>
  </si>
  <si>
    <t>Novo Código Externo 
Média Aritmética</t>
  </si>
  <si>
    <t>Novo Código FGV
Média Aritmética</t>
  </si>
  <si>
    <t>Variação Varejo</t>
  </si>
  <si>
    <t>Variação Atacado</t>
  </si>
  <si>
    <t>Variação Praticado</t>
  </si>
  <si>
    <t>8910.09.001-29</t>
  </si>
  <si>
    <t>9010.09.001-29</t>
  </si>
  <si>
    <t>8910.09.002-00</t>
  </si>
  <si>
    <t>9010.09.002-00</t>
  </si>
  <si>
    <t>8910.09.008-03</t>
  </si>
  <si>
    <t>9010.09.008-03</t>
  </si>
  <si>
    <t>8910.09.025-04</t>
  </si>
  <si>
    <t>9010.09.025-04</t>
  </si>
  <si>
    <t>8910.10.034-49</t>
  </si>
  <si>
    <t>9010.10.034-49</t>
  </si>
  <si>
    <t>8940.33.017-87</t>
  </si>
  <si>
    <t>9040.33.017-87</t>
  </si>
  <si>
    <t>8940.33.024-06</t>
  </si>
  <si>
    <t>9040.33.024-06</t>
  </si>
  <si>
    <t>9040.33.030-54</t>
  </si>
  <si>
    <t>Não tem $ atacado</t>
  </si>
  <si>
    <t>8940.33.039-92</t>
  </si>
  <si>
    <t>9040.33.039-92</t>
  </si>
  <si>
    <t>8940.33.055-02</t>
  </si>
  <si>
    <t>9040.33.055-02</t>
  </si>
  <si>
    <t>8940.33.057-74</t>
  </si>
  <si>
    <t>9040.33.057-74</t>
  </si>
  <si>
    <t>8940.33.059-36</t>
  </si>
  <si>
    <t>9040.33.059-36</t>
  </si>
  <si>
    <t>8940.33.061-50</t>
  </si>
  <si>
    <t>9040.33.061-50</t>
  </si>
  <si>
    <t>8940.33.064-01</t>
  </si>
  <si>
    <t>9040.33.064-01</t>
  </si>
  <si>
    <t>8940.33.076-37</t>
  </si>
  <si>
    <t>9040.33.076-37</t>
  </si>
  <si>
    <t>8940.33.092-57</t>
  </si>
  <si>
    <t>9040.33.092-57</t>
  </si>
  <si>
    <t>8940.33.100-00</t>
  </si>
  <si>
    <t>9040.33.100-00</t>
  </si>
  <si>
    <t>8940.33.101-82</t>
  </si>
  <si>
    <t>9040.33.101-82</t>
  </si>
  <si>
    <t>8940.34.030-08</t>
  </si>
  <si>
    <t>9040.34.030-08</t>
  </si>
  <si>
    <t>8940.34.003-35</t>
  </si>
  <si>
    <t>9040.34.003-35</t>
  </si>
  <si>
    <t>8940.32.016-42</t>
  </si>
  <si>
    <t>9040.32.016-42</t>
  </si>
  <si>
    <t>8910.10.005-04</t>
  </si>
  <si>
    <t>9010.10.005-04</t>
  </si>
  <si>
    <t>8910.10.033-68</t>
  </si>
  <si>
    <t>9010.10.033-68</t>
  </si>
  <si>
    <t>8910.10.030-15</t>
  </si>
  <si>
    <t>9010.10.030-15</t>
  </si>
  <si>
    <t>8910.10.031-04</t>
  </si>
  <si>
    <t>9010.10.031-04</t>
  </si>
  <si>
    <t>9010.10.032-87</t>
  </si>
  <si>
    <t>8910.10.035-20</t>
  </si>
  <si>
    <t>9010.10.035-20</t>
  </si>
  <si>
    <t>$ ANTERIOR
Varejo</t>
  </si>
  <si>
    <t>$ ANTERIOR
Atacado</t>
  </si>
  <si>
    <t>$ ANTERIOR
Praticado</t>
  </si>
  <si>
    <t>FORMULA INFANTIL, ISENTA DE FENILALANINA</t>
  </si>
  <si>
    <t>FORMULA INFANTIL, SOJA, DE SEGMENTO</t>
  </si>
  <si>
    <t>FORMULA INFANTIL,  DE SEGMENTO</t>
  </si>
  <si>
    <t>ADOÇANTE DIETÉTICO LÍQUIDO</t>
  </si>
  <si>
    <t>QUINZENA ANTERIOR</t>
  </si>
  <si>
    <t>Referência : 01/08/2022</t>
  </si>
  <si>
    <t>Item FGV</t>
  </si>
  <si>
    <t>ITENS DO CONTRATO PCRJ ALIMENTAÇÃO</t>
  </si>
  <si>
    <t>PREÇO ATUAL</t>
  </si>
  <si>
    <t>PREÇO ANTERIOR</t>
  </si>
  <si>
    <t>01ªQMAR23</t>
  </si>
  <si>
    <t>Referência : 16/03/2023</t>
  </si>
  <si>
    <t>02ªQMAR23</t>
  </si>
  <si>
    <t>16/03/2023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</si>
</sst>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2" x14ac:knownFonts="1">
    <font>
      <sz val="11"/>
      <color theme="1"/>
      <name val="Calibri"/>
      <family val="2"/>
      <scheme val="minor"/>
    </font>
    <font>
      <b/>
      <sz val="11"/>
      <color theme="1"/>
      <name val="Calibri"/>
      <family val="2"/>
      <scheme val="minor"/>
    </font>
    <font>
      <b/>
      <sz val="11"/>
      <color indexed="12"/>
      <name val="Calibri"/>
      <family val="2"/>
      <scheme val="minor"/>
    </font>
    <font>
      <sz val="11"/>
      <color theme="1"/>
      <name val="Calibri"/>
      <family val="2"/>
      <scheme val="minor"/>
    </font>
    <font>
      <sz val="11"/>
      <name val="Calibri"/>
      <family val="2"/>
      <scheme val="minor"/>
    </font>
    <font>
      <b/>
      <sz val="9"/>
      <color rgb="FFFFFFFF"/>
      <name val="Arial"/>
      <family val="2"/>
    </font>
    <font>
      <sz val="9"/>
      <color rgb="FF000000"/>
      <name val="Arial"/>
      <family val="2"/>
    </font>
    <font>
      <sz val="9"/>
      <name val="Arial"/>
      <family val="2"/>
    </font>
    <font>
      <b/>
      <sz val="11"/>
      <color rgb="FFFF0000"/>
      <name val="Calibri"/>
      <family val="2"/>
      <scheme val="minor"/>
    </font>
    <font>
      <b/>
      <sz val="11"/>
      <name val="Calibri"/>
      <family val="2"/>
      <scheme val="minor"/>
    </font>
    <font>
      <b/>
      <sz val="10"/>
      <color theme="1"/>
      <name val="Arial"/>
      <family val="2"/>
    </font>
    <font>
      <b/>
      <sz val="14"/>
      <color theme="0"/>
      <name val="Calibri"/>
      <family val="2"/>
      <scheme val="minor"/>
    </font>
    <font>
      <b/>
      <sz val="11"/>
      <color theme="0"/>
      <name val="Calibri"/>
      <family val="2"/>
      <scheme val="minor"/>
    </font>
    <font>
      <b/>
      <sz val="10"/>
      <color rgb="FFFF0000"/>
      <name val="Arial"/>
      <family val="2"/>
    </font>
    <font>
      <b/>
      <sz val="9"/>
      <color theme="0"/>
      <name val="Arial"/>
      <family val="2"/>
    </font>
    <font>
      <b/>
      <sz val="9"/>
      <name val="Arial"/>
      <family val="2"/>
    </font>
    <font>
      <b/>
      <sz val="12"/>
      <color rgb="FFFF0000"/>
      <name val="Calibri"/>
      <family val="2"/>
      <scheme val="minor"/>
    </font>
    <font>
      <sz val="9"/>
      <color rgb="FFFF0000"/>
      <name val="Arial"/>
      <family val="2"/>
    </font>
    <font>
      <b/>
      <sz val="10"/>
      <color theme="0"/>
      <name val="Arial"/>
      <family val="2"/>
    </font>
    <font>
      <b/>
      <sz val="10"/>
      <name val="Arial"/>
      <family val="2"/>
    </font>
    <font>
      <b/>
      <sz val="14"/>
      <color theme="3" tint="-0.249977111117893"/>
      <name val="Calibri"/>
      <family val="2"/>
      <scheme val="minor"/>
    </font>
    <font>
      <sz val="10"/>
      <color theme="1"/>
      <name val="Calibri"/>
      <family val="2"/>
    </font>
    <font>
      <b/>
      <sz val="10"/>
      <color theme="9" tint="-0.249977111117893"/>
      <name val="Calibri"/>
      <family val="2"/>
    </font>
    <font>
      <b/>
      <sz val="10"/>
      <color theme="1"/>
      <name val="Calibri"/>
      <family val="2"/>
    </font>
    <font>
      <b/>
      <sz val="10"/>
      <name val="Calibri"/>
      <family val="2"/>
    </font>
    <font>
      <b/>
      <sz val="10"/>
      <color theme="0"/>
      <name val="Calibri"/>
      <family val="2"/>
    </font>
    <font>
      <b/>
      <sz val="10"/>
      <color rgb="FFFF0000"/>
      <name val="Calibri"/>
      <family val="2"/>
    </font>
    <font>
      <sz val="10"/>
      <name val="Calibri"/>
      <family val="2"/>
    </font>
    <font>
      <b/>
      <sz val="10"/>
      <color indexed="12"/>
      <name val="Calibri"/>
      <family val="2"/>
    </font>
    <font>
      <b/>
      <sz val="10"/>
      <color theme="3"/>
      <name val="Calibri"/>
      <family val="2"/>
    </font>
    <font>
      <b/>
      <sz val="10"/>
      <color rgb="FFFFFF00"/>
      <name val="Calibri"/>
      <family val="2"/>
    </font>
    <font>
      <b/>
      <sz val="10"/>
      <color theme="1"/>
      <name val="Calibri"/>
      <family val="2"/>
      <scheme val="minor"/>
    </font>
  </fonts>
  <fills count="19">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rgb="FF37608F"/>
        <bgColor indexed="64"/>
      </patternFill>
    </fill>
    <fill>
      <patternFill patternType="solid">
        <fgColor rgb="FFFFFFFF"/>
        <bgColor indexed="64"/>
      </patternFill>
    </fill>
    <fill>
      <patternFill patternType="solid">
        <fgColor rgb="FF10253F"/>
        <bgColor indexed="64"/>
      </patternFill>
    </fill>
    <fill>
      <patternFill patternType="solid">
        <fgColor rgb="FF002060"/>
        <bgColor indexed="64"/>
      </patternFill>
    </fill>
    <fill>
      <patternFill patternType="solid">
        <fgColor rgb="FF92D050"/>
        <bgColor indexed="64"/>
      </patternFill>
    </fill>
    <fill>
      <patternFill patternType="solid">
        <fgColor theme="5" tint="-0.499984740745262"/>
        <bgColor indexed="64"/>
      </patternFill>
    </fill>
    <fill>
      <patternFill patternType="solid">
        <fgColor theme="9"/>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4" tint="-0.499984740745262"/>
        <bgColor indexed="64"/>
      </patternFill>
    </fill>
    <fill>
      <patternFill patternType="solid">
        <fgColor theme="1"/>
        <bgColor indexed="64"/>
      </patternFill>
    </fill>
    <fill>
      <patternFill patternType="solid">
        <fgColor rgb="FFFF000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6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style="medium">
        <color indexed="64"/>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rgb="FF000000"/>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251">
    <xf numFmtId="0" fontId="0" fillId="0" borderId="0" xfId="0"/>
    <xf numFmtId="49" fontId="1" fillId="0" borderId="0" xfId="0" applyNumberFormat="1" applyFont="1" applyAlignment="1">
      <alignment horizontal="center" vertical="center"/>
    </xf>
    <xf numFmtId="0" fontId="1" fillId="0" borderId="0" xfId="0" applyFont="1" applyAlignment="1">
      <alignment horizontal="left" vertical="center"/>
    </xf>
    <xf numFmtId="0" fontId="0" fillId="0" borderId="0" xfId="0" applyAlignment="1">
      <alignment horizontal="center" vertical="center"/>
    </xf>
    <xf numFmtId="10" fontId="1" fillId="0" borderId="1" xfId="1" applyNumberFormat="1" applyFont="1" applyBorder="1" applyAlignment="1">
      <alignment horizontal="center" vertical="center"/>
    </xf>
    <xf numFmtId="49" fontId="1" fillId="0" borderId="1" xfId="0" applyNumberFormat="1" applyFont="1" applyBorder="1" applyAlignment="1">
      <alignment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1" xfId="0" applyFont="1" applyBorder="1" applyAlignment="1">
      <alignment vertical="center"/>
    </xf>
    <xf numFmtId="0" fontId="4" fillId="0" borderId="1" xfId="0" applyFont="1" applyBorder="1" applyAlignment="1">
      <alignment horizontal="center" vertical="center"/>
    </xf>
    <xf numFmtId="49" fontId="4" fillId="0" borderId="1" xfId="0" applyNumberFormat="1" applyFont="1" applyBorder="1" applyAlignment="1">
      <alignment vertical="center"/>
    </xf>
    <xf numFmtId="49" fontId="4" fillId="0" borderId="1" xfId="0" applyNumberFormat="1" applyFont="1" applyBorder="1" applyAlignment="1">
      <alignment horizontal="center" vertical="center"/>
    </xf>
    <xf numFmtId="2" fontId="4" fillId="0" borderId="1" xfId="0" applyNumberFormat="1" applyFont="1" applyBorder="1" applyAlignment="1">
      <alignment horizontal="center" vertical="center"/>
    </xf>
    <xf numFmtId="10" fontId="5" fillId="4" borderId="0" xfId="0" applyNumberFormat="1" applyFont="1" applyFill="1" applyAlignment="1">
      <alignment horizontal="center" vertical="center"/>
    </xf>
    <xf numFmtId="0" fontId="5" fillId="4" borderId="0" xfId="0" applyFont="1" applyFill="1" applyAlignment="1">
      <alignment horizontal="center" vertical="center"/>
    </xf>
    <xf numFmtId="0" fontId="5" fillId="4" borderId="0" xfId="0" applyFont="1" applyFill="1" applyAlignment="1">
      <alignment vertical="center"/>
    </xf>
    <xf numFmtId="10" fontId="6" fillId="5" borderId="0" xfId="1" applyNumberFormat="1"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0" xfId="0" applyFont="1" applyFill="1" applyAlignment="1">
      <alignment vertical="center" wrapText="1"/>
    </xf>
    <xf numFmtId="10" fontId="7" fillId="0" borderId="0" xfId="1" applyNumberFormat="1" applyFont="1" applyFill="1" applyBorder="1" applyAlignment="1">
      <alignment horizontal="center" vertical="center" wrapText="1"/>
    </xf>
    <xf numFmtId="0" fontId="5" fillId="6" borderId="0" xfId="0" applyFont="1" applyFill="1" applyAlignment="1">
      <alignment horizontal="center" vertical="center" wrapText="1"/>
    </xf>
    <xf numFmtId="0" fontId="9" fillId="0" borderId="1" xfId="0" applyFont="1" applyBorder="1" applyAlignment="1">
      <alignment vertical="center"/>
    </xf>
    <xf numFmtId="0" fontId="8" fillId="3" borderId="1" xfId="0" applyFont="1" applyFill="1" applyBorder="1" applyAlignment="1">
      <alignment horizontal="center" vertical="center"/>
    </xf>
    <xf numFmtId="0" fontId="0" fillId="0" borderId="0" xfId="0" applyAlignment="1">
      <alignment vertical="center"/>
    </xf>
    <xf numFmtId="49" fontId="1" fillId="0" borderId="1" xfId="0" applyNumberFormat="1" applyFont="1" applyBorder="1" applyAlignment="1">
      <alignment horizontal="center" vertical="center" wrapText="1"/>
    </xf>
    <xf numFmtId="49" fontId="1" fillId="0" borderId="0" xfId="0" applyNumberFormat="1" applyFont="1" applyAlignment="1">
      <alignment vertical="center"/>
    </xf>
    <xf numFmtId="0" fontId="1" fillId="0" borderId="0" xfId="0" applyFont="1" applyAlignment="1">
      <alignment horizontal="center" vertical="center"/>
    </xf>
    <xf numFmtId="2" fontId="0" fillId="0" borderId="0" xfId="0" applyNumberFormat="1" applyAlignment="1">
      <alignment horizontal="center" vertical="center"/>
    </xf>
    <xf numFmtId="0" fontId="1" fillId="0" borderId="0" xfId="0" applyFont="1" applyAlignment="1">
      <alignment vertical="center"/>
    </xf>
    <xf numFmtId="0" fontId="9" fillId="0" borderId="1" xfId="0"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horizontal="left" vertical="center"/>
    </xf>
    <xf numFmtId="0" fontId="8" fillId="0" borderId="0" xfId="0" applyFont="1" applyAlignment="1">
      <alignment vertical="center"/>
    </xf>
    <xf numFmtId="0" fontId="4" fillId="0" borderId="0" xfId="0" applyFont="1"/>
    <xf numFmtId="49" fontId="1" fillId="0" borderId="0" xfId="0" applyNumberFormat="1" applyFont="1" applyAlignment="1">
      <alignment horizontal="left" vertical="center"/>
    </xf>
    <xf numFmtId="2" fontId="1" fillId="0" borderId="0" xfId="0" applyNumberFormat="1" applyFont="1" applyAlignment="1">
      <alignment horizontal="center" vertical="center"/>
    </xf>
    <xf numFmtId="0" fontId="0" fillId="0" borderId="0" xfId="0" applyAlignment="1">
      <alignment horizontal="left" vertical="center"/>
    </xf>
    <xf numFmtId="49" fontId="9" fillId="0" borderId="1" xfId="0" applyNumberFormat="1" applyFont="1" applyBorder="1" applyAlignment="1">
      <alignment horizontal="center" vertical="center" wrapText="1"/>
    </xf>
    <xf numFmtId="0" fontId="12" fillId="9" borderId="4" xfId="0" applyFont="1" applyFill="1" applyBorder="1" applyAlignment="1">
      <alignment horizontal="center" vertical="center"/>
    </xf>
    <xf numFmtId="0" fontId="12" fillId="9" borderId="5" xfId="0" applyFont="1" applyFill="1" applyBorder="1" applyAlignment="1">
      <alignment horizontal="center" vertical="center"/>
    </xf>
    <xf numFmtId="0" fontId="11" fillId="7" borderId="0" xfId="0" applyFont="1" applyFill="1" applyAlignment="1">
      <alignment horizontal="center" vertical="center"/>
    </xf>
    <xf numFmtId="0" fontId="14" fillId="6" borderId="12" xfId="0" applyFont="1" applyFill="1" applyBorder="1" applyAlignment="1">
      <alignment horizontal="center" vertical="center" readingOrder="1"/>
    </xf>
    <xf numFmtId="0" fontId="8" fillId="0" borderId="0" xfId="0" applyFont="1" applyAlignment="1">
      <alignment horizontal="left" vertical="center"/>
    </xf>
    <xf numFmtId="0" fontId="15" fillId="5" borderId="12" xfId="0" applyFont="1" applyFill="1" applyBorder="1" applyAlignment="1">
      <alignment horizontal="left" vertical="center" readingOrder="1"/>
    </xf>
    <xf numFmtId="0" fontId="12" fillId="2" borderId="6" xfId="0" applyFont="1" applyFill="1" applyBorder="1" applyAlignment="1">
      <alignment horizontal="center" vertical="center"/>
    </xf>
    <xf numFmtId="0" fontId="10" fillId="0" borderId="1" xfId="0" applyFont="1" applyBorder="1" applyAlignment="1">
      <alignment horizontal="center"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2" fontId="10" fillId="10" borderId="18"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49" fontId="12" fillId="2" borderId="1" xfId="0" applyNumberFormat="1" applyFont="1" applyFill="1" applyBorder="1" applyAlignment="1">
      <alignment horizontal="center" vertical="center" wrapText="1"/>
    </xf>
    <xf numFmtId="2" fontId="17"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2" fontId="1" fillId="0" borderId="1" xfId="0" applyNumberFormat="1" applyFont="1" applyBorder="1" applyAlignment="1">
      <alignment horizontal="center" vertical="center"/>
    </xf>
    <xf numFmtId="0" fontId="0" fillId="0" borderId="1" xfId="0" applyBorder="1"/>
    <xf numFmtId="10" fontId="0" fillId="0" borderId="0" xfId="1" applyNumberFormat="1" applyFont="1" applyAlignment="1">
      <alignment horizontal="center" vertical="center"/>
    </xf>
    <xf numFmtId="10" fontId="1" fillId="3" borderId="1" xfId="1" applyNumberFormat="1" applyFont="1" applyFill="1" applyBorder="1" applyAlignment="1">
      <alignment horizontal="center" vertical="center"/>
    </xf>
    <xf numFmtId="2" fontId="1" fillId="11" borderId="1" xfId="0" applyNumberFormat="1" applyFont="1" applyFill="1" applyBorder="1" applyAlignment="1">
      <alignment horizontal="center" vertical="center"/>
    </xf>
    <xf numFmtId="0" fontId="9" fillId="3" borderId="1" xfId="0" applyFont="1" applyFill="1" applyBorder="1" applyAlignment="1">
      <alignment vertical="center"/>
    </xf>
    <xf numFmtId="0" fontId="8" fillId="0" borderId="1" xfId="0" applyFont="1" applyBorder="1" applyAlignment="1">
      <alignment vertical="center"/>
    </xf>
    <xf numFmtId="2" fontId="9" fillId="0" borderId="1" xfId="0" applyNumberFormat="1" applyFont="1" applyBorder="1" applyAlignment="1">
      <alignment horizontal="center" vertical="center"/>
    </xf>
    <xf numFmtId="49" fontId="8" fillId="0" borderId="1" xfId="0" applyNumberFormat="1" applyFont="1" applyBorder="1" applyAlignment="1">
      <alignment vertical="center"/>
    </xf>
    <xf numFmtId="0" fontId="4" fillId="0" borderId="1" xfId="0" applyFont="1" applyBorder="1"/>
    <xf numFmtId="0" fontId="18" fillId="2" borderId="1" xfId="0" applyFont="1" applyFill="1" applyBorder="1" applyAlignment="1">
      <alignment horizontal="center" vertical="center" wrapText="1"/>
    </xf>
    <xf numFmtId="49" fontId="19" fillId="0" borderId="1" xfId="0" applyNumberFormat="1"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49" fontId="2" fillId="0" borderId="0" xfId="0" applyNumberFormat="1" applyFont="1" applyAlignment="1">
      <alignment horizontal="center" vertical="center"/>
    </xf>
    <xf numFmtId="10" fontId="1" fillId="0" borderId="0" xfId="1" applyNumberFormat="1" applyFont="1" applyAlignment="1">
      <alignment horizontal="center" vertical="center"/>
    </xf>
    <xf numFmtId="49" fontId="19" fillId="0" borderId="1" xfId="0" applyNumberFormat="1" applyFont="1" applyBorder="1" applyAlignment="1">
      <alignment vertical="center"/>
    </xf>
    <xf numFmtId="0" fontId="1" fillId="0" borderId="0" xfId="0" applyFont="1" applyAlignment="1">
      <alignment horizontal="centerContinuous" vertical="center"/>
    </xf>
    <xf numFmtId="0" fontId="20" fillId="0" borderId="0" xfId="0" applyFont="1" applyAlignment="1">
      <alignment horizontal="centerContinuous" vertical="center"/>
    </xf>
    <xf numFmtId="14" fontId="0" fillId="0" borderId="0" xfId="0" applyNumberFormat="1" applyAlignment="1">
      <alignment horizontal="left"/>
    </xf>
    <xf numFmtId="0" fontId="21" fillId="0" borderId="0" xfId="0" applyFont="1" applyAlignment="1">
      <alignment horizontal="center" vertical="center"/>
    </xf>
    <xf numFmtId="2" fontId="22" fillId="0" borderId="7" xfId="0" applyNumberFormat="1" applyFont="1" applyBorder="1" applyAlignment="1">
      <alignment horizontal="centerContinuous"/>
    </xf>
    <xf numFmtId="2" fontId="22" fillId="0" borderId="10" xfId="0" applyNumberFormat="1" applyFont="1" applyBorder="1" applyAlignment="1">
      <alignment horizontal="centerContinuous"/>
    </xf>
    <xf numFmtId="2" fontId="22" fillId="0" borderId="8" xfId="0" applyNumberFormat="1" applyFont="1" applyBorder="1" applyAlignment="1">
      <alignment horizontal="centerContinuous"/>
    </xf>
    <xf numFmtId="0" fontId="23" fillId="0" borderId="0" xfId="0" applyFont="1" applyAlignment="1">
      <alignment horizontal="left" vertical="center"/>
    </xf>
    <xf numFmtId="2" fontId="22" fillId="0" borderId="2" xfId="0" applyNumberFormat="1" applyFont="1" applyBorder="1" applyAlignment="1">
      <alignment horizontal="centerContinuous" vertical="center"/>
    </xf>
    <xf numFmtId="2" fontId="22" fillId="0" borderId="9" xfId="0" applyNumberFormat="1" applyFont="1" applyBorder="1" applyAlignment="1">
      <alignment horizontal="centerContinuous" vertical="center"/>
    </xf>
    <xf numFmtId="2" fontId="22" fillId="0" borderId="3" xfId="0" applyNumberFormat="1" applyFont="1" applyBorder="1" applyAlignment="1">
      <alignment horizontal="centerContinuous" vertical="center"/>
    </xf>
    <xf numFmtId="2" fontId="22" fillId="0" borderId="21" xfId="0" applyNumberFormat="1" applyFont="1" applyBorder="1" applyAlignment="1">
      <alignment horizontal="centerContinuous" vertical="center"/>
    </xf>
    <xf numFmtId="2" fontId="22" fillId="0" borderId="20" xfId="0" applyNumberFormat="1" applyFont="1" applyBorder="1" applyAlignment="1">
      <alignment horizontal="centerContinuous" vertical="center"/>
    </xf>
    <xf numFmtId="2" fontId="22" fillId="0" borderId="22" xfId="0" applyNumberFormat="1" applyFont="1" applyBorder="1" applyAlignment="1">
      <alignment horizontal="centerContinuous" vertical="center"/>
    </xf>
    <xf numFmtId="0" fontId="24" fillId="0" borderId="9" xfId="0" applyFont="1" applyBorder="1" applyAlignment="1">
      <alignment horizontal="centerContinuous" vertical="center"/>
    </xf>
    <xf numFmtId="0" fontId="24" fillId="0" borderId="3" xfId="0" applyFont="1" applyBorder="1" applyAlignment="1">
      <alignment horizontal="centerContinuous" vertical="center"/>
    </xf>
    <xf numFmtId="2" fontId="25" fillId="10" borderId="19" xfId="0" applyNumberFormat="1" applyFont="1" applyFill="1" applyBorder="1" applyAlignment="1">
      <alignment horizontal="center" vertical="center" wrapText="1"/>
    </xf>
    <xf numFmtId="2" fontId="25" fillId="10" borderId="2" xfId="0" applyNumberFormat="1" applyFont="1" applyFill="1" applyBorder="1" applyAlignment="1">
      <alignment horizontal="centerContinuous" vertical="center" wrapText="1"/>
    </xf>
    <xf numFmtId="2" fontId="25" fillId="10" borderId="9" xfId="0" applyNumberFormat="1" applyFont="1" applyFill="1" applyBorder="1" applyAlignment="1">
      <alignment horizontal="centerContinuous" vertical="center" wrapText="1"/>
    </xf>
    <xf numFmtId="2" fontId="25" fillId="10" borderId="3" xfId="0" applyNumberFormat="1" applyFont="1" applyFill="1" applyBorder="1" applyAlignment="1">
      <alignment horizontal="centerContinuous" vertical="center" wrapText="1"/>
    </xf>
    <xf numFmtId="2" fontId="25" fillId="10" borderId="18" xfId="0" applyNumberFormat="1" applyFont="1" applyFill="1" applyBorder="1" applyAlignment="1">
      <alignment horizontal="center" vertical="center" wrapText="1"/>
    </xf>
    <xf numFmtId="2" fontId="22" fillId="0" borderId="18" xfId="0" applyNumberFormat="1" applyFont="1" applyBorder="1" applyAlignment="1">
      <alignment horizontal="center" vertical="center" wrapText="1"/>
    </xf>
    <xf numFmtId="2" fontId="25" fillId="12" borderId="18" xfId="0" applyNumberFormat="1" applyFont="1" applyFill="1" applyBorder="1" applyAlignment="1">
      <alignment horizontal="center" vertical="center" wrapText="1"/>
    </xf>
    <xf numFmtId="0" fontId="26" fillId="3" borderId="1" xfId="0" applyFont="1" applyFill="1" applyBorder="1" applyAlignment="1">
      <alignment horizontal="center" vertical="center"/>
    </xf>
    <xf numFmtId="2" fontId="23" fillId="0" borderId="1" xfId="0" applyNumberFormat="1" applyFont="1" applyBorder="1" applyAlignment="1">
      <alignment horizontal="center" vertical="center"/>
    </xf>
    <xf numFmtId="10" fontId="21" fillId="0" borderId="1" xfId="1" applyNumberFormat="1" applyFont="1" applyFill="1" applyBorder="1" applyAlignment="1">
      <alignment horizontal="center" vertical="center"/>
    </xf>
    <xf numFmtId="0" fontId="21" fillId="0" borderId="1" xfId="0" applyFont="1" applyBorder="1"/>
    <xf numFmtId="0" fontId="23" fillId="0" borderId="1" xfId="0" applyFont="1" applyBorder="1" applyAlignment="1">
      <alignment horizontal="left" vertical="center"/>
    </xf>
    <xf numFmtId="2" fontId="23" fillId="0" borderId="1" xfId="1" applyNumberFormat="1" applyFont="1" applyFill="1" applyBorder="1" applyAlignment="1">
      <alignment horizontal="center" vertical="center"/>
    </xf>
    <xf numFmtId="0" fontId="26" fillId="0" borderId="1" xfId="0" applyFont="1" applyBorder="1" applyAlignment="1">
      <alignment horizontal="left" vertical="center"/>
    </xf>
    <xf numFmtId="0" fontId="27" fillId="0" borderId="1" xfId="0" applyFont="1" applyBorder="1"/>
    <xf numFmtId="0" fontId="26" fillId="0" borderId="1" xfId="0" applyFont="1" applyBorder="1" applyAlignment="1">
      <alignment vertical="center"/>
    </xf>
    <xf numFmtId="0" fontId="24" fillId="0" borderId="1" xfId="0" applyFont="1" applyBorder="1" applyAlignment="1">
      <alignment horizontal="left" vertical="center"/>
    </xf>
    <xf numFmtId="2" fontId="24" fillId="0" borderId="1" xfId="0" applyNumberFormat="1" applyFont="1" applyBorder="1" applyAlignment="1">
      <alignment horizontal="center" vertical="center"/>
    </xf>
    <xf numFmtId="10" fontId="27" fillId="0" borderId="1" xfId="1" applyNumberFormat="1" applyFont="1" applyFill="1" applyBorder="1" applyAlignment="1">
      <alignment horizontal="center" vertical="center"/>
    </xf>
    <xf numFmtId="2" fontId="24" fillId="0" borderId="1" xfId="0" applyNumberFormat="1" applyFont="1" applyBorder="1" applyAlignment="1">
      <alignment horizontal="left" vertical="center"/>
    </xf>
    <xf numFmtId="0" fontId="23" fillId="0" borderId="1" xfId="0" applyFont="1" applyBorder="1" applyAlignment="1">
      <alignment horizontal="center" vertical="center"/>
    </xf>
    <xf numFmtId="0" fontId="0" fillId="0" borderId="0" xfId="0" applyAlignment="1">
      <alignment horizontal="center"/>
    </xf>
    <xf numFmtId="0" fontId="24" fillId="0" borderId="1" xfId="0" applyFont="1" applyBorder="1" applyAlignment="1">
      <alignment horizontal="center" vertical="center"/>
    </xf>
    <xf numFmtId="0" fontId="2" fillId="0" borderId="0" xfId="0" applyFont="1" applyAlignment="1">
      <alignment horizontal="center" vertical="center"/>
    </xf>
    <xf numFmtId="49" fontId="1" fillId="0" borderId="0" xfId="0" applyNumberFormat="1" applyFont="1"/>
    <xf numFmtId="49" fontId="2" fillId="3" borderId="0" xfId="0" applyNumberFormat="1" applyFont="1" applyFill="1" applyAlignment="1">
      <alignment horizontal="center" vertical="center" wrapText="1"/>
    </xf>
    <xf numFmtId="49" fontId="1" fillId="3" borderId="0" xfId="0" applyNumberFormat="1" applyFont="1" applyFill="1" applyAlignment="1">
      <alignment vertical="center"/>
    </xf>
    <xf numFmtId="49" fontId="1" fillId="3" borderId="0" xfId="0" applyNumberFormat="1" applyFont="1" applyFill="1" applyAlignment="1">
      <alignment horizontal="center" vertical="center"/>
    </xf>
    <xf numFmtId="0" fontId="1" fillId="3" borderId="0" xfId="0" applyFont="1" applyFill="1" applyAlignment="1">
      <alignment vertical="center"/>
    </xf>
    <xf numFmtId="10" fontId="1" fillId="3" borderId="0" xfId="1" applyNumberFormat="1" applyFont="1" applyFill="1" applyAlignment="1">
      <alignment horizontal="center" vertical="center"/>
    </xf>
    <xf numFmtId="0" fontId="25" fillId="7" borderId="0" xfId="0" applyFont="1" applyFill="1" applyAlignment="1">
      <alignment horizontal="centerContinuous" vertical="center"/>
    </xf>
    <xf numFmtId="49" fontId="25" fillId="7" borderId="0" xfId="0" applyNumberFormat="1" applyFont="1" applyFill="1" applyAlignment="1">
      <alignment horizontal="centerContinuous" vertical="center"/>
    </xf>
    <xf numFmtId="0" fontId="25" fillId="2" borderId="1" xfId="0" applyFont="1" applyFill="1" applyBorder="1" applyAlignment="1">
      <alignment horizontal="center" vertical="center" wrapText="1"/>
    </xf>
    <xf numFmtId="0" fontId="23" fillId="8" borderId="1" xfId="0" applyFont="1" applyFill="1" applyBorder="1" applyAlignment="1">
      <alignment vertical="center"/>
    </xf>
    <xf numFmtId="0" fontId="26" fillId="0" borderId="0" xfId="0" applyFont="1" applyAlignment="1">
      <alignment vertical="center"/>
    </xf>
    <xf numFmtId="0" fontId="28" fillId="0" borderId="1" xfId="0" applyFont="1" applyBorder="1" applyAlignment="1">
      <alignment horizontal="center" vertical="center"/>
    </xf>
    <xf numFmtId="0" fontId="29" fillId="0" borderId="7" xfId="0" applyFont="1" applyBorder="1" applyAlignment="1">
      <alignment horizontal="centerContinuous" vertical="center"/>
    </xf>
    <xf numFmtId="0" fontId="29" fillId="0" borderId="10" xfId="0" applyFont="1" applyBorder="1" applyAlignment="1">
      <alignment horizontal="centerContinuous" vertical="center"/>
    </xf>
    <xf numFmtId="0" fontId="29" fillId="0" borderId="8" xfId="0" applyFont="1" applyBorder="1" applyAlignment="1">
      <alignment horizontal="centerContinuous" vertical="center"/>
    </xf>
    <xf numFmtId="0" fontId="21" fillId="14" borderId="0" xfId="0" applyFont="1" applyFill="1" applyAlignment="1">
      <alignment horizontal="center" vertical="center"/>
    </xf>
    <xf numFmtId="0" fontId="21" fillId="0" borderId="0" xfId="0" applyFont="1"/>
    <xf numFmtId="0" fontId="29" fillId="0" borderId="2" xfId="0" applyFont="1" applyBorder="1" applyAlignment="1">
      <alignment horizontal="centerContinuous" vertical="center"/>
    </xf>
    <xf numFmtId="0" fontId="29" fillId="0" borderId="9" xfId="0" applyFont="1" applyBorder="1" applyAlignment="1">
      <alignment horizontal="centerContinuous" vertical="center"/>
    </xf>
    <xf numFmtId="0" fontId="29" fillId="0" borderId="3" xfId="0" applyFont="1" applyBorder="1" applyAlignment="1">
      <alignment horizontal="centerContinuous" vertical="center"/>
    </xf>
    <xf numFmtId="0" fontId="29" fillId="0" borderId="21" xfId="0" applyFont="1" applyBorder="1" applyAlignment="1">
      <alignment horizontal="centerContinuous" vertical="center"/>
    </xf>
    <xf numFmtId="0" fontId="29" fillId="0" borderId="20" xfId="0" applyFont="1" applyBorder="1" applyAlignment="1">
      <alignment horizontal="centerContinuous" vertical="center"/>
    </xf>
    <xf numFmtId="0" fontId="29" fillId="0" borderId="22" xfId="0" applyFont="1" applyBorder="1" applyAlignment="1">
      <alignment horizontal="centerContinuous" vertical="center"/>
    </xf>
    <xf numFmtId="0" fontId="24" fillId="0" borderId="2" xfId="0" applyFont="1" applyBorder="1" applyAlignment="1">
      <alignment horizontal="centerContinuous" vertical="center"/>
    </xf>
    <xf numFmtId="49" fontId="25" fillId="2" borderId="13" xfId="0" applyNumberFormat="1" applyFont="1" applyFill="1" applyBorder="1" applyAlignment="1">
      <alignment horizontal="centerContinuous" vertical="center" wrapText="1"/>
    </xf>
    <xf numFmtId="49" fontId="25" fillId="2" borderId="14" xfId="0" applyNumberFormat="1" applyFont="1" applyFill="1" applyBorder="1" applyAlignment="1">
      <alignment horizontal="centerContinuous" vertical="center" wrapText="1"/>
    </xf>
    <xf numFmtId="49" fontId="25" fillId="2" borderId="15" xfId="0" applyNumberFormat="1" applyFont="1" applyFill="1" applyBorder="1" applyAlignment="1">
      <alignment horizontal="centerContinuous" vertical="center" wrapText="1"/>
    </xf>
    <xf numFmtId="49" fontId="25" fillId="14" borderId="10" xfId="0" applyNumberFormat="1" applyFont="1" applyFill="1" applyBorder="1" applyAlignment="1">
      <alignment horizontal="center" vertical="center" wrapText="1"/>
    </xf>
    <xf numFmtId="2" fontId="25" fillId="13" borderId="18" xfId="0" applyNumberFormat="1" applyFont="1" applyFill="1" applyBorder="1" applyAlignment="1">
      <alignment horizontal="center" vertical="center" wrapText="1"/>
    </xf>
    <xf numFmtId="0" fontId="29" fillId="0" borderId="1" xfId="0" applyFont="1" applyBorder="1" applyAlignment="1">
      <alignment horizontal="center" vertical="center" wrapText="1"/>
    </xf>
    <xf numFmtId="0" fontId="29" fillId="14" borderId="18" xfId="0" applyFont="1" applyFill="1" applyBorder="1" applyAlignment="1">
      <alignment horizontal="center" vertical="center" wrapText="1"/>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3" fillId="8" borderId="1" xfId="0" applyFont="1" applyFill="1" applyBorder="1" applyAlignment="1">
      <alignment horizontal="center" vertical="center"/>
    </xf>
    <xf numFmtId="49" fontId="23" fillId="8" borderId="1" xfId="0" applyNumberFormat="1" applyFont="1" applyFill="1" applyBorder="1" applyAlignment="1">
      <alignment horizontal="center" vertical="center"/>
    </xf>
    <xf numFmtId="10" fontId="23" fillId="0" borderId="1" xfId="1" applyNumberFormat="1" applyFont="1" applyFill="1" applyBorder="1" applyAlignment="1">
      <alignment horizontal="center" vertical="center"/>
    </xf>
    <xf numFmtId="0" fontId="24" fillId="8" borderId="1" xfId="0" applyFont="1" applyFill="1" applyBorder="1" applyAlignment="1">
      <alignment vertical="center"/>
    </xf>
    <xf numFmtId="49" fontId="24" fillId="8" borderId="1" xfId="0" applyNumberFormat="1" applyFont="1" applyFill="1" applyBorder="1" applyAlignment="1">
      <alignment horizontal="center" vertical="center"/>
    </xf>
    <xf numFmtId="10" fontId="24" fillId="0" borderId="1" xfId="1" applyNumberFormat="1" applyFont="1" applyFill="1" applyBorder="1" applyAlignment="1">
      <alignment horizontal="center" vertical="center"/>
    </xf>
    <xf numFmtId="10" fontId="24" fillId="14" borderId="1" xfId="1" applyNumberFormat="1" applyFont="1" applyFill="1" applyBorder="1" applyAlignment="1">
      <alignment horizontal="center" vertical="center"/>
    </xf>
    <xf numFmtId="0" fontId="27" fillId="0" borderId="0" xfId="0" applyFont="1"/>
    <xf numFmtId="0" fontId="24" fillId="8" borderId="1" xfId="0" applyFont="1" applyFill="1" applyBorder="1" applyAlignment="1">
      <alignment horizontal="center" vertical="center"/>
    </xf>
    <xf numFmtId="10" fontId="23" fillId="0" borderId="1" xfId="1" applyNumberFormat="1" applyFont="1" applyBorder="1" applyAlignment="1">
      <alignment horizontal="center" vertical="center"/>
    </xf>
    <xf numFmtId="10" fontId="23" fillId="14" borderId="1" xfId="1" applyNumberFormat="1" applyFont="1" applyFill="1" applyBorder="1" applyAlignment="1">
      <alignment horizontal="center" vertical="center"/>
    </xf>
    <xf numFmtId="49" fontId="23" fillId="8" borderId="1" xfId="0" applyNumberFormat="1" applyFont="1" applyFill="1" applyBorder="1" applyAlignment="1">
      <alignment vertical="center"/>
    </xf>
    <xf numFmtId="0" fontId="21" fillId="0" borderId="0" xfId="0" applyFont="1" applyAlignment="1">
      <alignment vertical="center"/>
    </xf>
    <xf numFmtId="0" fontId="25" fillId="2" borderId="6" xfId="0" applyFont="1" applyFill="1" applyBorder="1" applyAlignment="1">
      <alignment horizontal="center" vertical="center"/>
    </xf>
    <xf numFmtId="0" fontId="23" fillId="0" borderId="1" xfId="0" applyFont="1" applyBorder="1" applyAlignment="1">
      <alignment vertical="center"/>
    </xf>
    <xf numFmtId="49" fontId="23" fillId="0" borderId="1" xfId="0" applyNumberFormat="1" applyFont="1" applyBorder="1" applyAlignment="1">
      <alignment horizontal="center" vertical="center"/>
    </xf>
    <xf numFmtId="2" fontId="21" fillId="0" borderId="1" xfId="0" applyNumberFormat="1" applyFont="1" applyBorder="1" applyAlignment="1">
      <alignment horizontal="center" vertical="center"/>
    </xf>
    <xf numFmtId="0" fontId="23" fillId="0" borderId="1" xfId="1" applyNumberFormat="1" applyFont="1" applyFill="1" applyBorder="1" applyAlignment="1">
      <alignment horizontal="center" vertical="center"/>
    </xf>
    <xf numFmtId="0" fontId="21" fillId="0" borderId="1" xfId="0" applyFont="1" applyBorder="1" applyAlignment="1">
      <alignment horizontal="center" vertical="center"/>
    </xf>
    <xf numFmtId="2" fontId="21" fillId="0" borderId="0" xfId="0" applyNumberFormat="1" applyFont="1" applyAlignment="1">
      <alignment horizontal="center" vertical="center"/>
    </xf>
    <xf numFmtId="2" fontId="21" fillId="0" borderId="0" xfId="0" applyNumberFormat="1" applyFont="1"/>
    <xf numFmtId="49" fontId="24" fillId="0" borderId="1" xfId="0" applyNumberFormat="1" applyFont="1" applyBorder="1" applyAlignment="1">
      <alignment horizontal="center" vertical="center"/>
    </xf>
    <xf numFmtId="0" fontId="24" fillId="0" borderId="1" xfId="0" applyFont="1" applyBorder="1" applyAlignment="1">
      <alignment vertical="center"/>
    </xf>
    <xf numFmtId="0" fontId="24" fillId="0" borderId="1" xfId="1" applyNumberFormat="1" applyFont="1" applyFill="1" applyBorder="1" applyAlignment="1">
      <alignment horizontal="center" vertical="center"/>
    </xf>
    <xf numFmtId="0" fontId="27" fillId="0" borderId="1" xfId="0" applyFont="1" applyBorder="1" applyAlignment="1">
      <alignment horizontal="center" vertical="center"/>
    </xf>
    <xf numFmtId="2" fontId="26" fillId="3" borderId="1" xfId="0" applyNumberFormat="1" applyFont="1" applyFill="1" applyBorder="1" applyAlignment="1">
      <alignment horizontal="center" vertical="center"/>
    </xf>
    <xf numFmtId="0" fontId="26" fillId="3" borderId="1" xfId="0" applyFont="1" applyFill="1" applyBorder="1" applyAlignment="1">
      <alignment vertical="center"/>
    </xf>
    <xf numFmtId="49" fontId="26" fillId="3" borderId="1" xfId="0" applyNumberFormat="1" applyFont="1" applyFill="1" applyBorder="1" applyAlignment="1">
      <alignment horizontal="center" vertical="center"/>
    </xf>
    <xf numFmtId="49" fontId="27" fillId="0" borderId="1" xfId="0" applyNumberFormat="1" applyFont="1" applyBorder="1" applyAlignment="1">
      <alignment horizontal="center" vertical="center"/>
    </xf>
    <xf numFmtId="0" fontId="26" fillId="0" borderId="1" xfId="0" applyFont="1" applyBorder="1" applyAlignment="1">
      <alignment horizontal="center" vertical="center"/>
    </xf>
    <xf numFmtId="0" fontId="26" fillId="8" borderId="1" xfId="0" applyFont="1" applyFill="1" applyBorder="1" applyAlignment="1">
      <alignment horizontal="center" vertical="center"/>
    </xf>
    <xf numFmtId="49" fontId="26" fillId="0" borderId="1" xfId="0" applyNumberFormat="1" applyFont="1" applyBorder="1" applyAlignment="1">
      <alignment horizontal="center" vertical="center"/>
    </xf>
    <xf numFmtId="49" fontId="26" fillId="8" borderId="1" xfId="0" applyNumberFormat="1" applyFont="1" applyFill="1" applyBorder="1" applyAlignment="1">
      <alignment horizontal="center" vertical="center"/>
    </xf>
    <xf numFmtId="0" fontId="24" fillId="0" borderId="0" xfId="0" applyFont="1"/>
    <xf numFmtId="49" fontId="23" fillId="0" borderId="1" xfId="0" applyNumberFormat="1" applyFont="1" applyBorder="1" applyAlignment="1">
      <alignment vertical="center"/>
    </xf>
    <xf numFmtId="0" fontId="25" fillId="6" borderId="12" xfId="0" applyFont="1" applyFill="1" applyBorder="1" applyAlignment="1">
      <alignment horizontal="center" vertical="center" readingOrder="1"/>
    </xf>
    <xf numFmtId="0" fontId="24" fillId="5" borderId="12" xfId="0" applyFont="1" applyFill="1" applyBorder="1" applyAlignment="1">
      <alignment horizontal="left" vertical="center" readingOrder="1"/>
    </xf>
    <xf numFmtId="49" fontId="24" fillId="0" borderId="1" xfId="0" applyNumberFormat="1" applyFont="1" applyBorder="1" applyAlignment="1">
      <alignment vertical="center"/>
    </xf>
    <xf numFmtId="49" fontId="24" fillId="8" borderId="1" xfId="0" applyNumberFormat="1" applyFont="1" applyFill="1" applyBorder="1" applyAlignment="1">
      <alignment vertical="center"/>
    </xf>
    <xf numFmtId="49" fontId="24" fillId="3" borderId="1" xfId="0" applyNumberFormat="1" applyFont="1" applyFill="1" applyBorder="1" applyAlignment="1">
      <alignment horizontal="center" vertical="center"/>
    </xf>
    <xf numFmtId="49" fontId="24" fillId="3" borderId="1" xfId="0" applyNumberFormat="1" applyFont="1" applyFill="1" applyBorder="1" applyAlignment="1">
      <alignment vertical="center"/>
    </xf>
    <xf numFmtId="0" fontId="26" fillId="0" borderId="1" xfId="0" applyFont="1" applyBorder="1"/>
    <xf numFmtId="0" fontId="26" fillId="3" borderId="1" xfId="0" applyFont="1" applyFill="1" applyBorder="1"/>
    <xf numFmtId="49" fontId="23" fillId="3" borderId="1" xfId="0" applyNumberFormat="1" applyFont="1" applyFill="1" applyBorder="1" applyAlignment="1">
      <alignment vertical="center"/>
    </xf>
    <xf numFmtId="49" fontId="26" fillId="0" borderId="1" xfId="0" applyNumberFormat="1" applyFont="1" applyBorder="1" applyAlignment="1">
      <alignment vertical="center"/>
    </xf>
    <xf numFmtId="49" fontId="27" fillId="0" borderId="1" xfId="0" applyNumberFormat="1" applyFont="1" applyBorder="1" applyAlignment="1">
      <alignment vertical="center" wrapText="1"/>
    </xf>
    <xf numFmtId="49" fontId="27" fillId="0" borderId="1" xfId="0" applyNumberFormat="1" applyFont="1" applyBorder="1" applyAlignment="1">
      <alignment vertical="center"/>
    </xf>
    <xf numFmtId="49" fontId="26" fillId="8" borderId="1" xfId="0" applyNumberFormat="1" applyFont="1" applyFill="1" applyBorder="1" applyAlignment="1">
      <alignment vertical="center"/>
    </xf>
    <xf numFmtId="49" fontId="23" fillId="0" borderId="1" xfId="0" applyNumberFormat="1" applyFont="1" applyBorder="1" applyAlignment="1">
      <alignment horizontal="center" vertical="center" wrapText="1"/>
    </xf>
    <xf numFmtId="49" fontId="24" fillId="0" borderId="1" xfId="0" applyNumberFormat="1" applyFont="1" applyBorder="1" applyAlignment="1">
      <alignment horizontal="center" vertical="center" wrapText="1"/>
    </xf>
    <xf numFmtId="2" fontId="1" fillId="3" borderId="0" xfId="0" applyNumberFormat="1" applyFont="1" applyFill="1" applyAlignment="1">
      <alignment horizontal="center" vertical="center"/>
    </xf>
    <xf numFmtId="0" fontId="23" fillId="0" borderId="1" xfId="0" applyFont="1" applyBorder="1" applyAlignment="1">
      <alignment horizontal="center" vertical="center" wrapText="1"/>
    </xf>
    <xf numFmtId="49" fontId="23" fillId="0" borderId="1" xfId="0" applyNumberFormat="1" applyFont="1" applyBorder="1" applyAlignment="1">
      <alignment vertical="center" wrapText="1"/>
    </xf>
    <xf numFmtId="0" fontId="24" fillId="0" borderId="1" xfId="0" applyFont="1" applyFill="1" applyBorder="1" applyAlignment="1">
      <alignment vertical="center"/>
    </xf>
    <xf numFmtId="2" fontId="23" fillId="0" borderId="1" xfId="0" applyNumberFormat="1" applyFont="1" applyFill="1" applyBorder="1" applyAlignment="1">
      <alignment horizontal="center" vertical="center"/>
    </xf>
    <xf numFmtId="2" fontId="8" fillId="3" borderId="0" xfId="0" applyNumberFormat="1" applyFont="1" applyFill="1" applyAlignment="1">
      <alignment horizontal="center" vertical="center"/>
    </xf>
    <xf numFmtId="0" fontId="24" fillId="0" borderId="1" xfId="0" applyFont="1" applyBorder="1" applyAlignment="1">
      <alignment vertical="center" wrapText="1"/>
    </xf>
    <xf numFmtId="0" fontId="5" fillId="6" borderId="0" xfId="0" applyFont="1" applyFill="1" applyAlignment="1">
      <alignment horizontal="center" vertical="center" wrapText="1"/>
    </xf>
    <xf numFmtId="0" fontId="25" fillId="7" borderId="0" xfId="0" applyFont="1" applyFill="1" applyAlignment="1">
      <alignment horizontal="centerContinuous" vertical="center" wrapText="1"/>
    </xf>
    <xf numFmtId="49" fontId="25" fillId="7" borderId="0" xfId="0" applyNumberFormat="1" applyFont="1" applyFill="1" applyAlignment="1">
      <alignment horizontal="centerContinuous" vertical="center" wrapText="1"/>
    </xf>
    <xf numFmtId="0" fontId="23" fillId="0" borderId="1" xfId="0" applyFont="1" applyBorder="1" applyAlignment="1">
      <alignment vertical="center" wrapText="1"/>
    </xf>
    <xf numFmtId="0" fontId="24" fillId="0" borderId="1" xfId="0" applyFont="1" applyBorder="1" applyAlignment="1">
      <alignment horizontal="left" vertical="center" wrapText="1"/>
    </xf>
    <xf numFmtId="0" fontId="21" fillId="0" borderId="0" xfId="0" applyFont="1" applyAlignment="1">
      <alignment vertical="center" wrapText="1"/>
    </xf>
    <xf numFmtId="0" fontId="21" fillId="0" borderId="1" xfId="0" applyFont="1" applyBorder="1" applyAlignment="1"/>
    <xf numFmtId="0" fontId="21" fillId="0" borderId="0" xfId="0" applyFont="1" applyAlignment="1"/>
    <xf numFmtId="2" fontId="21" fillId="0" borderId="0" xfId="0" applyNumberFormat="1" applyFont="1" applyAlignment="1"/>
    <xf numFmtId="2" fontId="8" fillId="0" borderId="0" xfId="0" applyNumberFormat="1" applyFont="1" applyAlignment="1">
      <alignment horizontal="center" vertical="center"/>
    </xf>
    <xf numFmtId="2" fontId="24" fillId="0" borderId="1" xfId="0" applyNumberFormat="1" applyFont="1" applyFill="1" applyBorder="1" applyAlignment="1">
      <alignment horizontal="center" vertical="center"/>
    </xf>
    <xf numFmtId="0" fontId="24" fillId="0" borderId="1" xfId="0" applyFont="1" applyFill="1" applyBorder="1" applyAlignment="1">
      <alignment horizontal="center" vertical="center"/>
    </xf>
    <xf numFmtId="49" fontId="24" fillId="0" borderId="1" xfId="0" applyNumberFormat="1" applyFont="1" applyFill="1" applyBorder="1" applyAlignment="1">
      <alignment horizontal="center" vertical="center"/>
    </xf>
    <xf numFmtId="49" fontId="24" fillId="0" borderId="1" xfId="0" applyNumberFormat="1" applyFont="1" applyFill="1" applyBorder="1" applyAlignment="1">
      <alignment vertical="center"/>
    </xf>
    <xf numFmtId="14" fontId="1" fillId="0" borderId="0" xfId="0" applyNumberFormat="1" applyFont="1" applyAlignment="1">
      <alignment horizontal="center" vertical="center"/>
    </xf>
    <xf numFmtId="0" fontId="23" fillId="8" borderId="1" xfId="0" applyFont="1" applyFill="1" applyBorder="1" applyAlignment="1">
      <alignment vertical="center" wrapText="1"/>
    </xf>
    <xf numFmtId="2" fontId="1" fillId="0" borderId="0" xfId="0" applyNumberFormat="1" applyFont="1" applyFill="1" applyAlignment="1">
      <alignment horizontal="center" vertical="center"/>
    </xf>
    <xf numFmtId="10" fontId="1" fillId="0" borderId="0" xfId="1" applyNumberFormat="1" applyFont="1" applyFill="1" applyAlignment="1">
      <alignment horizontal="center" vertical="center"/>
    </xf>
    <xf numFmtId="2" fontId="9" fillId="0" borderId="0" xfId="0" applyNumberFormat="1" applyFont="1" applyFill="1" applyAlignment="1">
      <alignment horizontal="center" vertical="center"/>
    </xf>
    <xf numFmtId="0" fontId="30" fillId="15" borderId="1" xfId="0" applyFont="1" applyFill="1" applyBorder="1" applyAlignment="1">
      <alignment vertical="center"/>
    </xf>
    <xf numFmtId="0" fontId="26" fillId="8" borderId="1" xfId="0" applyFont="1" applyFill="1" applyBorder="1" applyAlignment="1">
      <alignment vertical="center"/>
    </xf>
    <xf numFmtId="0" fontId="21" fillId="0" borderId="12" xfId="0" applyFont="1" applyBorder="1"/>
    <xf numFmtId="0" fontId="24" fillId="5" borderId="0" xfId="0" applyFont="1" applyFill="1" applyBorder="1" applyAlignment="1">
      <alignment horizontal="left" vertical="center" readingOrder="1"/>
    </xf>
    <xf numFmtId="14" fontId="31" fillId="0" borderId="1" xfId="0" applyNumberFormat="1" applyFont="1" applyBorder="1" applyAlignment="1">
      <alignment horizontal="center" vertical="center"/>
    </xf>
    <xf numFmtId="164" fontId="21" fillId="0" borderId="0" xfId="0" applyNumberFormat="1" applyFont="1" applyAlignment="1">
      <alignment horizontal="center" vertical="center"/>
    </xf>
    <xf numFmtId="0" fontId="23" fillId="0" borderId="1" xfId="0" applyFont="1" applyFill="1" applyBorder="1" applyAlignment="1">
      <alignment vertical="center"/>
    </xf>
    <xf numFmtId="2" fontId="21" fillId="16" borderId="1" xfId="0" applyNumberFormat="1" applyFont="1" applyFill="1" applyBorder="1" applyAlignment="1">
      <alignment horizontal="center" vertical="center"/>
    </xf>
    <xf numFmtId="2" fontId="26" fillId="16" borderId="1" xfId="0" applyNumberFormat="1" applyFont="1" applyFill="1" applyBorder="1" applyAlignment="1">
      <alignment horizontal="center" vertical="center"/>
    </xf>
    <xf numFmtId="0" fontId="26" fillId="16" borderId="1" xfId="0" applyFont="1" applyFill="1" applyBorder="1" applyAlignment="1">
      <alignment horizontal="center" vertical="center"/>
    </xf>
    <xf numFmtId="0" fontId="23" fillId="16" borderId="1" xfId="0" applyFont="1" applyFill="1" applyBorder="1" applyAlignment="1">
      <alignment vertical="center"/>
    </xf>
    <xf numFmtId="2" fontId="24" fillId="17" borderId="1" xfId="0" applyNumberFormat="1" applyFont="1" applyFill="1" applyBorder="1" applyAlignment="1">
      <alignment horizontal="center" vertical="center"/>
    </xf>
    <xf numFmtId="2" fontId="1" fillId="18" borderId="0" xfId="0" applyNumberFormat="1" applyFont="1" applyFill="1" applyAlignment="1">
      <alignment horizontal="center" vertical="center"/>
    </xf>
    <xf numFmtId="0" fontId="11" fillId="7" borderId="0" xfId="0" applyFont="1" applyFill="1" applyAlignment="1">
      <alignment horizontal="center" vertical="center"/>
    </xf>
    <xf numFmtId="2" fontId="13" fillId="0" borderId="0" xfId="0" applyNumberFormat="1" applyFont="1" applyAlignment="1">
      <alignment horizontal="center" vertical="center" wrapText="1"/>
    </xf>
    <xf numFmtId="2" fontId="13" fillId="0" borderId="11" xfId="0" applyNumberFormat="1" applyFont="1" applyBorder="1" applyAlignment="1">
      <alignment horizontal="center" vertical="center" wrapText="1"/>
    </xf>
    <xf numFmtId="2" fontId="13" fillId="0" borderId="16" xfId="0" applyNumberFormat="1" applyFont="1" applyBorder="1" applyAlignment="1">
      <alignment horizontal="center" vertical="center" wrapText="1"/>
    </xf>
    <xf numFmtId="2" fontId="13" fillId="0" borderId="17" xfId="0" applyNumberFormat="1" applyFont="1" applyBorder="1" applyAlignment="1">
      <alignment horizontal="center" vertical="center" wrapText="1"/>
    </xf>
    <xf numFmtId="0" fontId="16" fillId="3" borderId="0" xfId="0" applyFont="1" applyFill="1" applyAlignment="1">
      <alignment horizontal="center" vertical="center"/>
    </xf>
    <xf numFmtId="49" fontId="11" fillId="7" borderId="0" xfId="0" applyNumberFormat="1" applyFont="1" applyFill="1" applyAlignment="1">
      <alignment horizontal="center" vertical="center"/>
    </xf>
    <xf numFmtId="0" fontId="9" fillId="0" borderId="2" xfId="0" applyFont="1" applyBorder="1" applyAlignment="1">
      <alignment horizontal="center" vertical="center"/>
    </xf>
    <xf numFmtId="0" fontId="9" fillId="0" borderId="9" xfId="0" applyFont="1" applyBorder="1" applyAlignment="1">
      <alignment horizontal="center" vertical="center"/>
    </xf>
    <xf numFmtId="0" fontId="9" fillId="0" borderId="3" xfId="0" applyFont="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5" xfId="0" applyFont="1" applyFill="1" applyBorder="1" applyAlignment="1">
      <alignment horizontal="center" vertical="center"/>
    </xf>
    <xf numFmtId="0" fontId="5" fillId="6" borderId="0" xfId="0" applyFont="1" applyFill="1" applyAlignment="1">
      <alignment horizontal="center" vertical="center" wrapText="1"/>
    </xf>
  </cellXfs>
  <cellStyles count="2">
    <cellStyle name="Normal" xfId="0" builtinId="0"/>
    <cellStyle name="Porcentagem"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winicius_faquieri_fgv_br/Documents/&#193;rea%20de%20Trabalho/pcrj-aliv-genalim/data/2023MAR&#199;OQ02%20-%20ALIATA%20-%20pr&#233;%20analise%20-%20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winicius_faquieri_fgv_br/Documents/&#193;rea%20de%20Trabalho/pcrj-aliv-genalim/data/2023MAR&#199;OQ02%20-%20ALIATA%20-%20pr&#233;%20analise%20-%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winicius_faquieri_fgv_br/Documents/&#193;rea%20de%20Trabalho/pcrj-aliv-genalim/data/2023MAR&#199;OQ02%20-%20ALIVAR%20-%20pr&#233;%20analise%20-%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winicius_faquieri_fgv_br/Documents/&#193;rea%20de%20Trabalho/pcrj-aliv-genalim/data/2023MAR&#199;OQ02%20-%20ALIVAR%20-%20pr&#233;%20analise%20-%20v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20Alimenta&#231;&#227;o%20e%20Sa&#250;de/8.%20PREFEITURA%20do%20RIO/4.%20Arquivos%20de%20trabalho/2022/14%20-%2002JUL2022/20220719%20-%2002QJUL22%20-%20DECRETO%2051017%20-%20comparativo%20da%20entrega%20VARxATAC%20-%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ALIATA"/>
      <sheetName val="Plan3"/>
    </sheetNames>
    <sheetDataSet>
      <sheetData sheetId="0"/>
      <sheetData sheetId="1">
        <row r="1">
          <cell r="A1" t="str">
            <v>Fundação Getulio Vargas</v>
          </cell>
        </row>
        <row r="2">
          <cell r="A2" t="str">
            <v>IBRE/DGD - Divisão de Gestão de Dados</v>
          </cell>
        </row>
        <row r="3">
          <cell r="A3" t="str">
            <v>Espelho da Tela de Análise</v>
          </cell>
        </row>
        <row r="4">
          <cell r="A4" t="str">
            <v>Produto :ALIATA</v>
          </cell>
        </row>
        <row r="5">
          <cell r="A5" t="str">
            <v>Referência : 16/03/2023</v>
          </cell>
        </row>
        <row r="6">
          <cell r="A6"/>
        </row>
        <row r="8">
          <cell r="A8" t="str">
            <v>Elementar</v>
          </cell>
          <cell r="B8" t="str">
            <v>Descrição</v>
          </cell>
          <cell r="C8" t="str">
            <v>Medida</v>
          </cell>
          <cell r="D8"/>
          <cell r="E8"/>
          <cell r="F8" t="str">
            <v>Nível</v>
          </cell>
          <cell r="G8" t="str">
            <v>Descrição</v>
          </cell>
          <cell r="H8" t="str">
            <v>Dt.Ref.</v>
          </cell>
          <cell r="I8" t="str">
            <v>PREÇO ATUAL</v>
          </cell>
        </row>
        <row r="9">
          <cell r="A9">
            <v>9875</v>
          </cell>
          <cell r="B9" t="str">
            <v>FÍGADO BOVINO</v>
          </cell>
          <cell r="C9" t="str">
            <v>Kg</v>
          </cell>
          <cell r="D9">
            <v>89050100736</v>
          </cell>
          <cell r="E9" t="str">
            <v>Analisado</v>
          </cell>
          <cell r="F9">
            <v>10101</v>
          </cell>
          <cell r="G9" t="str">
            <v>Carnes</v>
          </cell>
          <cell r="H9">
            <v>45001</v>
          </cell>
          <cell r="I9">
            <v>8.4700000000000006</v>
          </cell>
        </row>
        <row r="10">
          <cell r="A10">
            <v>9888</v>
          </cell>
          <cell r="B10" t="str">
            <v>CARNE BOVINA, MÚSCULO</v>
          </cell>
          <cell r="C10" t="str">
            <v>Kg</v>
          </cell>
          <cell r="D10">
            <v>89050101465</v>
          </cell>
          <cell r="E10" t="str">
            <v>Analisado</v>
          </cell>
          <cell r="F10">
            <v>10101</v>
          </cell>
          <cell r="G10" t="str">
            <v>Carnes</v>
          </cell>
          <cell r="H10">
            <v>45001</v>
          </cell>
          <cell r="I10">
            <v>21.5</v>
          </cell>
        </row>
        <row r="11">
          <cell r="A11">
            <v>9891</v>
          </cell>
          <cell r="B11" t="str">
            <v>CARNE BOVINA, PATINHO</v>
          </cell>
          <cell r="C11" t="str">
            <v>Kg</v>
          </cell>
          <cell r="D11">
            <v>89050100817</v>
          </cell>
          <cell r="E11" t="str">
            <v>Analisado</v>
          </cell>
          <cell r="F11">
            <v>10101</v>
          </cell>
          <cell r="G11" t="str">
            <v>Carnes</v>
          </cell>
          <cell r="H11">
            <v>45001</v>
          </cell>
          <cell r="I11">
            <v>26.95</v>
          </cell>
        </row>
        <row r="12">
          <cell r="A12">
            <v>9894</v>
          </cell>
          <cell r="B12" t="str">
            <v>CARNE, FRANGO (COXA/SOBRECOXA)</v>
          </cell>
          <cell r="C12" t="str">
            <v>Kg</v>
          </cell>
          <cell r="D12">
            <v>89050300310</v>
          </cell>
          <cell r="E12" t="str">
            <v>Analisado</v>
          </cell>
          <cell r="F12">
            <v>10102</v>
          </cell>
          <cell r="G12" t="str">
            <v>Aves Abatidas</v>
          </cell>
          <cell r="H12">
            <v>45001</v>
          </cell>
          <cell r="I12">
            <v>7.5200000000000005</v>
          </cell>
        </row>
        <row r="13">
          <cell r="A13">
            <v>9896</v>
          </cell>
          <cell r="B13" t="str">
            <v>MOELA, FRANGO</v>
          </cell>
          <cell r="C13" t="str">
            <v>Kg</v>
          </cell>
          <cell r="D13">
            <v>89050300409</v>
          </cell>
          <cell r="E13" t="str">
            <v>Analisado</v>
          </cell>
          <cell r="F13">
            <v>10102</v>
          </cell>
          <cell r="G13" t="str">
            <v>Aves Abatidas</v>
          </cell>
          <cell r="H13">
            <v>45001</v>
          </cell>
          <cell r="I13">
            <v>8.36</v>
          </cell>
        </row>
        <row r="14">
          <cell r="A14">
            <v>9899</v>
          </cell>
          <cell r="B14" t="str">
            <v>SARDINHA, CONSERVA</v>
          </cell>
          <cell r="C14" t="str">
            <v>un</v>
          </cell>
          <cell r="D14">
            <v>89050700253</v>
          </cell>
          <cell r="E14" t="str">
            <v>Analisado</v>
          </cell>
          <cell r="F14">
            <v>10103</v>
          </cell>
          <cell r="G14" t="str">
            <v>Peixes</v>
          </cell>
          <cell r="H14">
            <v>45001</v>
          </cell>
          <cell r="I14">
            <v>4.17</v>
          </cell>
        </row>
        <row r="15">
          <cell r="A15">
            <v>9903</v>
          </cell>
          <cell r="B15" t="str">
            <v>LEITE EM PÓ, DESNATADO</v>
          </cell>
          <cell r="C15" t="str">
            <v>un</v>
          </cell>
          <cell r="D15">
            <v>89100900129</v>
          </cell>
          <cell r="E15" t="str">
            <v>Analisado</v>
          </cell>
          <cell r="F15">
            <v>10201</v>
          </cell>
          <cell r="G15" t="str">
            <v>Laticínios</v>
          </cell>
          <cell r="H15">
            <v>45001</v>
          </cell>
          <cell r="I15">
            <v>14.38</v>
          </cell>
        </row>
        <row r="16">
          <cell r="A16">
            <v>9904</v>
          </cell>
          <cell r="B16" t="str">
            <v>LEITE EM PÓ, INTEGRAL</v>
          </cell>
          <cell r="C16" t="str">
            <v>un</v>
          </cell>
          <cell r="D16">
            <v>89100900200</v>
          </cell>
          <cell r="E16" t="str">
            <v>Analisado</v>
          </cell>
          <cell r="F16">
            <v>10201</v>
          </cell>
          <cell r="G16" t="str">
            <v>Laticínios</v>
          </cell>
          <cell r="H16">
            <v>45001</v>
          </cell>
          <cell r="I16">
            <v>12.74</v>
          </cell>
        </row>
        <row r="17">
          <cell r="A17">
            <v>9908</v>
          </cell>
          <cell r="B17" t="str">
            <v>LEITE INTEGRAL, UAT (UHT)</v>
          </cell>
          <cell r="C17" t="str">
            <v>un</v>
          </cell>
          <cell r="D17">
            <v>89100900803</v>
          </cell>
          <cell r="E17" t="str">
            <v>Analisado</v>
          </cell>
          <cell r="F17">
            <v>10201</v>
          </cell>
          <cell r="G17" t="str">
            <v>Laticínios</v>
          </cell>
          <cell r="H17">
            <v>45001</v>
          </cell>
          <cell r="I17">
            <v>4.28</v>
          </cell>
        </row>
        <row r="18">
          <cell r="A18">
            <v>9910</v>
          </cell>
          <cell r="B18" t="str">
            <v>MANTEIGA</v>
          </cell>
          <cell r="C18" t="str">
            <v>un</v>
          </cell>
          <cell r="D18">
            <v>89101000504</v>
          </cell>
          <cell r="E18" t="str">
            <v>Analisado</v>
          </cell>
          <cell r="F18">
            <v>10201</v>
          </cell>
          <cell r="G18" t="str">
            <v>Laticínios</v>
          </cell>
          <cell r="H18">
            <v>45001</v>
          </cell>
          <cell r="I18">
            <v>8.9</v>
          </cell>
        </row>
        <row r="19">
          <cell r="A19">
            <v>9921</v>
          </cell>
          <cell r="B19" t="str">
            <v>OVO, GALINHA</v>
          </cell>
          <cell r="C19" t="str">
            <v>un</v>
          </cell>
          <cell r="D19">
            <v>89100800175</v>
          </cell>
          <cell r="E19" t="str">
            <v>Analisado</v>
          </cell>
          <cell r="F19">
            <v>10202</v>
          </cell>
          <cell r="G19" t="str">
            <v>Ovos</v>
          </cell>
          <cell r="H19">
            <v>45001</v>
          </cell>
          <cell r="I19">
            <v>6.25</v>
          </cell>
        </row>
        <row r="20">
          <cell r="A20">
            <v>9925</v>
          </cell>
          <cell r="B20" t="str">
            <v>MILHO, CANJICA</v>
          </cell>
          <cell r="C20" t="str">
            <v>un</v>
          </cell>
          <cell r="D20">
            <v>89151100545</v>
          </cell>
          <cell r="E20" t="str">
            <v>Analisado</v>
          </cell>
          <cell r="F20">
            <v>10301</v>
          </cell>
          <cell r="G20" t="str">
            <v>Cereais Beneficiados</v>
          </cell>
          <cell r="H20">
            <v>45001</v>
          </cell>
          <cell r="I20">
            <v>5.68</v>
          </cell>
        </row>
        <row r="21">
          <cell r="A21">
            <v>9926</v>
          </cell>
          <cell r="B21" t="str">
            <v>ERVILHA, CONSERVA</v>
          </cell>
          <cell r="C21" t="str">
            <v>un</v>
          </cell>
          <cell r="D21">
            <v>89151500489</v>
          </cell>
          <cell r="E21" t="str">
            <v>Analisado</v>
          </cell>
          <cell r="F21">
            <v>10301</v>
          </cell>
          <cell r="G21" t="str">
            <v>Cereais Beneficiados</v>
          </cell>
          <cell r="H21">
            <v>45001</v>
          </cell>
          <cell r="I21">
            <v>2.56</v>
          </cell>
        </row>
        <row r="22">
          <cell r="A22">
            <v>9932</v>
          </cell>
          <cell r="B22" t="str">
            <v>MILHO VERDE, CONSERVA</v>
          </cell>
          <cell r="C22" t="str">
            <v>un</v>
          </cell>
          <cell r="D22">
            <v>89151500306</v>
          </cell>
          <cell r="E22" t="str">
            <v>Analisado</v>
          </cell>
          <cell r="F22">
            <v>10301</v>
          </cell>
          <cell r="G22" t="str">
            <v>Cereais Beneficiados</v>
          </cell>
          <cell r="H22">
            <v>45001</v>
          </cell>
          <cell r="I22">
            <v>3.69</v>
          </cell>
        </row>
        <row r="23">
          <cell r="A23">
            <v>9937</v>
          </cell>
          <cell r="B23" t="str">
            <v>TRIGO, QUIBE</v>
          </cell>
          <cell r="C23" t="str">
            <v>un</v>
          </cell>
          <cell r="D23">
            <v>89151101274</v>
          </cell>
          <cell r="E23" t="str">
            <v>Analisado</v>
          </cell>
          <cell r="F23">
            <v>10301</v>
          </cell>
          <cell r="G23" t="str">
            <v>Cereais Beneficiados</v>
          </cell>
          <cell r="H23">
            <v>45001</v>
          </cell>
          <cell r="I23">
            <v>4.1500000000000004</v>
          </cell>
        </row>
        <row r="24">
          <cell r="A24">
            <v>9939</v>
          </cell>
          <cell r="B24" t="str">
            <v>ABÓBORA</v>
          </cell>
          <cell r="C24" t="str">
            <v>Kg</v>
          </cell>
          <cell r="D24">
            <v>89151200256</v>
          </cell>
          <cell r="E24" t="str">
            <v>Analisado</v>
          </cell>
          <cell r="F24">
            <v>10302</v>
          </cell>
          <cell r="G24" t="str">
            <v>Legumes e Hortaliças</v>
          </cell>
          <cell r="H24">
            <v>45001</v>
          </cell>
          <cell r="I24">
            <v>2.2000000000000002</v>
          </cell>
        </row>
        <row r="25">
          <cell r="A25">
            <v>9940</v>
          </cell>
          <cell r="B25" t="str">
            <v>ABOBRINHA</v>
          </cell>
          <cell r="C25" t="str">
            <v>Kg</v>
          </cell>
          <cell r="D25">
            <v>89151200337</v>
          </cell>
          <cell r="E25" t="str">
            <v>Analisado</v>
          </cell>
          <cell r="F25">
            <v>10302</v>
          </cell>
          <cell r="G25" t="str">
            <v>Legumes e Hortaliças</v>
          </cell>
          <cell r="H25">
            <v>45001</v>
          </cell>
          <cell r="I25">
            <v>2.14</v>
          </cell>
        </row>
        <row r="26">
          <cell r="A26">
            <v>9941</v>
          </cell>
          <cell r="B26" t="str">
            <v>AGRIÃO</v>
          </cell>
          <cell r="C26" t="str">
            <v>Kg</v>
          </cell>
          <cell r="D26">
            <v>89151200418</v>
          </cell>
          <cell r="E26" t="str">
            <v>Analisado</v>
          </cell>
          <cell r="F26">
            <v>10302</v>
          </cell>
          <cell r="G26" t="str">
            <v>Legumes e Hortaliças</v>
          </cell>
          <cell r="H26">
            <v>45001</v>
          </cell>
          <cell r="I26">
            <v>4.8</v>
          </cell>
        </row>
        <row r="27">
          <cell r="A27">
            <v>9942</v>
          </cell>
          <cell r="B27" t="str">
            <v>AIPIM</v>
          </cell>
          <cell r="C27" t="str">
            <v>Kg</v>
          </cell>
          <cell r="D27">
            <v>89151200507</v>
          </cell>
          <cell r="E27" t="str">
            <v>Analisado</v>
          </cell>
          <cell r="F27">
            <v>10302</v>
          </cell>
          <cell r="G27" t="str">
            <v>Legumes e Hortaliças</v>
          </cell>
          <cell r="H27">
            <v>45001</v>
          </cell>
          <cell r="I27">
            <v>2.9</v>
          </cell>
        </row>
        <row r="28">
          <cell r="A28">
            <v>9943</v>
          </cell>
          <cell r="B28" t="str">
            <v>ALFACE, LISA</v>
          </cell>
          <cell r="C28" t="str">
            <v>Kg</v>
          </cell>
          <cell r="D28">
            <v>89151200680</v>
          </cell>
          <cell r="E28" t="str">
            <v>Analisado</v>
          </cell>
          <cell r="F28">
            <v>10302</v>
          </cell>
          <cell r="G28" t="str">
            <v>Legumes e Hortaliças</v>
          </cell>
          <cell r="H28">
            <v>45001</v>
          </cell>
          <cell r="I28">
            <v>3</v>
          </cell>
        </row>
        <row r="29">
          <cell r="A29">
            <v>9944</v>
          </cell>
          <cell r="B29" t="str">
            <v>ALHO</v>
          </cell>
          <cell r="C29" t="str">
            <v>Kg</v>
          </cell>
          <cell r="D29">
            <v>89151200760</v>
          </cell>
          <cell r="E29" t="str">
            <v>Analisado</v>
          </cell>
          <cell r="F29">
            <v>10302</v>
          </cell>
          <cell r="G29" t="str">
            <v>Legumes e Hortaliças</v>
          </cell>
          <cell r="H29">
            <v>45001</v>
          </cell>
          <cell r="I29">
            <v>12.200000000000001</v>
          </cell>
        </row>
        <row r="30">
          <cell r="A30">
            <v>9945</v>
          </cell>
          <cell r="B30" t="str">
            <v>BATATA DOCE</v>
          </cell>
          <cell r="C30" t="str">
            <v>Kg</v>
          </cell>
          <cell r="D30">
            <v>89151200922</v>
          </cell>
          <cell r="E30" t="str">
            <v>Analisado</v>
          </cell>
          <cell r="F30">
            <v>10302</v>
          </cell>
          <cell r="G30" t="str">
            <v>Legumes e Hortaliças</v>
          </cell>
          <cell r="H30">
            <v>45001</v>
          </cell>
          <cell r="I30">
            <v>2.5</v>
          </cell>
        </row>
        <row r="31">
          <cell r="A31">
            <v>9946</v>
          </cell>
          <cell r="B31" t="str">
            <v>BATATA, LAVADA</v>
          </cell>
          <cell r="C31" t="str">
            <v>Kg</v>
          </cell>
          <cell r="D31">
            <v>89151201066</v>
          </cell>
          <cell r="E31" t="str">
            <v>Analisado</v>
          </cell>
          <cell r="F31">
            <v>10302</v>
          </cell>
          <cell r="G31" t="str">
            <v>Legumes e Hortaliças</v>
          </cell>
          <cell r="H31">
            <v>45001</v>
          </cell>
          <cell r="I31">
            <v>2.44</v>
          </cell>
        </row>
        <row r="32">
          <cell r="A32">
            <v>9947</v>
          </cell>
          <cell r="B32" t="str">
            <v>BERINJELA</v>
          </cell>
          <cell r="C32" t="str">
            <v>Kg</v>
          </cell>
          <cell r="D32">
            <v>89151201147</v>
          </cell>
          <cell r="E32" t="str">
            <v>Analisado</v>
          </cell>
          <cell r="F32">
            <v>10302</v>
          </cell>
          <cell r="G32" t="str">
            <v>Legumes e Hortaliças</v>
          </cell>
          <cell r="H32">
            <v>45001</v>
          </cell>
          <cell r="I32">
            <v>2.8000000000000003</v>
          </cell>
        </row>
        <row r="33">
          <cell r="A33">
            <v>9948</v>
          </cell>
          <cell r="B33" t="str">
            <v>BERTALHA</v>
          </cell>
          <cell r="C33" t="str">
            <v>Kg</v>
          </cell>
          <cell r="D33">
            <v>89151201228</v>
          </cell>
          <cell r="E33" t="str">
            <v>Analisado</v>
          </cell>
          <cell r="F33">
            <v>10302</v>
          </cell>
          <cell r="G33" t="str">
            <v>Legumes e Hortaliças</v>
          </cell>
          <cell r="H33">
            <v>45001</v>
          </cell>
          <cell r="I33">
            <v>4.2</v>
          </cell>
        </row>
        <row r="34">
          <cell r="A34">
            <v>9949</v>
          </cell>
          <cell r="B34" t="str">
            <v>BETERRABA</v>
          </cell>
          <cell r="C34" t="str">
            <v>Kg</v>
          </cell>
          <cell r="D34">
            <v>89151201309</v>
          </cell>
          <cell r="E34" t="str">
            <v>Analisado</v>
          </cell>
          <cell r="F34">
            <v>10302</v>
          </cell>
          <cell r="G34" t="str">
            <v>Legumes e Hortaliças</v>
          </cell>
          <cell r="H34">
            <v>45001</v>
          </cell>
          <cell r="I34">
            <v>2.63</v>
          </cell>
        </row>
        <row r="35">
          <cell r="A35">
            <v>9950</v>
          </cell>
          <cell r="B35" t="str">
            <v>BRÓCOLIS</v>
          </cell>
          <cell r="C35" t="str">
            <v>Kg</v>
          </cell>
          <cell r="D35">
            <v>89151201490</v>
          </cell>
          <cell r="E35" t="str">
            <v>Analisado</v>
          </cell>
          <cell r="F35">
            <v>10302</v>
          </cell>
          <cell r="G35" t="str">
            <v>Legumes e Hortaliças</v>
          </cell>
          <cell r="H35">
            <v>45001</v>
          </cell>
          <cell r="I35">
            <v>5.4</v>
          </cell>
        </row>
        <row r="36">
          <cell r="A36">
            <v>9951</v>
          </cell>
          <cell r="B36" t="str">
            <v>CEBOLA</v>
          </cell>
          <cell r="C36" t="str">
            <v>Kg</v>
          </cell>
          <cell r="D36">
            <v>89151201570</v>
          </cell>
          <cell r="E36" t="str">
            <v>Analisado</v>
          </cell>
          <cell r="F36">
            <v>10302</v>
          </cell>
          <cell r="G36" t="str">
            <v>Legumes e Hortaliças</v>
          </cell>
          <cell r="H36">
            <v>45001</v>
          </cell>
          <cell r="I36">
            <v>3.25</v>
          </cell>
        </row>
        <row r="37">
          <cell r="A37">
            <v>9952</v>
          </cell>
          <cell r="B37" t="str">
            <v>CENOURA</v>
          </cell>
          <cell r="C37" t="str">
            <v>Kg</v>
          </cell>
          <cell r="D37">
            <v>89151201651</v>
          </cell>
          <cell r="E37" t="str">
            <v>Analisado</v>
          </cell>
          <cell r="F37">
            <v>10302</v>
          </cell>
          <cell r="G37" t="str">
            <v>Legumes e Hortaliças</v>
          </cell>
          <cell r="H37">
            <v>45001</v>
          </cell>
          <cell r="I37">
            <v>5.75</v>
          </cell>
        </row>
        <row r="38">
          <cell r="A38">
            <v>9953</v>
          </cell>
          <cell r="B38" t="str">
            <v>CHEIRO VERDE</v>
          </cell>
          <cell r="C38" t="str">
            <v>Kg</v>
          </cell>
          <cell r="D38">
            <v>89151201732</v>
          </cell>
          <cell r="E38" t="str">
            <v>Analisado</v>
          </cell>
          <cell r="F38">
            <v>10302</v>
          </cell>
          <cell r="G38" t="str">
            <v>Legumes e Hortaliças</v>
          </cell>
          <cell r="H38">
            <v>45001</v>
          </cell>
          <cell r="I38">
            <v>23</v>
          </cell>
        </row>
        <row r="39">
          <cell r="A39">
            <v>9954</v>
          </cell>
          <cell r="B39" t="str">
            <v>CHICÓRIA</v>
          </cell>
          <cell r="C39" t="str">
            <v>Kg</v>
          </cell>
          <cell r="D39">
            <v>89151201813</v>
          </cell>
          <cell r="E39" t="str">
            <v>Analisado</v>
          </cell>
          <cell r="F39">
            <v>10302</v>
          </cell>
          <cell r="G39" t="str">
            <v>Legumes e Hortaliças</v>
          </cell>
          <cell r="H39">
            <v>45001</v>
          </cell>
          <cell r="I39">
            <v>9.25</v>
          </cell>
        </row>
        <row r="40">
          <cell r="A40">
            <v>9955</v>
          </cell>
          <cell r="B40" t="str">
            <v>CHUCHU</v>
          </cell>
          <cell r="C40" t="str">
            <v>Kg</v>
          </cell>
          <cell r="D40">
            <v>89151201902</v>
          </cell>
          <cell r="E40" t="str">
            <v>Analisado</v>
          </cell>
          <cell r="F40">
            <v>10302</v>
          </cell>
          <cell r="G40" t="str">
            <v>Legumes e Hortaliças</v>
          </cell>
          <cell r="H40">
            <v>45001</v>
          </cell>
          <cell r="I40">
            <v>1.5</v>
          </cell>
        </row>
        <row r="41">
          <cell r="A41">
            <v>9956</v>
          </cell>
          <cell r="B41" t="str">
            <v>COENTRO</v>
          </cell>
          <cell r="C41" t="str">
            <v>Kg</v>
          </cell>
          <cell r="D41">
            <v>89151202038</v>
          </cell>
          <cell r="E41" t="str">
            <v>Analisado</v>
          </cell>
          <cell r="F41">
            <v>10302</v>
          </cell>
          <cell r="G41" t="str">
            <v>Legumes e Hortaliças</v>
          </cell>
          <cell r="H41">
            <v>45001</v>
          </cell>
          <cell r="I41">
            <v>9.5</v>
          </cell>
        </row>
        <row r="42">
          <cell r="A42">
            <v>9957</v>
          </cell>
          <cell r="B42" t="str">
            <v>COUVE</v>
          </cell>
          <cell r="C42" t="str">
            <v>Kg</v>
          </cell>
          <cell r="D42">
            <v>89151202119</v>
          </cell>
          <cell r="E42" t="str">
            <v>Analisado</v>
          </cell>
          <cell r="F42">
            <v>10302</v>
          </cell>
          <cell r="G42" t="str">
            <v>Legumes e Hortaliças</v>
          </cell>
          <cell r="H42">
            <v>45001</v>
          </cell>
          <cell r="I42">
            <v>11</v>
          </cell>
        </row>
        <row r="43">
          <cell r="A43">
            <v>9958</v>
          </cell>
          <cell r="B43" t="str">
            <v>COUVE-FLOR</v>
          </cell>
          <cell r="C43" t="str">
            <v>Kg</v>
          </cell>
          <cell r="D43">
            <v>89151202208</v>
          </cell>
          <cell r="E43" t="str">
            <v>Analisado</v>
          </cell>
          <cell r="F43">
            <v>10302</v>
          </cell>
          <cell r="G43" t="str">
            <v>Legumes e Hortaliças</v>
          </cell>
          <cell r="H43">
            <v>45001</v>
          </cell>
          <cell r="I43">
            <v>4</v>
          </cell>
        </row>
        <row r="44">
          <cell r="A44">
            <v>9959</v>
          </cell>
          <cell r="B44" t="str">
            <v>ESPINAFRE</v>
          </cell>
          <cell r="C44" t="str">
            <v>Kg</v>
          </cell>
          <cell r="D44">
            <v>89151202461</v>
          </cell>
          <cell r="E44" t="str">
            <v>Analisado</v>
          </cell>
          <cell r="F44">
            <v>10302</v>
          </cell>
          <cell r="G44" t="str">
            <v>Legumes e Hortaliças</v>
          </cell>
          <cell r="H44">
            <v>45001</v>
          </cell>
          <cell r="I44">
            <v>3.6</v>
          </cell>
        </row>
        <row r="45">
          <cell r="A45">
            <v>9961</v>
          </cell>
          <cell r="B45" t="str">
            <v>INHAME</v>
          </cell>
          <cell r="C45" t="str">
            <v>Kg</v>
          </cell>
          <cell r="D45">
            <v>89151202623</v>
          </cell>
          <cell r="E45" t="str">
            <v>Analisado</v>
          </cell>
          <cell r="F45">
            <v>10302</v>
          </cell>
          <cell r="G45" t="str">
            <v>Legumes e Hortaliças</v>
          </cell>
          <cell r="H45">
            <v>45001</v>
          </cell>
          <cell r="I45">
            <v>5.47</v>
          </cell>
        </row>
        <row r="46">
          <cell r="A46">
            <v>9963</v>
          </cell>
          <cell r="B46" t="str">
            <v>MILHO VERDE, ESPIGA</v>
          </cell>
          <cell r="C46" t="str">
            <v>Kg</v>
          </cell>
          <cell r="D46">
            <v>89151202976</v>
          </cell>
          <cell r="E46" t="str">
            <v>Analisado</v>
          </cell>
          <cell r="F46">
            <v>10302</v>
          </cell>
          <cell r="G46" t="str">
            <v>Legumes e Hortaliças</v>
          </cell>
          <cell r="H46">
            <v>45001</v>
          </cell>
          <cell r="I46">
            <v>1.67</v>
          </cell>
        </row>
        <row r="47">
          <cell r="A47">
            <v>9965</v>
          </cell>
          <cell r="B47" t="str">
            <v>PEPINO</v>
          </cell>
          <cell r="C47" t="str">
            <v>Kg</v>
          </cell>
          <cell r="D47">
            <v>89151203190</v>
          </cell>
          <cell r="E47" t="str">
            <v>Analisado</v>
          </cell>
          <cell r="F47">
            <v>10302</v>
          </cell>
          <cell r="G47" t="str">
            <v>Legumes e Hortaliças</v>
          </cell>
          <cell r="H47">
            <v>45001</v>
          </cell>
          <cell r="I47">
            <v>2.08</v>
          </cell>
        </row>
        <row r="48">
          <cell r="A48">
            <v>9966</v>
          </cell>
          <cell r="B48" t="str">
            <v>PIMENTÃO VERDE</v>
          </cell>
          <cell r="C48" t="str">
            <v>Kg</v>
          </cell>
          <cell r="D48">
            <v>89151203271</v>
          </cell>
          <cell r="E48" t="str">
            <v>Analisado</v>
          </cell>
          <cell r="F48">
            <v>10302</v>
          </cell>
          <cell r="G48" t="str">
            <v>Legumes e Hortaliças</v>
          </cell>
          <cell r="H48">
            <v>45001</v>
          </cell>
          <cell r="I48">
            <v>5.22</v>
          </cell>
        </row>
        <row r="49">
          <cell r="A49">
            <v>9967</v>
          </cell>
          <cell r="B49" t="str">
            <v>QUIABO</v>
          </cell>
          <cell r="C49" t="str">
            <v>Kg</v>
          </cell>
          <cell r="D49">
            <v>89151203352</v>
          </cell>
          <cell r="E49" t="str">
            <v>Analisado</v>
          </cell>
          <cell r="F49">
            <v>10302</v>
          </cell>
          <cell r="G49" t="str">
            <v>Legumes e Hortaliças</v>
          </cell>
          <cell r="H49">
            <v>45001</v>
          </cell>
          <cell r="I49">
            <v>7.1000000000000005</v>
          </cell>
        </row>
        <row r="50">
          <cell r="A50">
            <v>9968</v>
          </cell>
          <cell r="B50" t="str">
            <v>REPOLHO</v>
          </cell>
          <cell r="C50" t="str">
            <v>Kg</v>
          </cell>
          <cell r="D50">
            <v>89151203433</v>
          </cell>
          <cell r="E50" t="str">
            <v>Analisado</v>
          </cell>
          <cell r="F50">
            <v>10302</v>
          </cell>
          <cell r="G50" t="str">
            <v>Legumes e Hortaliças</v>
          </cell>
          <cell r="H50">
            <v>45001</v>
          </cell>
          <cell r="I50">
            <v>2.33</v>
          </cell>
        </row>
        <row r="51">
          <cell r="A51">
            <v>9969</v>
          </cell>
          <cell r="B51" t="str">
            <v>TOMATE</v>
          </cell>
          <cell r="C51" t="str">
            <v>Kg</v>
          </cell>
          <cell r="D51">
            <v>89151202542</v>
          </cell>
          <cell r="E51" t="str">
            <v>Analisado</v>
          </cell>
          <cell r="F51">
            <v>10302</v>
          </cell>
          <cell r="G51" t="str">
            <v>Legumes e Hortaliças</v>
          </cell>
          <cell r="H51">
            <v>45001</v>
          </cell>
          <cell r="I51">
            <v>4.5600000000000005</v>
          </cell>
        </row>
        <row r="52">
          <cell r="A52">
            <v>9970</v>
          </cell>
          <cell r="B52" t="str">
            <v>VAGEM MANTEIGA</v>
          </cell>
          <cell r="C52" t="str">
            <v>Kg</v>
          </cell>
          <cell r="D52">
            <v>89151202380</v>
          </cell>
          <cell r="E52" t="str">
            <v>Analisado</v>
          </cell>
          <cell r="F52">
            <v>10302</v>
          </cell>
          <cell r="G52" t="str">
            <v>Legumes e Hortaliças</v>
          </cell>
          <cell r="H52">
            <v>45001</v>
          </cell>
          <cell r="I52">
            <v>6.88</v>
          </cell>
        </row>
        <row r="53">
          <cell r="A53">
            <v>9971</v>
          </cell>
          <cell r="B53" t="str">
            <v>ABACATE</v>
          </cell>
          <cell r="C53" t="str">
            <v>Kg</v>
          </cell>
          <cell r="D53">
            <v>89151300129</v>
          </cell>
          <cell r="E53" t="str">
            <v>Analisado</v>
          </cell>
          <cell r="F53">
            <v>10303</v>
          </cell>
          <cell r="G53" t="str">
            <v>Frutas</v>
          </cell>
          <cell r="H53">
            <v>45001</v>
          </cell>
          <cell r="I53">
            <v>3.89</v>
          </cell>
        </row>
        <row r="54">
          <cell r="A54">
            <v>9973</v>
          </cell>
          <cell r="B54" t="str">
            <v>BANANA D'ÁGUA</v>
          </cell>
          <cell r="C54" t="str">
            <v>Kg</v>
          </cell>
          <cell r="D54">
            <v>89151300390</v>
          </cell>
          <cell r="E54" t="str">
            <v>Analisado</v>
          </cell>
          <cell r="F54">
            <v>10303</v>
          </cell>
          <cell r="G54" t="str">
            <v>Frutas</v>
          </cell>
          <cell r="H54">
            <v>45001</v>
          </cell>
          <cell r="I54">
            <v>3.0500000000000003</v>
          </cell>
        </row>
        <row r="55">
          <cell r="A55">
            <v>9974</v>
          </cell>
          <cell r="B55" t="str">
            <v>BANANA PRATA</v>
          </cell>
          <cell r="C55" t="str">
            <v>Kg</v>
          </cell>
          <cell r="D55">
            <v>89151300471</v>
          </cell>
          <cell r="E55" t="str">
            <v>Analisado</v>
          </cell>
          <cell r="F55">
            <v>10303</v>
          </cell>
          <cell r="G55" t="str">
            <v>Frutas</v>
          </cell>
          <cell r="H55">
            <v>45001</v>
          </cell>
          <cell r="I55">
            <v>4.6500000000000004</v>
          </cell>
        </row>
        <row r="56">
          <cell r="A56">
            <v>9975</v>
          </cell>
          <cell r="B56" t="str">
            <v>LARANJA LIMA</v>
          </cell>
          <cell r="C56" t="str">
            <v>Kg</v>
          </cell>
          <cell r="D56">
            <v>89151300803</v>
          </cell>
          <cell r="E56" t="str">
            <v>Analisado</v>
          </cell>
          <cell r="F56">
            <v>10303</v>
          </cell>
          <cell r="G56" t="str">
            <v>Frutas</v>
          </cell>
          <cell r="H56">
            <v>45001</v>
          </cell>
          <cell r="I56">
            <v>3.5</v>
          </cell>
        </row>
        <row r="57">
          <cell r="A57">
            <v>9976</v>
          </cell>
          <cell r="B57" t="str">
            <v>LARANJA PÊRA</v>
          </cell>
          <cell r="C57" t="str">
            <v>Kg</v>
          </cell>
          <cell r="D57">
            <v>89151301010</v>
          </cell>
          <cell r="E57" t="str">
            <v>Analisado</v>
          </cell>
          <cell r="F57">
            <v>10303</v>
          </cell>
          <cell r="G57" t="str">
            <v>Frutas</v>
          </cell>
          <cell r="H57">
            <v>45001</v>
          </cell>
          <cell r="I57">
            <v>2.95</v>
          </cell>
        </row>
        <row r="58">
          <cell r="A58">
            <v>9977</v>
          </cell>
          <cell r="B58" t="str">
            <v>LIMÃO TAITI</v>
          </cell>
          <cell r="C58" t="str">
            <v>Kg</v>
          </cell>
          <cell r="D58">
            <v>89151301281</v>
          </cell>
          <cell r="E58" t="str">
            <v>Analisado</v>
          </cell>
          <cell r="F58">
            <v>10303</v>
          </cell>
          <cell r="G58" t="str">
            <v>Frutas</v>
          </cell>
          <cell r="H58">
            <v>45001</v>
          </cell>
          <cell r="I58">
            <v>2.4</v>
          </cell>
        </row>
        <row r="59">
          <cell r="A59">
            <v>9978</v>
          </cell>
          <cell r="B59" t="str">
            <v>MAÇÃ NACIONAL</v>
          </cell>
          <cell r="C59" t="str">
            <v>Kg</v>
          </cell>
          <cell r="D59">
            <v>89151301362</v>
          </cell>
          <cell r="E59" t="str">
            <v>Analisado</v>
          </cell>
          <cell r="F59">
            <v>10303</v>
          </cell>
          <cell r="G59" t="str">
            <v>Frutas</v>
          </cell>
          <cell r="H59">
            <v>45001</v>
          </cell>
          <cell r="I59">
            <v>6.61</v>
          </cell>
        </row>
        <row r="60">
          <cell r="A60">
            <v>9980</v>
          </cell>
          <cell r="B60" t="str">
            <v>MAMÃO FORMOSA</v>
          </cell>
          <cell r="C60" t="str">
            <v>Kg</v>
          </cell>
          <cell r="D60">
            <v>89151300633</v>
          </cell>
          <cell r="E60" t="str">
            <v>Analisado</v>
          </cell>
          <cell r="F60">
            <v>10303</v>
          </cell>
          <cell r="G60" t="str">
            <v>Frutas</v>
          </cell>
          <cell r="H60">
            <v>45001</v>
          </cell>
          <cell r="I60">
            <v>6.23</v>
          </cell>
        </row>
        <row r="61">
          <cell r="A61">
            <v>9982</v>
          </cell>
          <cell r="B61" t="str">
            <v>MANGA ESPADA</v>
          </cell>
          <cell r="C61" t="str">
            <v>Kg</v>
          </cell>
          <cell r="D61">
            <v>89151302091</v>
          </cell>
          <cell r="E61" t="str">
            <v>Analisado</v>
          </cell>
          <cell r="F61">
            <v>10303</v>
          </cell>
          <cell r="G61" t="str">
            <v>Frutas</v>
          </cell>
          <cell r="H61">
            <v>45001</v>
          </cell>
          <cell r="I61">
            <v>3.93</v>
          </cell>
        </row>
        <row r="62">
          <cell r="A62">
            <v>9983</v>
          </cell>
          <cell r="B62" t="str">
            <v>MELANCIA</v>
          </cell>
          <cell r="C62" t="str">
            <v>Kg</v>
          </cell>
          <cell r="D62">
            <v>89151301877</v>
          </cell>
          <cell r="E62" t="str">
            <v>Analisado</v>
          </cell>
          <cell r="F62">
            <v>10303</v>
          </cell>
          <cell r="G62" t="str">
            <v>Frutas</v>
          </cell>
          <cell r="H62">
            <v>45001</v>
          </cell>
          <cell r="I62">
            <v>2.5</v>
          </cell>
        </row>
        <row r="63">
          <cell r="A63">
            <v>9984</v>
          </cell>
          <cell r="B63" t="str">
            <v>MELÃO</v>
          </cell>
          <cell r="C63" t="str">
            <v>Kg</v>
          </cell>
          <cell r="D63">
            <v>89151301958</v>
          </cell>
          <cell r="E63" t="str">
            <v>Analisado</v>
          </cell>
          <cell r="F63">
            <v>10303</v>
          </cell>
          <cell r="G63" t="str">
            <v>Frutas</v>
          </cell>
          <cell r="H63">
            <v>45001</v>
          </cell>
          <cell r="I63">
            <v>4.29</v>
          </cell>
        </row>
        <row r="64">
          <cell r="A64">
            <v>9990</v>
          </cell>
          <cell r="B64" t="str">
            <v>ALIMENTO À BASE DE HIDRATO DE CARBONO</v>
          </cell>
          <cell r="C64" t="str">
            <v>un</v>
          </cell>
          <cell r="D64">
            <v>89201600805</v>
          </cell>
          <cell r="E64" t="str">
            <v>Analisado</v>
          </cell>
          <cell r="F64">
            <v>10401</v>
          </cell>
          <cell r="G64" t="str">
            <v>Farinhas e Massas Alimentícias</v>
          </cell>
          <cell r="H64">
            <v>45001</v>
          </cell>
          <cell r="I64">
            <v>8.69</v>
          </cell>
        </row>
        <row r="65">
          <cell r="A65">
            <v>9992</v>
          </cell>
          <cell r="B65" t="str">
            <v>FARINHA, MANDIOCA</v>
          </cell>
          <cell r="C65" t="str">
            <v>un</v>
          </cell>
          <cell r="D65">
            <v>89201602263</v>
          </cell>
          <cell r="E65" t="str">
            <v>Analisado</v>
          </cell>
          <cell r="F65">
            <v>10401</v>
          </cell>
          <cell r="G65" t="str">
            <v>Farinhas e Massas Alimentícias</v>
          </cell>
          <cell r="H65">
            <v>45001</v>
          </cell>
          <cell r="I65">
            <v>6.4</v>
          </cell>
        </row>
        <row r="66">
          <cell r="A66">
            <v>9995</v>
          </cell>
          <cell r="B66" t="str">
            <v>FARINHA, TRIGO</v>
          </cell>
          <cell r="C66" t="str">
            <v>un</v>
          </cell>
          <cell r="D66">
            <v>89201602000</v>
          </cell>
          <cell r="E66" t="str">
            <v>Analisado</v>
          </cell>
          <cell r="F66">
            <v>10401</v>
          </cell>
          <cell r="G66" t="str">
            <v>Farinhas e Massas Alimentícias</v>
          </cell>
          <cell r="H66">
            <v>45001</v>
          </cell>
          <cell r="I66">
            <v>4.63</v>
          </cell>
        </row>
        <row r="67">
          <cell r="A67">
            <v>9996</v>
          </cell>
          <cell r="B67" t="str">
            <v>FUBÁ, MILHO</v>
          </cell>
          <cell r="C67" t="str">
            <v>un</v>
          </cell>
          <cell r="D67">
            <v>89201601291</v>
          </cell>
          <cell r="E67" t="str">
            <v>Analisado</v>
          </cell>
          <cell r="F67">
            <v>10401</v>
          </cell>
          <cell r="G67" t="str">
            <v>Farinhas e Massas Alimentícias</v>
          </cell>
          <cell r="H67">
            <v>45001</v>
          </cell>
          <cell r="I67">
            <v>3.08</v>
          </cell>
        </row>
        <row r="68">
          <cell r="A68">
            <v>10002</v>
          </cell>
          <cell r="B68" t="str">
            <v>MASSA ALIMENTÍCIA, NINHO</v>
          </cell>
          <cell r="C68" t="str">
            <v>un</v>
          </cell>
          <cell r="D68">
            <v>89201700354</v>
          </cell>
          <cell r="E68" t="str">
            <v>Analisado</v>
          </cell>
          <cell r="F68">
            <v>10401</v>
          </cell>
          <cell r="G68" t="str">
            <v>Farinhas e Massas Alimentícias</v>
          </cell>
          <cell r="H68">
            <v>45001</v>
          </cell>
          <cell r="I68">
            <v>3.99</v>
          </cell>
        </row>
        <row r="69">
          <cell r="A69">
            <v>10005</v>
          </cell>
          <cell r="B69" t="str">
            <v>AMIDO, MILHO</v>
          </cell>
          <cell r="C69" t="str">
            <v>un</v>
          </cell>
          <cell r="D69">
            <v>89201600996</v>
          </cell>
          <cell r="E69" t="str">
            <v>Analisado</v>
          </cell>
          <cell r="F69">
            <v>10401</v>
          </cell>
          <cell r="G69" t="str">
            <v>Farinhas e Massas Alimentícias</v>
          </cell>
          <cell r="H69">
            <v>45001</v>
          </cell>
          <cell r="I69">
            <v>5.5200000000000005</v>
          </cell>
        </row>
        <row r="70">
          <cell r="A70">
            <v>10009</v>
          </cell>
          <cell r="B70" t="str">
            <v>PÃO, FORMA</v>
          </cell>
          <cell r="C70" t="str">
            <v>un</v>
          </cell>
          <cell r="D70">
            <v>89201900108</v>
          </cell>
          <cell r="E70" t="str">
            <v>Analisado</v>
          </cell>
          <cell r="F70">
            <v>10402</v>
          </cell>
          <cell r="G70" t="str">
            <v>Produtos Panificados</v>
          </cell>
          <cell r="H70">
            <v>45001</v>
          </cell>
          <cell r="I70">
            <v>5.2700000000000005</v>
          </cell>
        </row>
        <row r="71">
          <cell r="A71">
            <v>10011</v>
          </cell>
          <cell r="B71" t="str">
            <v>AÇÚCAR REFINADO</v>
          </cell>
          <cell r="C71" t="str">
            <v>Kg</v>
          </cell>
          <cell r="D71">
            <v>89252000139</v>
          </cell>
          <cell r="E71" t="str">
            <v>Analisado</v>
          </cell>
          <cell r="F71">
            <v>10501</v>
          </cell>
          <cell r="G71" t="str">
            <v>Açucares</v>
          </cell>
          <cell r="H71">
            <v>45001</v>
          </cell>
          <cell r="I71">
            <v>3.72</v>
          </cell>
        </row>
        <row r="72">
          <cell r="A72">
            <v>10013</v>
          </cell>
          <cell r="B72" t="str">
            <v>LEITE, COCO</v>
          </cell>
          <cell r="C72" t="str">
            <v>un</v>
          </cell>
          <cell r="D72">
            <v>89252200227</v>
          </cell>
          <cell r="E72" t="str">
            <v>Analisado</v>
          </cell>
          <cell r="F72">
            <v>10502</v>
          </cell>
          <cell r="G72" t="str">
            <v>Produtos de Confeitaria</v>
          </cell>
          <cell r="H72">
            <v>45001</v>
          </cell>
          <cell r="I72">
            <v>2.59</v>
          </cell>
        </row>
        <row r="73">
          <cell r="A73">
            <v>10015</v>
          </cell>
          <cell r="B73" t="str">
            <v>AMEIXA SECA</v>
          </cell>
          <cell r="C73" t="str">
            <v>un</v>
          </cell>
          <cell r="D73">
            <v>89252400234</v>
          </cell>
          <cell r="E73" t="str">
            <v>Analisado</v>
          </cell>
          <cell r="F73">
            <v>10502</v>
          </cell>
          <cell r="G73" t="str">
            <v>Produtos de Confeitaria</v>
          </cell>
          <cell r="H73">
            <v>45001</v>
          </cell>
          <cell r="I73">
            <v>35.270000000000003</v>
          </cell>
        </row>
        <row r="74">
          <cell r="A74">
            <v>10017</v>
          </cell>
          <cell r="B74" t="str">
            <v>GELÉIA, FRUTA</v>
          </cell>
          <cell r="C74" t="str">
            <v>un</v>
          </cell>
          <cell r="D74">
            <v>89302600100</v>
          </cell>
          <cell r="E74" t="str">
            <v>Analisado</v>
          </cell>
          <cell r="F74">
            <v>10601</v>
          </cell>
          <cell r="G74" t="str">
            <v>Doces em Massa, Geléias e Compotas</v>
          </cell>
          <cell r="H74">
            <v>45001</v>
          </cell>
          <cell r="I74">
            <v>1.98</v>
          </cell>
        </row>
        <row r="75">
          <cell r="A75">
            <v>10020</v>
          </cell>
          <cell r="B75" t="str">
            <v>DOCE, GOIABADA</v>
          </cell>
          <cell r="C75" t="str">
            <v>un</v>
          </cell>
          <cell r="D75">
            <v>89302500741</v>
          </cell>
          <cell r="E75" t="str">
            <v>Analisado</v>
          </cell>
          <cell r="F75">
            <v>10601</v>
          </cell>
          <cell r="G75" t="str">
            <v>Doces em Massa, Geléias e Compotas</v>
          </cell>
          <cell r="H75">
            <v>45001</v>
          </cell>
          <cell r="I75">
            <v>8.31</v>
          </cell>
        </row>
        <row r="76">
          <cell r="A76">
            <v>10030</v>
          </cell>
          <cell r="B76" t="str">
            <v>ÓLEO, SOJA</v>
          </cell>
          <cell r="C76" t="str">
            <v>un</v>
          </cell>
          <cell r="D76">
            <v>89453700200</v>
          </cell>
          <cell r="E76" t="str">
            <v>Analisado</v>
          </cell>
          <cell r="F76">
            <v>10901</v>
          </cell>
          <cell r="G76" t="str">
            <v>Óleos</v>
          </cell>
          <cell r="H76">
            <v>45001</v>
          </cell>
          <cell r="I76">
            <v>6.45</v>
          </cell>
        </row>
        <row r="77">
          <cell r="A77">
            <v>10032</v>
          </cell>
          <cell r="B77" t="str">
            <v>MARGARINA VEGETAL</v>
          </cell>
          <cell r="C77" t="str">
            <v>un</v>
          </cell>
          <cell r="D77">
            <v>89453800256</v>
          </cell>
          <cell r="E77" t="str">
            <v>Analisado</v>
          </cell>
          <cell r="F77">
            <v>10902</v>
          </cell>
          <cell r="G77" t="str">
            <v>Gorduras Comestíveis</v>
          </cell>
          <cell r="H77">
            <v>45001</v>
          </cell>
          <cell r="I77">
            <v>6.34</v>
          </cell>
        </row>
        <row r="78">
          <cell r="A78">
            <v>10043</v>
          </cell>
          <cell r="B78" t="str">
            <v>FERMENTO QUÍMICO</v>
          </cell>
          <cell r="C78" t="str">
            <v>un</v>
          </cell>
          <cell r="D78">
            <v>89201601615</v>
          </cell>
          <cell r="E78" t="str">
            <v>Analisado</v>
          </cell>
          <cell r="F78">
            <v>11001</v>
          </cell>
          <cell r="G78" t="str">
            <v>Condimentos e Produtos Correlatos</v>
          </cell>
          <cell r="H78">
            <v>45001</v>
          </cell>
          <cell r="I78">
            <v>2.67</v>
          </cell>
        </row>
        <row r="79">
          <cell r="A79">
            <v>10045</v>
          </cell>
          <cell r="B79" t="str">
            <v>ORÉGANO</v>
          </cell>
          <cell r="C79" t="str">
            <v>un</v>
          </cell>
          <cell r="D79">
            <v>89503900500</v>
          </cell>
          <cell r="E79" t="str">
            <v>Analisado</v>
          </cell>
          <cell r="F79">
            <v>11001</v>
          </cell>
          <cell r="G79" t="str">
            <v>Condimentos e Produtos Correlatos</v>
          </cell>
          <cell r="H79">
            <v>45001</v>
          </cell>
          <cell r="I79">
            <v>1.54</v>
          </cell>
        </row>
        <row r="80">
          <cell r="A80">
            <v>10046</v>
          </cell>
          <cell r="B80" t="str">
            <v>SAL</v>
          </cell>
          <cell r="C80" t="str">
            <v>un</v>
          </cell>
          <cell r="D80">
            <v>89503900178</v>
          </cell>
          <cell r="E80" t="str">
            <v>Analisado</v>
          </cell>
          <cell r="F80">
            <v>11001</v>
          </cell>
          <cell r="G80" t="str">
            <v>Condimentos e Produtos Correlatos</v>
          </cell>
          <cell r="H80">
            <v>45001</v>
          </cell>
          <cell r="I80">
            <v>1.35</v>
          </cell>
        </row>
        <row r="81">
          <cell r="A81">
            <v>10049</v>
          </cell>
          <cell r="B81" t="str">
            <v>POLPA, TOMATE</v>
          </cell>
          <cell r="C81" t="str">
            <v>un</v>
          </cell>
          <cell r="D81">
            <v>89504000391</v>
          </cell>
          <cell r="E81" t="str">
            <v>Analisado</v>
          </cell>
          <cell r="F81">
            <v>11001</v>
          </cell>
          <cell r="G81" t="str">
            <v>Condimentos e Produtos Correlatos</v>
          </cell>
          <cell r="H81">
            <v>45001</v>
          </cell>
          <cell r="I81">
            <v>4.4000000000000004</v>
          </cell>
        </row>
        <row r="82">
          <cell r="A82">
            <v>10061</v>
          </cell>
          <cell r="B82" t="str">
            <v>SUCO, CAJU</v>
          </cell>
          <cell r="C82" t="str">
            <v>un</v>
          </cell>
          <cell r="D82">
            <v>89604400332</v>
          </cell>
          <cell r="E82" t="str">
            <v>Analisado</v>
          </cell>
          <cell r="F82">
            <v>11201</v>
          </cell>
          <cell r="G82" t="str">
            <v>Bebidas Não Alcoolicas e Sorvetes</v>
          </cell>
          <cell r="H82">
            <v>45001</v>
          </cell>
          <cell r="I82">
            <v>2.99</v>
          </cell>
        </row>
        <row r="83">
          <cell r="A83">
            <v>10062</v>
          </cell>
          <cell r="B83" t="str">
            <v>SUCO, MARACUJÁ</v>
          </cell>
          <cell r="C83" t="str">
            <v>un</v>
          </cell>
          <cell r="D83">
            <v>89604400502</v>
          </cell>
          <cell r="E83" t="str">
            <v>Analisado</v>
          </cell>
          <cell r="F83">
            <v>11201</v>
          </cell>
          <cell r="G83" t="str">
            <v>Bebidas Não Alcoolicas e Sorvetes</v>
          </cell>
          <cell r="H83">
            <v>45001</v>
          </cell>
          <cell r="I83">
            <v>5.29</v>
          </cell>
        </row>
        <row r="84">
          <cell r="A84">
            <v>10063</v>
          </cell>
          <cell r="B84" t="str">
            <v>SUCO, UVA</v>
          </cell>
          <cell r="C84" t="str">
            <v>un</v>
          </cell>
          <cell r="D84">
            <v>89604400766</v>
          </cell>
          <cell r="E84" t="str">
            <v>Analisado</v>
          </cell>
          <cell r="F84">
            <v>11201</v>
          </cell>
          <cell r="G84" t="str">
            <v>Bebidas Não Alcoolicas e Sorvetes</v>
          </cell>
          <cell r="H84">
            <v>45001</v>
          </cell>
          <cell r="I84">
            <v>4.18</v>
          </cell>
        </row>
        <row r="85">
          <cell r="A85">
            <v>10064</v>
          </cell>
          <cell r="B85" t="str">
            <v>ÁGUA MINERAL</v>
          </cell>
          <cell r="C85" t="str">
            <v>un</v>
          </cell>
          <cell r="D85">
            <v>89604500205</v>
          </cell>
          <cell r="E85" t="str">
            <v>Analisado</v>
          </cell>
          <cell r="F85">
            <v>11201</v>
          </cell>
          <cell r="G85" t="str">
            <v>Bebidas Não Alcoolicas e Sorvetes</v>
          </cell>
          <cell r="H85">
            <v>45001</v>
          </cell>
          <cell r="I85">
            <v>0.85</v>
          </cell>
        </row>
        <row r="86">
          <cell r="A86">
            <v>10158</v>
          </cell>
          <cell r="B86" t="str">
            <v>CAQUI</v>
          </cell>
          <cell r="C86" t="str">
            <v>Kg</v>
          </cell>
          <cell r="D86">
            <v>89151300552</v>
          </cell>
          <cell r="E86" t="str">
            <v>Analisado</v>
          </cell>
          <cell r="F86">
            <v>10303</v>
          </cell>
          <cell r="G86" t="str">
            <v>Frutas</v>
          </cell>
          <cell r="H86">
            <v>45001</v>
          </cell>
          <cell r="I86">
            <v>4.0600000000000005</v>
          </cell>
        </row>
        <row r="87">
          <cell r="A87">
            <v>10160</v>
          </cell>
          <cell r="B87" t="str">
            <v>LARANJA SELETA</v>
          </cell>
          <cell r="C87" t="str">
            <v>Kg</v>
          </cell>
          <cell r="D87">
            <v>89151301109</v>
          </cell>
          <cell r="E87" t="str">
            <v>Analisado</v>
          </cell>
          <cell r="F87">
            <v>10303</v>
          </cell>
          <cell r="G87" t="str">
            <v>Frutas</v>
          </cell>
          <cell r="H87">
            <v>45001</v>
          </cell>
          <cell r="I87">
            <v>3.25</v>
          </cell>
        </row>
        <row r="88">
          <cell r="A88">
            <v>10162</v>
          </cell>
          <cell r="B88" t="str">
            <v>TANGERINA MURKOTE</v>
          </cell>
          <cell r="C88" t="str">
            <v>Kg</v>
          </cell>
          <cell r="D88">
            <v>89151301524</v>
          </cell>
          <cell r="E88" t="str">
            <v>Analisado</v>
          </cell>
          <cell r="F88">
            <v>10303</v>
          </cell>
          <cell r="G88" t="str">
            <v>Frutas</v>
          </cell>
          <cell r="H88">
            <v>45001</v>
          </cell>
          <cell r="I88">
            <v>7.94</v>
          </cell>
        </row>
        <row r="89">
          <cell r="A89">
            <v>10163</v>
          </cell>
          <cell r="B89" t="str">
            <v>TANGERINA PONKAN</v>
          </cell>
          <cell r="C89" t="str">
            <v>Kg</v>
          </cell>
          <cell r="D89">
            <v>89151301605</v>
          </cell>
          <cell r="E89" t="str">
            <v>Analisado</v>
          </cell>
          <cell r="F89">
            <v>10303</v>
          </cell>
          <cell r="G89" t="str">
            <v>Frutas</v>
          </cell>
          <cell r="H89">
            <v>45001</v>
          </cell>
          <cell r="I89">
            <v>5.28</v>
          </cell>
        </row>
        <row r="90">
          <cell r="A90">
            <v>10165</v>
          </cell>
          <cell r="B90" t="str">
            <v>MASSA ALIMENTÍCIA, FIDELINHO</v>
          </cell>
          <cell r="C90" t="str">
            <v>un</v>
          </cell>
          <cell r="D90">
            <v>89201700435</v>
          </cell>
          <cell r="E90" t="str">
            <v>Analisado</v>
          </cell>
          <cell r="F90">
            <v>10401</v>
          </cell>
          <cell r="G90" t="str">
            <v>Farinhas e Massas Alimentícias</v>
          </cell>
          <cell r="H90">
            <v>45001</v>
          </cell>
          <cell r="I90">
            <v>3.99</v>
          </cell>
        </row>
        <row r="91">
          <cell r="A91">
            <v>10223</v>
          </cell>
          <cell r="B91" t="str">
            <v>COMPLEMENTO ALIMENTAR, PÓ</v>
          </cell>
          <cell r="C91" t="str">
            <v>un</v>
          </cell>
          <cell r="D91">
            <v>89403400335</v>
          </cell>
          <cell r="E91" t="str">
            <v>Analisado</v>
          </cell>
          <cell r="F91">
            <v>10801</v>
          </cell>
          <cell r="G91" t="str">
            <v>Alimentos Preparados</v>
          </cell>
          <cell r="H91">
            <v>45001</v>
          </cell>
          <cell r="I91">
            <v>42.4</v>
          </cell>
        </row>
        <row r="92">
          <cell r="A92">
            <v>10801</v>
          </cell>
          <cell r="B92" t="str">
            <v>BISCOITO SALGADO</v>
          </cell>
          <cell r="C92" t="str">
            <v>un</v>
          </cell>
          <cell r="D92">
            <v>89201800227</v>
          </cell>
          <cell r="E92" t="str">
            <v>Analisado</v>
          </cell>
          <cell r="F92">
            <v>10402</v>
          </cell>
          <cell r="G92" t="str">
            <v>Produtos Panificados</v>
          </cell>
          <cell r="H92">
            <v>45001</v>
          </cell>
          <cell r="I92">
            <v>2.4900000000000002</v>
          </cell>
        </row>
        <row r="93">
          <cell r="A93">
            <v>10802</v>
          </cell>
          <cell r="B93" t="str">
            <v>BISCOITO DOCE</v>
          </cell>
          <cell r="C93" t="str">
            <v>un</v>
          </cell>
          <cell r="D93">
            <v>89201800570</v>
          </cell>
          <cell r="E93" t="str">
            <v>Analisado</v>
          </cell>
          <cell r="F93">
            <v>10402</v>
          </cell>
          <cell r="G93" t="str">
            <v>Produtos Panificados</v>
          </cell>
          <cell r="H93">
            <v>45001</v>
          </cell>
          <cell r="I93">
            <v>3.0300000000000002</v>
          </cell>
        </row>
        <row r="94">
          <cell r="A94">
            <v>10804</v>
          </cell>
          <cell r="B94" t="str">
            <v>AZEITE, OLIVA</v>
          </cell>
          <cell r="C94" t="str">
            <v>un</v>
          </cell>
          <cell r="D94">
            <v>89453700111</v>
          </cell>
          <cell r="E94" t="str">
            <v>Analisado</v>
          </cell>
          <cell r="F94">
            <v>11001</v>
          </cell>
          <cell r="G94" t="str">
            <v>Condimentos e Produtos Correlatos</v>
          </cell>
          <cell r="H94">
            <v>45001</v>
          </cell>
          <cell r="I94">
            <v>22.830000000000002</v>
          </cell>
        </row>
        <row r="95">
          <cell r="A95">
            <v>12329</v>
          </cell>
          <cell r="B95" t="str">
            <v>MARACUJÁ</v>
          </cell>
          <cell r="C95" t="str">
            <v>Kg</v>
          </cell>
          <cell r="D95">
            <v>89151302253</v>
          </cell>
          <cell r="E95" t="str">
            <v>Analisado</v>
          </cell>
          <cell r="F95">
            <v>10303</v>
          </cell>
          <cell r="G95" t="str">
            <v>Frutas</v>
          </cell>
          <cell r="H95">
            <v>45001</v>
          </cell>
          <cell r="I95">
            <v>6.88</v>
          </cell>
        </row>
        <row r="96">
          <cell r="A96">
            <v>22752</v>
          </cell>
          <cell r="B96" t="str">
            <v>HORTELÃ</v>
          </cell>
          <cell r="C96" t="str">
            <v>Kg</v>
          </cell>
          <cell r="D96">
            <v>89151203603</v>
          </cell>
          <cell r="E96" t="str">
            <v>Analisado</v>
          </cell>
          <cell r="F96">
            <v>10302</v>
          </cell>
          <cell r="G96" t="str">
            <v>Legumes e Hortaliças</v>
          </cell>
          <cell r="H96">
            <v>45001</v>
          </cell>
          <cell r="I96">
            <v>27.5</v>
          </cell>
        </row>
        <row r="97">
          <cell r="A97">
            <v>22764</v>
          </cell>
          <cell r="B97" t="str">
            <v>CANELA, CASCA</v>
          </cell>
          <cell r="C97" t="str">
            <v>un</v>
          </cell>
          <cell r="D97">
            <v>89503900844</v>
          </cell>
          <cell r="E97" t="str">
            <v>Analisado</v>
          </cell>
          <cell r="F97">
            <v>11001</v>
          </cell>
          <cell r="G97" t="str">
            <v>Condimentos e Produtos Correlatos</v>
          </cell>
          <cell r="H97">
            <v>45001</v>
          </cell>
          <cell r="I97">
            <v>1.1599999999999999</v>
          </cell>
        </row>
        <row r="98">
          <cell r="A98">
            <v>22765</v>
          </cell>
          <cell r="B98" t="str">
            <v>CANELA, PÓ</v>
          </cell>
          <cell r="C98" t="str">
            <v>un</v>
          </cell>
          <cell r="D98">
            <v>89503900925</v>
          </cell>
          <cell r="E98" t="str">
            <v>Analisado</v>
          </cell>
          <cell r="F98">
            <v>11001</v>
          </cell>
          <cell r="G98" t="str">
            <v>Condimentos e Produtos Correlatos</v>
          </cell>
          <cell r="H98">
            <v>45001</v>
          </cell>
          <cell r="I98">
            <v>0.27</v>
          </cell>
        </row>
        <row r="99">
          <cell r="A99">
            <v>22766</v>
          </cell>
          <cell r="B99" t="str">
            <v>CRAVO, ÍNDIA</v>
          </cell>
          <cell r="C99" t="str">
            <v>un</v>
          </cell>
          <cell r="D99">
            <v>89503901069</v>
          </cell>
          <cell r="E99" t="str">
            <v>Analisado</v>
          </cell>
          <cell r="F99">
            <v>11001</v>
          </cell>
          <cell r="G99" t="str">
            <v>Condimentos e Produtos Correlatos</v>
          </cell>
          <cell r="H99">
            <v>45001</v>
          </cell>
          <cell r="I99">
            <v>1.54</v>
          </cell>
        </row>
        <row r="100">
          <cell r="A100">
            <v>22818</v>
          </cell>
          <cell r="B100" t="str">
            <v>CAFÉ, SOLÚVEL</v>
          </cell>
          <cell r="C100" t="str">
            <v>un</v>
          </cell>
          <cell r="D100">
            <v>89554200971</v>
          </cell>
          <cell r="E100" t="str">
            <v>Analisado</v>
          </cell>
          <cell r="F100">
            <v>11101</v>
          </cell>
          <cell r="G100" t="str">
            <v>Produtos e Preparados Solúveis</v>
          </cell>
          <cell r="H100">
            <v>45001</v>
          </cell>
          <cell r="I100">
            <v>10.5</v>
          </cell>
        </row>
        <row r="101">
          <cell r="A101">
            <v>22823</v>
          </cell>
          <cell r="B101" t="str">
            <v>FARINHA LÁCTEA</v>
          </cell>
          <cell r="C101" t="str">
            <v>un</v>
          </cell>
          <cell r="D101">
            <v>89201602778</v>
          </cell>
          <cell r="E101" t="str">
            <v>Analisado</v>
          </cell>
          <cell r="F101">
            <v>10401</v>
          </cell>
          <cell r="G101" t="str">
            <v>Farinhas e Massas Alimentícias</v>
          </cell>
          <cell r="H101">
            <v>45001</v>
          </cell>
          <cell r="I101">
            <v>8.69</v>
          </cell>
        </row>
        <row r="102">
          <cell r="A102">
            <v>26219</v>
          </cell>
          <cell r="B102" t="str">
            <v>LOURO, VERDE</v>
          </cell>
          <cell r="C102" t="str">
            <v>Kg</v>
          </cell>
          <cell r="D102">
            <v>89151203786</v>
          </cell>
          <cell r="E102" t="str">
            <v>Analisado</v>
          </cell>
          <cell r="F102">
            <v>10302</v>
          </cell>
          <cell r="G102" t="str">
            <v>Legumes e Hortaliças</v>
          </cell>
          <cell r="H102">
            <v>45001</v>
          </cell>
          <cell r="I102">
            <v>6</v>
          </cell>
        </row>
        <row r="103">
          <cell r="A103">
            <v>32262</v>
          </cell>
          <cell r="B103" t="str">
            <v>ARROZ POLIDO</v>
          </cell>
          <cell r="C103" t="str">
            <v>Kg</v>
          </cell>
          <cell r="D103">
            <v>89151101606</v>
          </cell>
          <cell r="E103" t="str">
            <v>Analisado</v>
          </cell>
          <cell r="F103">
            <v>10301</v>
          </cell>
          <cell r="G103" t="str">
            <v>Cereais Beneficiados</v>
          </cell>
          <cell r="H103">
            <v>45001</v>
          </cell>
          <cell r="I103">
            <v>4.1100000000000003</v>
          </cell>
        </row>
        <row r="104">
          <cell r="A104">
            <v>32263</v>
          </cell>
          <cell r="B104" t="str">
            <v>ARROZ PARBOILIZADO</v>
          </cell>
          <cell r="C104" t="str">
            <v>Kg</v>
          </cell>
          <cell r="D104">
            <v>89151101789</v>
          </cell>
          <cell r="E104" t="str">
            <v>Analisado</v>
          </cell>
          <cell r="F104">
            <v>10301</v>
          </cell>
          <cell r="G104" t="str">
            <v>Cereais Beneficiados</v>
          </cell>
          <cell r="H104">
            <v>45001</v>
          </cell>
          <cell r="I104">
            <v>3.7800000000000002</v>
          </cell>
        </row>
        <row r="105">
          <cell r="A105">
            <v>32264</v>
          </cell>
          <cell r="B105" t="str">
            <v>FEIJÃO PRETO</v>
          </cell>
          <cell r="C105" t="str">
            <v>un</v>
          </cell>
          <cell r="D105">
            <v>89151101860</v>
          </cell>
          <cell r="E105" t="str">
            <v>Analisado</v>
          </cell>
          <cell r="F105">
            <v>10301</v>
          </cell>
          <cell r="G105" t="str">
            <v>Cereais Beneficiados</v>
          </cell>
          <cell r="H105">
            <v>45001</v>
          </cell>
          <cell r="I105">
            <v>6.41</v>
          </cell>
        </row>
        <row r="106">
          <cell r="A106">
            <v>32265</v>
          </cell>
          <cell r="B106" t="str">
            <v>FEIJÃO BRANCO</v>
          </cell>
          <cell r="C106" t="str">
            <v>un</v>
          </cell>
          <cell r="D106">
            <v>89151101940</v>
          </cell>
          <cell r="E106" t="str">
            <v>Analisado</v>
          </cell>
          <cell r="F106">
            <v>10301</v>
          </cell>
          <cell r="G106" t="str">
            <v>Cereais Beneficiados</v>
          </cell>
          <cell r="H106">
            <v>45001</v>
          </cell>
          <cell r="I106">
            <v>4.55</v>
          </cell>
        </row>
        <row r="107">
          <cell r="A107">
            <v>32266</v>
          </cell>
          <cell r="B107" t="str">
            <v>FEIJÃO CARIOCA</v>
          </cell>
          <cell r="C107" t="str">
            <v>un</v>
          </cell>
          <cell r="D107">
            <v>89151102084</v>
          </cell>
          <cell r="E107" t="str">
            <v>Analisado</v>
          </cell>
          <cell r="F107">
            <v>10301</v>
          </cell>
          <cell r="G107" t="str">
            <v>Cereais Beneficiados</v>
          </cell>
          <cell r="H107">
            <v>45001</v>
          </cell>
          <cell r="I107">
            <v>9.5</v>
          </cell>
        </row>
        <row r="108">
          <cell r="A108">
            <v>32269</v>
          </cell>
          <cell r="B108" t="str">
            <v>ABACAXI</v>
          </cell>
          <cell r="C108" t="str">
            <v>Kg</v>
          </cell>
          <cell r="D108">
            <v>89151303144</v>
          </cell>
          <cell r="E108" t="str">
            <v>Analisado</v>
          </cell>
          <cell r="F108">
            <v>10303</v>
          </cell>
          <cell r="G108" t="str">
            <v>Frutas</v>
          </cell>
          <cell r="H108">
            <v>45001</v>
          </cell>
          <cell r="I108">
            <v>3.13</v>
          </cell>
        </row>
        <row r="109">
          <cell r="A109">
            <v>32271</v>
          </cell>
          <cell r="B109" t="str">
            <v>MASSA ALIMENTÍCIA, ESPAGUETE</v>
          </cell>
          <cell r="C109" t="str">
            <v>un</v>
          </cell>
          <cell r="D109">
            <v>89201700788</v>
          </cell>
          <cell r="E109" t="str">
            <v>Analisado</v>
          </cell>
          <cell r="F109">
            <v>10401</v>
          </cell>
          <cell r="G109" t="str">
            <v>Farinhas e Massas Alimentícias</v>
          </cell>
          <cell r="H109">
            <v>45001</v>
          </cell>
          <cell r="I109">
            <v>3.27</v>
          </cell>
        </row>
        <row r="110">
          <cell r="A110">
            <v>32272</v>
          </cell>
          <cell r="B110" t="str">
            <v>MASSA ALIMENTÍCIA, PADRE NOSSO</v>
          </cell>
          <cell r="C110" t="str">
            <v>un</v>
          </cell>
          <cell r="D110">
            <v>89201700869</v>
          </cell>
          <cell r="E110" t="str">
            <v>Analisado</v>
          </cell>
          <cell r="F110">
            <v>10401</v>
          </cell>
          <cell r="G110" t="str">
            <v>Farinhas e Massas Alimentícias</v>
          </cell>
          <cell r="H110">
            <v>45001</v>
          </cell>
          <cell r="I110">
            <v>4.0600000000000005</v>
          </cell>
        </row>
        <row r="111">
          <cell r="A111">
            <v>32276</v>
          </cell>
          <cell r="B111" t="str">
            <v>PEIXE (CAÇÃO)</v>
          </cell>
          <cell r="C111" t="str">
            <v>Kg</v>
          </cell>
          <cell r="D111">
            <v>89050400705</v>
          </cell>
          <cell r="E111" t="str">
            <v>Analisado</v>
          </cell>
          <cell r="F111">
            <v>10103</v>
          </cell>
          <cell r="G111" t="str">
            <v>Peixes</v>
          </cell>
          <cell r="H111">
            <v>45001</v>
          </cell>
          <cell r="I111">
            <v>21.580000000000002</v>
          </cell>
        </row>
        <row r="112">
          <cell r="A112">
            <v>32277</v>
          </cell>
          <cell r="B112" t="str">
            <v>ATUM, CONSERVA</v>
          </cell>
          <cell r="C112" t="str">
            <v>un</v>
          </cell>
          <cell r="D112">
            <v>89050700172</v>
          </cell>
          <cell r="E112" t="str">
            <v>Analisado</v>
          </cell>
          <cell r="F112">
            <v>10103</v>
          </cell>
          <cell r="G112" t="str">
            <v>Peixes</v>
          </cell>
          <cell r="H112">
            <v>45001</v>
          </cell>
          <cell r="I112">
            <v>4.95</v>
          </cell>
        </row>
        <row r="113">
          <cell r="A113">
            <v>32284</v>
          </cell>
          <cell r="B113" t="str">
            <v>MASSA ALIMENTÍCIA, PARAFUSO</v>
          </cell>
          <cell r="C113" t="str">
            <v>un</v>
          </cell>
          <cell r="D113">
            <v>89201700605</v>
          </cell>
          <cell r="E113" t="str">
            <v>Analisado</v>
          </cell>
          <cell r="F113">
            <v>10401</v>
          </cell>
          <cell r="G113" t="str">
            <v>Farinhas e Massas Alimentícias</v>
          </cell>
          <cell r="H113">
            <v>45001</v>
          </cell>
          <cell r="I113">
            <v>2.86</v>
          </cell>
        </row>
        <row r="114">
          <cell r="A114">
            <v>32293</v>
          </cell>
          <cell r="B114" t="str">
            <v>ALIMENTO DIETÉTICO, SOJA</v>
          </cell>
          <cell r="C114" t="str">
            <v>un</v>
          </cell>
          <cell r="D114">
            <v>89403303992</v>
          </cell>
          <cell r="E114" t="str">
            <v>Analisado</v>
          </cell>
          <cell r="F114">
            <v>10802</v>
          </cell>
          <cell r="G114" t="str">
            <v>Alimentos Dietéticos</v>
          </cell>
          <cell r="H114">
            <v>45001</v>
          </cell>
          <cell r="I114">
            <v>31.6</v>
          </cell>
        </row>
        <row r="115">
          <cell r="A115">
            <v>41707</v>
          </cell>
          <cell r="B115" t="str">
            <v>FERMENTO BIOLÓGICO SECO</v>
          </cell>
          <cell r="C115" t="str">
            <v>un</v>
          </cell>
          <cell r="D115">
            <v>89201603235</v>
          </cell>
          <cell r="E115" t="str">
            <v>Analisado</v>
          </cell>
          <cell r="F115">
            <v>11001</v>
          </cell>
          <cell r="G115" t="str">
            <v>Condimentos e Produtos Correlatos</v>
          </cell>
          <cell r="H115">
            <v>45001</v>
          </cell>
          <cell r="I115">
            <v>1.8900000000000001</v>
          </cell>
        </row>
        <row r="116">
          <cell r="A116">
            <v>41709</v>
          </cell>
          <cell r="B116" t="str">
            <v>BISCOITO SALGADO</v>
          </cell>
          <cell r="C116" t="str">
            <v>un</v>
          </cell>
          <cell r="D116">
            <v>89201801622</v>
          </cell>
          <cell r="E116" t="str">
            <v>Analisado</v>
          </cell>
          <cell r="F116">
            <v>10402</v>
          </cell>
          <cell r="G116" t="str">
            <v>Produtos Panificados</v>
          </cell>
          <cell r="H116">
            <v>45001</v>
          </cell>
          <cell r="I116">
            <v>3.87</v>
          </cell>
        </row>
        <row r="117">
          <cell r="A117">
            <v>41710</v>
          </cell>
          <cell r="B117" t="str">
            <v>CARNE, FRANGO (FILÉ DE PEITO)</v>
          </cell>
          <cell r="C117" t="str">
            <v>Kg</v>
          </cell>
          <cell r="D117">
            <v>89050300743</v>
          </cell>
          <cell r="E117" t="str">
            <v>Analisado</v>
          </cell>
          <cell r="F117">
            <v>10102</v>
          </cell>
          <cell r="G117" t="str">
            <v>Aves Abatidas</v>
          </cell>
          <cell r="H117">
            <v>45001</v>
          </cell>
          <cell r="I117">
            <v>12.89</v>
          </cell>
        </row>
        <row r="118">
          <cell r="A118">
            <v>200522</v>
          </cell>
          <cell r="B118" t="str">
            <v>PÃO FRANCES</v>
          </cell>
          <cell r="C118" t="str">
            <v>Kg</v>
          </cell>
          <cell r="D118">
            <v>89201901414</v>
          </cell>
          <cell r="E118" t="str">
            <v>Analisado</v>
          </cell>
          <cell r="F118">
            <v>10402</v>
          </cell>
          <cell r="G118" t="str">
            <v>Produtos Panificados</v>
          </cell>
          <cell r="H118">
            <v>45001</v>
          </cell>
          <cell r="I118"/>
        </row>
        <row r="119">
          <cell r="A119">
            <v>203804</v>
          </cell>
          <cell r="B119" t="str">
            <v>PÃO CARECA</v>
          </cell>
          <cell r="C119" t="str">
            <v>Kg</v>
          </cell>
          <cell r="D119">
            <v>89201901686</v>
          </cell>
          <cell r="E119" t="str">
            <v>Analisado</v>
          </cell>
          <cell r="F119">
            <v>10402</v>
          </cell>
          <cell r="G119" t="str">
            <v>Produtos Panificados</v>
          </cell>
          <cell r="H119">
            <v>45001</v>
          </cell>
          <cell r="I119"/>
        </row>
        <row r="120">
          <cell r="A120">
            <v>203805</v>
          </cell>
          <cell r="B120" t="str">
            <v>PÃO CARECA</v>
          </cell>
          <cell r="C120" t="str">
            <v>Kg</v>
          </cell>
          <cell r="D120">
            <v>89201901503</v>
          </cell>
          <cell r="E120" t="str">
            <v>Analisado</v>
          </cell>
          <cell r="F120">
            <v>10402</v>
          </cell>
          <cell r="G120" t="str">
            <v>Produtos Panificados</v>
          </cell>
          <cell r="H120">
            <v>45001</v>
          </cell>
          <cell r="I120"/>
        </row>
        <row r="121">
          <cell r="A121">
            <v>204908</v>
          </cell>
          <cell r="B121" t="str">
            <v>BISCOITO DOCE</v>
          </cell>
          <cell r="C121" t="str">
            <v>un</v>
          </cell>
          <cell r="D121">
            <v>89201801894</v>
          </cell>
          <cell r="E121" t="str">
            <v>Analisado</v>
          </cell>
          <cell r="F121">
            <v>10402</v>
          </cell>
          <cell r="G121" t="str">
            <v>Produtos Panificados</v>
          </cell>
          <cell r="H121">
            <v>45001</v>
          </cell>
          <cell r="I121">
            <v>4.88</v>
          </cell>
        </row>
        <row r="122">
          <cell r="A122">
            <v>206166</v>
          </cell>
          <cell r="B122" t="str">
            <v>BROA, MILHO</v>
          </cell>
          <cell r="C122" t="str">
            <v>Kg</v>
          </cell>
          <cell r="D122">
            <v>89201902658</v>
          </cell>
          <cell r="E122" t="str">
            <v>Analisado</v>
          </cell>
          <cell r="F122">
            <v>10402</v>
          </cell>
          <cell r="G122" t="str">
            <v>Produtos Panificados</v>
          </cell>
          <cell r="H122">
            <v>45001</v>
          </cell>
          <cell r="I122"/>
        </row>
        <row r="123">
          <cell r="A123">
            <v>218443</v>
          </cell>
          <cell r="B123" t="str">
            <v>FORMULA INFANTIL, SOJA, DE SEGUIMENTO, PARA LACTENTES</v>
          </cell>
          <cell r="C123" t="str">
            <v>un</v>
          </cell>
          <cell r="D123">
            <v>89403305502</v>
          </cell>
          <cell r="E123" t="str">
            <v>Analisado</v>
          </cell>
          <cell r="F123">
            <v>10802</v>
          </cell>
          <cell r="G123" t="str">
            <v>Alimentos Dietéticos</v>
          </cell>
          <cell r="H123">
            <v>45001</v>
          </cell>
          <cell r="I123">
            <v>42.94</v>
          </cell>
        </row>
        <row r="124">
          <cell r="A124">
            <v>218444</v>
          </cell>
          <cell r="B124" t="str">
            <v>FORMULA INFANTIL, SEM LACTOSE</v>
          </cell>
          <cell r="C124" t="str">
            <v>un</v>
          </cell>
          <cell r="D124">
            <v>89403301787</v>
          </cell>
          <cell r="E124" t="str">
            <v>Analisado</v>
          </cell>
          <cell r="F124">
            <v>10802</v>
          </cell>
          <cell r="G124" t="str">
            <v>Alimentos Dietéticos</v>
          </cell>
          <cell r="H124">
            <v>45001</v>
          </cell>
          <cell r="I124">
            <v>66.489999999999995</v>
          </cell>
        </row>
        <row r="125">
          <cell r="A125">
            <v>218445</v>
          </cell>
          <cell r="B125" t="str">
            <v>TAPIOCA</v>
          </cell>
          <cell r="C125" t="str">
            <v>un</v>
          </cell>
          <cell r="D125">
            <v>89201601372</v>
          </cell>
          <cell r="E125" t="str">
            <v>Analisado</v>
          </cell>
          <cell r="F125">
            <v>10401</v>
          </cell>
          <cell r="G125" t="str">
            <v>Farinhas e Massas Alimentícias</v>
          </cell>
          <cell r="H125">
            <v>45001</v>
          </cell>
          <cell r="I125">
            <v>6.3900000000000006</v>
          </cell>
        </row>
        <row r="126">
          <cell r="A126">
            <v>219872</v>
          </cell>
          <cell r="B126" t="str">
            <v>IOGURTE NATURAL</v>
          </cell>
          <cell r="C126" t="str">
            <v>un</v>
          </cell>
          <cell r="D126">
            <v>89101003015</v>
          </cell>
          <cell r="E126" t="str">
            <v>Analisado</v>
          </cell>
          <cell r="F126">
            <v>10201</v>
          </cell>
          <cell r="G126" t="str">
            <v>Laticínios</v>
          </cell>
          <cell r="H126">
            <v>45001</v>
          </cell>
          <cell r="I126">
            <v>2.15</v>
          </cell>
        </row>
        <row r="127">
          <cell r="A127">
            <v>220424</v>
          </cell>
          <cell r="B127" t="str">
            <v>IOGURTE, POLPA DE FRUTAS</v>
          </cell>
          <cell r="C127" t="str">
            <v>un</v>
          </cell>
          <cell r="D127">
            <v>89101003104</v>
          </cell>
          <cell r="E127" t="str">
            <v>Analisado</v>
          </cell>
          <cell r="F127">
            <v>10201</v>
          </cell>
          <cell r="G127" t="str">
            <v>Laticínios</v>
          </cell>
          <cell r="H127">
            <v>45001</v>
          </cell>
          <cell r="I127">
            <v>1.8800000000000001</v>
          </cell>
        </row>
        <row r="128">
          <cell r="A128">
            <v>220425</v>
          </cell>
          <cell r="B128" t="str">
            <v>IOGURTE, POLPA DE FRUTAS</v>
          </cell>
          <cell r="C128" t="str">
            <v>un</v>
          </cell>
          <cell r="D128">
            <v>89101003287</v>
          </cell>
          <cell r="E128" t="str">
            <v>Analisado</v>
          </cell>
          <cell r="F128">
            <v>10201</v>
          </cell>
          <cell r="G128" t="str">
            <v>Laticínios</v>
          </cell>
          <cell r="H128">
            <v>45001</v>
          </cell>
          <cell r="I128"/>
        </row>
        <row r="129">
          <cell r="A129">
            <v>220427</v>
          </cell>
          <cell r="B129" t="str">
            <v>MASSA ALIMENTÍCIA, LETRINHAS</v>
          </cell>
          <cell r="C129" t="str">
            <v>un</v>
          </cell>
          <cell r="D129">
            <v>89201701750</v>
          </cell>
          <cell r="E129" t="str">
            <v>Analisado</v>
          </cell>
          <cell r="F129">
            <v>10401</v>
          </cell>
          <cell r="G129" t="str">
            <v>Farinhas e Massas Alimentícias</v>
          </cell>
          <cell r="H129">
            <v>45001</v>
          </cell>
          <cell r="I129">
            <v>3.69</v>
          </cell>
        </row>
        <row r="130">
          <cell r="A130">
            <v>236276</v>
          </cell>
          <cell r="B130" t="str">
            <v>ADOÇANTE DIETÉTICO</v>
          </cell>
          <cell r="C130" t="str">
            <v>un</v>
          </cell>
          <cell r="D130">
            <v>89403201057</v>
          </cell>
          <cell r="E130" t="str">
            <v>Analisado</v>
          </cell>
          <cell r="F130">
            <v>10802</v>
          </cell>
          <cell r="G130" t="str">
            <v>Alimentos Dietéticos</v>
          </cell>
          <cell r="H130">
            <v>45001</v>
          </cell>
          <cell r="I130">
            <v>4.17</v>
          </cell>
        </row>
        <row r="131">
          <cell r="A131">
            <v>236314</v>
          </cell>
          <cell r="B131" t="str">
            <v>PROTEÍNA TEXTURIZADA, SOJA</v>
          </cell>
          <cell r="C131" t="str">
            <v>un</v>
          </cell>
          <cell r="D131">
            <v>89151103137</v>
          </cell>
          <cell r="E131" t="str">
            <v>Analisado</v>
          </cell>
          <cell r="F131">
            <v>10301</v>
          </cell>
          <cell r="G131" t="str">
            <v>Cereais Beneficiados</v>
          </cell>
          <cell r="H131">
            <v>45001</v>
          </cell>
          <cell r="I131">
            <v>10.200000000000001</v>
          </cell>
        </row>
        <row r="132">
          <cell r="A132">
            <v>236315</v>
          </cell>
          <cell r="B132" t="str">
            <v>BATATA BAROA</v>
          </cell>
          <cell r="C132" t="str">
            <v>Kg</v>
          </cell>
          <cell r="D132">
            <v>89151207188</v>
          </cell>
          <cell r="E132" t="str">
            <v>Analisado</v>
          </cell>
          <cell r="F132">
            <v>10302</v>
          </cell>
          <cell r="G132" t="str">
            <v>Legumes e Hortaliças</v>
          </cell>
          <cell r="H132">
            <v>45001</v>
          </cell>
          <cell r="I132">
            <v>8.5</v>
          </cell>
        </row>
        <row r="133">
          <cell r="A133">
            <v>236316</v>
          </cell>
          <cell r="B133" t="str">
            <v>ACELGA</v>
          </cell>
          <cell r="C133" t="str">
            <v>Kg</v>
          </cell>
          <cell r="D133">
            <v>89151207269</v>
          </cell>
          <cell r="E133" t="str">
            <v>Analisado</v>
          </cell>
          <cell r="F133">
            <v>10302</v>
          </cell>
          <cell r="G133" t="str">
            <v>Legumes e Hortaliças</v>
          </cell>
          <cell r="H133">
            <v>45001</v>
          </cell>
          <cell r="I133">
            <v>1.05</v>
          </cell>
        </row>
        <row r="134">
          <cell r="A134">
            <v>236317</v>
          </cell>
          <cell r="B134" t="str">
            <v>SALSA</v>
          </cell>
          <cell r="C134" t="str">
            <v>Kg</v>
          </cell>
          <cell r="D134">
            <v>89151207340</v>
          </cell>
          <cell r="E134" t="str">
            <v>Analisado</v>
          </cell>
          <cell r="F134">
            <v>10302</v>
          </cell>
          <cell r="G134" t="str">
            <v>Legumes e Hortaliças</v>
          </cell>
          <cell r="H134">
            <v>45001</v>
          </cell>
          <cell r="I134">
            <v>5.5</v>
          </cell>
        </row>
        <row r="135">
          <cell r="A135">
            <v>236318</v>
          </cell>
          <cell r="B135" t="str">
            <v>MANJERICÃO</v>
          </cell>
          <cell r="C135" t="str">
            <v>Kg</v>
          </cell>
          <cell r="D135">
            <v>89151207420</v>
          </cell>
          <cell r="E135" t="str">
            <v>Analisado</v>
          </cell>
          <cell r="F135">
            <v>10302</v>
          </cell>
          <cell r="G135" t="str">
            <v>Legumes e Hortaliças</v>
          </cell>
          <cell r="H135">
            <v>45001</v>
          </cell>
          <cell r="I135">
            <v>8.33</v>
          </cell>
        </row>
        <row r="136">
          <cell r="A136">
            <v>236320</v>
          </cell>
          <cell r="B136" t="str">
            <v>BISCOITO DOCE</v>
          </cell>
          <cell r="C136" t="str">
            <v>un</v>
          </cell>
          <cell r="D136">
            <v>89201802866</v>
          </cell>
          <cell r="E136" t="str">
            <v>Analisado</v>
          </cell>
          <cell r="F136">
            <v>10402</v>
          </cell>
          <cell r="G136" t="str">
            <v>Produtos Panificados</v>
          </cell>
          <cell r="H136">
            <v>45001</v>
          </cell>
          <cell r="I136">
            <v>0.22</v>
          </cell>
        </row>
        <row r="137">
          <cell r="A137">
            <v>236322</v>
          </cell>
          <cell r="B137" t="str">
            <v>CARNE, FRANGO (COXA/ SOBRECOXA)</v>
          </cell>
          <cell r="C137" t="str">
            <v>Kg</v>
          </cell>
          <cell r="D137">
            <v>89050302100</v>
          </cell>
          <cell r="E137" t="str">
            <v>Analisado</v>
          </cell>
          <cell r="F137">
            <v>10102</v>
          </cell>
          <cell r="G137" t="str">
            <v>Aves Abatidas</v>
          </cell>
          <cell r="H137">
            <v>45001</v>
          </cell>
          <cell r="I137">
            <v>14.46</v>
          </cell>
        </row>
        <row r="138">
          <cell r="A138">
            <v>236323</v>
          </cell>
          <cell r="B138" t="str">
            <v>ATUM, CONSERVA</v>
          </cell>
          <cell r="C138" t="str">
            <v>un</v>
          </cell>
          <cell r="D138">
            <v>89050700849</v>
          </cell>
          <cell r="E138" t="str">
            <v>Analisado</v>
          </cell>
          <cell r="F138">
            <v>10103</v>
          </cell>
          <cell r="G138" t="str">
            <v>Peixes</v>
          </cell>
          <cell r="H138">
            <v>45001</v>
          </cell>
          <cell r="I138">
            <v>26.53</v>
          </cell>
        </row>
        <row r="139">
          <cell r="A139">
            <v>236326</v>
          </cell>
          <cell r="B139" t="str">
            <v>MASSA ALIMENTICIA, GRAVATA</v>
          </cell>
          <cell r="C139" t="str">
            <v>un</v>
          </cell>
          <cell r="D139">
            <v>89201701830</v>
          </cell>
          <cell r="E139" t="str">
            <v>Analisado</v>
          </cell>
          <cell r="F139">
            <v>10401</v>
          </cell>
          <cell r="G139" t="str">
            <v>Farinhas e Massas Alimentícias</v>
          </cell>
          <cell r="H139">
            <v>45001</v>
          </cell>
          <cell r="I139">
            <v>3.69</v>
          </cell>
        </row>
        <row r="140">
          <cell r="A140">
            <v>236328</v>
          </cell>
          <cell r="B140" t="str">
            <v>UVA PASSA</v>
          </cell>
          <cell r="C140" t="str">
            <v>un</v>
          </cell>
          <cell r="D140">
            <v>89252400404</v>
          </cell>
          <cell r="E140" t="str">
            <v>Analisado</v>
          </cell>
          <cell r="F140">
            <v>10502</v>
          </cell>
          <cell r="G140" t="str">
            <v>Produtos de Confeitaria</v>
          </cell>
          <cell r="H140">
            <v>45001</v>
          </cell>
          <cell r="I140">
            <v>4.0200000000000005</v>
          </cell>
        </row>
        <row r="141">
          <cell r="A141">
            <v>236329</v>
          </cell>
          <cell r="B141" t="str">
            <v>OLEO, MILHO</v>
          </cell>
          <cell r="C141" t="str">
            <v>un</v>
          </cell>
          <cell r="D141">
            <v>89453700464</v>
          </cell>
          <cell r="E141" t="str">
            <v>Analisado</v>
          </cell>
          <cell r="F141">
            <v>10901</v>
          </cell>
          <cell r="G141" t="str">
            <v>Óleos</v>
          </cell>
          <cell r="H141">
            <v>45001</v>
          </cell>
          <cell r="I141">
            <v>11.55</v>
          </cell>
        </row>
        <row r="142">
          <cell r="A142">
            <v>236330</v>
          </cell>
          <cell r="B142" t="str">
            <v>VINAGRE, ÁLCOOL</v>
          </cell>
          <cell r="C142" t="str">
            <v>un</v>
          </cell>
          <cell r="D142">
            <v>89504100507</v>
          </cell>
          <cell r="E142" t="str">
            <v>Analisado</v>
          </cell>
          <cell r="F142">
            <v>11001</v>
          </cell>
          <cell r="G142" t="str">
            <v>Condimentos e Produtos Correlatos</v>
          </cell>
          <cell r="H142">
            <v>45001</v>
          </cell>
          <cell r="I142">
            <v>1.59</v>
          </cell>
        </row>
        <row r="143">
          <cell r="A143">
            <v>259248</v>
          </cell>
          <cell r="B143" t="str">
            <v>FORMULA INFANTIL, ELEMENTAR</v>
          </cell>
          <cell r="C143" t="str">
            <v>un</v>
          </cell>
          <cell r="D143">
            <v>89403309257</v>
          </cell>
          <cell r="E143" t="str">
            <v>Analisado</v>
          </cell>
          <cell r="F143">
            <v>10802</v>
          </cell>
          <cell r="G143" t="str">
            <v>Alimentos Dietéticos</v>
          </cell>
          <cell r="H143">
            <v>45001</v>
          </cell>
          <cell r="I143">
            <v>260.64999999999998</v>
          </cell>
        </row>
        <row r="144">
          <cell r="A144">
            <v>259249</v>
          </cell>
          <cell r="B144" t="str">
            <v>FORMULA INFANTIL, EXTENSAMENTE HIDROLISADA</v>
          </cell>
          <cell r="C144" t="str">
            <v>un</v>
          </cell>
          <cell r="D144">
            <v>89403306150</v>
          </cell>
          <cell r="E144" t="str">
            <v>Analisado</v>
          </cell>
          <cell r="F144">
            <v>10802</v>
          </cell>
          <cell r="G144" t="str">
            <v>Alimentos Dietéticos</v>
          </cell>
          <cell r="H144">
            <v>45001</v>
          </cell>
          <cell r="I144">
            <v>108.84</v>
          </cell>
        </row>
        <row r="145">
          <cell r="A145">
            <v>259250</v>
          </cell>
          <cell r="B145" t="str">
            <v>FORMULA INFANTIL, SEMI ELEMENTAR HIDROLISADA</v>
          </cell>
          <cell r="C145" t="str">
            <v>un</v>
          </cell>
          <cell r="D145">
            <v>89403305774</v>
          </cell>
          <cell r="E145" t="str">
            <v>Analisado</v>
          </cell>
          <cell r="F145">
            <v>10802</v>
          </cell>
          <cell r="G145" t="str">
            <v>Alimentos Dietéticos</v>
          </cell>
          <cell r="H145">
            <v>45001</v>
          </cell>
          <cell r="I145">
            <v>188.8</v>
          </cell>
        </row>
        <row r="146">
          <cell r="A146">
            <v>259252</v>
          </cell>
          <cell r="B146" t="str">
            <v>FORMULA INFANTIL, AR</v>
          </cell>
          <cell r="C146" t="str">
            <v>un</v>
          </cell>
          <cell r="D146">
            <v>89403302406</v>
          </cell>
          <cell r="E146" t="str">
            <v>Analisado</v>
          </cell>
          <cell r="F146">
            <v>10802</v>
          </cell>
          <cell r="G146" t="str">
            <v>Alimentos Dietéticos</v>
          </cell>
          <cell r="H146">
            <v>45001</v>
          </cell>
          <cell r="I146">
            <v>51.2</v>
          </cell>
        </row>
        <row r="147">
          <cell r="A147">
            <v>259254</v>
          </cell>
          <cell r="B147" t="str">
            <v>FORMULA INFANTIL, ISENTA DE FENILALANINA, CRIANÇAS DE 1 A 8 ANOS</v>
          </cell>
          <cell r="C147" t="str">
            <v>un</v>
          </cell>
          <cell r="D147">
            <v>89403303054</v>
          </cell>
          <cell r="E147" t="str">
            <v>Analisado</v>
          </cell>
          <cell r="F147">
            <v>10802</v>
          </cell>
          <cell r="G147" t="str">
            <v>Alimentos Dietéticos</v>
          </cell>
          <cell r="H147">
            <v>45001</v>
          </cell>
          <cell r="I147">
            <v>279.99</v>
          </cell>
        </row>
        <row r="148">
          <cell r="A148">
            <v>259255</v>
          </cell>
          <cell r="B148" t="str">
            <v>ALIMENTO DIETÉTICO A BASE DE ARROZ, EM PÓ</v>
          </cell>
          <cell r="C148" t="str">
            <v>un</v>
          </cell>
          <cell r="D148">
            <v>89403307637</v>
          </cell>
          <cell r="E148" t="str">
            <v>Analisado</v>
          </cell>
          <cell r="F148">
            <v>10802</v>
          </cell>
          <cell r="G148" t="str">
            <v>Alimentos Dietéticos</v>
          </cell>
          <cell r="H148">
            <v>45001</v>
          </cell>
          <cell r="I148">
            <v>20.89</v>
          </cell>
        </row>
        <row r="149">
          <cell r="A149">
            <v>259256</v>
          </cell>
          <cell r="B149" t="str">
            <v>FORMULA INFANTIL DE SEGMENTO</v>
          </cell>
          <cell r="C149" t="str">
            <v>un</v>
          </cell>
          <cell r="D149">
            <v>89403306401</v>
          </cell>
          <cell r="E149" t="str">
            <v>Analisado</v>
          </cell>
          <cell r="F149">
            <v>10802</v>
          </cell>
          <cell r="G149" t="str">
            <v>Alimentos Dietéticos</v>
          </cell>
          <cell r="H149">
            <v>45001</v>
          </cell>
          <cell r="I149">
            <v>51.980000000000004</v>
          </cell>
        </row>
        <row r="150">
          <cell r="A150">
            <v>259257</v>
          </cell>
          <cell r="B150" t="str">
            <v>COMPLEMENTO ALIMENTAR, EM PÓ</v>
          </cell>
          <cell r="C150" t="str">
            <v>un</v>
          </cell>
          <cell r="D150">
            <v>89403403008</v>
          </cell>
          <cell r="E150" t="str">
            <v>Analisado</v>
          </cell>
          <cell r="F150">
            <v>10802</v>
          </cell>
          <cell r="G150" t="str">
            <v>Alimentos Dietéticos</v>
          </cell>
          <cell r="H150">
            <v>45001</v>
          </cell>
          <cell r="I150">
            <v>34.04</v>
          </cell>
        </row>
        <row r="151">
          <cell r="A151">
            <v>259258</v>
          </cell>
          <cell r="B151" t="str">
            <v>REQUEIJÃO CREMOSO</v>
          </cell>
          <cell r="C151" t="str">
            <v>un</v>
          </cell>
          <cell r="D151">
            <v>89101003368</v>
          </cell>
          <cell r="E151" t="str">
            <v>Analisado</v>
          </cell>
          <cell r="F151">
            <v>10201</v>
          </cell>
          <cell r="G151" t="str">
            <v>Laticínios</v>
          </cell>
          <cell r="H151">
            <v>45001</v>
          </cell>
          <cell r="I151">
            <v>4.07</v>
          </cell>
        </row>
        <row r="152">
          <cell r="A152">
            <v>261404</v>
          </cell>
          <cell r="B152" t="str">
            <v>MASSA ALIMENTICIA, ARROZ</v>
          </cell>
          <cell r="C152" t="str">
            <v>un</v>
          </cell>
          <cell r="D152">
            <v>89201702055</v>
          </cell>
          <cell r="E152" t="str">
            <v>Analisado</v>
          </cell>
          <cell r="F152">
            <v>10401</v>
          </cell>
          <cell r="G152" t="str">
            <v>Farinhas e Massas Alimentícias</v>
          </cell>
          <cell r="H152">
            <v>45001</v>
          </cell>
          <cell r="I152">
            <v>4.0999999999999996</v>
          </cell>
        </row>
        <row r="153">
          <cell r="A153">
            <v>269887</v>
          </cell>
          <cell r="B153" t="str">
            <v>QUEIJO PROCESSADO, UHT</v>
          </cell>
          <cell r="C153" t="str">
            <v>un</v>
          </cell>
          <cell r="D153">
            <v>89101003449</v>
          </cell>
          <cell r="E153" t="str">
            <v>Analisado</v>
          </cell>
          <cell r="F153">
            <v>10201</v>
          </cell>
          <cell r="G153" t="str">
            <v>Laticínios</v>
          </cell>
          <cell r="H153">
            <v>45001</v>
          </cell>
          <cell r="I153">
            <v>5.78</v>
          </cell>
        </row>
        <row r="154">
          <cell r="A154">
            <v>272995</v>
          </cell>
          <cell r="B154" t="str">
            <v>AVEIA, FARINHA</v>
          </cell>
          <cell r="C154" t="str">
            <v>un</v>
          </cell>
          <cell r="D154">
            <v>89201605289</v>
          </cell>
          <cell r="E154" t="str">
            <v>Analisado</v>
          </cell>
          <cell r="F154">
            <v>10401</v>
          </cell>
          <cell r="G154" t="str">
            <v>Farinhas e Massas Alimentícias</v>
          </cell>
          <cell r="H154">
            <v>45001</v>
          </cell>
          <cell r="I154">
            <v>2.75</v>
          </cell>
        </row>
        <row r="155">
          <cell r="A155">
            <v>272996</v>
          </cell>
          <cell r="B155" t="str">
            <v>AVEIA, FLOCOS</v>
          </cell>
          <cell r="C155" t="str">
            <v>un</v>
          </cell>
          <cell r="D155">
            <v>89201605360</v>
          </cell>
          <cell r="E155" t="str">
            <v>Analisado</v>
          </cell>
          <cell r="F155">
            <v>10401</v>
          </cell>
          <cell r="G155" t="str">
            <v>Farinhas e Massas Alimentícias</v>
          </cell>
          <cell r="H155">
            <v>45001</v>
          </cell>
          <cell r="I155">
            <v>3.33</v>
          </cell>
        </row>
        <row r="156">
          <cell r="A156">
            <v>272997</v>
          </cell>
          <cell r="B156" t="str">
            <v>AVEIA, FLOCOS FINOS</v>
          </cell>
          <cell r="C156" t="str">
            <v>un</v>
          </cell>
          <cell r="D156">
            <v>89201605440</v>
          </cell>
          <cell r="E156" t="str">
            <v>Analisado</v>
          </cell>
          <cell r="F156">
            <v>10401</v>
          </cell>
          <cell r="G156" t="str">
            <v>Farinhas e Massas Alimentícias</v>
          </cell>
          <cell r="H156">
            <v>45001</v>
          </cell>
          <cell r="I156">
            <v>2.75</v>
          </cell>
        </row>
        <row r="157">
          <cell r="A157">
            <v>273648</v>
          </cell>
          <cell r="B157" t="str">
            <v>FEIJÃO FRADINHO</v>
          </cell>
          <cell r="C157" t="str">
            <v>un</v>
          </cell>
          <cell r="D157">
            <v>89151103218</v>
          </cell>
          <cell r="E157" t="str">
            <v>Analisado</v>
          </cell>
          <cell r="F157">
            <v>10301</v>
          </cell>
          <cell r="G157" t="str">
            <v>Cereais Beneficiados</v>
          </cell>
          <cell r="H157">
            <v>45001</v>
          </cell>
          <cell r="I157">
            <v>3.1</v>
          </cell>
        </row>
        <row r="158">
          <cell r="A158">
            <v>278370</v>
          </cell>
          <cell r="B158" t="str">
            <v>SUCO INTEGRAL, FRUTA</v>
          </cell>
          <cell r="C158" t="str">
            <v>un</v>
          </cell>
          <cell r="D158">
            <v>89604401738</v>
          </cell>
          <cell r="E158" t="str">
            <v>Analisado</v>
          </cell>
          <cell r="F158">
            <v>11201</v>
          </cell>
          <cell r="G158" t="str">
            <v>Bebidas Não Alcoolicas e Sorvetes</v>
          </cell>
          <cell r="H158">
            <v>45001</v>
          </cell>
          <cell r="I158">
            <v>3.6</v>
          </cell>
        </row>
        <row r="159">
          <cell r="A159">
            <v>278371</v>
          </cell>
          <cell r="B159" t="str">
            <v>SUCO INTEGRAL, FRUTA</v>
          </cell>
          <cell r="C159" t="str">
            <v>un</v>
          </cell>
          <cell r="D159">
            <v>89604401819</v>
          </cell>
          <cell r="E159" t="str">
            <v>Analisado</v>
          </cell>
          <cell r="F159">
            <v>11201</v>
          </cell>
          <cell r="G159" t="str">
            <v>Bebidas Não Alcoolicas e Sorvetes</v>
          </cell>
          <cell r="H159">
            <v>45001</v>
          </cell>
          <cell r="I159">
            <v>3.4</v>
          </cell>
        </row>
        <row r="160">
          <cell r="A160">
            <v>278372</v>
          </cell>
          <cell r="B160" t="str">
            <v>CHOCOLATE COM 50% CACAU</v>
          </cell>
          <cell r="C160" t="str">
            <v>un</v>
          </cell>
          <cell r="D160">
            <v>89554201439</v>
          </cell>
          <cell r="E160" t="str">
            <v>Analisado</v>
          </cell>
          <cell r="F160">
            <v>11101</v>
          </cell>
          <cell r="G160" t="str">
            <v>Produtos e Preparados Solúveis</v>
          </cell>
          <cell r="H160">
            <v>45001</v>
          </cell>
          <cell r="I160">
            <v>13.200000000000001</v>
          </cell>
        </row>
        <row r="161">
          <cell r="A161">
            <v>278373</v>
          </cell>
          <cell r="B161" t="str">
            <v>TORRADA SALGADA, INTEGRAL</v>
          </cell>
          <cell r="C161" t="str">
            <v>un</v>
          </cell>
          <cell r="D161">
            <v>89201902739</v>
          </cell>
          <cell r="E161" t="str">
            <v>Analisado</v>
          </cell>
          <cell r="F161">
            <v>10402</v>
          </cell>
          <cell r="G161" t="str">
            <v>Produtos Panificados</v>
          </cell>
          <cell r="H161">
            <v>45001</v>
          </cell>
          <cell r="I161">
            <v>0.72</v>
          </cell>
        </row>
        <row r="162">
          <cell r="A162">
            <v>278374</v>
          </cell>
          <cell r="B162" t="str">
            <v>BISCOITO POLVILHO, SALGADO</v>
          </cell>
          <cell r="C162" t="str">
            <v>un</v>
          </cell>
          <cell r="D162">
            <v>89201803161</v>
          </cell>
          <cell r="E162" t="str">
            <v>Analisado</v>
          </cell>
          <cell r="F162">
            <v>10402</v>
          </cell>
          <cell r="G162" t="str">
            <v>Produtos Panificados</v>
          </cell>
          <cell r="H162">
            <v>45001</v>
          </cell>
          <cell r="I162">
            <v>4.66</v>
          </cell>
        </row>
        <row r="163">
          <cell r="A163">
            <v>278375</v>
          </cell>
          <cell r="B163" t="str">
            <v>BISCOITO DOCE</v>
          </cell>
          <cell r="C163" t="str">
            <v>un</v>
          </cell>
          <cell r="D163">
            <v>89201802947</v>
          </cell>
          <cell r="E163" t="str">
            <v>Analisado</v>
          </cell>
          <cell r="F163">
            <v>10402</v>
          </cell>
          <cell r="G163" t="str">
            <v>Produtos Panificados</v>
          </cell>
          <cell r="H163">
            <v>45001</v>
          </cell>
          <cell r="I163">
            <v>9.73</v>
          </cell>
        </row>
        <row r="164">
          <cell r="A164">
            <v>278376</v>
          </cell>
          <cell r="B164" t="str">
            <v>BISCOITO POLVILHO, DOCE</v>
          </cell>
          <cell r="C164" t="str">
            <v>un</v>
          </cell>
          <cell r="D164">
            <v>89201803080</v>
          </cell>
          <cell r="E164" t="str">
            <v>Analisado</v>
          </cell>
          <cell r="F164">
            <v>10402</v>
          </cell>
          <cell r="G164" t="str">
            <v>Produtos Panificados</v>
          </cell>
          <cell r="H164">
            <v>45001</v>
          </cell>
          <cell r="I164"/>
        </row>
        <row r="165">
          <cell r="A165">
            <v>278377</v>
          </cell>
          <cell r="B165" t="str">
            <v>ALIMENTO DIETÉTICO, SOJA</v>
          </cell>
          <cell r="C165" t="str">
            <v>un</v>
          </cell>
          <cell r="D165">
            <v>89403310000</v>
          </cell>
          <cell r="E165" t="str">
            <v>Analisado</v>
          </cell>
          <cell r="F165">
            <v>10802</v>
          </cell>
          <cell r="G165" t="str">
            <v>Alimentos Dietéticos</v>
          </cell>
          <cell r="H165">
            <v>45001</v>
          </cell>
          <cell r="I165">
            <v>73.97</v>
          </cell>
        </row>
        <row r="166">
          <cell r="A166">
            <v>278378</v>
          </cell>
          <cell r="B166" t="str">
            <v>FORMULA INFANTIL, PTN, LÁCTEA</v>
          </cell>
          <cell r="C166" t="str">
            <v>un</v>
          </cell>
          <cell r="D166">
            <v>89403310182</v>
          </cell>
          <cell r="E166" t="str">
            <v>Analisado</v>
          </cell>
          <cell r="F166">
            <v>10802</v>
          </cell>
          <cell r="G166" t="str">
            <v>Alimentos Dietéticos</v>
          </cell>
          <cell r="H166">
            <v>45001</v>
          </cell>
          <cell r="I166">
            <v>40.83</v>
          </cell>
        </row>
        <row r="167">
          <cell r="A167">
            <v>278379</v>
          </cell>
          <cell r="B167" t="str">
            <v>IOGURTE DESNATADO, SEM LACTOSE</v>
          </cell>
          <cell r="C167" t="str">
            <v>un</v>
          </cell>
          <cell r="D167">
            <v>89101003520</v>
          </cell>
          <cell r="E167" t="str">
            <v>Analisado</v>
          </cell>
          <cell r="F167">
            <v>10201</v>
          </cell>
          <cell r="G167" t="str">
            <v>Laticínios</v>
          </cell>
          <cell r="H167">
            <v>45001</v>
          </cell>
          <cell r="I167">
            <v>2.75</v>
          </cell>
        </row>
        <row r="168">
          <cell r="A168">
            <v>278380</v>
          </cell>
          <cell r="B168" t="str">
            <v>LEITE DE VACA, SEM LACTOSE, PÓ</v>
          </cell>
          <cell r="C168" t="str">
            <v>un</v>
          </cell>
          <cell r="D168">
            <v>89100902504</v>
          </cell>
          <cell r="E168" t="str">
            <v>Analisado</v>
          </cell>
          <cell r="F168">
            <v>10201</v>
          </cell>
          <cell r="G168" t="str">
            <v>Laticínios</v>
          </cell>
          <cell r="H168">
            <v>45001</v>
          </cell>
          <cell r="I168">
            <v>27.98</v>
          </cell>
        </row>
        <row r="169">
          <cell r="A169">
            <v>278381</v>
          </cell>
          <cell r="B169" t="str">
            <v>FORMULA INFANTIL, ELEMENTAR</v>
          </cell>
          <cell r="C169" t="str">
            <v>un</v>
          </cell>
          <cell r="D169">
            <v>89403305936</v>
          </cell>
          <cell r="E169" t="str">
            <v>Analisado</v>
          </cell>
          <cell r="F169">
            <v>10802</v>
          </cell>
          <cell r="G169" t="str">
            <v>Alimentos Dietéticos</v>
          </cell>
          <cell r="H169">
            <v>45001</v>
          </cell>
          <cell r="I169">
            <v>282.99</v>
          </cell>
        </row>
        <row r="170">
          <cell r="A170">
            <v>299930</v>
          </cell>
          <cell r="B170" t="str">
            <v>MANGA PALMER</v>
          </cell>
          <cell r="C170" t="str">
            <v>Kg</v>
          </cell>
          <cell r="D170">
            <v>89151305511</v>
          </cell>
          <cell r="E170" t="str">
            <v>Analisado</v>
          </cell>
          <cell r="F170">
            <v>10303</v>
          </cell>
          <cell r="G170" t="str">
            <v>Frutas</v>
          </cell>
          <cell r="H170">
            <v>45001</v>
          </cell>
          <cell r="I170">
            <v>4.1100000000000003</v>
          </cell>
        </row>
        <row r="171">
          <cell r="A171">
            <v>299931</v>
          </cell>
          <cell r="B171" t="str">
            <v>PEIXE (LINGUADO)</v>
          </cell>
          <cell r="C171" t="str">
            <v>Kg</v>
          </cell>
          <cell r="D171">
            <v>89050402660</v>
          </cell>
          <cell r="E171" t="str">
            <v>Analisado</v>
          </cell>
          <cell r="F171">
            <v>10103</v>
          </cell>
          <cell r="G171" t="str">
            <v>Peixes</v>
          </cell>
          <cell r="H171">
            <v>45001</v>
          </cell>
          <cell r="I171">
            <v>36.9</v>
          </cell>
        </row>
        <row r="172">
          <cell r="A172">
            <v>299932</v>
          </cell>
          <cell r="B172" t="str">
            <v>PEIXE (MERLUZA)</v>
          </cell>
          <cell r="C172" t="str">
            <v>Kg</v>
          </cell>
          <cell r="D172">
            <v>89050402821</v>
          </cell>
          <cell r="E172" t="str">
            <v>Analisado</v>
          </cell>
          <cell r="F172">
            <v>10103</v>
          </cell>
          <cell r="G172" t="str">
            <v>Peixes</v>
          </cell>
          <cell r="H172">
            <v>45001</v>
          </cell>
          <cell r="I172">
            <v>34.980000000000004</v>
          </cell>
        </row>
        <row r="173">
          <cell r="A173">
            <v>299933</v>
          </cell>
          <cell r="B173" t="str">
            <v>OVO DE GALINHA</v>
          </cell>
          <cell r="C173" t="str">
            <v>un</v>
          </cell>
          <cell r="D173">
            <v>89100800418</v>
          </cell>
          <cell r="E173" t="str">
            <v>Analisado</v>
          </cell>
          <cell r="F173">
            <v>10202</v>
          </cell>
          <cell r="G173" t="str">
            <v>Ovos</v>
          </cell>
          <cell r="H173">
            <v>45001</v>
          </cell>
          <cell r="I173">
            <v>15.540000000000001</v>
          </cell>
        </row>
        <row r="174">
          <cell r="A174">
            <v>299934</v>
          </cell>
          <cell r="B174" t="str">
            <v>OVO DE GALINHA</v>
          </cell>
          <cell r="C174" t="str">
            <v>un</v>
          </cell>
          <cell r="D174">
            <v>89100800507</v>
          </cell>
          <cell r="E174" t="str">
            <v>Analisado</v>
          </cell>
          <cell r="F174">
            <v>10202</v>
          </cell>
          <cell r="G174" t="str">
            <v>Ovos</v>
          </cell>
          <cell r="H174">
            <v>45001</v>
          </cell>
          <cell r="I174">
            <v>20.38</v>
          </cell>
        </row>
        <row r="175">
          <cell r="A175">
            <v>299935</v>
          </cell>
          <cell r="B175" t="str">
            <v>FÓRMULA INFANTIL, AR, PÓ</v>
          </cell>
          <cell r="C175" t="str">
            <v>un</v>
          </cell>
          <cell r="D175">
            <v>89403310930</v>
          </cell>
          <cell r="E175" t="str">
            <v>Analisado</v>
          </cell>
          <cell r="F175">
            <v>10802</v>
          </cell>
          <cell r="G175" t="str">
            <v>Alimentos Dietéticos</v>
          </cell>
          <cell r="H175">
            <v>45001</v>
          </cell>
          <cell r="I175">
            <v>51.2</v>
          </cell>
        </row>
        <row r="176">
          <cell r="A176">
            <v>299936</v>
          </cell>
          <cell r="B176" t="str">
            <v>ADOÇANTE DIETÉTICO, LÍQUIDO</v>
          </cell>
          <cell r="C176" t="str">
            <v>un</v>
          </cell>
          <cell r="D176">
            <v>89403201642</v>
          </cell>
          <cell r="E176" t="str">
            <v>Analisado</v>
          </cell>
          <cell r="F176">
            <v>10802</v>
          </cell>
          <cell r="G176" t="str">
            <v>Alimentos Dietéticos</v>
          </cell>
          <cell r="H176">
            <v>45001</v>
          </cell>
          <cell r="I176">
            <v>7.22</v>
          </cell>
        </row>
        <row r="177">
          <cell r="A177">
            <v>299937</v>
          </cell>
          <cell r="B177" t="str">
            <v>GRÃO DE BICO</v>
          </cell>
          <cell r="C177" t="str">
            <v>un</v>
          </cell>
          <cell r="D177">
            <v>89151103803</v>
          </cell>
          <cell r="E177" t="str">
            <v>Analisado</v>
          </cell>
          <cell r="F177">
            <v>10301</v>
          </cell>
          <cell r="G177" t="str">
            <v>Cereais Beneficiados</v>
          </cell>
          <cell r="H177">
            <v>45001</v>
          </cell>
          <cell r="I177">
            <v>7.22</v>
          </cell>
        </row>
        <row r="178">
          <cell r="A178">
            <v>299938</v>
          </cell>
          <cell r="B178" t="str">
            <v>REPOLHO ROXO</v>
          </cell>
          <cell r="C178" t="str">
            <v>Kg</v>
          </cell>
          <cell r="D178">
            <v>89151603458</v>
          </cell>
          <cell r="E178" t="str">
            <v>Analisado</v>
          </cell>
          <cell r="F178">
            <v>10302</v>
          </cell>
          <cell r="G178" t="str">
            <v>Legumes e Hortaliças</v>
          </cell>
          <cell r="H178">
            <v>45001</v>
          </cell>
          <cell r="I178">
            <v>3.47</v>
          </cell>
        </row>
        <row r="179">
          <cell r="A179">
            <v>299939</v>
          </cell>
          <cell r="B179" t="str">
            <v>FARINHA DE MILHO FLOCADA</v>
          </cell>
          <cell r="C179" t="str">
            <v>un</v>
          </cell>
          <cell r="D179">
            <v>89201606501</v>
          </cell>
          <cell r="E179" t="str">
            <v>Analisado</v>
          </cell>
          <cell r="F179">
            <v>10401</v>
          </cell>
          <cell r="G179" t="str">
            <v>Farinhas e Massas Alimentícias</v>
          </cell>
          <cell r="H179">
            <v>45001</v>
          </cell>
          <cell r="I179">
            <v>1.33</v>
          </cell>
        </row>
        <row r="180">
          <cell r="A180">
            <v>299940</v>
          </cell>
          <cell r="B180" t="str">
            <v>VINAGRE DE MAÇÃ</v>
          </cell>
          <cell r="C180" t="str">
            <v>un</v>
          </cell>
          <cell r="D180">
            <v>89504100850</v>
          </cell>
          <cell r="E180" t="str">
            <v>Analisado</v>
          </cell>
          <cell r="F180">
            <v>11001</v>
          </cell>
          <cell r="G180" t="str">
            <v>Condimentos e Produtos Correlatos</v>
          </cell>
          <cell r="H180">
            <v>45001</v>
          </cell>
          <cell r="I180">
            <v>6.65</v>
          </cell>
        </row>
        <row r="181">
          <cell r="A181">
            <v>304885</v>
          </cell>
          <cell r="B181" t="str">
            <v>LEITE EM PÓ, DESNATADO</v>
          </cell>
          <cell r="C181" t="str">
            <v>un</v>
          </cell>
          <cell r="D181">
            <v>90100900129</v>
          </cell>
          <cell r="E181" t="str">
            <v>Analisado</v>
          </cell>
          <cell r="F181">
            <v>10201</v>
          </cell>
          <cell r="G181" t="str">
            <v>Laticínios</v>
          </cell>
          <cell r="H181">
            <v>45001</v>
          </cell>
          <cell r="I181">
            <v>16.587</v>
          </cell>
        </row>
        <row r="182">
          <cell r="A182">
            <v>304886</v>
          </cell>
          <cell r="B182" t="str">
            <v>LEITE EM PÓ, INTEGRAL</v>
          </cell>
          <cell r="C182" t="str">
            <v>un</v>
          </cell>
          <cell r="D182">
            <v>90100900200</v>
          </cell>
          <cell r="E182" t="str">
            <v>Analisado</v>
          </cell>
          <cell r="F182">
            <v>10201</v>
          </cell>
          <cell r="G182" t="str">
            <v>Laticínios</v>
          </cell>
          <cell r="H182">
            <v>45001</v>
          </cell>
          <cell r="I182">
            <v>15.569255</v>
          </cell>
        </row>
        <row r="183">
          <cell r="A183">
            <v>304887</v>
          </cell>
          <cell r="B183" t="str">
            <v>LEITE INTEGRAL, UAT (UHT)</v>
          </cell>
          <cell r="C183" t="str">
            <v>un</v>
          </cell>
          <cell r="D183">
            <v>90100900803</v>
          </cell>
          <cell r="E183" t="str">
            <v>Analisado</v>
          </cell>
          <cell r="F183">
            <v>10201</v>
          </cell>
          <cell r="G183" t="str">
            <v>Laticínios</v>
          </cell>
          <cell r="H183">
            <v>45001</v>
          </cell>
          <cell r="I183">
            <v>4.6480000000000006</v>
          </cell>
        </row>
        <row r="184">
          <cell r="A184">
            <v>304888</v>
          </cell>
          <cell r="B184" t="str">
            <v>LEITE DE VACA, SEM LACTOSE, PÓ</v>
          </cell>
          <cell r="C184" t="str">
            <v>un</v>
          </cell>
          <cell r="D184">
            <v>90100902504</v>
          </cell>
          <cell r="E184" t="str">
            <v>Analisado</v>
          </cell>
          <cell r="F184">
            <v>10201</v>
          </cell>
          <cell r="G184" t="str">
            <v>Laticínios</v>
          </cell>
          <cell r="H184">
            <v>45001</v>
          </cell>
          <cell r="I184">
            <v>42.055</v>
          </cell>
        </row>
        <row r="185">
          <cell r="A185">
            <v>304889</v>
          </cell>
          <cell r="B185" t="str">
            <v>QUEIJO PROCESSADO, UHT</v>
          </cell>
          <cell r="C185" t="str">
            <v>un</v>
          </cell>
          <cell r="D185">
            <v>90101003449</v>
          </cell>
          <cell r="E185" t="str">
            <v>Analisado</v>
          </cell>
          <cell r="F185">
            <v>10201</v>
          </cell>
          <cell r="G185" t="str">
            <v>Laticínios</v>
          </cell>
          <cell r="H185">
            <v>45001</v>
          </cell>
          <cell r="I185">
            <v>6.1824369999999993</v>
          </cell>
        </row>
        <row r="186">
          <cell r="A186">
            <v>304890</v>
          </cell>
          <cell r="B186" t="str">
            <v>FORMULA INFANTIL, SEM LACTOSE</v>
          </cell>
          <cell r="C186" t="str">
            <v>un</v>
          </cell>
          <cell r="D186">
            <v>90403301787</v>
          </cell>
          <cell r="E186" t="str">
            <v>Analisado</v>
          </cell>
          <cell r="F186">
            <v>10802</v>
          </cell>
          <cell r="G186" t="str">
            <v>Alimentos Dietéticos</v>
          </cell>
          <cell r="H186">
            <v>45001</v>
          </cell>
          <cell r="I186">
            <v>69.34</v>
          </cell>
        </row>
        <row r="187">
          <cell r="A187">
            <v>304891</v>
          </cell>
          <cell r="B187" t="str">
            <v>FORMULA INFANTIL, AR</v>
          </cell>
          <cell r="C187" t="str">
            <v>un</v>
          </cell>
          <cell r="D187">
            <v>90403302406</v>
          </cell>
          <cell r="E187" t="str">
            <v>Analisado</v>
          </cell>
          <cell r="F187">
            <v>10802</v>
          </cell>
          <cell r="G187" t="str">
            <v>Alimentos Dietéticos</v>
          </cell>
          <cell r="H187">
            <v>45001</v>
          </cell>
          <cell r="I187">
            <v>55.57</v>
          </cell>
        </row>
        <row r="188">
          <cell r="A188">
            <v>304892</v>
          </cell>
          <cell r="B188" t="str">
            <v>FORMULA INFANTIL, ISENTA DE FENILALANINA</v>
          </cell>
          <cell r="C188" t="str">
            <v>un</v>
          </cell>
          <cell r="D188">
            <v>90403303054</v>
          </cell>
          <cell r="E188" t="str">
            <v>Analisado</v>
          </cell>
          <cell r="F188">
            <v>10802</v>
          </cell>
          <cell r="G188" t="str">
            <v>Alimentos Dietéticos</v>
          </cell>
          <cell r="H188">
            <v>45001</v>
          </cell>
          <cell r="I188">
            <v>279.99</v>
          </cell>
        </row>
        <row r="189">
          <cell r="A189">
            <v>304893</v>
          </cell>
          <cell r="B189" t="str">
            <v>ALIMENTO DIETÉTICO, SOJA</v>
          </cell>
          <cell r="C189" t="str">
            <v>un</v>
          </cell>
          <cell r="D189">
            <v>90403303992</v>
          </cell>
          <cell r="E189" t="str">
            <v>Analisado</v>
          </cell>
          <cell r="F189">
            <v>10802</v>
          </cell>
          <cell r="G189" t="str">
            <v>Alimentos Dietéticos</v>
          </cell>
          <cell r="H189">
            <v>45001</v>
          </cell>
          <cell r="I189">
            <v>35.716000000000001</v>
          </cell>
        </row>
        <row r="190">
          <cell r="A190">
            <v>304894</v>
          </cell>
          <cell r="B190" t="str">
            <v>FORMULA INFANTIL, SOJA, DE SEGMENTO</v>
          </cell>
          <cell r="C190" t="str">
            <v>un</v>
          </cell>
          <cell r="D190">
            <v>90403305502</v>
          </cell>
          <cell r="E190" t="str">
            <v>Analisado</v>
          </cell>
          <cell r="F190">
            <v>10802</v>
          </cell>
          <cell r="G190" t="str">
            <v>Alimentos Dietéticos</v>
          </cell>
          <cell r="H190">
            <v>45001</v>
          </cell>
          <cell r="I190">
            <v>58.164000000000001</v>
          </cell>
        </row>
        <row r="191">
          <cell r="A191">
            <v>304895</v>
          </cell>
          <cell r="B191" t="str">
            <v>FORMULA INFANTIL, SEMI ELEMENTAR HIDROLISADA</v>
          </cell>
          <cell r="C191" t="str">
            <v>un</v>
          </cell>
          <cell r="D191">
            <v>90403305774</v>
          </cell>
          <cell r="E191" t="str">
            <v>Analisado</v>
          </cell>
          <cell r="F191">
            <v>10802</v>
          </cell>
          <cell r="G191" t="str">
            <v>Alimentos Dietéticos</v>
          </cell>
          <cell r="H191">
            <v>45001</v>
          </cell>
          <cell r="I191">
            <v>208.294667</v>
          </cell>
        </row>
        <row r="192">
          <cell r="A192">
            <v>304896</v>
          </cell>
          <cell r="B192" t="str">
            <v>FORMULA INFANTIL, ELEMENTAR</v>
          </cell>
          <cell r="C192" t="str">
            <v>un</v>
          </cell>
          <cell r="D192">
            <v>90403305936</v>
          </cell>
          <cell r="E192" t="str">
            <v>Analisado</v>
          </cell>
          <cell r="F192">
            <v>10802</v>
          </cell>
          <cell r="G192" t="str">
            <v>Alimentos Dietéticos</v>
          </cell>
          <cell r="H192">
            <v>45001</v>
          </cell>
          <cell r="I192">
            <v>282.99</v>
          </cell>
        </row>
        <row r="193">
          <cell r="A193">
            <v>304897</v>
          </cell>
          <cell r="B193" t="str">
            <v>FORMULA INFANTIL, EXTENSAMENTE HIDROLISADA</v>
          </cell>
          <cell r="C193" t="str">
            <v>un</v>
          </cell>
          <cell r="D193">
            <v>90403306150</v>
          </cell>
          <cell r="E193" t="str">
            <v>Analisado</v>
          </cell>
          <cell r="F193">
            <v>10802</v>
          </cell>
          <cell r="G193" t="str">
            <v>Alimentos Dietéticos</v>
          </cell>
          <cell r="H193">
            <v>45001</v>
          </cell>
          <cell r="I193">
            <v>146.193333</v>
          </cell>
        </row>
        <row r="194">
          <cell r="A194">
            <v>304898</v>
          </cell>
          <cell r="B194" t="str">
            <v>FORMULA INFANTIL,  DE SEGMENTO</v>
          </cell>
          <cell r="C194" t="str">
            <v>un</v>
          </cell>
          <cell r="D194">
            <v>90403306401</v>
          </cell>
          <cell r="E194" t="str">
            <v>Analisado</v>
          </cell>
          <cell r="F194">
            <v>10802</v>
          </cell>
          <cell r="G194" t="str">
            <v>Alimentos Dietéticos</v>
          </cell>
          <cell r="H194">
            <v>45001</v>
          </cell>
          <cell r="I194">
            <v>51.980000000000004</v>
          </cell>
        </row>
        <row r="195">
          <cell r="A195">
            <v>304899</v>
          </cell>
          <cell r="B195" t="str">
            <v>ALIMENTO DIETÉTICO A BASE DE ARROZ, EM PÓ</v>
          </cell>
          <cell r="C195" t="str">
            <v>un</v>
          </cell>
          <cell r="D195">
            <v>90403307637</v>
          </cell>
          <cell r="E195" t="str">
            <v>Analisado</v>
          </cell>
          <cell r="F195">
            <v>10802</v>
          </cell>
          <cell r="G195" t="str">
            <v>Alimentos Dietéticos</v>
          </cell>
          <cell r="H195">
            <v>45001</v>
          </cell>
          <cell r="I195">
            <v>25.215392999999999</v>
          </cell>
        </row>
        <row r="196">
          <cell r="A196">
            <v>304900</v>
          </cell>
          <cell r="B196" t="str">
            <v>FORMULA INFANTIL, ELEMENTAR</v>
          </cell>
          <cell r="C196" t="str">
            <v>un</v>
          </cell>
          <cell r="D196">
            <v>90403309257</v>
          </cell>
          <cell r="E196" t="str">
            <v>Analisado</v>
          </cell>
          <cell r="F196">
            <v>10802</v>
          </cell>
          <cell r="G196" t="str">
            <v>Alimentos Dietéticos</v>
          </cell>
          <cell r="H196">
            <v>45001</v>
          </cell>
          <cell r="I196">
            <v>272.04666700000001</v>
          </cell>
        </row>
        <row r="197">
          <cell r="A197">
            <v>304901</v>
          </cell>
          <cell r="B197" t="str">
            <v>ALIMENTO DIETÉTICO, SOJA</v>
          </cell>
          <cell r="C197" t="str">
            <v>un</v>
          </cell>
          <cell r="D197">
            <v>90403310000</v>
          </cell>
          <cell r="E197" t="str">
            <v>Analisado</v>
          </cell>
          <cell r="F197">
            <v>10802</v>
          </cell>
          <cell r="G197" t="str">
            <v>Alimentos Dietéticos</v>
          </cell>
          <cell r="H197">
            <v>45001</v>
          </cell>
          <cell r="I197">
            <v>73.965000000000003</v>
          </cell>
        </row>
        <row r="198">
          <cell r="A198">
            <v>304902</v>
          </cell>
          <cell r="B198" t="str">
            <v>FORMULA INFANTIL, PTN, LÁCTEA</v>
          </cell>
          <cell r="C198" t="str">
            <v>un</v>
          </cell>
          <cell r="D198">
            <v>90403310182</v>
          </cell>
          <cell r="E198" t="str">
            <v>Analisado</v>
          </cell>
          <cell r="F198">
            <v>10802</v>
          </cell>
          <cell r="G198" t="str">
            <v>Alimentos Dietéticos</v>
          </cell>
          <cell r="H198">
            <v>45001</v>
          </cell>
          <cell r="I198">
            <v>40.832856999999997</v>
          </cell>
        </row>
        <row r="199">
          <cell r="A199">
            <v>304903</v>
          </cell>
          <cell r="B199" t="str">
            <v>COMPLEMENTO ALIMENTAR, EM PÓ</v>
          </cell>
          <cell r="C199" t="str">
            <v>un</v>
          </cell>
          <cell r="D199">
            <v>90403403008</v>
          </cell>
          <cell r="E199" t="str">
            <v>Analisado</v>
          </cell>
          <cell r="F199">
            <v>10802</v>
          </cell>
          <cell r="G199" t="str">
            <v>Alimentos Dietéticos</v>
          </cell>
          <cell r="H199">
            <v>45001</v>
          </cell>
          <cell r="I199">
            <v>46.421666999999999</v>
          </cell>
        </row>
        <row r="200">
          <cell r="A200">
            <v>304904</v>
          </cell>
          <cell r="B200" t="str">
            <v>COMPLEMENTO ALIMENTAR, PÓ</v>
          </cell>
          <cell r="C200" t="str">
            <v>un</v>
          </cell>
          <cell r="D200">
            <v>90403400335</v>
          </cell>
          <cell r="E200" t="str">
            <v>Analisado</v>
          </cell>
          <cell r="F200">
            <v>10801</v>
          </cell>
          <cell r="G200" t="str">
            <v>Alimentos Preparados</v>
          </cell>
          <cell r="H200">
            <v>45001</v>
          </cell>
          <cell r="I200">
            <v>52.997</v>
          </cell>
        </row>
        <row r="201">
          <cell r="A201">
            <v>304905</v>
          </cell>
          <cell r="B201" t="str">
            <v>ADOÇANTE DIETÉTICO LÍQUIDO</v>
          </cell>
          <cell r="C201" t="str">
            <v>un</v>
          </cell>
          <cell r="D201">
            <v>90403201642</v>
          </cell>
          <cell r="E201" t="str">
            <v>Analisado</v>
          </cell>
          <cell r="F201">
            <v>10802</v>
          </cell>
          <cell r="G201" t="str">
            <v>Alimentos Dietéticos</v>
          </cell>
          <cell r="H201">
            <v>45001</v>
          </cell>
          <cell r="I201">
            <v>9.4616360000000004</v>
          </cell>
        </row>
        <row r="202">
          <cell r="A202">
            <v>304906</v>
          </cell>
          <cell r="B202" t="str">
            <v>MANTEIGA</v>
          </cell>
          <cell r="C202" t="str">
            <v>un</v>
          </cell>
          <cell r="D202">
            <v>90101000504</v>
          </cell>
          <cell r="E202" t="str">
            <v>Analisado</v>
          </cell>
          <cell r="F202">
            <v>10201</v>
          </cell>
          <cell r="G202" t="str">
            <v>Laticínios</v>
          </cell>
          <cell r="H202">
            <v>45001</v>
          </cell>
          <cell r="I202">
            <v>9.1150000000000002</v>
          </cell>
        </row>
        <row r="203">
          <cell r="A203">
            <v>304907</v>
          </cell>
          <cell r="B203" t="str">
            <v>REQUEIJÃO CREMOSO</v>
          </cell>
          <cell r="C203" t="str">
            <v>un</v>
          </cell>
          <cell r="D203">
            <v>90101003368</v>
          </cell>
          <cell r="E203" t="str">
            <v>Analisado</v>
          </cell>
          <cell r="F203">
            <v>10201</v>
          </cell>
          <cell r="G203" t="str">
            <v>Laticínios</v>
          </cell>
          <cell r="H203">
            <v>45001</v>
          </cell>
          <cell r="I203">
            <v>5.8251669999999995</v>
          </cell>
        </row>
        <row r="204">
          <cell r="A204">
            <v>304908</v>
          </cell>
          <cell r="B204" t="str">
            <v>IOGURTE NATURAL</v>
          </cell>
          <cell r="C204" t="str">
            <v>un</v>
          </cell>
          <cell r="D204">
            <v>90101003015</v>
          </cell>
          <cell r="E204" t="str">
            <v>Analisado</v>
          </cell>
          <cell r="F204">
            <v>10201</v>
          </cell>
          <cell r="G204" t="str">
            <v>Laticínios</v>
          </cell>
          <cell r="H204">
            <v>45001</v>
          </cell>
          <cell r="I204">
            <v>2.484</v>
          </cell>
        </row>
        <row r="205">
          <cell r="A205">
            <v>304909</v>
          </cell>
          <cell r="B205" t="str">
            <v>IOGURTE, POLPA DE FRUTAS</v>
          </cell>
          <cell r="C205" t="str">
            <v>un</v>
          </cell>
          <cell r="D205">
            <v>90101003104</v>
          </cell>
          <cell r="E205" t="str">
            <v>Analisado</v>
          </cell>
          <cell r="F205">
            <v>10201</v>
          </cell>
          <cell r="G205" t="str">
            <v>Laticínios</v>
          </cell>
          <cell r="H205">
            <v>45001</v>
          </cell>
          <cell r="I205">
            <v>2.4975000000000001</v>
          </cell>
        </row>
        <row r="206">
          <cell r="A206">
            <v>304910</v>
          </cell>
          <cell r="B206" t="str">
            <v>IOGURTE, POLPA DE FRUTAS</v>
          </cell>
          <cell r="C206" t="str">
            <v>un</v>
          </cell>
          <cell r="D206">
            <v>90101003287</v>
          </cell>
          <cell r="E206" t="str">
            <v>Analisado</v>
          </cell>
          <cell r="F206">
            <v>10201</v>
          </cell>
          <cell r="G206" t="str">
            <v>Laticínios</v>
          </cell>
          <cell r="H206">
            <v>45001</v>
          </cell>
          <cell r="I206"/>
        </row>
        <row r="207">
          <cell r="A207">
            <v>304911</v>
          </cell>
          <cell r="B207" t="str">
            <v>IOGURTE DESNATADO, SEM LACTOSE</v>
          </cell>
          <cell r="C207" t="str">
            <v>un</v>
          </cell>
          <cell r="D207">
            <v>90101003520</v>
          </cell>
          <cell r="E207" t="str">
            <v>Analisado</v>
          </cell>
          <cell r="F207">
            <v>10201</v>
          </cell>
          <cell r="G207" t="str">
            <v>Laticínios</v>
          </cell>
          <cell r="H207">
            <v>45001</v>
          </cell>
          <cell r="I207">
            <v>2.8650000000000002</v>
          </cell>
        </row>
        <row r="210">
          <cell r="A210" t="str">
            <v>(*) Elementar correlacionado a indicador na referência</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Plan2"/>
      <sheetName val="Plan3"/>
    </sheetNames>
    <sheetDataSet>
      <sheetData sheetId="0" refreshError="1"/>
      <sheetData sheetId="1">
        <row r="9">
          <cell r="A9">
            <v>9875</v>
          </cell>
          <cell r="B9" t="str">
            <v>FÍGADO BOVINO</v>
          </cell>
          <cell r="C9" t="str">
            <v>Kg</v>
          </cell>
          <cell r="D9">
            <v>89050100736</v>
          </cell>
          <cell r="E9">
            <v>10101</v>
          </cell>
          <cell r="F9" t="str">
            <v>Carnes</v>
          </cell>
          <cell r="G9">
            <v>45001</v>
          </cell>
          <cell r="H9">
            <v>8.4700000000000006</v>
          </cell>
          <cell r="I9">
            <v>8.4700000000000006</v>
          </cell>
        </row>
        <row r="10">
          <cell r="A10">
            <v>9888</v>
          </cell>
          <cell r="B10" t="str">
            <v>CARNE BOVINA, MÚSCULO</v>
          </cell>
          <cell r="C10" t="str">
            <v>Kg</v>
          </cell>
          <cell r="D10">
            <v>89050101465</v>
          </cell>
          <cell r="E10">
            <v>10101</v>
          </cell>
          <cell r="F10" t="str">
            <v>Carnes</v>
          </cell>
          <cell r="G10">
            <v>45001</v>
          </cell>
          <cell r="H10">
            <v>20.34</v>
          </cell>
          <cell r="I10">
            <v>21.5</v>
          </cell>
        </row>
        <row r="11">
          <cell r="A11">
            <v>9891</v>
          </cell>
          <cell r="B11" t="str">
            <v>CARNE BOVINA, PATINHO</v>
          </cell>
          <cell r="C11" t="str">
            <v>Kg</v>
          </cell>
          <cell r="D11">
            <v>89050100817</v>
          </cell>
          <cell r="E11">
            <v>10101</v>
          </cell>
          <cell r="F11" t="str">
            <v>Carnes</v>
          </cell>
          <cell r="G11">
            <v>45001</v>
          </cell>
          <cell r="H11">
            <v>26.95</v>
          </cell>
          <cell r="I11">
            <v>26.95</v>
          </cell>
        </row>
        <row r="12">
          <cell r="A12">
            <v>9894</v>
          </cell>
          <cell r="B12" t="str">
            <v>CARNE, FRANGO (COXA/SOBRECOXA)</v>
          </cell>
          <cell r="C12" t="str">
            <v>Kg</v>
          </cell>
          <cell r="D12">
            <v>89050300310</v>
          </cell>
          <cell r="E12">
            <v>10102</v>
          </cell>
          <cell r="F12" t="str">
            <v>Aves Abatidas</v>
          </cell>
          <cell r="G12">
            <v>45001</v>
          </cell>
          <cell r="H12">
            <v>7.41</v>
          </cell>
          <cell r="I12">
            <v>7.68</v>
          </cell>
        </row>
        <row r="13">
          <cell r="A13">
            <v>9896</v>
          </cell>
          <cell r="B13" t="str">
            <v>MOELA, FRANGO</v>
          </cell>
          <cell r="C13" t="str">
            <v>Kg</v>
          </cell>
          <cell r="D13">
            <v>89050300409</v>
          </cell>
          <cell r="E13">
            <v>10102</v>
          </cell>
          <cell r="F13" t="str">
            <v>Aves Abatidas</v>
          </cell>
          <cell r="G13">
            <v>45001</v>
          </cell>
          <cell r="H13">
            <v>7.61</v>
          </cell>
          <cell r="I13">
            <v>6.61</v>
          </cell>
        </row>
        <row r="14">
          <cell r="A14">
            <v>9899</v>
          </cell>
          <cell r="B14" t="str">
            <v>SARDINHA, CONSERVA</v>
          </cell>
          <cell r="C14" t="str">
            <v>un</v>
          </cell>
          <cell r="D14">
            <v>89050700253</v>
          </cell>
          <cell r="E14">
            <v>10103</v>
          </cell>
          <cell r="F14" t="str">
            <v>Peixes</v>
          </cell>
          <cell r="G14">
            <v>45001</v>
          </cell>
          <cell r="H14">
            <v>4.17</v>
          </cell>
          <cell r="I14">
            <v>4.0600000000000005</v>
          </cell>
        </row>
        <row r="15">
          <cell r="A15">
            <v>9903</v>
          </cell>
          <cell r="B15" t="str">
            <v>LEITE EM PÓ, DESNATADO</v>
          </cell>
          <cell r="C15" t="str">
            <v>un</v>
          </cell>
          <cell r="D15">
            <v>89100900129</v>
          </cell>
          <cell r="E15">
            <v>10201</v>
          </cell>
          <cell r="F15" t="str">
            <v>Laticínios</v>
          </cell>
          <cell r="G15">
            <v>45001</v>
          </cell>
          <cell r="H15">
            <v>14.38</v>
          </cell>
          <cell r="I15">
            <v>14.38</v>
          </cell>
        </row>
        <row r="16">
          <cell r="A16">
            <v>9904</v>
          </cell>
          <cell r="B16" t="str">
            <v>LEITE EM PÓ, INTEGRAL</v>
          </cell>
          <cell r="C16" t="str">
            <v>un</v>
          </cell>
          <cell r="D16">
            <v>89100900200</v>
          </cell>
          <cell r="E16">
            <v>10201</v>
          </cell>
          <cell r="F16" t="str">
            <v>Laticínios</v>
          </cell>
          <cell r="G16">
            <v>45001</v>
          </cell>
          <cell r="H16">
            <v>12.74</v>
          </cell>
          <cell r="I16">
            <v>12.61</v>
          </cell>
        </row>
        <row r="17">
          <cell r="A17">
            <v>9908</v>
          </cell>
          <cell r="B17" t="str">
            <v>LEITE INTEGRAL, UAT (UHT)</v>
          </cell>
          <cell r="C17" t="str">
            <v>un</v>
          </cell>
          <cell r="D17">
            <v>89100900803</v>
          </cell>
          <cell r="E17">
            <v>10201</v>
          </cell>
          <cell r="F17" t="str">
            <v>Laticínios</v>
          </cell>
          <cell r="G17">
            <v>45001</v>
          </cell>
          <cell r="H17">
            <v>4.28</v>
          </cell>
          <cell r="I17">
            <v>4.1900000000000004</v>
          </cell>
        </row>
        <row r="18">
          <cell r="A18">
            <v>9910</v>
          </cell>
          <cell r="B18" t="str">
            <v>MANTEIGA</v>
          </cell>
          <cell r="C18" t="str">
            <v>un</v>
          </cell>
          <cell r="D18">
            <v>89101000504</v>
          </cell>
          <cell r="E18">
            <v>10201</v>
          </cell>
          <cell r="F18" t="str">
            <v>Laticínios</v>
          </cell>
          <cell r="G18">
            <v>45001</v>
          </cell>
          <cell r="H18">
            <v>8.39</v>
          </cell>
          <cell r="I18">
            <v>8.39</v>
          </cell>
        </row>
        <row r="19">
          <cell r="A19">
            <v>9921</v>
          </cell>
          <cell r="B19" t="str">
            <v>OVO, GALINHA</v>
          </cell>
          <cell r="C19" t="str">
            <v>un</v>
          </cell>
          <cell r="D19">
            <v>89100800175</v>
          </cell>
          <cell r="E19">
            <v>10202</v>
          </cell>
          <cell r="F19" t="str">
            <v>Ovos</v>
          </cell>
          <cell r="G19">
            <v>45001</v>
          </cell>
          <cell r="H19">
            <v>6.09</v>
          </cell>
          <cell r="I19">
            <v>6.03</v>
          </cell>
        </row>
        <row r="20">
          <cell r="A20">
            <v>9925</v>
          </cell>
          <cell r="B20" t="str">
            <v>MILHO, CANJICA</v>
          </cell>
          <cell r="C20" t="str">
            <v>un</v>
          </cell>
          <cell r="D20">
            <v>89151100545</v>
          </cell>
          <cell r="E20">
            <v>10301</v>
          </cell>
          <cell r="F20" t="str">
            <v>Cereais Beneficiados</v>
          </cell>
          <cell r="G20">
            <v>45001</v>
          </cell>
          <cell r="H20">
            <v>5.88</v>
          </cell>
          <cell r="I20">
            <v>5.88</v>
          </cell>
        </row>
        <row r="21">
          <cell r="A21">
            <v>9926</v>
          </cell>
          <cell r="B21" t="str">
            <v>ERVILHA, CONSERVA</v>
          </cell>
          <cell r="C21" t="str">
            <v>un</v>
          </cell>
          <cell r="D21">
            <v>89151500489</v>
          </cell>
          <cell r="E21">
            <v>10301</v>
          </cell>
          <cell r="F21" t="str">
            <v>Cereais Beneficiados</v>
          </cell>
          <cell r="G21">
            <v>45001</v>
          </cell>
          <cell r="H21">
            <v>2.56</v>
          </cell>
          <cell r="I21">
            <v>2.56</v>
          </cell>
        </row>
        <row r="22">
          <cell r="A22">
            <v>9932</v>
          </cell>
          <cell r="B22" t="str">
            <v>MILHO VERDE, CONSERVA</v>
          </cell>
          <cell r="C22" t="str">
            <v>un</v>
          </cell>
          <cell r="D22">
            <v>89151500306</v>
          </cell>
          <cell r="E22">
            <v>10301</v>
          </cell>
          <cell r="F22" t="str">
            <v>Cereais Beneficiados</v>
          </cell>
          <cell r="G22">
            <v>45001</v>
          </cell>
          <cell r="H22">
            <v>3.54</v>
          </cell>
          <cell r="I22">
            <v>3.54</v>
          </cell>
        </row>
        <row r="23">
          <cell r="A23">
            <v>9937</v>
          </cell>
          <cell r="B23" t="str">
            <v>TRIGO, QUIBE</v>
          </cell>
          <cell r="C23" t="str">
            <v>un</v>
          </cell>
          <cell r="D23">
            <v>89151101274</v>
          </cell>
          <cell r="E23">
            <v>10301</v>
          </cell>
          <cell r="F23" t="str">
            <v>Cereais Beneficiados</v>
          </cell>
          <cell r="G23">
            <v>45001</v>
          </cell>
          <cell r="H23">
            <v>4.16</v>
          </cell>
          <cell r="I23">
            <v>4.2</v>
          </cell>
        </row>
        <row r="24">
          <cell r="A24">
            <v>9939</v>
          </cell>
          <cell r="B24" t="str">
            <v>ABÓBORA</v>
          </cell>
          <cell r="C24" t="str">
            <v>Kg</v>
          </cell>
          <cell r="D24">
            <v>89151200256</v>
          </cell>
          <cell r="E24">
            <v>10302</v>
          </cell>
          <cell r="F24" t="str">
            <v>Legumes e Hortaliças</v>
          </cell>
          <cell r="G24">
            <v>45001</v>
          </cell>
          <cell r="H24">
            <v>2.13</v>
          </cell>
          <cell r="I24">
            <v>2.0499999999999998</v>
          </cell>
        </row>
        <row r="25">
          <cell r="A25">
            <v>9940</v>
          </cell>
          <cell r="B25" t="str">
            <v>ABOBRINHA</v>
          </cell>
          <cell r="C25" t="str">
            <v>Kg</v>
          </cell>
          <cell r="D25">
            <v>89151200337</v>
          </cell>
          <cell r="E25">
            <v>10302</v>
          </cell>
          <cell r="F25" t="str">
            <v>Legumes e Hortaliças</v>
          </cell>
          <cell r="G25">
            <v>45001</v>
          </cell>
          <cell r="H25">
            <v>2.14</v>
          </cell>
          <cell r="I25">
            <v>2.14</v>
          </cell>
        </row>
        <row r="26">
          <cell r="A26">
            <v>9941</v>
          </cell>
          <cell r="B26" t="str">
            <v>AGRIÃO</v>
          </cell>
          <cell r="C26" t="str">
            <v>Kg</v>
          </cell>
          <cell r="D26">
            <v>89151200418</v>
          </cell>
          <cell r="E26">
            <v>10302</v>
          </cell>
          <cell r="F26" t="str">
            <v>Legumes e Hortaliças</v>
          </cell>
          <cell r="G26">
            <v>45001</v>
          </cell>
          <cell r="H26">
            <v>4.4000000000000004</v>
          </cell>
          <cell r="I26">
            <v>3.73</v>
          </cell>
        </row>
        <row r="27">
          <cell r="A27">
            <v>9942</v>
          </cell>
          <cell r="B27" t="str">
            <v>AIPIM</v>
          </cell>
          <cell r="C27" t="str">
            <v>Kg</v>
          </cell>
          <cell r="D27">
            <v>89151200507</v>
          </cell>
          <cell r="E27">
            <v>10302</v>
          </cell>
          <cell r="F27" t="str">
            <v>Legumes e Hortaliças</v>
          </cell>
          <cell r="G27">
            <v>45001</v>
          </cell>
          <cell r="H27">
            <v>2.9</v>
          </cell>
          <cell r="I27">
            <v>2.93</v>
          </cell>
        </row>
        <row r="28">
          <cell r="A28">
            <v>9943</v>
          </cell>
          <cell r="B28" t="str">
            <v>ALFACE, LISA</v>
          </cell>
          <cell r="C28" t="str">
            <v>Kg</v>
          </cell>
          <cell r="D28">
            <v>89151200680</v>
          </cell>
          <cell r="E28">
            <v>10302</v>
          </cell>
          <cell r="F28" t="str">
            <v>Legumes e Hortaliças</v>
          </cell>
          <cell r="G28">
            <v>45001</v>
          </cell>
          <cell r="H28">
            <v>3</v>
          </cell>
          <cell r="I28">
            <v>3</v>
          </cell>
        </row>
        <row r="29">
          <cell r="A29">
            <v>9944</v>
          </cell>
          <cell r="B29" t="str">
            <v>ALHO</v>
          </cell>
          <cell r="C29" t="str">
            <v>Kg</v>
          </cell>
          <cell r="D29">
            <v>89151200760</v>
          </cell>
          <cell r="E29">
            <v>10302</v>
          </cell>
          <cell r="F29" t="str">
            <v>Legumes e Hortaliças</v>
          </cell>
          <cell r="G29">
            <v>45001</v>
          </cell>
          <cell r="H29">
            <v>12.200000000000001</v>
          </cell>
          <cell r="I29">
            <v>10.55</v>
          </cell>
        </row>
        <row r="30">
          <cell r="A30">
            <v>9945</v>
          </cell>
          <cell r="B30" t="str">
            <v>BATATA DOCE</v>
          </cell>
          <cell r="C30" t="str">
            <v>Kg</v>
          </cell>
          <cell r="D30">
            <v>89151200922</v>
          </cell>
          <cell r="E30">
            <v>10302</v>
          </cell>
          <cell r="F30" t="str">
            <v>Legumes e Hortaliças</v>
          </cell>
          <cell r="G30">
            <v>45001</v>
          </cell>
          <cell r="H30">
            <v>2.5</v>
          </cell>
          <cell r="I30">
            <v>2.37</v>
          </cell>
        </row>
        <row r="31">
          <cell r="A31">
            <v>9946</v>
          </cell>
          <cell r="B31" t="str">
            <v>BATATA, LAVADA</v>
          </cell>
          <cell r="C31" t="str">
            <v>Kg</v>
          </cell>
          <cell r="D31">
            <v>89151201066</v>
          </cell>
          <cell r="E31">
            <v>10302</v>
          </cell>
          <cell r="F31" t="str">
            <v>Legumes e Hortaliças</v>
          </cell>
          <cell r="G31">
            <v>45001</v>
          </cell>
          <cell r="H31">
            <v>2.44</v>
          </cell>
          <cell r="I31">
            <v>2.0300000000000002</v>
          </cell>
        </row>
        <row r="32">
          <cell r="A32">
            <v>9947</v>
          </cell>
          <cell r="B32" t="str">
            <v>BERINJELA</v>
          </cell>
          <cell r="C32" t="str">
            <v>Kg</v>
          </cell>
          <cell r="D32">
            <v>89151201147</v>
          </cell>
          <cell r="E32">
            <v>10302</v>
          </cell>
          <cell r="F32" t="str">
            <v>Legumes e Hortaliças</v>
          </cell>
          <cell r="G32">
            <v>45001</v>
          </cell>
          <cell r="H32">
            <v>2.8000000000000003</v>
          </cell>
          <cell r="I32">
            <v>2.8000000000000003</v>
          </cell>
        </row>
        <row r="33">
          <cell r="A33">
            <v>9948</v>
          </cell>
          <cell r="B33" t="str">
            <v>BERTALHA</v>
          </cell>
          <cell r="C33" t="str">
            <v>Kg</v>
          </cell>
          <cell r="D33">
            <v>89151201228</v>
          </cell>
          <cell r="E33">
            <v>10302</v>
          </cell>
          <cell r="F33" t="str">
            <v>Legumes e Hortaliças</v>
          </cell>
          <cell r="G33">
            <v>45001</v>
          </cell>
          <cell r="H33">
            <v>4.2</v>
          </cell>
          <cell r="I33">
            <v>3.3000000000000003</v>
          </cell>
        </row>
        <row r="34">
          <cell r="A34">
            <v>9949</v>
          </cell>
          <cell r="B34" t="str">
            <v>BETERRABA</v>
          </cell>
          <cell r="C34" t="str">
            <v>Kg</v>
          </cell>
          <cell r="D34">
            <v>89151201309</v>
          </cell>
          <cell r="E34">
            <v>10302</v>
          </cell>
          <cell r="F34" t="str">
            <v>Legumes e Hortaliças</v>
          </cell>
          <cell r="G34">
            <v>45001</v>
          </cell>
          <cell r="H34">
            <v>2.63</v>
          </cell>
          <cell r="I34">
            <v>2.37</v>
          </cell>
        </row>
        <row r="35">
          <cell r="A35">
            <v>9950</v>
          </cell>
          <cell r="B35" t="str">
            <v>BRÓCOLIS</v>
          </cell>
          <cell r="C35" t="str">
            <v>Kg</v>
          </cell>
          <cell r="D35">
            <v>89151201490</v>
          </cell>
          <cell r="E35">
            <v>10302</v>
          </cell>
          <cell r="F35" t="str">
            <v>Legumes e Hortaliças</v>
          </cell>
          <cell r="G35">
            <v>45001</v>
          </cell>
          <cell r="H35">
            <v>5.4</v>
          </cell>
          <cell r="I35">
            <v>5.6000000000000005</v>
          </cell>
        </row>
        <row r="36">
          <cell r="A36">
            <v>9951</v>
          </cell>
          <cell r="B36" t="str">
            <v>CEBOLA</v>
          </cell>
          <cell r="C36" t="str">
            <v>Kg</v>
          </cell>
          <cell r="D36">
            <v>89151201570</v>
          </cell>
          <cell r="E36">
            <v>10302</v>
          </cell>
          <cell r="F36" t="str">
            <v>Legumes e Hortaliças</v>
          </cell>
          <cell r="G36">
            <v>45001</v>
          </cell>
          <cell r="H36">
            <v>3.13</v>
          </cell>
          <cell r="I36">
            <v>3.1</v>
          </cell>
        </row>
        <row r="37">
          <cell r="A37">
            <v>9952</v>
          </cell>
          <cell r="B37" t="str">
            <v>CENOURA</v>
          </cell>
          <cell r="C37" t="str">
            <v>Kg</v>
          </cell>
          <cell r="D37">
            <v>89151201651</v>
          </cell>
          <cell r="E37">
            <v>10302</v>
          </cell>
          <cell r="F37" t="str">
            <v>Legumes e Hortaliças</v>
          </cell>
          <cell r="G37">
            <v>45001</v>
          </cell>
          <cell r="H37">
            <v>4.8</v>
          </cell>
          <cell r="I37">
            <v>4.7</v>
          </cell>
        </row>
        <row r="38">
          <cell r="A38">
            <v>9953</v>
          </cell>
          <cell r="B38" t="str">
            <v>CHEIRO VERDE</v>
          </cell>
          <cell r="C38" t="str">
            <v>Kg</v>
          </cell>
          <cell r="D38">
            <v>89151201732</v>
          </cell>
          <cell r="E38">
            <v>10302</v>
          </cell>
          <cell r="F38" t="str">
            <v>Legumes e Hortaliças</v>
          </cell>
          <cell r="G38">
            <v>45001</v>
          </cell>
          <cell r="H38">
            <v>16</v>
          </cell>
          <cell r="I38">
            <v>13</v>
          </cell>
        </row>
        <row r="39">
          <cell r="A39">
            <v>9954</v>
          </cell>
          <cell r="B39" t="str">
            <v>CHICÓRIA</v>
          </cell>
          <cell r="C39" t="str">
            <v>Kg</v>
          </cell>
          <cell r="D39">
            <v>89151201813</v>
          </cell>
          <cell r="E39">
            <v>10302</v>
          </cell>
          <cell r="F39" t="str">
            <v>Legumes e Hortaliças</v>
          </cell>
          <cell r="G39">
            <v>45001</v>
          </cell>
          <cell r="H39">
            <v>9.25</v>
          </cell>
          <cell r="I39">
            <v>9</v>
          </cell>
        </row>
        <row r="40">
          <cell r="A40">
            <v>9955</v>
          </cell>
          <cell r="B40" t="str">
            <v>CHUCHU</v>
          </cell>
          <cell r="C40" t="str">
            <v>Kg</v>
          </cell>
          <cell r="D40">
            <v>89151201902</v>
          </cell>
          <cell r="E40">
            <v>10302</v>
          </cell>
          <cell r="F40" t="str">
            <v>Legumes e Hortaliças</v>
          </cell>
          <cell r="G40">
            <v>45001</v>
          </cell>
          <cell r="H40">
            <v>1.5</v>
          </cell>
          <cell r="I40">
            <v>1.81</v>
          </cell>
        </row>
        <row r="41">
          <cell r="A41">
            <v>9956</v>
          </cell>
          <cell r="B41" t="str">
            <v>COENTRO</v>
          </cell>
          <cell r="C41" t="str">
            <v>Kg</v>
          </cell>
          <cell r="D41">
            <v>89151202038</v>
          </cell>
          <cell r="E41">
            <v>10302</v>
          </cell>
          <cell r="F41" t="str">
            <v>Legumes e Hortaliças</v>
          </cell>
          <cell r="G41">
            <v>45001</v>
          </cell>
          <cell r="H41">
            <v>9.5</v>
          </cell>
          <cell r="I41">
            <v>10</v>
          </cell>
        </row>
        <row r="42">
          <cell r="A42">
            <v>9957</v>
          </cell>
          <cell r="B42" t="str">
            <v>COUVE</v>
          </cell>
          <cell r="C42" t="str">
            <v>Kg</v>
          </cell>
          <cell r="D42">
            <v>89151202119</v>
          </cell>
          <cell r="E42">
            <v>10302</v>
          </cell>
          <cell r="F42" t="str">
            <v>Legumes e Hortaliças</v>
          </cell>
          <cell r="G42">
            <v>45001</v>
          </cell>
          <cell r="H42">
            <v>11</v>
          </cell>
          <cell r="I42">
            <v>9.33</v>
          </cell>
        </row>
        <row r="43">
          <cell r="A43">
            <v>9958</v>
          </cell>
          <cell r="B43" t="str">
            <v>COUVE-FLOR</v>
          </cell>
          <cell r="C43" t="str">
            <v>Kg</v>
          </cell>
          <cell r="D43">
            <v>89151202208</v>
          </cell>
          <cell r="E43">
            <v>10302</v>
          </cell>
          <cell r="F43" t="str">
            <v>Legumes e Hortaliças</v>
          </cell>
          <cell r="G43">
            <v>45001</v>
          </cell>
          <cell r="H43">
            <v>4</v>
          </cell>
          <cell r="I43">
            <v>2.19</v>
          </cell>
        </row>
        <row r="44">
          <cell r="A44">
            <v>9959</v>
          </cell>
          <cell r="B44" t="str">
            <v>ESPINAFRE</v>
          </cell>
          <cell r="C44" t="str">
            <v>Kg</v>
          </cell>
          <cell r="D44">
            <v>89151202461</v>
          </cell>
          <cell r="E44">
            <v>10302</v>
          </cell>
          <cell r="F44" t="str">
            <v>Legumes e Hortaliças</v>
          </cell>
          <cell r="G44">
            <v>45001</v>
          </cell>
          <cell r="H44">
            <v>3.6</v>
          </cell>
          <cell r="I44">
            <v>3.3000000000000003</v>
          </cell>
        </row>
        <row r="45">
          <cell r="A45">
            <v>9961</v>
          </cell>
          <cell r="B45" t="str">
            <v>INHAME</v>
          </cell>
          <cell r="C45" t="str">
            <v>Kg</v>
          </cell>
          <cell r="D45">
            <v>89151202623</v>
          </cell>
          <cell r="E45">
            <v>10302</v>
          </cell>
          <cell r="F45" t="str">
            <v>Legumes e Hortaliças</v>
          </cell>
          <cell r="G45">
            <v>45001</v>
          </cell>
          <cell r="H45">
            <v>5.47</v>
          </cell>
          <cell r="I45">
            <v>4.4400000000000004</v>
          </cell>
        </row>
        <row r="46">
          <cell r="A46">
            <v>9963</v>
          </cell>
          <cell r="B46" t="str">
            <v>MILHO VERDE, ESPIGA</v>
          </cell>
          <cell r="C46" t="str">
            <v>Kg</v>
          </cell>
          <cell r="D46">
            <v>89151202976</v>
          </cell>
          <cell r="E46">
            <v>10302</v>
          </cell>
          <cell r="F46" t="str">
            <v>Legumes e Hortaliças</v>
          </cell>
          <cell r="G46">
            <v>45001</v>
          </cell>
          <cell r="H46">
            <v>1.67</v>
          </cell>
          <cell r="I46">
            <v>1.97</v>
          </cell>
        </row>
        <row r="47">
          <cell r="A47">
            <v>9965</v>
          </cell>
          <cell r="B47" t="str">
            <v>PEPINO</v>
          </cell>
          <cell r="C47" t="str">
            <v>Kg</v>
          </cell>
          <cell r="D47">
            <v>89151203190</v>
          </cell>
          <cell r="E47">
            <v>10302</v>
          </cell>
          <cell r="F47" t="str">
            <v>Legumes e Hortaliças</v>
          </cell>
          <cell r="G47">
            <v>45001</v>
          </cell>
          <cell r="H47">
            <v>2.08</v>
          </cell>
          <cell r="I47">
            <v>2</v>
          </cell>
        </row>
        <row r="48">
          <cell r="A48">
            <v>9966</v>
          </cell>
          <cell r="B48" t="str">
            <v>PIMENTÃO VERDE</v>
          </cell>
          <cell r="C48" t="str">
            <v>Kg</v>
          </cell>
          <cell r="D48">
            <v>89151203271</v>
          </cell>
          <cell r="E48">
            <v>10302</v>
          </cell>
          <cell r="F48" t="str">
            <v>Legumes e Hortaliças</v>
          </cell>
          <cell r="G48">
            <v>45001</v>
          </cell>
          <cell r="H48">
            <v>5.22</v>
          </cell>
          <cell r="I48">
            <v>4.96</v>
          </cell>
        </row>
        <row r="49">
          <cell r="A49">
            <v>9967</v>
          </cell>
          <cell r="B49" t="str">
            <v>QUIABO</v>
          </cell>
          <cell r="C49" t="str">
            <v>Kg</v>
          </cell>
          <cell r="D49">
            <v>89151203352</v>
          </cell>
          <cell r="E49">
            <v>10302</v>
          </cell>
          <cell r="F49" t="str">
            <v>Legumes e Hortaliças</v>
          </cell>
          <cell r="G49">
            <v>45001</v>
          </cell>
          <cell r="H49">
            <v>6</v>
          </cell>
          <cell r="I49">
            <v>5.2700000000000005</v>
          </cell>
        </row>
        <row r="50">
          <cell r="A50">
            <v>9968</v>
          </cell>
          <cell r="B50" t="str">
            <v>REPOLHO</v>
          </cell>
          <cell r="C50" t="str">
            <v>Kg</v>
          </cell>
          <cell r="D50">
            <v>89151203433</v>
          </cell>
          <cell r="E50">
            <v>10302</v>
          </cell>
          <cell r="F50" t="str">
            <v>Legumes e Hortaliças</v>
          </cell>
          <cell r="G50">
            <v>45001</v>
          </cell>
          <cell r="H50">
            <v>2.33</v>
          </cell>
          <cell r="I50">
            <v>2.2400000000000002</v>
          </cell>
        </row>
        <row r="51">
          <cell r="A51">
            <v>9969</v>
          </cell>
          <cell r="B51" t="str">
            <v>TOMATE</v>
          </cell>
          <cell r="C51" t="str">
            <v>Kg</v>
          </cell>
          <cell r="D51">
            <v>89151202542</v>
          </cell>
          <cell r="E51">
            <v>10302</v>
          </cell>
          <cell r="F51" t="str">
            <v>Legumes e Hortaliças</v>
          </cell>
          <cell r="G51">
            <v>45001</v>
          </cell>
          <cell r="H51">
            <v>3.94</v>
          </cell>
          <cell r="I51">
            <v>3.91</v>
          </cell>
        </row>
        <row r="52">
          <cell r="A52">
            <v>9970</v>
          </cell>
          <cell r="B52" t="str">
            <v>VAGEM MANTEIGA</v>
          </cell>
          <cell r="C52" t="str">
            <v>Kg</v>
          </cell>
          <cell r="D52">
            <v>89151202380</v>
          </cell>
          <cell r="E52">
            <v>10302</v>
          </cell>
          <cell r="F52" t="str">
            <v>Legumes e Hortaliças</v>
          </cell>
          <cell r="G52">
            <v>45001</v>
          </cell>
          <cell r="H52">
            <v>6.88</v>
          </cell>
          <cell r="I52">
            <v>7.75</v>
          </cell>
        </row>
        <row r="53">
          <cell r="A53">
            <v>9971</v>
          </cell>
          <cell r="B53" t="str">
            <v>ABACATE</v>
          </cell>
          <cell r="C53" t="str">
            <v>Kg</v>
          </cell>
          <cell r="D53">
            <v>89151300129</v>
          </cell>
          <cell r="E53">
            <v>10303</v>
          </cell>
          <cell r="F53" t="str">
            <v>Frutas</v>
          </cell>
          <cell r="G53">
            <v>45001</v>
          </cell>
          <cell r="H53">
            <v>2.9</v>
          </cell>
          <cell r="I53">
            <v>2.9</v>
          </cell>
        </row>
        <row r="54">
          <cell r="A54">
            <v>9973</v>
          </cell>
          <cell r="B54" t="str">
            <v>BANANA D'ÁGUA</v>
          </cell>
          <cell r="C54" t="str">
            <v>Kg</v>
          </cell>
          <cell r="D54">
            <v>89151300390</v>
          </cell>
          <cell r="E54">
            <v>10303</v>
          </cell>
          <cell r="F54" t="str">
            <v>Frutas</v>
          </cell>
          <cell r="G54">
            <v>45001</v>
          </cell>
          <cell r="H54">
            <v>3.08</v>
          </cell>
          <cell r="I54">
            <v>2.77</v>
          </cell>
        </row>
        <row r="55">
          <cell r="A55">
            <v>9974</v>
          </cell>
          <cell r="B55" t="str">
            <v>BANANA PRATA</v>
          </cell>
          <cell r="C55" t="str">
            <v>Kg</v>
          </cell>
          <cell r="D55">
            <v>89151300471</v>
          </cell>
          <cell r="E55">
            <v>10303</v>
          </cell>
          <cell r="F55" t="str">
            <v>Frutas</v>
          </cell>
          <cell r="G55">
            <v>45001</v>
          </cell>
          <cell r="H55">
            <v>4.6500000000000004</v>
          </cell>
          <cell r="I55">
            <v>4</v>
          </cell>
        </row>
        <row r="56">
          <cell r="A56">
            <v>9975</v>
          </cell>
          <cell r="B56" t="str">
            <v>LARANJA LIMA</v>
          </cell>
          <cell r="C56" t="str">
            <v>Kg</v>
          </cell>
          <cell r="D56">
            <v>89151300803</v>
          </cell>
          <cell r="E56">
            <v>10303</v>
          </cell>
          <cell r="F56" t="str">
            <v>Frutas</v>
          </cell>
          <cell r="G56">
            <v>45001</v>
          </cell>
          <cell r="H56">
            <v>3.44</v>
          </cell>
          <cell r="I56">
            <v>2.7800000000000002</v>
          </cell>
        </row>
        <row r="57">
          <cell r="A57">
            <v>9976</v>
          </cell>
          <cell r="B57" t="str">
            <v>LARANJA PÊRA</v>
          </cell>
          <cell r="C57" t="str">
            <v>Kg</v>
          </cell>
          <cell r="D57">
            <v>89151301010</v>
          </cell>
          <cell r="E57">
            <v>10303</v>
          </cell>
          <cell r="F57" t="str">
            <v>Frutas</v>
          </cell>
          <cell r="G57">
            <v>45001</v>
          </cell>
          <cell r="H57">
            <v>1.68</v>
          </cell>
          <cell r="I57">
            <v>1.3800000000000001</v>
          </cell>
        </row>
        <row r="58">
          <cell r="A58">
            <v>9977</v>
          </cell>
          <cell r="B58" t="str">
            <v>LIMÃO TAITI</v>
          </cell>
          <cell r="C58" t="str">
            <v>Kg</v>
          </cell>
          <cell r="D58">
            <v>89151301281</v>
          </cell>
          <cell r="E58">
            <v>10303</v>
          </cell>
          <cell r="F58" t="str">
            <v>Frutas</v>
          </cell>
          <cell r="G58">
            <v>45001</v>
          </cell>
          <cell r="H58">
            <v>2.4</v>
          </cell>
          <cell r="I58">
            <v>1.87</v>
          </cell>
        </row>
        <row r="59">
          <cell r="A59">
            <v>9978</v>
          </cell>
          <cell r="B59" t="str">
            <v>MAÇÃ NACIONAL</v>
          </cell>
          <cell r="C59" t="str">
            <v>Kg</v>
          </cell>
          <cell r="D59">
            <v>89151301362</v>
          </cell>
          <cell r="E59">
            <v>10303</v>
          </cell>
          <cell r="F59" t="str">
            <v>Frutas</v>
          </cell>
          <cell r="G59">
            <v>45001</v>
          </cell>
          <cell r="H59">
            <v>6.61</v>
          </cell>
          <cell r="I59">
            <v>6.51</v>
          </cell>
        </row>
        <row r="60">
          <cell r="A60">
            <v>9980</v>
          </cell>
          <cell r="B60" t="str">
            <v>MAMÃO FORMOSA</v>
          </cell>
          <cell r="C60" t="str">
            <v>Kg</v>
          </cell>
          <cell r="D60">
            <v>89151300633</v>
          </cell>
          <cell r="E60">
            <v>10303</v>
          </cell>
          <cell r="F60" t="str">
            <v>Frutas</v>
          </cell>
          <cell r="G60">
            <v>45001</v>
          </cell>
          <cell r="H60">
            <v>6.23</v>
          </cell>
          <cell r="I60">
            <v>5.98</v>
          </cell>
        </row>
        <row r="61">
          <cell r="A61">
            <v>9982</v>
          </cell>
          <cell r="B61" t="str">
            <v>MANGA ESPADA</v>
          </cell>
          <cell r="C61" t="str">
            <v>Kg</v>
          </cell>
          <cell r="D61">
            <v>89151302091</v>
          </cell>
          <cell r="E61">
            <v>10303</v>
          </cell>
          <cell r="F61" t="str">
            <v>Frutas</v>
          </cell>
          <cell r="G61">
            <v>45001</v>
          </cell>
          <cell r="H61">
            <v>3</v>
          </cell>
          <cell r="I61">
            <v>3</v>
          </cell>
        </row>
        <row r="62">
          <cell r="A62">
            <v>9983</v>
          </cell>
          <cell r="B62" t="str">
            <v>MELANCIA</v>
          </cell>
          <cell r="C62" t="str">
            <v>Kg</v>
          </cell>
          <cell r="D62">
            <v>89151301877</v>
          </cell>
          <cell r="E62">
            <v>10303</v>
          </cell>
          <cell r="F62" t="str">
            <v>Frutas</v>
          </cell>
          <cell r="G62">
            <v>45001</v>
          </cell>
          <cell r="H62">
            <v>2.5</v>
          </cell>
          <cell r="I62">
            <v>2.1</v>
          </cell>
        </row>
        <row r="63">
          <cell r="A63">
            <v>9984</v>
          </cell>
          <cell r="B63" t="str">
            <v>MELÃO</v>
          </cell>
          <cell r="C63" t="str">
            <v>Kg</v>
          </cell>
          <cell r="D63">
            <v>89151301958</v>
          </cell>
          <cell r="E63">
            <v>10303</v>
          </cell>
          <cell r="F63" t="str">
            <v>Frutas</v>
          </cell>
          <cell r="G63">
            <v>45001</v>
          </cell>
          <cell r="H63">
            <v>4.1500000000000004</v>
          </cell>
          <cell r="I63">
            <v>3.67</v>
          </cell>
        </row>
        <row r="64">
          <cell r="A64">
            <v>9990</v>
          </cell>
          <cell r="B64" t="str">
            <v>ALIMENTO À BASE DE HIDRATO DE CARBONO</v>
          </cell>
          <cell r="C64" t="str">
            <v>un</v>
          </cell>
          <cell r="D64">
            <v>89201600805</v>
          </cell>
          <cell r="E64">
            <v>10401</v>
          </cell>
          <cell r="F64" t="str">
            <v>Farinhas e Massas Alimentícias</v>
          </cell>
          <cell r="G64">
            <v>45001</v>
          </cell>
          <cell r="H64">
            <v>8.69</v>
          </cell>
          <cell r="I64">
            <v>8.69</v>
          </cell>
        </row>
        <row r="65">
          <cell r="A65">
            <v>9992</v>
          </cell>
          <cell r="B65" t="str">
            <v>FARINHA, MANDIOCA</v>
          </cell>
          <cell r="C65" t="str">
            <v>un</v>
          </cell>
          <cell r="D65">
            <v>89201602263</v>
          </cell>
          <cell r="E65">
            <v>10401</v>
          </cell>
          <cell r="F65" t="str">
            <v>Farinhas e Massas Alimentícias</v>
          </cell>
          <cell r="G65">
            <v>45001</v>
          </cell>
          <cell r="H65">
            <v>5.69</v>
          </cell>
          <cell r="I65">
            <v>5.69</v>
          </cell>
        </row>
        <row r="66">
          <cell r="A66">
            <v>9995</v>
          </cell>
          <cell r="B66" t="str">
            <v>FARINHA, TRIGO</v>
          </cell>
          <cell r="C66" t="str">
            <v>un</v>
          </cell>
          <cell r="D66">
            <v>89201602000</v>
          </cell>
          <cell r="E66">
            <v>10401</v>
          </cell>
          <cell r="F66" t="str">
            <v>Farinhas e Massas Alimentícias</v>
          </cell>
          <cell r="G66">
            <v>45001</v>
          </cell>
          <cell r="H66">
            <v>4.51</v>
          </cell>
          <cell r="I66">
            <v>4.5</v>
          </cell>
        </row>
        <row r="67">
          <cell r="A67">
            <v>9996</v>
          </cell>
          <cell r="B67" t="str">
            <v>FUBÁ, MILHO</v>
          </cell>
          <cell r="C67" t="str">
            <v>un</v>
          </cell>
          <cell r="D67">
            <v>89201601291</v>
          </cell>
          <cell r="E67">
            <v>10401</v>
          </cell>
          <cell r="F67" t="str">
            <v>Farinhas e Massas Alimentícias</v>
          </cell>
          <cell r="G67">
            <v>45001</v>
          </cell>
          <cell r="H67">
            <v>3.0100000000000002</v>
          </cell>
          <cell r="I67">
            <v>3.0100000000000002</v>
          </cell>
        </row>
        <row r="68">
          <cell r="A68">
            <v>10002</v>
          </cell>
          <cell r="B68" t="str">
            <v>MASSA ALIMENTÍCIA, NINHO</v>
          </cell>
          <cell r="C68" t="str">
            <v>un</v>
          </cell>
          <cell r="D68">
            <v>89201700354</v>
          </cell>
          <cell r="E68">
            <v>10401</v>
          </cell>
          <cell r="F68" t="str">
            <v>Farinhas e Massas Alimentícias</v>
          </cell>
          <cell r="G68">
            <v>45001</v>
          </cell>
          <cell r="H68">
            <v>3.99</v>
          </cell>
          <cell r="I68">
            <v>3.99</v>
          </cell>
        </row>
        <row r="69">
          <cell r="A69">
            <v>10005</v>
          </cell>
          <cell r="B69" t="str">
            <v>AMIDO, MILHO</v>
          </cell>
          <cell r="C69" t="str">
            <v>un</v>
          </cell>
          <cell r="D69">
            <v>89201600996</v>
          </cell>
          <cell r="E69">
            <v>10401</v>
          </cell>
          <cell r="F69" t="str">
            <v>Farinhas e Massas Alimentícias</v>
          </cell>
          <cell r="G69">
            <v>45001</v>
          </cell>
          <cell r="H69">
            <v>5.5200000000000005</v>
          </cell>
          <cell r="I69">
            <v>5.5200000000000005</v>
          </cell>
        </row>
        <row r="70">
          <cell r="A70">
            <v>10009</v>
          </cell>
          <cell r="B70" t="str">
            <v>PÃO, FORMA</v>
          </cell>
          <cell r="C70" t="str">
            <v>un</v>
          </cell>
          <cell r="D70">
            <v>89201900108</v>
          </cell>
          <cell r="E70">
            <v>10402</v>
          </cell>
          <cell r="F70" t="str">
            <v>Produtos Panificados</v>
          </cell>
          <cell r="G70">
            <v>45001</v>
          </cell>
          <cell r="H70">
            <v>5.58</v>
          </cell>
          <cell r="I70">
            <v>5.58</v>
          </cell>
        </row>
        <row r="71">
          <cell r="A71">
            <v>10011</v>
          </cell>
          <cell r="B71" t="str">
            <v>AÇÚCAR REFINADO</v>
          </cell>
          <cell r="C71" t="str">
            <v>Kg</v>
          </cell>
          <cell r="D71">
            <v>89252000139</v>
          </cell>
          <cell r="E71">
            <v>10501</v>
          </cell>
          <cell r="F71" t="str">
            <v>Açucares</v>
          </cell>
          <cell r="G71">
            <v>45001</v>
          </cell>
          <cell r="H71">
            <v>3.58</v>
          </cell>
          <cell r="I71">
            <v>3.58</v>
          </cell>
        </row>
        <row r="72">
          <cell r="A72">
            <v>10013</v>
          </cell>
          <cell r="B72" t="str">
            <v>LEITE, COCO</v>
          </cell>
          <cell r="C72" t="str">
            <v>un</v>
          </cell>
          <cell r="D72">
            <v>89252200227</v>
          </cell>
          <cell r="E72">
            <v>10502</v>
          </cell>
          <cell r="F72" t="str">
            <v>Produtos de Confeitaria</v>
          </cell>
          <cell r="G72">
            <v>45001</v>
          </cell>
          <cell r="H72">
            <v>2.41</v>
          </cell>
          <cell r="I72">
            <v>2.4900000000000002</v>
          </cell>
        </row>
        <row r="73">
          <cell r="A73">
            <v>10015</v>
          </cell>
          <cell r="B73" t="str">
            <v>AMEIXA SECA</v>
          </cell>
          <cell r="C73" t="str">
            <v>un</v>
          </cell>
          <cell r="D73">
            <v>89252400234</v>
          </cell>
          <cell r="E73">
            <v>10502</v>
          </cell>
          <cell r="F73" t="str">
            <v>Produtos de Confeitaria</v>
          </cell>
          <cell r="G73">
            <v>45001</v>
          </cell>
          <cell r="H73">
            <v>28.310000000000002</v>
          </cell>
          <cell r="I73">
            <v>28.310000000000002</v>
          </cell>
        </row>
        <row r="74">
          <cell r="A74">
            <v>10017</v>
          </cell>
          <cell r="B74" t="str">
            <v>GELÉIA, FRUTA</v>
          </cell>
          <cell r="C74" t="str">
            <v>un</v>
          </cell>
          <cell r="D74">
            <v>89302600100</v>
          </cell>
          <cell r="E74">
            <v>10601</v>
          </cell>
          <cell r="F74" t="str">
            <v>Doces em Massa, Geléias e Compotas</v>
          </cell>
          <cell r="G74">
            <v>45001</v>
          </cell>
          <cell r="H74">
            <v>1.6400000000000001</v>
          </cell>
          <cell r="I74">
            <v>1.6400000000000001</v>
          </cell>
        </row>
        <row r="75">
          <cell r="A75">
            <v>10020</v>
          </cell>
          <cell r="B75" t="str">
            <v>DOCE, GOIABADA</v>
          </cell>
          <cell r="C75" t="str">
            <v>un</v>
          </cell>
          <cell r="D75">
            <v>89302500741</v>
          </cell>
          <cell r="E75">
            <v>10601</v>
          </cell>
          <cell r="F75" t="str">
            <v>Doces em Massa, Geléias e Compotas</v>
          </cell>
          <cell r="G75">
            <v>45001</v>
          </cell>
          <cell r="H75">
            <v>8.31</v>
          </cell>
          <cell r="I75">
            <v>8.4700000000000006</v>
          </cell>
        </row>
        <row r="76">
          <cell r="A76">
            <v>10030</v>
          </cell>
          <cell r="B76" t="str">
            <v>ÓLEO, SOJA</v>
          </cell>
          <cell r="C76" t="str">
            <v>un</v>
          </cell>
          <cell r="D76">
            <v>89453700200</v>
          </cell>
          <cell r="E76">
            <v>10901</v>
          </cell>
          <cell r="F76" t="str">
            <v>Óleos</v>
          </cell>
          <cell r="G76">
            <v>45001</v>
          </cell>
          <cell r="H76">
            <v>6.94</v>
          </cell>
          <cell r="I76">
            <v>6.61</v>
          </cell>
        </row>
        <row r="77">
          <cell r="A77">
            <v>10032</v>
          </cell>
          <cell r="B77" t="str">
            <v>MARGARINA VEGETAL</v>
          </cell>
          <cell r="C77" t="str">
            <v>un</v>
          </cell>
          <cell r="D77">
            <v>89453800256</v>
          </cell>
          <cell r="E77">
            <v>10902</v>
          </cell>
          <cell r="F77" t="str">
            <v>Gorduras Comestíveis</v>
          </cell>
          <cell r="G77">
            <v>45001</v>
          </cell>
          <cell r="H77">
            <v>6.34</v>
          </cell>
          <cell r="I77">
            <v>6.34</v>
          </cell>
        </row>
        <row r="78">
          <cell r="A78">
            <v>10043</v>
          </cell>
          <cell r="B78" t="str">
            <v>FERMENTO QUÍMICO</v>
          </cell>
          <cell r="C78" t="str">
            <v>un</v>
          </cell>
          <cell r="D78">
            <v>89201601615</v>
          </cell>
          <cell r="E78">
            <v>11001</v>
          </cell>
          <cell r="F78" t="str">
            <v>Condimentos e Produtos Correlatos</v>
          </cell>
          <cell r="G78">
            <v>45001</v>
          </cell>
          <cell r="H78">
            <v>2.58</v>
          </cell>
          <cell r="I78">
            <v>2.58</v>
          </cell>
        </row>
        <row r="79">
          <cell r="A79">
            <v>10045</v>
          </cell>
          <cell r="B79" t="str">
            <v>ORÉGANO</v>
          </cell>
          <cell r="C79" t="str">
            <v>un</v>
          </cell>
          <cell r="D79">
            <v>89503900500</v>
          </cell>
          <cell r="E79">
            <v>11001</v>
          </cell>
          <cell r="F79" t="str">
            <v>Condimentos e Produtos Correlatos</v>
          </cell>
          <cell r="G79">
            <v>45001</v>
          </cell>
          <cell r="H79">
            <v>0.08</v>
          </cell>
          <cell r="I79">
            <v>1.54</v>
          </cell>
        </row>
        <row r="80">
          <cell r="A80">
            <v>10046</v>
          </cell>
          <cell r="B80" t="str">
            <v>SAL</v>
          </cell>
          <cell r="C80" t="str">
            <v>un</v>
          </cell>
          <cell r="D80">
            <v>89503900178</v>
          </cell>
          <cell r="E80">
            <v>11001</v>
          </cell>
          <cell r="F80" t="str">
            <v>Condimentos e Produtos Correlatos</v>
          </cell>
          <cell r="G80">
            <v>45001</v>
          </cell>
          <cell r="H80">
            <v>1.22</v>
          </cell>
          <cell r="I80">
            <v>1.35</v>
          </cell>
        </row>
        <row r="81">
          <cell r="A81">
            <v>10049</v>
          </cell>
          <cell r="B81" t="str">
            <v>POLPA, TOMATE</v>
          </cell>
          <cell r="C81" t="str">
            <v>un</v>
          </cell>
          <cell r="D81">
            <v>89504000391</v>
          </cell>
          <cell r="E81">
            <v>11001</v>
          </cell>
          <cell r="F81" t="str">
            <v>Condimentos e Produtos Correlatos</v>
          </cell>
          <cell r="G81">
            <v>45001</v>
          </cell>
          <cell r="H81">
            <v>4.4000000000000004</v>
          </cell>
          <cell r="I81">
            <v>3.95</v>
          </cell>
        </row>
        <row r="82">
          <cell r="A82">
            <v>10061</v>
          </cell>
          <cell r="B82" t="str">
            <v>SUCO, CAJU</v>
          </cell>
          <cell r="C82" t="str">
            <v>un</v>
          </cell>
          <cell r="D82">
            <v>89604400332</v>
          </cell>
          <cell r="E82">
            <v>11201</v>
          </cell>
          <cell r="F82" t="str">
            <v>Bebidas Não Alcoolicas e Sorvetes</v>
          </cell>
          <cell r="G82">
            <v>45001</v>
          </cell>
          <cell r="H82">
            <v>2.84</v>
          </cell>
          <cell r="I82">
            <v>2.84</v>
          </cell>
        </row>
        <row r="83">
          <cell r="A83">
            <v>10062</v>
          </cell>
          <cell r="B83" t="str">
            <v>SUCO, MARACUJÁ</v>
          </cell>
          <cell r="C83" t="str">
            <v>un</v>
          </cell>
          <cell r="D83">
            <v>89604400502</v>
          </cell>
          <cell r="E83">
            <v>11201</v>
          </cell>
          <cell r="F83" t="str">
            <v>Bebidas Não Alcoolicas e Sorvetes</v>
          </cell>
          <cell r="G83">
            <v>45001</v>
          </cell>
          <cell r="H83">
            <v>5.08</v>
          </cell>
          <cell r="I83">
            <v>5.08</v>
          </cell>
        </row>
        <row r="84">
          <cell r="A84">
            <v>10063</v>
          </cell>
          <cell r="B84" t="str">
            <v>SUCO, UVA</v>
          </cell>
          <cell r="C84" t="str">
            <v>un</v>
          </cell>
          <cell r="D84">
            <v>89604400766</v>
          </cell>
          <cell r="E84">
            <v>11201</v>
          </cell>
          <cell r="F84" t="str">
            <v>Bebidas Não Alcoolicas e Sorvetes</v>
          </cell>
          <cell r="G84">
            <v>45001</v>
          </cell>
          <cell r="H84">
            <v>4.18</v>
          </cell>
          <cell r="I84">
            <v>4.18</v>
          </cell>
        </row>
        <row r="85">
          <cell r="A85">
            <v>10064</v>
          </cell>
          <cell r="B85" t="str">
            <v>ÁGUA MINERAL</v>
          </cell>
          <cell r="C85" t="str">
            <v>un</v>
          </cell>
          <cell r="D85">
            <v>89604500205</v>
          </cell>
          <cell r="E85">
            <v>11201</v>
          </cell>
          <cell r="F85" t="str">
            <v>Bebidas Não Alcoolicas e Sorvetes</v>
          </cell>
          <cell r="G85">
            <v>45001</v>
          </cell>
          <cell r="H85">
            <v>0.64</v>
          </cell>
          <cell r="I85">
            <v>0.64</v>
          </cell>
        </row>
        <row r="86">
          <cell r="A86">
            <v>10158</v>
          </cell>
          <cell r="B86" t="str">
            <v>CAQUI</v>
          </cell>
          <cell r="C86" t="str">
            <v>Kg</v>
          </cell>
          <cell r="D86">
            <v>89151300552</v>
          </cell>
          <cell r="E86">
            <v>10303</v>
          </cell>
          <cell r="F86" t="str">
            <v>Frutas</v>
          </cell>
          <cell r="G86">
            <v>45001</v>
          </cell>
          <cell r="H86">
            <v>4.0600000000000005</v>
          </cell>
          <cell r="I86">
            <v>6.8100000000000005</v>
          </cell>
        </row>
        <row r="87">
          <cell r="A87">
            <v>10160</v>
          </cell>
          <cell r="B87" t="str">
            <v>LARANJA SELETA</v>
          </cell>
          <cell r="C87" t="str">
            <v>Kg</v>
          </cell>
          <cell r="D87">
            <v>89151301109</v>
          </cell>
          <cell r="E87">
            <v>10303</v>
          </cell>
          <cell r="F87" t="str">
            <v>Frutas</v>
          </cell>
          <cell r="G87">
            <v>45001</v>
          </cell>
          <cell r="H87">
            <v>2.5300000000000002</v>
          </cell>
          <cell r="I87">
            <v>2.5300000000000002</v>
          </cell>
        </row>
        <row r="88">
          <cell r="A88">
            <v>10162</v>
          </cell>
          <cell r="B88" t="str">
            <v>TANGERINA MURKOTE</v>
          </cell>
          <cell r="C88" t="str">
            <v>Kg</v>
          </cell>
          <cell r="D88">
            <v>89151301524</v>
          </cell>
          <cell r="E88">
            <v>10303</v>
          </cell>
          <cell r="F88" t="str">
            <v>Frutas</v>
          </cell>
          <cell r="G88">
            <v>45001</v>
          </cell>
          <cell r="H88">
            <v>7.94</v>
          </cell>
          <cell r="I88">
            <v>8.7799999999999994</v>
          </cell>
        </row>
        <row r="89">
          <cell r="A89">
            <v>10163</v>
          </cell>
          <cell r="B89" t="str">
            <v>TANGERINA PONKAN</v>
          </cell>
          <cell r="C89" t="str">
            <v>Kg</v>
          </cell>
          <cell r="D89">
            <v>89151301605</v>
          </cell>
          <cell r="E89">
            <v>10303</v>
          </cell>
          <cell r="F89" t="str">
            <v>Frutas</v>
          </cell>
          <cell r="G89">
            <v>45001</v>
          </cell>
          <cell r="H89">
            <v>5.36</v>
          </cell>
          <cell r="I89">
            <v>5.28</v>
          </cell>
        </row>
        <row r="90">
          <cell r="A90">
            <v>10165</v>
          </cell>
          <cell r="B90" t="str">
            <v>MASSA ALIMENTÍCIA, FIDELINHO</v>
          </cell>
          <cell r="C90" t="str">
            <v>un</v>
          </cell>
          <cell r="D90">
            <v>89201700435</v>
          </cell>
          <cell r="E90">
            <v>10401</v>
          </cell>
          <cell r="F90" t="str">
            <v>Farinhas e Massas Alimentícias</v>
          </cell>
          <cell r="G90">
            <v>45001</v>
          </cell>
          <cell r="H90">
            <v>0.18</v>
          </cell>
          <cell r="I90">
            <v>3.99</v>
          </cell>
        </row>
        <row r="91">
          <cell r="A91">
            <v>10223</v>
          </cell>
          <cell r="B91" t="str">
            <v>COMPLEMENTO ALIMENTAR, PÓ</v>
          </cell>
          <cell r="C91" t="str">
            <v>un</v>
          </cell>
          <cell r="D91">
            <v>89403400335</v>
          </cell>
          <cell r="E91">
            <v>10801</v>
          </cell>
          <cell r="F91" t="str">
            <v>Alimentos Preparados</v>
          </cell>
          <cell r="G91">
            <v>45001</v>
          </cell>
          <cell r="H91">
            <v>36.28</v>
          </cell>
          <cell r="I91">
            <v>33.57</v>
          </cell>
        </row>
        <row r="92">
          <cell r="A92">
            <v>10801</v>
          </cell>
          <cell r="B92" t="str">
            <v>BISCOITO SALGADO</v>
          </cell>
          <cell r="C92" t="str">
            <v>un</v>
          </cell>
          <cell r="D92">
            <v>89201800227</v>
          </cell>
          <cell r="E92">
            <v>10402</v>
          </cell>
          <cell r="F92" t="str">
            <v>Produtos Panificados</v>
          </cell>
          <cell r="G92">
            <v>45001</v>
          </cell>
          <cell r="H92">
            <v>2.4900000000000002</v>
          </cell>
          <cell r="I92">
            <v>2.57</v>
          </cell>
        </row>
        <row r="93">
          <cell r="A93">
            <v>10802</v>
          </cell>
          <cell r="B93" t="str">
            <v>BISCOITO DOCE</v>
          </cell>
          <cell r="C93" t="str">
            <v>un</v>
          </cell>
          <cell r="D93">
            <v>89201800570</v>
          </cell>
          <cell r="E93">
            <v>10402</v>
          </cell>
          <cell r="F93" t="str">
            <v>Produtos Panificados</v>
          </cell>
          <cell r="G93">
            <v>45001</v>
          </cell>
          <cell r="H93">
            <v>3.0300000000000002</v>
          </cell>
          <cell r="I93">
            <v>3.0300000000000002</v>
          </cell>
        </row>
        <row r="94">
          <cell r="A94">
            <v>10804</v>
          </cell>
          <cell r="B94" t="str">
            <v>AZEITE, OLIVA</v>
          </cell>
          <cell r="C94" t="str">
            <v>un</v>
          </cell>
          <cell r="D94">
            <v>89453700111</v>
          </cell>
          <cell r="E94">
            <v>11001</v>
          </cell>
          <cell r="F94" t="str">
            <v>Condimentos e Produtos Correlatos</v>
          </cell>
          <cell r="G94">
            <v>45001</v>
          </cell>
          <cell r="H94">
            <v>18.27</v>
          </cell>
          <cell r="I94">
            <v>18.27</v>
          </cell>
        </row>
        <row r="95">
          <cell r="A95">
            <v>12329</v>
          </cell>
          <cell r="B95" t="str">
            <v>MARACUJÁ</v>
          </cell>
          <cell r="C95" t="str">
            <v>Kg</v>
          </cell>
          <cell r="D95">
            <v>89151302253</v>
          </cell>
          <cell r="E95">
            <v>10303</v>
          </cell>
          <cell r="F95" t="str">
            <v>Frutas</v>
          </cell>
          <cell r="G95">
            <v>45001</v>
          </cell>
          <cell r="H95">
            <v>6.88</v>
          </cell>
          <cell r="I95">
            <v>6.69</v>
          </cell>
        </row>
        <row r="96">
          <cell r="A96">
            <v>22752</v>
          </cell>
          <cell r="B96" t="str">
            <v>HORTELÃ</v>
          </cell>
          <cell r="C96" t="str">
            <v>Kg</v>
          </cell>
          <cell r="D96">
            <v>89151203603</v>
          </cell>
          <cell r="E96">
            <v>10302</v>
          </cell>
          <cell r="F96" t="str">
            <v>Legumes e Hortaliças</v>
          </cell>
          <cell r="G96">
            <v>45001</v>
          </cell>
          <cell r="H96">
            <v>25</v>
          </cell>
          <cell r="I96">
            <v>21.67</v>
          </cell>
        </row>
        <row r="97">
          <cell r="A97">
            <v>22764</v>
          </cell>
          <cell r="B97" t="str">
            <v>CANELA, CASCA</v>
          </cell>
          <cell r="C97" t="str">
            <v>un</v>
          </cell>
          <cell r="D97">
            <v>89503900844</v>
          </cell>
          <cell r="E97">
            <v>11001</v>
          </cell>
          <cell r="F97" t="str">
            <v>Condimentos e Produtos Correlatos</v>
          </cell>
          <cell r="G97">
            <v>45001</v>
          </cell>
          <cell r="H97">
            <v>1.1599999999999999</v>
          </cell>
          <cell r="I97">
            <v>1.35</v>
          </cell>
        </row>
        <row r="98">
          <cell r="A98">
            <v>22765</v>
          </cell>
          <cell r="B98" t="str">
            <v>CANELA, PÓ</v>
          </cell>
          <cell r="C98" t="str">
            <v>un</v>
          </cell>
          <cell r="D98">
            <v>89503900925</v>
          </cell>
          <cell r="E98">
            <v>11001</v>
          </cell>
          <cell r="F98" t="str">
            <v>Condimentos e Produtos Correlatos</v>
          </cell>
          <cell r="G98">
            <v>45001</v>
          </cell>
          <cell r="H98">
            <v>0.27</v>
          </cell>
          <cell r="I98">
            <v>2.25</v>
          </cell>
        </row>
        <row r="99">
          <cell r="A99">
            <v>22766</v>
          </cell>
          <cell r="B99" t="str">
            <v>CRAVO, ÍNDIA</v>
          </cell>
          <cell r="C99" t="str">
            <v>un</v>
          </cell>
          <cell r="D99">
            <v>89503901069</v>
          </cell>
          <cell r="E99">
            <v>11001</v>
          </cell>
          <cell r="F99" t="str">
            <v>Condimentos e Produtos Correlatos</v>
          </cell>
          <cell r="G99">
            <v>45001</v>
          </cell>
          <cell r="H99">
            <v>0.2</v>
          </cell>
          <cell r="I99">
            <v>1.54</v>
          </cell>
        </row>
        <row r="100">
          <cell r="A100">
            <v>22818</v>
          </cell>
          <cell r="B100" t="str">
            <v>CAFÉ, SOLÚVEL</v>
          </cell>
          <cell r="C100" t="str">
            <v>un</v>
          </cell>
          <cell r="D100">
            <v>89554200971</v>
          </cell>
          <cell r="E100">
            <v>11101</v>
          </cell>
          <cell r="F100" t="str">
            <v>Produtos e Preparados Solúveis</v>
          </cell>
          <cell r="G100">
            <v>45001</v>
          </cell>
          <cell r="H100">
            <v>9.8800000000000008</v>
          </cell>
          <cell r="I100">
            <v>10.5</v>
          </cell>
        </row>
        <row r="101">
          <cell r="A101">
            <v>22823</v>
          </cell>
          <cell r="B101" t="str">
            <v>FARINHA LÁCTEA</v>
          </cell>
          <cell r="C101" t="str">
            <v>un</v>
          </cell>
          <cell r="D101">
            <v>89201602778</v>
          </cell>
          <cell r="E101">
            <v>10401</v>
          </cell>
          <cell r="F101" t="str">
            <v>Farinhas e Massas Alimentícias</v>
          </cell>
          <cell r="G101">
            <v>45001</v>
          </cell>
          <cell r="H101">
            <v>8.69</v>
          </cell>
          <cell r="I101">
            <v>8.69</v>
          </cell>
        </row>
        <row r="102">
          <cell r="A102">
            <v>26219</v>
          </cell>
          <cell r="B102" t="str">
            <v>LOURO, VERDE</v>
          </cell>
          <cell r="C102" t="str">
            <v>Kg</v>
          </cell>
          <cell r="D102">
            <v>89151203786</v>
          </cell>
          <cell r="E102">
            <v>10302</v>
          </cell>
          <cell r="F102" t="str">
            <v>Legumes e Hortaliças</v>
          </cell>
          <cell r="G102">
            <v>45001</v>
          </cell>
          <cell r="H102">
            <v>6</v>
          </cell>
          <cell r="I102">
            <v>5.75</v>
          </cell>
        </row>
        <row r="103">
          <cell r="A103">
            <v>32262</v>
          </cell>
          <cell r="B103" t="str">
            <v>ARROZ POLIDO</v>
          </cell>
          <cell r="C103" t="str">
            <v>Kg</v>
          </cell>
          <cell r="D103">
            <v>89151101606</v>
          </cell>
          <cell r="E103">
            <v>10301</v>
          </cell>
          <cell r="F103" t="str">
            <v>Cereais Beneficiados</v>
          </cell>
          <cell r="G103">
            <v>45001</v>
          </cell>
          <cell r="H103">
            <v>3.95</v>
          </cell>
          <cell r="I103">
            <v>3.95</v>
          </cell>
        </row>
        <row r="104">
          <cell r="A104">
            <v>32263</v>
          </cell>
          <cell r="B104" t="str">
            <v>ARROZ PARBOILIZADO</v>
          </cell>
          <cell r="C104" t="str">
            <v>Kg</v>
          </cell>
          <cell r="D104">
            <v>89151101789</v>
          </cell>
          <cell r="E104">
            <v>10301</v>
          </cell>
          <cell r="F104" t="str">
            <v>Cereais Beneficiados</v>
          </cell>
          <cell r="G104">
            <v>45001</v>
          </cell>
          <cell r="H104">
            <v>3.97</v>
          </cell>
          <cell r="I104">
            <v>4.01</v>
          </cell>
        </row>
        <row r="105">
          <cell r="A105">
            <v>32264</v>
          </cell>
          <cell r="B105" t="str">
            <v>FEIJÃO PRETO</v>
          </cell>
          <cell r="C105" t="str">
            <v>un</v>
          </cell>
          <cell r="D105">
            <v>89151101860</v>
          </cell>
          <cell r="E105">
            <v>10301</v>
          </cell>
          <cell r="F105" t="str">
            <v>Cereais Beneficiados</v>
          </cell>
          <cell r="G105">
            <v>45001</v>
          </cell>
          <cell r="H105">
            <v>6.2700000000000005</v>
          </cell>
          <cell r="I105">
            <v>6.3</v>
          </cell>
        </row>
        <row r="106">
          <cell r="A106">
            <v>32265</v>
          </cell>
          <cell r="B106" t="str">
            <v>FEIJÃO BRANCO</v>
          </cell>
          <cell r="C106" t="str">
            <v>un</v>
          </cell>
          <cell r="D106">
            <v>89151101940</v>
          </cell>
          <cell r="E106">
            <v>10301</v>
          </cell>
          <cell r="F106" t="str">
            <v>Cereais Beneficiados</v>
          </cell>
          <cell r="G106">
            <v>45001</v>
          </cell>
          <cell r="H106">
            <v>4.55</v>
          </cell>
          <cell r="I106">
            <v>4.55</v>
          </cell>
        </row>
        <row r="107">
          <cell r="A107">
            <v>32266</v>
          </cell>
          <cell r="B107" t="str">
            <v>FEIJÃO CARIOCA</v>
          </cell>
          <cell r="C107" t="str">
            <v>un</v>
          </cell>
          <cell r="D107">
            <v>89151102084</v>
          </cell>
          <cell r="E107">
            <v>10301</v>
          </cell>
          <cell r="F107" t="str">
            <v>Cereais Beneficiados</v>
          </cell>
          <cell r="G107">
            <v>45001</v>
          </cell>
          <cell r="H107">
            <v>8.25</v>
          </cell>
          <cell r="I107">
            <v>8.25</v>
          </cell>
        </row>
        <row r="108">
          <cell r="A108">
            <v>32269</v>
          </cell>
          <cell r="B108" t="str">
            <v>ABACAXI</v>
          </cell>
          <cell r="C108" t="str">
            <v>Kg</v>
          </cell>
          <cell r="D108">
            <v>89151303144</v>
          </cell>
          <cell r="E108">
            <v>10303</v>
          </cell>
          <cell r="F108" t="str">
            <v>Frutas</v>
          </cell>
          <cell r="G108">
            <v>45001</v>
          </cell>
          <cell r="H108">
            <v>3.13</v>
          </cell>
          <cell r="I108">
            <v>3.96</v>
          </cell>
        </row>
        <row r="109">
          <cell r="A109">
            <v>32271</v>
          </cell>
          <cell r="B109" t="str">
            <v>MASSA ALIMENTÍCIA, ESPAGUETE</v>
          </cell>
          <cell r="C109" t="str">
            <v>un</v>
          </cell>
          <cell r="D109">
            <v>89201700788</v>
          </cell>
          <cell r="E109">
            <v>10401</v>
          </cell>
          <cell r="F109" t="str">
            <v>Farinhas e Massas Alimentícias</v>
          </cell>
          <cell r="G109">
            <v>45001</v>
          </cell>
          <cell r="H109">
            <v>3.27</v>
          </cell>
          <cell r="I109">
            <v>3.27</v>
          </cell>
        </row>
        <row r="110">
          <cell r="A110">
            <v>32272</v>
          </cell>
          <cell r="B110" t="str">
            <v>MASSA ALIMENTÍCIA, PADRE NOSSO</v>
          </cell>
          <cell r="C110" t="str">
            <v>un</v>
          </cell>
          <cell r="D110">
            <v>89201700869</v>
          </cell>
          <cell r="E110">
            <v>10401</v>
          </cell>
          <cell r="F110" t="str">
            <v>Farinhas e Massas Alimentícias</v>
          </cell>
          <cell r="G110">
            <v>45001</v>
          </cell>
          <cell r="H110">
            <v>4.0600000000000005</v>
          </cell>
          <cell r="I110">
            <v>4.0600000000000005</v>
          </cell>
        </row>
        <row r="111">
          <cell r="A111">
            <v>32276</v>
          </cell>
          <cell r="B111" t="str">
            <v>PEIXE (CAÇÃO)</v>
          </cell>
          <cell r="C111" t="str">
            <v>Kg</v>
          </cell>
          <cell r="D111">
            <v>89050400705</v>
          </cell>
          <cell r="E111">
            <v>10103</v>
          </cell>
          <cell r="F111" t="str">
            <v>Peixes</v>
          </cell>
          <cell r="G111">
            <v>45001</v>
          </cell>
          <cell r="H111">
            <v>20.740000000000002</v>
          </cell>
          <cell r="I111">
            <v>17.54</v>
          </cell>
        </row>
        <row r="112">
          <cell r="A112">
            <v>32277</v>
          </cell>
          <cell r="B112" t="str">
            <v>ATUM, CONSERVA</v>
          </cell>
          <cell r="C112" t="str">
            <v>un</v>
          </cell>
          <cell r="D112">
            <v>89050700172</v>
          </cell>
          <cell r="E112">
            <v>10103</v>
          </cell>
          <cell r="F112" t="str">
            <v>Peixes</v>
          </cell>
          <cell r="G112">
            <v>45001</v>
          </cell>
          <cell r="H112">
            <v>4.5600000000000005</v>
          </cell>
          <cell r="I112">
            <v>4.71</v>
          </cell>
        </row>
        <row r="113">
          <cell r="A113">
            <v>32284</v>
          </cell>
          <cell r="B113" t="str">
            <v>MASSA ALIMENTÍCIA, PARAFUSO</v>
          </cell>
          <cell r="C113" t="str">
            <v>un</v>
          </cell>
          <cell r="D113">
            <v>89201700605</v>
          </cell>
          <cell r="E113">
            <v>10401</v>
          </cell>
          <cell r="F113" t="str">
            <v>Farinhas e Massas Alimentícias</v>
          </cell>
          <cell r="G113">
            <v>45001</v>
          </cell>
          <cell r="H113">
            <v>2.86</v>
          </cell>
          <cell r="I113">
            <v>2.86</v>
          </cell>
        </row>
        <row r="114">
          <cell r="A114">
            <v>32293</v>
          </cell>
          <cell r="B114" t="str">
            <v>ALIMENTO DIETÉTICO, SOJA</v>
          </cell>
          <cell r="C114" t="str">
            <v>un</v>
          </cell>
          <cell r="D114">
            <v>89403303992</v>
          </cell>
          <cell r="E114">
            <v>10802</v>
          </cell>
          <cell r="F114" t="str">
            <v>Alimentos Dietéticos</v>
          </cell>
          <cell r="G114">
            <v>45001</v>
          </cell>
          <cell r="H114">
            <v>31.6</v>
          </cell>
          <cell r="I114">
            <v>31.6</v>
          </cell>
        </row>
        <row r="115">
          <cell r="A115">
            <v>41707</v>
          </cell>
          <cell r="B115" t="str">
            <v>FERMENTO BIOLÓGICO SECO</v>
          </cell>
          <cell r="C115" t="str">
            <v>un</v>
          </cell>
          <cell r="D115">
            <v>89201603235</v>
          </cell>
          <cell r="E115">
            <v>11001</v>
          </cell>
          <cell r="F115" t="str">
            <v>Condimentos e Produtos Correlatos</v>
          </cell>
          <cell r="G115">
            <v>45001</v>
          </cell>
          <cell r="H115">
            <v>1.8900000000000001</v>
          </cell>
          <cell r="I115">
            <v>2.99</v>
          </cell>
        </row>
        <row r="116">
          <cell r="A116">
            <v>41709</v>
          </cell>
          <cell r="B116" t="str">
            <v>BISCOITO SALGADO</v>
          </cell>
          <cell r="C116" t="str">
            <v>un</v>
          </cell>
          <cell r="D116">
            <v>89201801622</v>
          </cell>
          <cell r="E116">
            <v>10402</v>
          </cell>
          <cell r="F116" t="str">
            <v>Produtos Panificados</v>
          </cell>
          <cell r="G116">
            <v>45001</v>
          </cell>
          <cell r="H116">
            <v>3.87</v>
          </cell>
          <cell r="I116">
            <v>3.87</v>
          </cell>
        </row>
        <row r="117">
          <cell r="A117">
            <v>41710</v>
          </cell>
          <cell r="B117" t="str">
            <v>CARNE, FRANGO (FILÉ DE PEITO)</v>
          </cell>
          <cell r="C117" t="str">
            <v>Kg</v>
          </cell>
          <cell r="D117">
            <v>89050300743</v>
          </cell>
          <cell r="E117">
            <v>10102</v>
          </cell>
          <cell r="F117" t="str">
            <v>Aves Abatidas</v>
          </cell>
          <cell r="G117">
            <v>45001</v>
          </cell>
          <cell r="H117">
            <v>12.48</v>
          </cell>
          <cell r="I117">
            <v>12.48</v>
          </cell>
        </row>
        <row r="118">
          <cell r="A118">
            <v>200522</v>
          </cell>
          <cell r="B118" t="str">
            <v>PÃO FRANCES</v>
          </cell>
          <cell r="C118" t="str">
            <v>Kg</v>
          </cell>
          <cell r="D118">
            <v>89201901414</v>
          </cell>
          <cell r="E118">
            <v>10402</v>
          </cell>
          <cell r="F118" t="str">
            <v>Produtos Panificados</v>
          </cell>
          <cell r="G118">
            <v>45001</v>
          </cell>
        </row>
        <row r="119">
          <cell r="A119">
            <v>203804</v>
          </cell>
          <cell r="B119" t="str">
            <v>PÃO CARECA</v>
          </cell>
          <cell r="C119" t="str">
            <v>Kg</v>
          </cell>
          <cell r="D119">
            <v>89201901686</v>
          </cell>
          <cell r="E119">
            <v>10402</v>
          </cell>
          <cell r="F119" t="str">
            <v>Produtos Panificados</v>
          </cell>
          <cell r="G119">
            <v>45001</v>
          </cell>
        </row>
        <row r="120">
          <cell r="A120">
            <v>203805</v>
          </cell>
          <cell r="B120" t="str">
            <v>PÃO CARECA</v>
          </cell>
          <cell r="C120" t="str">
            <v>Kg</v>
          </cell>
          <cell r="D120">
            <v>89201901503</v>
          </cell>
          <cell r="E120">
            <v>10402</v>
          </cell>
          <cell r="F120" t="str">
            <v>Produtos Panificados</v>
          </cell>
          <cell r="G120">
            <v>45001</v>
          </cell>
        </row>
        <row r="121">
          <cell r="A121">
            <v>204908</v>
          </cell>
          <cell r="B121" t="str">
            <v>BISCOITO DOCE</v>
          </cell>
          <cell r="C121" t="str">
            <v>un</v>
          </cell>
          <cell r="D121">
            <v>89201801894</v>
          </cell>
          <cell r="E121">
            <v>10402</v>
          </cell>
          <cell r="F121" t="str">
            <v>Produtos Panificados</v>
          </cell>
          <cell r="G121">
            <v>45001</v>
          </cell>
          <cell r="H121">
            <v>4.78</v>
          </cell>
          <cell r="I121">
            <v>4.78</v>
          </cell>
        </row>
        <row r="122">
          <cell r="A122">
            <v>206166</v>
          </cell>
          <cell r="B122" t="str">
            <v>BROA, MILHO</v>
          </cell>
          <cell r="C122" t="str">
            <v>Kg</v>
          </cell>
          <cell r="D122">
            <v>89201902658</v>
          </cell>
          <cell r="E122">
            <v>10402</v>
          </cell>
          <cell r="F122" t="str">
            <v>Produtos Panificados</v>
          </cell>
          <cell r="G122">
            <v>45001</v>
          </cell>
        </row>
        <row r="123">
          <cell r="A123">
            <v>218443</v>
          </cell>
          <cell r="B123" t="str">
            <v>FORMULA INFANTIL, SOJA, DE SEGUIMENTO, PARA LACTENTES</v>
          </cell>
          <cell r="C123" t="str">
            <v>un</v>
          </cell>
          <cell r="D123">
            <v>89403305502</v>
          </cell>
          <cell r="E123">
            <v>10802</v>
          </cell>
          <cell r="F123" t="str">
            <v>Alimentos Dietéticos</v>
          </cell>
          <cell r="G123">
            <v>45001</v>
          </cell>
          <cell r="H123">
            <v>42.94</v>
          </cell>
          <cell r="I123">
            <v>42.94</v>
          </cell>
        </row>
        <row r="124">
          <cell r="A124">
            <v>218444</v>
          </cell>
          <cell r="B124" t="str">
            <v>FORMULA INFANTIL, SEM LACTOSE</v>
          </cell>
          <cell r="C124" t="str">
            <v>un</v>
          </cell>
          <cell r="D124">
            <v>89403301787</v>
          </cell>
          <cell r="E124">
            <v>10802</v>
          </cell>
          <cell r="F124" t="str">
            <v>Alimentos Dietéticos</v>
          </cell>
          <cell r="G124">
            <v>45001</v>
          </cell>
          <cell r="H124">
            <v>48.95</v>
          </cell>
          <cell r="I124">
            <v>41.21</v>
          </cell>
        </row>
        <row r="125">
          <cell r="A125">
            <v>218445</v>
          </cell>
          <cell r="B125" t="str">
            <v>TAPIOCA</v>
          </cell>
          <cell r="C125" t="str">
            <v>un</v>
          </cell>
          <cell r="D125">
            <v>89201601372</v>
          </cell>
          <cell r="E125">
            <v>10401</v>
          </cell>
          <cell r="F125" t="str">
            <v>Farinhas e Massas Alimentícias</v>
          </cell>
          <cell r="G125">
            <v>45001</v>
          </cell>
          <cell r="H125">
            <v>0.68</v>
          </cell>
          <cell r="I125">
            <v>5.86</v>
          </cell>
        </row>
        <row r="126">
          <cell r="A126">
            <v>219872</v>
          </cell>
          <cell r="B126" t="str">
            <v>IOGURTE NATURAL</v>
          </cell>
          <cell r="C126" t="str">
            <v>un</v>
          </cell>
          <cell r="D126">
            <v>89101003015</v>
          </cell>
          <cell r="E126">
            <v>10201</v>
          </cell>
          <cell r="F126" t="str">
            <v>Laticínios</v>
          </cell>
          <cell r="G126">
            <v>45001</v>
          </cell>
          <cell r="H126">
            <v>2.15</v>
          </cell>
          <cell r="I126">
            <v>2.09</v>
          </cell>
        </row>
        <row r="127">
          <cell r="A127">
            <v>220424</v>
          </cell>
          <cell r="B127" t="str">
            <v>IOGURTE, POLPA DE FRUTAS</v>
          </cell>
          <cell r="C127" t="str">
            <v>un</v>
          </cell>
          <cell r="D127">
            <v>89101003104</v>
          </cell>
          <cell r="E127">
            <v>10201</v>
          </cell>
          <cell r="F127" t="str">
            <v>Laticínios</v>
          </cell>
          <cell r="G127">
            <v>45001</v>
          </cell>
          <cell r="H127">
            <v>1.8800000000000001</v>
          </cell>
          <cell r="I127">
            <v>1.8800000000000001</v>
          </cell>
        </row>
        <row r="128">
          <cell r="A128">
            <v>220425</v>
          </cell>
          <cell r="B128" t="str">
            <v>IOGURTE, POLPA DE FRUTAS</v>
          </cell>
          <cell r="C128" t="str">
            <v>un</v>
          </cell>
          <cell r="D128">
            <v>89101003287</v>
          </cell>
          <cell r="E128">
            <v>10201</v>
          </cell>
          <cell r="F128" t="str">
            <v>Laticínios</v>
          </cell>
          <cell r="G128">
            <v>45001</v>
          </cell>
        </row>
        <row r="129">
          <cell r="A129">
            <v>220427</v>
          </cell>
          <cell r="B129" t="str">
            <v>MASSA ALIMENTÍCIA, LETRINHAS</v>
          </cell>
          <cell r="C129" t="str">
            <v>un</v>
          </cell>
          <cell r="D129">
            <v>89201701750</v>
          </cell>
          <cell r="E129">
            <v>10401</v>
          </cell>
          <cell r="F129" t="str">
            <v>Farinhas e Massas Alimentícias</v>
          </cell>
          <cell r="G129">
            <v>45001</v>
          </cell>
          <cell r="H129">
            <v>3.69</v>
          </cell>
          <cell r="I129">
            <v>3.69</v>
          </cell>
        </row>
        <row r="130">
          <cell r="A130">
            <v>236276</v>
          </cell>
          <cell r="B130" t="str">
            <v>ADOÇANTE DIETÉTICO</v>
          </cell>
          <cell r="C130" t="str">
            <v>un</v>
          </cell>
          <cell r="D130">
            <v>89403201057</v>
          </cell>
          <cell r="E130">
            <v>10802</v>
          </cell>
          <cell r="F130" t="str">
            <v>Alimentos Dietéticos</v>
          </cell>
          <cell r="G130">
            <v>45001</v>
          </cell>
          <cell r="H130">
            <v>0.42</v>
          </cell>
          <cell r="I130">
            <v>4.17</v>
          </cell>
        </row>
        <row r="131">
          <cell r="A131">
            <v>236314</v>
          </cell>
          <cell r="B131" t="str">
            <v>PROTEÍNA TEXTURIZADA, SOJA</v>
          </cell>
          <cell r="C131" t="str">
            <v>un</v>
          </cell>
          <cell r="D131">
            <v>89151103137</v>
          </cell>
          <cell r="E131">
            <v>10301</v>
          </cell>
          <cell r="F131" t="str">
            <v>Cereais Beneficiados</v>
          </cell>
          <cell r="G131">
            <v>45001</v>
          </cell>
          <cell r="H131">
            <v>10.200000000000001</v>
          </cell>
          <cell r="I131">
            <v>10.25</v>
          </cell>
        </row>
        <row r="132">
          <cell r="A132">
            <v>236315</v>
          </cell>
          <cell r="B132" t="str">
            <v>BATATA BAROA</v>
          </cell>
          <cell r="C132" t="str">
            <v>Kg</v>
          </cell>
          <cell r="D132">
            <v>89151207188</v>
          </cell>
          <cell r="E132">
            <v>10302</v>
          </cell>
          <cell r="F132" t="str">
            <v>Legumes e Hortaliças</v>
          </cell>
          <cell r="G132">
            <v>45001</v>
          </cell>
          <cell r="H132">
            <v>8.5</v>
          </cell>
          <cell r="I132">
            <v>8.56</v>
          </cell>
        </row>
        <row r="133">
          <cell r="A133">
            <v>236316</v>
          </cell>
          <cell r="B133" t="str">
            <v>ACELGA</v>
          </cell>
          <cell r="C133" t="str">
            <v>Kg</v>
          </cell>
          <cell r="D133">
            <v>89151207269</v>
          </cell>
          <cell r="E133">
            <v>10302</v>
          </cell>
          <cell r="F133" t="str">
            <v>Legumes e Hortaliças</v>
          </cell>
          <cell r="G133">
            <v>45001</v>
          </cell>
          <cell r="H133">
            <v>1</v>
          </cell>
          <cell r="I133">
            <v>1.1000000000000001</v>
          </cell>
        </row>
        <row r="134">
          <cell r="A134">
            <v>236317</v>
          </cell>
          <cell r="B134" t="str">
            <v>SALSA</v>
          </cell>
          <cell r="C134" t="str">
            <v>Kg</v>
          </cell>
          <cell r="D134">
            <v>89151207340</v>
          </cell>
          <cell r="E134">
            <v>10302</v>
          </cell>
          <cell r="F134" t="str">
            <v>Legumes e Hortaliças</v>
          </cell>
          <cell r="G134">
            <v>45001</v>
          </cell>
          <cell r="H134">
            <v>12.21</v>
          </cell>
          <cell r="I134">
            <v>6.66</v>
          </cell>
        </row>
        <row r="135">
          <cell r="A135">
            <v>236318</v>
          </cell>
          <cell r="B135" t="str">
            <v>MANJERICÃO</v>
          </cell>
          <cell r="C135" t="str">
            <v>Kg</v>
          </cell>
          <cell r="D135">
            <v>89151207420</v>
          </cell>
          <cell r="E135">
            <v>10302</v>
          </cell>
          <cell r="F135" t="str">
            <v>Legumes e Hortaliças</v>
          </cell>
          <cell r="G135">
            <v>45001</v>
          </cell>
          <cell r="H135">
            <v>8.33</v>
          </cell>
          <cell r="I135">
            <v>5</v>
          </cell>
        </row>
        <row r="136">
          <cell r="A136">
            <v>236320</v>
          </cell>
          <cell r="B136" t="str">
            <v>BISCOITO DOCE</v>
          </cell>
          <cell r="C136" t="str">
            <v>un</v>
          </cell>
          <cell r="D136">
            <v>89201802866</v>
          </cell>
          <cell r="E136">
            <v>10402</v>
          </cell>
          <cell r="F136" t="str">
            <v>Produtos Panificados</v>
          </cell>
          <cell r="G136">
            <v>45001</v>
          </cell>
          <cell r="H136">
            <v>0.11</v>
          </cell>
          <cell r="I136">
            <v>0.33</v>
          </cell>
        </row>
        <row r="137">
          <cell r="A137">
            <v>236322</v>
          </cell>
          <cell r="B137" t="str">
            <v>CARNE, FRANGO (COXA/ SOBRECOXA)</v>
          </cell>
          <cell r="C137" t="str">
            <v>Kg</v>
          </cell>
          <cell r="D137">
            <v>89050302100</v>
          </cell>
          <cell r="E137">
            <v>10102</v>
          </cell>
          <cell r="F137" t="str">
            <v>Aves Abatidas</v>
          </cell>
          <cell r="G137">
            <v>45001</v>
          </cell>
          <cell r="H137">
            <v>7.95</v>
          </cell>
          <cell r="I137">
            <v>10.5</v>
          </cell>
        </row>
        <row r="138">
          <cell r="A138">
            <v>236323</v>
          </cell>
          <cell r="B138" t="str">
            <v>ATUM, CONSERVA</v>
          </cell>
          <cell r="C138" t="str">
            <v>un</v>
          </cell>
          <cell r="D138">
            <v>89050700849</v>
          </cell>
          <cell r="E138">
            <v>10103</v>
          </cell>
          <cell r="F138" t="str">
            <v>Peixes</v>
          </cell>
          <cell r="G138">
            <v>45001</v>
          </cell>
          <cell r="H138">
            <v>26.53</v>
          </cell>
          <cell r="I138">
            <v>26.53</v>
          </cell>
        </row>
        <row r="139">
          <cell r="A139">
            <v>236326</v>
          </cell>
          <cell r="B139" t="str">
            <v>MASSA ALIMENTICIA, GRAVATA</v>
          </cell>
          <cell r="C139" t="str">
            <v>un</v>
          </cell>
          <cell r="D139">
            <v>89201701830</v>
          </cell>
          <cell r="E139">
            <v>10401</v>
          </cell>
          <cell r="F139" t="str">
            <v>Farinhas e Massas Alimentícias</v>
          </cell>
          <cell r="G139">
            <v>45001</v>
          </cell>
          <cell r="H139">
            <v>3.69</v>
          </cell>
          <cell r="I139">
            <v>3.69</v>
          </cell>
        </row>
        <row r="140">
          <cell r="A140">
            <v>236328</v>
          </cell>
          <cell r="B140" t="str">
            <v>UVA PASSA</v>
          </cell>
          <cell r="C140" t="str">
            <v>un</v>
          </cell>
          <cell r="D140">
            <v>89252400404</v>
          </cell>
          <cell r="E140">
            <v>10502</v>
          </cell>
          <cell r="F140" t="str">
            <v>Produtos de Confeitaria</v>
          </cell>
          <cell r="G140">
            <v>45001</v>
          </cell>
          <cell r="H140">
            <v>4.0200000000000005</v>
          </cell>
          <cell r="I140">
            <v>4.0200000000000005</v>
          </cell>
        </row>
        <row r="141">
          <cell r="A141">
            <v>236329</v>
          </cell>
          <cell r="B141" t="str">
            <v>OLEO, MILHO</v>
          </cell>
          <cell r="C141" t="str">
            <v>un</v>
          </cell>
          <cell r="D141">
            <v>89453700464</v>
          </cell>
          <cell r="E141">
            <v>10901</v>
          </cell>
          <cell r="F141" t="str">
            <v>Óleos</v>
          </cell>
          <cell r="G141">
            <v>45001</v>
          </cell>
          <cell r="H141">
            <v>11.55</v>
          </cell>
          <cell r="I141">
            <v>11.55</v>
          </cell>
        </row>
        <row r="142">
          <cell r="A142">
            <v>236330</v>
          </cell>
          <cell r="B142" t="str">
            <v>VINAGRE, ÁLCOOL</v>
          </cell>
          <cell r="C142" t="str">
            <v>un</v>
          </cell>
          <cell r="D142">
            <v>89504100507</v>
          </cell>
          <cell r="E142">
            <v>11001</v>
          </cell>
          <cell r="F142" t="str">
            <v>Condimentos e Produtos Correlatos</v>
          </cell>
          <cell r="G142">
            <v>45001</v>
          </cell>
          <cell r="H142">
            <v>1.59</v>
          </cell>
          <cell r="I142">
            <v>1.59</v>
          </cell>
        </row>
        <row r="143">
          <cell r="A143">
            <v>259248</v>
          </cell>
          <cell r="B143" t="str">
            <v>FORMULA INFANTIL, ELEMENTAR</v>
          </cell>
          <cell r="C143" t="str">
            <v>un</v>
          </cell>
          <cell r="D143">
            <v>89403309257</v>
          </cell>
          <cell r="E143">
            <v>10802</v>
          </cell>
          <cell r="F143" t="str">
            <v>Alimentos Dietéticos</v>
          </cell>
          <cell r="G143">
            <v>45001</v>
          </cell>
          <cell r="H143">
            <v>260.64999999999998</v>
          </cell>
          <cell r="I143">
            <v>259.48</v>
          </cell>
        </row>
        <row r="144">
          <cell r="A144">
            <v>259249</v>
          </cell>
          <cell r="B144" t="str">
            <v>FORMULA INFANTIL, EXTENSAMENTE HIDROLISADA</v>
          </cell>
          <cell r="C144" t="str">
            <v>un</v>
          </cell>
          <cell r="D144">
            <v>89403306150</v>
          </cell>
          <cell r="E144">
            <v>10802</v>
          </cell>
          <cell r="F144" t="str">
            <v>Alimentos Dietéticos</v>
          </cell>
          <cell r="G144">
            <v>45001</v>
          </cell>
          <cell r="H144">
            <v>108.84</v>
          </cell>
          <cell r="I144">
            <v>108.84</v>
          </cell>
        </row>
        <row r="145">
          <cell r="A145">
            <v>259250</v>
          </cell>
          <cell r="B145" t="str">
            <v>FORMULA INFANTIL, SEMI ELEMENTAR HIDROLISADA</v>
          </cell>
          <cell r="C145" t="str">
            <v>un</v>
          </cell>
          <cell r="D145">
            <v>89403305774</v>
          </cell>
          <cell r="E145">
            <v>10802</v>
          </cell>
          <cell r="F145" t="str">
            <v>Alimentos Dietéticos</v>
          </cell>
          <cell r="G145">
            <v>45001</v>
          </cell>
          <cell r="H145">
            <v>188.8</v>
          </cell>
          <cell r="I145">
            <v>188.8</v>
          </cell>
        </row>
        <row r="146">
          <cell r="A146">
            <v>259252</v>
          </cell>
          <cell r="B146" t="str">
            <v>FORMULA INFANTIL, AR</v>
          </cell>
          <cell r="C146" t="str">
            <v>un</v>
          </cell>
          <cell r="D146">
            <v>89403302406</v>
          </cell>
          <cell r="E146">
            <v>10802</v>
          </cell>
          <cell r="F146" t="str">
            <v>Alimentos Dietéticos</v>
          </cell>
          <cell r="G146">
            <v>45001</v>
          </cell>
          <cell r="H146">
            <v>51.2</v>
          </cell>
          <cell r="I146">
            <v>51.2</v>
          </cell>
        </row>
        <row r="147">
          <cell r="A147">
            <v>259254</v>
          </cell>
          <cell r="B147" t="str">
            <v>FORMULA INFANTIL, ISENTA DE FENILALANINA, CRIANÇAS DE 1 A 8 ANOS</v>
          </cell>
          <cell r="C147" t="str">
            <v>un</v>
          </cell>
          <cell r="D147">
            <v>89403303054</v>
          </cell>
          <cell r="E147">
            <v>10802</v>
          </cell>
          <cell r="F147" t="str">
            <v>Alimentos Dietéticos</v>
          </cell>
          <cell r="G147">
            <v>45001</v>
          </cell>
          <cell r="H147">
            <v>279.99</v>
          </cell>
          <cell r="I147">
            <v>279.99</v>
          </cell>
        </row>
        <row r="148">
          <cell r="A148">
            <v>259255</v>
          </cell>
          <cell r="B148" t="str">
            <v>ALIMENTO DIETÉTICO A BASE DE ARROZ, EM PÓ</v>
          </cell>
          <cell r="C148" t="str">
            <v>un</v>
          </cell>
          <cell r="D148">
            <v>89403307637</v>
          </cell>
          <cell r="E148">
            <v>10802</v>
          </cell>
          <cell r="F148" t="str">
            <v>Alimentos Dietéticos</v>
          </cell>
          <cell r="G148">
            <v>45001</v>
          </cell>
          <cell r="H148">
            <v>20.89</v>
          </cell>
          <cell r="I148">
            <v>17.86</v>
          </cell>
        </row>
        <row r="149">
          <cell r="A149">
            <v>259256</v>
          </cell>
          <cell r="B149" t="str">
            <v>FORMULA INFANTIL DE SEGMENTO</v>
          </cell>
          <cell r="C149" t="str">
            <v>un</v>
          </cell>
          <cell r="D149">
            <v>89403306401</v>
          </cell>
          <cell r="E149">
            <v>10802</v>
          </cell>
          <cell r="F149" t="str">
            <v>Alimentos Dietéticos</v>
          </cell>
          <cell r="G149">
            <v>45001</v>
          </cell>
          <cell r="H149">
            <v>77.97</v>
          </cell>
          <cell r="I149">
            <v>77.97</v>
          </cell>
        </row>
        <row r="150">
          <cell r="A150">
            <v>259257</v>
          </cell>
          <cell r="B150" t="str">
            <v>COMPLEMENTO ALIMENTAR, EM PÓ</v>
          </cell>
          <cell r="C150" t="str">
            <v>un</v>
          </cell>
          <cell r="D150">
            <v>89403403008</v>
          </cell>
          <cell r="E150">
            <v>10802</v>
          </cell>
          <cell r="F150" t="str">
            <v>Alimentos Dietéticos</v>
          </cell>
          <cell r="G150">
            <v>45001</v>
          </cell>
          <cell r="H150">
            <v>29.490000000000002</v>
          </cell>
          <cell r="I150">
            <v>46.42</v>
          </cell>
        </row>
        <row r="151">
          <cell r="A151">
            <v>259258</v>
          </cell>
          <cell r="B151" t="str">
            <v>REQUEIJÃO CREMOSO</v>
          </cell>
          <cell r="C151" t="str">
            <v>un</v>
          </cell>
          <cell r="D151">
            <v>89101003368</v>
          </cell>
          <cell r="E151">
            <v>10201</v>
          </cell>
          <cell r="F151" t="str">
            <v>Laticínios</v>
          </cell>
          <cell r="G151">
            <v>45001</v>
          </cell>
          <cell r="H151">
            <v>4.07</v>
          </cell>
          <cell r="I151">
            <v>4.07</v>
          </cell>
        </row>
        <row r="152">
          <cell r="A152">
            <v>261404</v>
          </cell>
          <cell r="B152" t="str">
            <v>MASSA ALIMENTICIA, ARROZ</v>
          </cell>
          <cell r="C152" t="str">
            <v>un</v>
          </cell>
          <cell r="D152">
            <v>89201702055</v>
          </cell>
          <cell r="E152">
            <v>10401</v>
          </cell>
          <cell r="F152" t="str">
            <v>Farinhas e Massas Alimentícias</v>
          </cell>
          <cell r="G152">
            <v>45001</v>
          </cell>
          <cell r="H152">
            <v>0.28999999999999998</v>
          </cell>
          <cell r="I152">
            <v>4.0999999999999996</v>
          </cell>
        </row>
        <row r="153">
          <cell r="A153">
            <v>269887</v>
          </cell>
          <cell r="B153" t="str">
            <v>QUEIJO PROCESSADO, UHT</v>
          </cell>
          <cell r="C153" t="str">
            <v>un</v>
          </cell>
          <cell r="D153">
            <v>89101003449</v>
          </cell>
          <cell r="E153">
            <v>10201</v>
          </cell>
          <cell r="F153" t="str">
            <v>Laticínios</v>
          </cell>
          <cell r="G153">
            <v>45001</v>
          </cell>
          <cell r="H153">
            <v>5.78</v>
          </cell>
          <cell r="I153">
            <v>5.78</v>
          </cell>
        </row>
        <row r="154">
          <cell r="A154">
            <v>272995</v>
          </cell>
          <cell r="B154" t="str">
            <v>AVEIA, FARINHA</v>
          </cell>
          <cell r="C154" t="str">
            <v>un</v>
          </cell>
          <cell r="D154">
            <v>89201605289</v>
          </cell>
          <cell r="E154">
            <v>10401</v>
          </cell>
          <cell r="F154" t="str">
            <v>Farinhas e Massas Alimentícias</v>
          </cell>
          <cell r="G154">
            <v>45001</v>
          </cell>
          <cell r="H154">
            <v>2.75</v>
          </cell>
          <cell r="I154">
            <v>2.75</v>
          </cell>
        </row>
        <row r="155">
          <cell r="A155">
            <v>272996</v>
          </cell>
          <cell r="B155" t="str">
            <v>AVEIA, FLOCOS</v>
          </cell>
          <cell r="C155" t="str">
            <v>un</v>
          </cell>
          <cell r="D155">
            <v>89201605360</v>
          </cell>
          <cell r="E155">
            <v>10401</v>
          </cell>
          <cell r="F155" t="str">
            <v>Farinhas e Massas Alimentícias</v>
          </cell>
          <cell r="G155">
            <v>45001</v>
          </cell>
          <cell r="H155">
            <v>4.33</v>
          </cell>
          <cell r="I155">
            <v>3.33</v>
          </cell>
        </row>
        <row r="156">
          <cell r="A156">
            <v>272997</v>
          </cell>
          <cell r="B156" t="str">
            <v>AVEIA, FLOCOS FINOS</v>
          </cell>
          <cell r="C156" t="str">
            <v>un</v>
          </cell>
          <cell r="D156">
            <v>89201605440</v>
          </cell>
          <cell r="E156">
            <v>10401</v>
          </cell>
          <cell r="F156" t="str">
            <v>Farinhas e Massas Alimentícias</v>
          </cell>
          <cell r="G156">
            <v>45001</v>
          </cell>
          <cell r="H156">
            <v>2.75</v>
          </cell>
          <cell r="I156">
            <v>2.75</v>
          </cell>
        </row>
        <row r="157">
          <cell r="A157">
            <v>273648</v>
          </cell>
          <cell r="B157" t="str">
            <v>FEIJÃO FRADINHO</v>
          </cell>
          <cell r="C157" t="str">
            <v>un</v>
          </cell>
          <cell r="D157">
            <v>89151103218</v>
          </cell>
          <cell r="E157">
            <v>10301</v>
          </cell>
          <cell r="F157" t="str">
            <v>Cereais Beneficiados</v>
          </cell>
          <cell r="G157">
            <v>45001</v>
          </cell>
          <cell r="H157">
            <v>3.06</v>
          </cell>
          <cell r="I157">
            <v>3.06</v>
          </cell>
        </row>
        <row r="158">
          <cell r="A158">
            <v>278370</v>
          </cell>
          <cell r="B158" t="str">
            <v>SUCO INTEGRAL, FRUTA</v>
          </cell>
          <cell r="C158" t="str">
            <v>un</v>
          </cell>
          <cell r="D158">
            <v>89604401738</v>
          </cell>
          <cell r="E158">
            <v>11201</v>
          </cell>
          <cell r="F158" t="str">
            <v>Bebidas Não Alcoolicas e Sorvetes</v>
          </cell>
          <cell r="G158">
            <v>45001</v>
          </cell>
          <cell r="H158">
            <v>3.6</v>
          </cell>
          <cell r="I158">
            <v>4.83</v>
          </cell>
        </row>
        <row r="159">
          <cell r="A159">
            <v>278371</v>
          </cell>
          <cell r="B159" t="str">
            <v>SUCO INTEGRAL, FRUTA</v>
          </cell>
          <cell r="C159" t="str">
            <v>un</v>
          </cell>
          <cell r="D159">
            <v>89604401819</v>
          </cell>
          <cell r="E159">
            <v>11201</v>
          </cell>
          <cell r="F159" t="str">
            <v>Bebidas Não Alcoolicas e Sorvetes</v>
          </cell>
          <cell r="G159">
            <v>45001</v>
          </cell>
          <cell r="H159">
            <v>3.4</v>
          </cell>
          <cell r="I159">
            <v>11.39</v>
          </cell>
        </row>
        <row r="160">
          <cell r="A160">
            <v>278372</v>
          </cell>
          <cell r="B160" t="str">
            <v>CHOCOLATE COM 50% CACAU</v>
          </cell>
          <cell r="C160" t="str">
            <v>un</v>
          </cell>
          <cell r="D160">
            <v>89554201439</v>
          </cell>
          <cell r="E160">
            <v>11101</v>
          </cell>
          <cell r="F160" t="str">
            <v>Produtos e Preparados Solúveis</v>
          </cell>
          <cell r="G160">
            <v>45001</v>
          </cell>
          <cell r="H160">
            <v>13.200000000000001</v>
          </cell>
          <cell r="I160">
            <v>13.18</v>
          </cell>
        </row>
        <row r="161">
          <cell r="A161">
            <v>278373</v>
          </cell>
          <cell r="B161" t="str">
            <v>TORRADA SALGADA, INTEGRAL</v>
          </cell>
          <cell r="C161" t="str">
            <v>un</v>
          </cell>
          <cell r="D161">
            <v>89201902739</v>
          </cell>
          <cell r="E161">
            <v>10402</v>
          </cell>
          <cell r="F161" t="str">
            <v>Produtos Panificados</v>
          </cell>
          <cell r="G161">
            <v>45001</v>
          </cell>
          <cell r="H161">
            <v>0.72</v>
          </cell>
          <cell r="I161">
            <v>0.72</v>
          </cell>
        </row>
        <row r="162">
          <cell r="A162">
            <v>278374</v>
          </cell>
          <cell r="B162" t="str">
            <v>BISCOITO POLVILHO, SALGADO</v>
          </cell>
          <cell r="C162" t="str">
            <v>un</v>
          </cell>
          <cell r="D162">
            <v>89201803161</v>
          </cell>
          <cell r="E162">
            <v>10402</v>
          </cell>
          <cell r="F162" t="str">
            <v>Produtos Panificados</v>
          </cell>
          <cell r="G162">
            <v>45001</v>
          </cell>
          <cell r="H162">
            <v>0.19</v>
          </cell>
          <cell r="I162">
            <v>4.66</v>
          </cell>
        </row>
        <row r="163">
          <cell r="A163">
            <v>278375</v>
          </cell>
          <cell r="B163" t="str">
            <v>BISCOITO DOCE</v>
          </cell>
          <cell r="C163" t="str">
            <v>un</v>
          </cell>
          <cell r="D163">
            <v>89201802947</v>
          </cell>
          <cell r="E163">
            <v>10402</v>
          </cell>
          <cell r="F163" t="str">
            <v>Produtos Panificados</v>
          </cell>
          <cell r="G163">
            <v>45001</v>
          </cell>
          <cell r="H163">
            <v>0.86</v>
          </cell>
          <cell r="I163">
            <v>6.99</v>
          </cell>
        </row>
        <row r="164">
          <cell r="A164">
            <v>278376</v>
          </cell>
          <cell r="B164" t="str">
            <v>BISCOITO POLVILHO, DOCE</v>
          </cell>
          <cell r="C164" t="str">
            <v>un</v>
          </cell>
          <cell r="D164">
            <v>89201803080</v>
          </cell>
          <cell r="E164">
            <v>10402</v>
          </cell>
          <cell r="F164" t="str">
            <v>Produtos Panificados</v>
          </cell>
          <cell r="G164">
            <v>45001</v>
          </cell>
        </row>
        <row r="165">
          <cell r="A165">
            <v>278377</v>
          </cell>
          <cell r="B165" t="str">
            <v>ALIMENTO DIETÉTICO, SOJA</v>
          </cell>
          <cell r="C165" t="str">
            <v>un</v>
          </cell>
          <cell r="D165">
            <v>89403310000</v>
          </cell>
          <cell r="E165">
            <v>10802</v>
          </cell>
          <cell r="F165" t="str">
            <v>Alimentos Dietéticos</v>
          </cell>
          <cell r="G165">
            <v>45001</v>
          </cell>
          <cell r="H165">
            <v>73.97</v>
          </cell>
          <cell r="I165">
            <v>73.97</v>
          </cell>
        </row>
        <row r="166">
          <cell r="A166">
            <v>278378</v>
          </cell>
          <cell r="B166" t="str">
            <v>FORMULA INFANTIL, PTN, LÁCTEA</v>
          </cell>
          <cell r="C166" t="str">
            <v>un</v>
          </cell>
          <cell r="D166">
            <v>89403310182</v>
          </cell>
          <cell r="E166">
            <v>10802</v>
          </cell>
          <cell r="F166" t="str">
            <v>Alimentos Dietéticos</v>
          </cell>
          <cell r="G166">
            <v>45001</v>
          </cell>
          <cell r="H166">
            <v>40.83</v>
          </cell>
          <cell r="I166">
            <v>40.83</v>
          </cell>
        </row>
        <row r="167">
          <cell r="A167">
            <v>278379</v>
          </cell>
          <cell r="B167" t="str">
            <v>IOGURTE DESNATADO, SEM LACTOSE</v>
          </cell>
          <cell r="C167" t="str">
            <v>un</v>
          </cell>
          <cell r="D167">
            <v>89101003520</v>
          </cell>
          <cell r="E167">
            <v>10201</v>
          </cell>
          <cell r="F167" t="str">
            <v>Laticínios</v>
          </cell>
          <cell r="G167">
            <v>45001</v>
          </cell>
          <cell r="H167">
            <v>2.75</v>
          </cell>
          <cell r="I167">
            <v>2.69</v>
          </cell>
        </row>
        <row r="168">
          <cell r="A168">
            <v>278380</v>
          </cell>
          <cell r="B168" t="str">
            <v>LEITE DE VACA, SEM LACTOSE, PÓ</v>
          </cell>
          <cell r="C168" t="str">
            <v>un</v>
          </cell>
          <cell r="D168">
            <v>89100902504</v>
          </cell>
          <cell r="E168">
            <v>10201</v>
          </cell>
          <cell r="F168" t="str">
            <v>Laticínios</v>
          </cell>
          <cell r="G168">
            <v>45001</v>
          </cell>
          <cell r="H168">
            <v>1.17</v>
          </cell>
          <cell r="I168">
            <v>27.98</v>
          </cell>
        </row>
        <row r="169">
          <cell r="A169">
            <v>278381</v>
          </cell>
          <cell r="B169" t="str">
            <v>FORMULA INFANTIL, ELEMENTAR</v>
          </cell>
          <cell r="C169" t="str">
            <v>un</v>
          </cell>
          <cell r="D169">
            <v>89403305936</v>
          </cell>
          <cell r="E169">
            <v>10802</v>
          </cell>
          <cell r="F169" t="str">
            <v>Alimentos Dietéticos</v>
          </cell>
          <cell r="G169">
            <v>45001</v>
          </cell>
          <cell r="H169">
            <v>282.99</v>
          </cell>
          <cell r="I169">
            <v>302.89</v>
          </cell>
        </row>
        <row r="170">
          <cell r="A170">
            <v>299930</v>
          </cell>
          <cell r="B170" t="str">
            <v>MANGA PALMER</v>
          </cell>
          <cell r="C170" t="str">
            <v>Kg</v>
          </cell>
          <cell r="D170">
            <v>89151305511</v>
          </cell>
          <cell r="E170">
            <v>10303</v>
          </cell>
          <cell r="F170" t="str">
            <v>Frutas</v>
          </cell>
          <cell r="G170">
            <v>45001</v>
          </cell>
          <cell r="H170">
            <v>4.1100000000000003</v>
          </cell>
          <cell r="I170">
            <v>4.5600000000000005</v>
          </cell>
        </row>
        <row r="171">
          <cell r="A171">
            <v>299931</v>
          </cell>
          <cell r="B171" t="str">
            <v>PEIXE (LINGUADO)</v>
          </cell>
          <cell r="C171" t="str">
            <v>Kg</v>
          </cell>
          <cell r="D171">
            <v>89050402660</v>
          </cell>
          <cell r="E171">
            <v>10103</v>
          </cell>
          <cell r="F171" t="str">
            <v>Peixes</v>
          </cell>
          <cell r="G171">
            <v>45001</v>
          </cell>
          <cell r="H171">
            <v>36.9</v>
          </cell>
          <cell r="I171">
            <v>36.9</v>
          </cell>
        </row>
        <row r="172">
          <cell r="A172">
            <v>299932</v>
          </cell>
          <cell r="B172" t="str">
            <v>PEIXE (MERLUZA)</v>
          </cell>
          <cell r="C172" t="str">
            <v>Kg</v>
          </cell>
          <cell r="D172">
            <v>89050402821</v>
          </cell>
          <cell r="E172">
            <v>10103</v>
          </cell>
          <cell r="F172" t="str">
            <v>Peixes</v>
          </cell>
          <cell r="G172">
            <v>45001</v>
          </cell>
          <cell r="H172">
            <v>21.900000000000002</v>
          </cell>
          <cell r="I172">
            <v>21.900000000000002</v>
          </cell>
        </row>
        <row r="173">
          <cell r="A173">
            <v>299933</v>
          </cell>
          <cell r="B173" t="str">
            <v>OVO DE GALINHA</v>
          </cell>
          <cell r="C173" t="str">
            <v>un</v>
          </cell>
          <cell r="D173">
            <v>89100800418</v>
          </cell>
          <cell r="E173">
            <v>10202</v>
          </cell>
          <cell r="F173" t="str">
            <v>Ovos</v>
          </cell>
          <cell r="G173">
            <v>45001</v>
          </cell>
          <cell r="H173">
            <v>15.22</v>
          </cell>
          <cell r="I173">
            <v>14.530000000000001</v>
          </cell>
        </row>
        <row r="174">
          <cell r="A174">
            <v>299934</v>
          </cell>
          <cell r="B174" t="str">
            <v>OVO DE GALINHA</v>
          </cell>
          <cell r="C174" t="str">
            <v>un</v>
          </cell>
          <cell r="D174">
            <v>89100800507</v>
          </cell>
          <cell r="E174">
            <v>10202</v>
          </cell>
          <cell r="F174" t="str">
            <v>Ovos</v>
          </cell>
          <cell r="G174">
            <v>45001</v>
          </cell>
          <cell r="H174">
            <v>20.38</v>
          </cell>
          <cell r="I174">
            <v>20.38</v>
          </cell>
        </row>
        <row r="175">
          <cell r="A175">
            <v>299935</v>
          </cell>
          <cell r="B175" t="str">
            <v>FÓRMULA INFANTIL, AR, PÓ</v>
          </cell>
          <cell r="C175" t="str">
            <v>un</v>
          </cell>
          <cell r="D175">
            <v>89403310930</v>
          </cell>
          <cell r="E175">
            <v>10802</v>
          </cell>
          <cell r="F175" t="str">
            <v>Alimentos Dietéticos</v>
          </cell>
          <cell r="G175">
            <v>45001</v>
          </cell>
          <cell r="H175">
            <v>9.59</v>
          </cell>
          <cell r="I175">
            <v>51.2</v>
          </cell>
        </row>
        <row r="176">
          <cell r="A176">
            <v>299936</v>
          </cell>
          <cell r="B176" t="str">
            <v>ADOÇANTE DIETÉTICO, LÍQUIDO</v>
          </cell>
          <cell r="C176" t="str">
            <v>un</v>
          </cell>
          <cell r="D176">
            <v>89403201642</v>
          </cell>
          <cell r="E176">
            <v>10802</v>
          </cell>
          <cell r="F176" t="str">
            <v>Alimentos Dietéticos</v>
          </cell>
          <cell r="G176">
            <v>45001</v>
          </cell>
          <cell r="H176">
            <v>1.23</v>
          </cell>
          <cell r="I176">
            <v>6.65</v>
          </cell>
        </row>
        <row r="177">
          <cell r="A177">
            <v>299937</v>
          </cell>
          <cell r="B177" t="str">
            <v>GRÃO DE BICO</v>
          </cell>
          <cell r="C177" t="str">
            <v>un</v>
          </cell>
          <cell r="D177">
            <v>89151103803</v>
          </cell>
          <cell r="E177">
            <v>10301</v>
          </cell>
          <cell r="F177" t="str">
            <v>Cereais Beneficiados</v>
          </cell>
          <cell r="G177">
            <v>45001</v>
          </cell>
          <cell r="H177">
            <v>7.22</v>
          </cell>
          <cell r="I177">
            <v>6.99</v>
          </cell>
        </row>
        <row r="178">
          <cell r="A178">
            <v>299938</v>
          </cell>
          <cell r="B178" t="str">
            <v>REPOLHO ROXO</v>
          </cell>
          <cell r="C178" t="str">
            <v>Kg</v>
          </cell>
          <cell r="D178">
            <v>89151603458</v>
          </cell>
          <cell r="E178">
            <v>10302</v>
          </cell>
          <cell r="F178" t="str">
            <v>Legumes e Hortaliças</v>
          </cell>
          <cell r="G178">
            <v>45001</v>
          </cell>
          <cell r="H178">
            <v>3.47</v>
          </cell>
          <cell r="I178">
            <v>3.47</v>
          </cell>
        </row>
        <row r="179">
          <cell r="A179">
            <v>299939</v>
          </cell>
          <cell r="B179" t="str">
            <v>FARINHA DE MILHO FLOCADA</v>
          </cell>
          <cell r="C179" t="str">
            <v>un</v>
          </cell>
          <cell r="D179">
            <v>89201606501</v>
          </cell>
          <cell r="E179">
            <v>10401</v>
          </cell>
          <cell r="F179" t="str">
            <v>Farinhas e Massas Alimentícias</v>
          </cell>
          <cell r="G179">
            <v>45001</v>
          </cell>
          <cell r="H179">
            <v>1.33</v>
          </cell>
          <cell r="I179">
            <v>1.99</v>
          </cell>
        </row>
        <row r="180">
          <cell r="A180">
            <v>299940</v>
          </cell>
          <cell r="B180" t="str">
            <v>VINAGRE DE MAÇÃ</v>
          </cell>
          <cell r="C180" t="str">
            <v>un</v>
          </cell>
          <cell r="D180">
            <v>89504100850</v>
          </cell>
          <cell r="E180">
            <v>11001</v>
          </cell>
          <cell r="F180" t="str">
            <v>Condimentos e Produtos Correlatos</v>
          </cell>
          <cell r="G180">
            <v>45001</v>
          </cell>
          <cell r="H180">
            <v>6.65</v>
          </cell>
          <cell r="I180">
            <v>4.5</v>
          </cell>
        </row>
        <row r="181">
          <cell r="A181">
            <v>304885</v>
          </cell>
          <cell r="B181" t="str">
            <v>LEITE EM PÓ, DESNATADO</v>
          </cell>
          <cell r="C181" t="str">
            <v>un</v>
          </cell>
          <cell r="D181">
            <v>90100900129</v>
          </cell>
          <cell r="E181">
            <v>10201</v>
          </cell>
          <cell r="F181" t="str">
            <v>Laticínios</v>
          </cell>
          <cell r="G181">
            <v>45001</v>
          </cell>
          <cell r="H181">
            <v>16.587</v>
          </cell>
          <cell r="I181">
            <v>14.375</v>
          </cell>
        </row>
        <row r="182">
          <cell r="A182">
            <v>304886</v>
          </cell>
          <cell r="B182" t="str">
            <v>LEITE EM PÓ, INTEGRAL</v>
          </cell>
          <cell r="C182" t="str">
            <v>un</v>
          </cell>
          <cell r="D182">
            <v>90100900200</v>
          </cell>
          <cell r="E182">
            <v>10201</v>
          </cell>
          <cell r="F182" t="str">
            <v>Laticínios</v>
          </cell>
          <cell r="G182">
            <v>45001</v>
          </cell>
          <cell r="H182">
            <v>15.569255</v>
          </cell>
          <cell r="I182">
            <v>15.206527999999999</v>
          </cell>
        </row>
        <row r="183">
          <cell r="A183">
            <v>304887</v>
          </cell>
          <cell r="B183" t="str">
            <v>LEITE INTEGRAL, UAT (UHT)</v>
          </cell>
          <cell r="C183" t="str">
            <v>un</v>
          </cell>
          <cell r="D183">
            <v>90100900803</v>
          </cell>
          <cell r="E183">
            <v>10201</v>
          </cell>
          <cell r="F183" t="str">
            <v>Laticínios</v>
          </cell>
          <cell r="G183">
            <v>45001</v>
          </cell>
          <cell r="H183">
            <v>5.0049999999999999</v>
          </cell>
          <cell r="I183">
            <v>4.9112499999999999</v>
          </cell>
        </row>
        <row r="184">
          <cell r="A184">
            <v>304888</v>
          </cell>
          <cell r="B184" t="str">
            <v>LEITE DE VACA, SEM LACTOSE, PÓ</v>
          </cell>
          <cell r="C184" t="str">
            <v>un</v>
          </cell>
          <cell r="D184">
            <v>90100902504</v>
          </cell>
          <cell r="E184">
            <v>10201</v>
          </cell>
          <cell r="F184" t="str">
            <v>Laticínios</v>
          </cell>
          <cell r="G184">
            <v>45001</v>
          </cell>
          <cell r="H184">
            <v>33.111457999999999</v>
          </cell>
          <cell r="I184">
            <v>27.98</v>
          </cell>
        </row>
        <row r="185">
          <cell r="A185">
            <v>304889</v>
          </cell>
          <cell r="B185" t="str">
            <v>QUEIJO PROCESSADO, UHT</v>
          </cell>
          <cell r="C185" t="str">
            <v>un</v>
          </cell>
          <cell r="D185">
            <v>90101003449</v>
          </cell>
          <cell r="E185">
            <v>10201</v>
          </cell>
          <cell r="F185" t="str">
            <v>Laticínios</v>
          </cell>
          <cell r="G185">
            <v>45001</v>
          </cell>
          <cell r="H185">
            <v>6.1824369999999993</v>
          </cell>
          <cell r="I185">
            <v>6.1779919999999997</v>
          </cell>
        </row>
        <row r="186">
          <cell r="A186">
            <v>304890</v>
          </cell>
          <cell r="B186" t="str">
            <v>FORMULA INFANTIL, SEM LACTOSE</v>
          </cell>
          <cell r="C186" t="str">
            <v>un</v>
          </cell>
          <cell r="D186">
            <v>90403301787</v>
          </cell>
          <cell r="E186">
            <v>10802</v>
          </cell>
          <cell r="F186" t="str">
            <v>Alimentos Dietéticos</v>
          </cell>
          <cell r="G186">
            <v>45001</v>
          </cell>
          <cell r="H186">
            <v>61.184000000000005</v>
          </cell>
          <cell r="I186">
            <v>54.88</v>
          </cell>
        </row>
        <row r="187">
          <cell r="A187">
            <v>304891</v>
          </cell>
          <cell r="B187" t="str">
            <v>FORMULA INFANTIL, AR</v>
          </cell>
          <cell r="C187" t="str">
            <v>un</v>
          </cell>
          <cell r="D187">
            <v>90403302406</v>
          </cell>
          <cell r="E187">
            <v>10802</v>
          </cell>
          <cell r="F187" t="str">
            <v>Alimentos Dietéticos</v>
          </cell>
          <cell r="G187">
            <v>45001</v>
          </cell>
          <cell r="H187">
            <v>55.57</v>
          </cell>
          <cell r="I187">
            <v>51.2</v>
          </cell>
        </row>
        <row r="188">
          <cell r="A188">
            <v>304892</v>
          </cell>
          <cell r="B188" t="str">
            <v>FORMULA INFANTIL, ISENTA DE FENILALANINA</v>
          </cell>
          <cell r="C188" t="str">
            <v>un</v>
          </cell>
          <cell r="D188">
            <v>90403303054</v>
          </cell>
          <cell r="E188">
            <v>10802</v>
          </cell>
          <cell r="F188" t="str">
            <v>Alimentos Dietéticos</v>
          </cell>
          <cell r="G188">
            <v>45001</v>
          </cell>
          <cell r="H188">
            <v>279.99</v>
          </cell>
          <cell r="I188">
            <v>279.99</v>
          </cell>
        </row>
        <row r="189">
          <cell r="A189">
            <v>304893</v>
          </cell>
          <cell r="B189" t="str">
            <v>ALIMENTO DIETÉTICO, SOJA</v>
          </cell>
          <cell r="C189" t="str">
            <v>un</v>
          </cell>
          <cell r="D189">
            <v>90403303992</v>
          </cell>
          <cell r="E189">
            <v>10802</v>
          </cell>
          <cell r="F189" t="str">
            <v>Alimentos Dietéticos</v>
          </cell>
          <cell r="G189">
            <v>45001</v>
          </cell>
          <cell r="H189">
            <v>35.716000000000001</v>
          </cell>
          <cell r="I189">
            <v>31.599</v>
          </cell>
        </row>
        <row r="190">
          <cell r="A190">
            <v>304894</v>
          </cell>
          <cell r="B190" t="str">
            <v>FORMULA INFANTIL, SOJA, DE SEGMENTO</v>
          </cell>
          <cell r="C190" t="str">
            <v>un</v>
          </cell>
          <cell r="D190">
            <v>90403305502</v>
          </cell>
          <cell r="E190">
            <v>10802</v>
          </cell>
          <cell r="F190" t="str">
            <v>Alimentos Dietéticos</v>
          </cell>
          <cell r="G190">
            <v>45001</v>
          </cell>
          <cell r="H190">
            <v>58.164000000000001</v>
          </cell>
          <cell r="I190">
            <v>42.9375</v>
          </cell>
        </row>
        <row r="191">
          <cell r="A191">
            <v>304895</v>
          </cell>
          <cell r="B191" t="str">
            <v>FORMULA INFANTIL, SEMI ELEMENTAR HIDROLISADA</v>
          </cell>
          <cell r="C191" t="str">
            <v>un</v>
          </cell>
          <cell r="D191">
            <v>90403305774</v>
          </cell>
          <cell r="E191">
            <v>10802</v>
          </cell>
          <cell r="F191" t="str">
            <v>Alimentos Dietéticos</v>
          </cell>
          <cell r="G191">
            <v>45001</v>
          </cell>
          <cell r="H191">
            <v>208.294667</v>
          </cell>
          <cell r="I191">
            <v>208.294667</v>
          </cell>
        </row>
        <row r="192">
          <cell r="A192">
            <v>304896</v>
          </cell>
          <cell r="B192" t="str">
            <v>FORMULA INFANTIL, ELEMENTAR</v>
          </cell>
          <cell r="C192" t="str">
            <v>un</v>
          </cell>
          <cell r="D192">
            <v>90403305936</v>
          </cell>
          <cell r="E192">
            <v>10802</v>
          </cell>
          <cell r="F192" t="str">
            <v>Alimentos Dietéticos</v>
          </cell>
          <cell r="G192">
            <v>45001</v>
          </cell>
          <cell r="H192">
            <v>282.99</v>
          </cell>
          <cell r="I192">
            <v>302.89</v>
          </cell>
        </row>
        <row r="193">
          <cell r="A193">
            <v>304897</v>
          </cell>
          <cell r="B193" t="str">
            <v>FORMULA INFANTIL, EXTENSAMENTE HIDROLISADA</v>
          </cell>
          <cell r="C193" t="str">
            <v>un</v>
          </cell>
          <cell r="D193">
            <v>90403306150</v>
          </cell>
          <cell r="E193">
            <v>10802</v>
          </cell>
          <cell r="F193" t="str">
            <v>Alimentos Dietéticos</v>
          </cell>
          <cell r="G193">
            <v>45001</v>
          </cell>
          <cell r="H193">
            <v>146.193333</v>
          </cell>
          <cell r="I193">
            <v>124.89</v>
          </cell>
        </row>
        <row r="194">
          <cell r="A194">
            <v>304898</v>
          </cell>
          <cell r="B194" t="str">
            <v>FORMULA INFANTIL,  DE SEGMENTO</v>
          </cell>
          <cell r="C194" t="str">
            <v>un</v>
          </cell>
          <cell r="D194">
            <v>90403306401</v>
          </cell>
          <cell r="E194">
            <v>10802</v>
          </cell>
          <cell r="F194" t="str">
            <v>Alimentos Dietéticos</v>
          </cell>
          <cell r="G194">
            <v>45001</v>
          </cell>
          <cell r="H194">
            <v>77.965000000000003</v>
          </cell>
          <cell r="I194">
            <v>77.965000000000003</v>
          </cell>
        </row>
        <row r="195">
          <cell r="A195">
            <v>304899</v>
          </cell>
          <cell r="B195" t="str">
            <v>ALIMENTO DIETÉTICO A BASE DE ARROZ, EM PÓ</v>
          </cell>
          <cell r="C195" t="str">
            <v>un</v>
          </cell>
          <cell r="D195">
            <v>90403307637</v>
          </cell>
          <cell r="E195">
            <v>10802</v>
          </cell>
          <cell r="F195" t="str">
            <v>Alimentos Dietéticos</v>
          </cell>
          <cell r="G195">
            <v>45001</v>
          </cell>
          <cell r="H195">
            <v>25.215392999999999</v>
          </cell>
          <cell r="I195">
            <v>24.45825</v>
          </cell>
        </row>
        <row r="196">
          <cell r="A196">
            <v>304900</v>
          </cell>
          <cell r="B196" t="str">
            <v>FORMULA INFANTIL, ELEMENTAR</v>
          </cell>
          <cell r="C196" t="str">
            <v>un</v>
          </cell>
          <cell r="D196">
            <v>90403309257</v>
          </cell>
          <cell r="E196">
            <v>10802</v>
          </cell>
          <cell r="F196" t="str">
            <v>Alimentos Dietéticos</v>
          </cell>
          <cell r="G196">
            <v>45001</v>
          </cell>
          <cell r="H196">
            <v>272.04666700000001</v>
          </cell>
          <cell r="I196">
            <v>260.065</v>
          </cell>
        </row>
        <row r="197">
          <cell r="A197">
            <v>304901</v>
          </cell>
          <cell r="B197" t="str">
            <v>ALIMENTO DIETÉTICO, SOJA</v>
          </cell>
          <cell r="C197" t="str">
            <v>un</v>
          </cell>
          <cell r="D197">
            <v>90403310000</v>
          </cell>
          <cell r="E197">
            <v>10802</v>
          </cell>
          <cell r="F197" t="str">
            <v>Alimentos Dietéticos</v>
          </cell>
          <cell r="G197">
            <v>45001</v>
          </cell>
          <cell r="H197">
            <v>73.965000000000003</v>
          </cell>
          <cell r="I197">
            <v>73.965000000000003</v>
          </cell>
        </row>
        <row r="198">
          <cell r="A198">
            <v>304902</v>
          </cell>
          <cell r="B198" t="str">
            <v>FORMULA INFANTIL, PTN, LÁCTEA</v>
          </cell>
          <cell r="C198" t="str">
            <v>un</v>
          </cell>
          <cell r="D198">
            <v>90403310182</v>
          </cell>
          <cell r="E198">
            <v>10802</v>
          </cell>
          <cell r="F198" t="str">
            <v>Alimentos Dietéticos</v>
          </cell>
          <cell r="G198">
            <v>45001</v>
          </cell>
          <cell r="H198">
            <v>40.832856999999997</v>
          </cell>
          <cell r="I198">
            <v>40.832856999999997</v>
          </cell>
        </row>
        <row r="199">
          <cell r="A199">
            <v>304903</v>
          </cell>
          <cell r="B199" t="str">
            <v>COMPLEMENTO ALIMENTAR, EM PÓ</v>
          </cell>
          <cell r="C199" t="str">
            <v>un</v>
          </cell>
          <cell r="D199">
            <v>90403403008</v>
          </cell>
          <cell r="E199">
            <v>10802</v>
          </cell>
          <cell r="F199" t="str">
            <v>Alimentos Dietéticos</v>
          </cell>
          <cell r="G199">
            <v>45001</v>
          </cell>
          <cell r="H199">
            <v>40.777777999999998</v>
          </cell>
          <cell r="I199">
            <v>46.421666999999999</v>
          </cell>
        </row>
        <row r="200">
          <cell r="A200">
            <v>304904</v>
          </cell>
          <cell r="B200" t="str">
            <v>COMPLEMENTO ALIMENTAR, PÓ</v>
          </cell>
          <cell r="C200" t="str">
            <v>un</v>
          </cell>
          <cell r="D200">
            <v>90403400335</v>
          </cell>
          <cell r="E200">
            <v>10801</v>
          </cell>
          <cell r="F200" t="str">
            <v>Alimentos Preparados</v>
          </cell>
          <cell r="G200">
            <v>45001</v>
          </cell>
          <cell r="H200">
            <v>47.423555999999998</v>
          </cell>
          <cell r="I200">
            <v>39.651111</v>
          </cell>
        </row>
        <row r="201">
          <cell r="A201">
            <v>304905</v>
          </cell>
          <cell r="B201" t="str">
            <v>ADOÇANTE DIETÉTICO LÍQUIDO</v>
          </cell>
          <cell r="C201" t="str">
            <v>un</v>
          </cell>
          <cell r="D201">
            <v>90403201642</v>
          </cell>
          <cell r="E201">
            <v>10802</v>
          </cell>
          <cell r="F201" t="str">
            <v>Alimentos Dietéticos</v>
          </cell>
          <cell r="G201">
            <v>45001</v>
          </cell>
          <cell r="H201">
            <v>3.654436</v>
          </cell>
          <cell r="I201">
            <v>7.2190909999999997</v>
          </cell>
        </row>
        <row r="202">
          <cell r="A202">
            <v>304906</v>
          </cell>
          <cell r="B202" t="str">
            <v>MANTEIGA</v>
          </cell>
          <cell r="C202" t="str">
            <v>un</v>
          </cell>
          <cell r="D202">
            <v>90101000504</v>
          </cell>
          <cell r="E202">
            <v>10201</v>
          </cell>
          <cell r="F202" t="str">
            <v>Laticínios</v>
          </cell>
          <cell r="G202">
            <v>45001</v>
          </cell>
          <cell r="H202">
            <v>9.44</v>
          </cell>
          <cell r="I202">
            <v>9.44</v>
          </cell>
        </row>
        <row r="203">
          <cell r="A203">
            <v>304907</v>
          </cell>
          <cell r="B203" t="str">
            <v>REQUEIJÃO CREMOSO</v>
          </cell>
          <cell r="C203" t="str">
            <v>un</v>
          </cell>
          <cell r="D203">
            <v>90101003368</v>
          </cell>
          <cell r="E203">
            <v>10201</v>
          </cell>
          <cell r="F203" t="str">
            <v>Laticínios</v>
          </cell>
          <cell r="G203">
            <v>45001</v>
          </cell>
          <cell r="H203">
            <v>5.760167</v>
          </cell>
          <cell r="I203">
            <v>5.760167</v>
          </cell>
        </row>
        <row r="204">
          <cell r="A204">
            <v>304908</v>
          </cell>
          <cell r="B204" t="str">
            <v>IOGURTE NATURAL</v>
          </cell>
          <cell r="C204" t="str">
            <v>un</v>
          </cell>
          <cell r="D204">
            <v>90101003015</v>
          </cell>
          <cell r="E204">
            <v>10201</v>
          </cell>
          <cell r="F204" t="str">
            <v>Laticínios</v>
          </cell>
          <cell r="G204">
            <v>45001</v>
          </cell>
          <cell r="H204">
            <v>2.484</v>
          </cell>
          <cell r="I204">
            <v>2.3320000000000003</v>
          </cell>
        </row>
        <row r="205">
          <cell r="A205">
            <v>304909</v>
          </cell>
          <cell r="B205" t="str">
            <v>IOGURTE, POLPA DE FRUTAS</v>
          </cell>
          <cell r="C205" t="str">
            <v>un</v>
          </cell>
          <cell r="D205">
            <v>90101003104</v>
          </cell>
          <cell r="E205">
            <v>10201</v>
          </cell>
          <cell r="F205" t="str">
            <v>Laticínios</v>
          </cell>
          <cell r="G205">
            <v>45001</v>
          </cell>
          <cell r="H205">
            <v>2.4975000000000001</v>
          </cell>
          <cell r="I205">
            <v>2.4725000000000001</v>
          </cell>
        </row>
        <row r="206">
          <cell r="A206">
            <v>304910</v>
          </cell>
          <cell r="B206" t="str">
            <v>IOGURTE, POLPA DE FRUTAS</v>
          </cell>
          <cell r="C206" t="str">
            <v>un</v>
          </cell>
          <cell r="D206">
            <v>90101003287</v>
          </cell>
          <cell r="E206">
            <v>10201</v>
          </cell>
          <cell r="F206" t="str">
            <v>Laticínios</v>
          </cell>
          <cell r="G206">
            <v>45001</v>
          </cell>
        </row>
        <row r="207">
          <cell r="A207">
            <v>304911</v>
          </cell>
          <cell r="B207" t="str">
            <v>IOGURTE DESNATADO, SEM LACTOSE</v>
          </cell>
          <cell r="C207" t="str">
            <v>un</v>
          </cell>
          <cell r="D207">
            <v>90101003520</v>
          </cell>
          <cell r="E207">
            <v>10201</v>
          </cell>
          <cell r="F207" t="str">
            <v>Laticínios</v>
          </cell>
          <cell r="G207">
            <v>45001</v>
          </cell>
          <cell r="H207">
            <v>2.8650000000000002</v>
          </cell>
          <cell r="I207">
            <v>2.8866669999999996</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ALIVAR"/>
      <sheetName val="Plan3"/>
    </sheetNames>
    <sheetDataSet>
      <sheetData sheetId="0"/>
      <sheetData sheetId="1">
        <row r="1">
          <cell r="A1" t="str">
            <v>Fundação Getulio Vargas</v>
          </cell>
        </row>
        <row r="2">
          <cell r="A2" t="str">
            <v>IBRE/DGD - Divisão de Gestão de Dados</v>
          </cell>
        </row>
        <row r="3">
          <cell r="A3" t="str">
            <v>Espelho da Tela de Análise</v>
          </cell>
        </row>
        <row r="4">
          <cell r="A4" t="str">
            <v>Produto :ALIVAR</v>
          </cell>
        </row>
        <row r="5">
          <cell r="A5" t="str">
            <v>Referência : 16/03/2023</v>
          </cell>
        </row>
        <row r="6">
          <cell r="A6"/>
        </row>
        <row r="8">
          <cell r="A8" t="str">
            <v>Elementar</v>
          </cell>
          <cell r="B8" t="str">
            <v>Descrição</v>
          </cell>
          <cell r="C8" t="str">
            <v>Medida</v>
          </cell>
          <cell r="D8"/>
          <cell r="E8"/>
          <cell r="F8" t="str">
            <v>Nível</v>
          </cell>
          <cell r="G8" t="str">
            <v>Descrição</v>
          </cell>
          <cell r="H8" t="str">
            <v>Dt.Ref.</v>
          </cell>
          <cell r="I8" t="str">
            <v>Preço atu</v>
          </cell>
        </row>
        <row r="9">
          <cell r="A9">
            <v>9875</v>
          </cell>
          <cell r="B9" t="str">
            <v>FÍGADO BOVINO</v>
          </cell>
          <cell r="C9" t="str">
            <v>Kg</v>
          </cell>
          <cell r="D9">
            <v>89050100736</v>
          </cell>
          <cell r="E9" t="str">
            <v>Analisado</v>
          </cell>
          <cell r="F9">
            <v>10101</v>
          </cell>
          <cell r="G9" t="str">
            <v>Carnes</v>
          </cell>
          <cell r="H9">
            <v>45001</v>
          </cell>
          <cell r="I9">
            <v>12.26</v>
          </cell>
        </row>
        <row r="10">
          <cell r="A10">
            <v>9888</v>
          </cell>
          <cell r="B10" t="str">
            <v>CARNE BOVINA, MÚSCULO</v>
          </cell>
          <cell r="C10" t="str">
            <v>Kg</v>
          </cell>
          <cell r="D10">
            <v>89050101465</v>
          </cell>
          <cell r="E10" t="str">
            <v>Analisado</v>
          </cell>
          <cell r="F10">
            <v>10101</v>
          </cell>
          <cell r="G10" t="str">
            <v>Carnes</v>
          </cell>
          <cell r="H10">
            <v>45001</v>
          </cell>
          <cell r="I10">
            <v>26.990000000000002</v>
          </cell>
        </row>
        <row r="11">
          <cell r="A11">
            <v>9891</v>
          </cell>
          <cell r="B11" t="str">
            <v>CARNE BOVINA, PATINHO</v>
          </cell>
          <cell r="C11" t="str">
            <v>Kg</v>
          </cell>
          <cell r="D11">
            <v>89050100817</v>
          </cell>
          <cell r="E11" t="str">
            <v>Analisado</v>
          </cell>
          <cell r="F11">
            <v>10101</v>
          </cell>
          <cell r="G11" t="str">
            <v>Carnes</v>
          </cell>
          <cell r="H11">
            <v>45001</v>
          </cell>
          <cell r="I11">
            <v>38.06</v>
          </cell>
        </row>
        <row r="12">
          <cell r="A12">
            <v>9894</v>
          </cell>
          <cell r="B12" t="str">
            <v>CARNE, FRANGO (COXA/SOBRECOXA)</v>
          </cell>
          <cell r="C12" t="str">
            <v>Kg</v>
          </cell>
          <cell r="D12">
            <v>89050300310</v>
          </cell>
          <cell r="E12" t="str">
            <v>Analisado</v>
          </cell>
          <cell r="F12">
            <v>10102</v>
          </cell>
          <cell r="G12" t="str">
            <v>Aves Abatidas</v>
          </cell>
          <cell r="H12">
            <v>45001</v>
          </cell>
          <cell r="I12">
            <v>12.63</v>
          </cell>
        </row>
        <row r="13">
          <cell r="A13">
            <v>9896</v>
          </cell>
          <cell r="B13" t="str">
            <v>MOELA, FRANGO</v>
          </cell>
          <cell r="C13" t="str">
            <v>Kg</v>
          </cell>
          <cell r="D13">
            <v>89050300409</v>
          </cell>
          <cell r="E13" t="str">
            <v>Analisado</v>
          </cell>
          <cell r="F13">
            <v>10102</v>
          </cell>
          <cell r="G13" t="str">
            <v>Aves Abatidas</v>
          </cell>
          <cell r="H13">
            <v>45001</v>
          </cell>
          <cell r="I13">
            <v>12.99</v>
          </cell>
        </row>
        <row r="14">
          <cell r="A14">
            <v>9899</v>
          </cell>
          <cell r="B14" t="str">
            <v>SARDINHA, CONSERVA</v>
          </cell>
          <cell r="C14" t="str">
            <v>un</v>
          </cell>
          <cell r="D14">
            <v>89050700253</v>
          </cell>
          <cell r="E14" t="str">
            <v>Analisado</v>
          </cell>
          <cell r="F14">
            <v>10103</v>
          </cell>
          <cell r="G14" t="str">
            <v>Peixes</v>
          </cell>
          <cell r="H14">
            <v>45001</v>
          </cell>
          <cell r="I14">
            <v>4.43</v>
          </cell>
        </row>
        <row r="15">
          <cell r="A15">
            <v>9903</v>
          </cell>
          <cell r="B15" t="str">
            <v>LEITE EM PÓ, DESNATADO</v>
          </cell>
          <cell r="C15" t="str">
            <v>un</v>
          </cell>
          <cell r="D15">
            <v>89100900129</v>
          </cell>
          <cell r="E15" t="str">
            <v>Analisado</v>
          </cell>
          <cell r="F15">
            <v>10201</v>
          </cell>
          <cell r="G15" t="str">
            <v>Laticínios</v>
          </cell>
          <cell r="H15">
            <v>45001</v>
          </cell>
          <cell r="I15">
            <v>14.43</v>
          </cell>
        </row>
        <row r="16">
          <cell r="A16">
            <v>9904</v>
          </cell>
          <cell r="B16" t="str">
            <v>LEITE EM PÓ, INTEGRAL</v>
          </cell>
          <cell r="C16" t="str">
            <v>un</v>
          </cell>
          <cell r="D16">
            <v>89100900200</v>
          </cell>
          <cell r="E16" t="str">
            <v>Analisado</v>
          </cell>
          <cell r="F16">
            <v>10201</v>
          </cell>
          <cell r="G16" t="str">
            <v>Laticínios</v>
          </cell>
          <cell r="H16">
            <v>45001</v>
          </cell>
          <cell r="I16">
            <v>15.98</v>
          </cell>
        </row>
        <row r="17">
          <cell r="A17">
            <v>9908</v>
          </cell>
          <cell r="B17" t="str">
            <v>LEITE INTEGRAL, UAT (UHT)</v>
          </cell>
          <cell r="C17" t="str">
            <v>un</v>
          </cell>
          <cell r="D17">
            <v>89100900803</v>
          </cell>
          <cell r="E17" t="str">
            <v>Analisado</v>
          </cell>
          <cell r="F17">
            <v>10201</v>
          </cell>
          <cell r="G17" t="str">
            <v>Laticínios</v>
          </cell>
          <cell r="H17">
            <v>45001</v>
          </cell>
          <cell r="I17">
            <v>4.3899999999999997</v>
          </cell>
        </row>
        <row r="18">
          <cell r="A18">
            <v>9910</v>
          </cell>
          <cell r="B18" t="str">
            <v>MANTEIGA</v>
          </cell>
          <cell r="C18" t="str">
            <v>un</v>
          </cell>
          <cell r="D18">
            <v>89101000504</v>
          </cell>
          <cell r="E18" t="str">
            <v>Analisado</v>
          </cell>
          <cell r="F18">
            <v>10201</v>
          </cell>
          <cell r="G18" t="str">
            <v>Laticínios</v>
          </cell>
          <cell r="H18">
            <v>45001</v>
          </cell>
          <cell r="I18">
            <v>10.56</v>
          </cell>
        </row>
        <row r="19">
          <cell r="A19">
            <v>9921</v>
          </cell>
          <cell r="B19" t="str">
            <v>OVO, GALINHA</v>
          </cell>
          <cell r="C19" t="str">
            <v>un</v>
          </cell>
          <cell r="D19">
            <v>89100800175</v>
          </cell>
          <cell r="E19" t="str">
            <v>Analisado</v>
          </cell>
          <cell r="F19">
            <v>10202</v>
          </cell>
          <cell r="G19" t="str">
            <v>Ovos</v>
          </cell>
          <cell r="H19">
            <v>45001</v>
          </cell>
          <cell r="I19">
            <v>8.99</v>
          </cell>
        </row>
        <row r="20">
          <cell r="A20">
            <v>9925</v>
          </cell>
          <cell r="B20" t="str">
            <v>MILHO, CANJICA</v>
          </cell>
          <cell r="C20" t="str">
            <v>un</v>
          </cell>
          <cell r="D20">
            <v>89151100545</v>
          </cell>
          <cell r="E20" t="str">
            <v>Analisado</v>
          </cell>
          <cell r="F20">
            <v>10301</v>
          </cell>
          <cell r="G20" t="str">
            <v>Cereais Beneficiados</v>
          </cell>
          <cell r="H20">
            <v>45001</v>
          </cell>
          <cell r="I20">
            <v>6.72</v>
          </cell>
        </row>
        <row r="21">
          <cell r="A21">
            <v>9926</v>
          </cell>
          <cell r="B21" t="str">
            <v>ERVILHA, CONSERVA</v>
          </cell>
          <cell r="C21" t="str">
            <v>un</v>
          </cell>
          <cell r="D21">
            <v>89151500489</v>
          </cell>
          <cell r="E21" t="str">
            <v>Analisado</v>
          </cell>
          <cell r="F21">
            <v>10301</v>
          </cell>
          <cell r="G21" t="str">
            <v>Cereais Beneficiados</v>
          </cell>
          <cell r="H21">
            <v>45001</v>
          </cell>
          <cell r="I21">
            <v>3.21</v>
          </cell>
        </row>
        <row r="22">
          <cell r="A22">
            <v>9932</v>
          </cell>
          <cell r="B22" t="str">
            <v>MILHO VERDE, CONSERVA</v>
          </cell>
          <cell r="C22" t="str">
            <v>un</v>
          </cell>
          <cell r="D22">
            <v>89151500306</v>
          </cell>
          <cell r="E22" t="str">
            <v>Analisado</v>
          </cell>
          <cell r="F22">
            <v>10301</v>
          </cell>
          <cell r="G22" t="str">
            <v>Cereais Beneficiados</v>
          </cell>
          <cell r="H22">
            <v>45001</v>
          </cell>
          <cell r="I22">
            <v>4.46</v>
          </cell>
        </row>
        <row r="23">
          <cell r="A23">
            <v>9937</v>
          </cell>
          <cell r="B23" t="str">
            <v>TRIGO, QUIBE</v>
          </cell>
          <cell r="C23" t="str">
            <v>un</v>
          </cell>
          <cell r="D23">
            <v>89151101274</v>
          </cell>
          <cell r="E23" t="str">
            <v>Analisado</v>
          </cell>
          <cell r="F23">
            <v>10301</v>
          </cell>
          <cell r="G23" t="str">
            <v>Cereais Beneficiados</v>
          </cell>
          <cell r="H23">
            <v>45001</v>
          </cell>
          <cell r="I23">
            <v>5.96</v>
          </cell>
        </row>
        <row r="24">
          <cell r="A24">
            <v>9939</v>
          </cell>
          <cell r="B24" t="str">
            <v>ABÓBORA</v>
          </cell>
          <cell r="C24" t="str">
            <v>Kg</v>
          </cell>
          <cell r="D24">
            <v>89151200256</v>
          </cell>
          <cell r="E24" t="str">
            <v>Analisado</v>
          </cell>
          <cell r="F24">
            <v>10302</v>
          </cell>
          <cell r="G24" t="str">
            <v>Legumes e Hortaliças</v>
          </cell>
          <cell r="H24">
            <v>45001</v>
          </cell>
          <cell r="I24">
            <v>4.3899999999999997</v>
          </cell>
        </row>
        <row r="25">
          <cell r="A25">
            <v>9940</v>
          </cell>
          <cell r="B25" t="str">
            <v>ABOBRINHA</v>
          </cell>
          <cell r="C25" t="str">
            <v>Kg</v>
          </cell>
          <cell r="D25">
            <v>89151200337</v>
          </cell>
          <cell r="E25" t="str">
            <v>Analisado</v>
          </cell>
          <cell r="F25">
            <v>10302</v>
          </cell>
          <cell r="G25" t="str">
            <v>Legumes e Hortaliças</v>
          </cell>
          <cell r="H25">
            <v>45001</v>
          </cell>
          <cell r="I25">
            <v>4.92</v>
          </cell>
        </row>
        <row r="26">
          <cell r="A26">
            <v>9941</v>
          </cell>
          <cell r="B26" t="str">
            <v>AGRIÃO</v>
          </cell>
          <cell r="C26" t="str">
            <v>Kg</v>
          </cell>
          <cell r="D26">
            <v>89151200418</v>
          </cell>
          <cell r="E26" t="str">
            <v>Analisado</v>
          </cell>
          <cell r="F26">
            <v>10302</v>
          </cell>
          <cell r="G26" t="str">
            <v>Legumes e Hortaliças</v>
          </cell>
          <cell r="H26">
            <v>45001</v>
          </cell>
          <cell r="I26">
            <v>8.42</v>
          </cell>
        </row>
        <row r="27">
          <cell r="A27">
            <v>9942</v>
          </cell>
          <cell r="B27" t="str">
            <v>AIPIM</v>
          </cell>
          <cell r="C27" t="str">
            <v>Kg</v>
          </cell>
          <cell r="D27">
            <v>89151200507</v>
          </cell>
          <cell r="E27" t="str">
            <v>Analisado</v>
          </cell>
          <cell r="F27">
            <v>10302</v>
          </cell>
          <cell r="G27" t="str">
            <v>Legumes e Hortaliças</v>
          </cell>
          <cell r="H27">
            <v>45001</v>
          </cell>
          <cell r="I27">
            <v>4.38</v>
          </cell>
        </row>
        <row r="28">
          <cell r="A28">
            <v>9943</v>
          </cell>
          <cell r="B28" t="str">
            <v>ALFACE, LISA</v>
          </cell>
          <cell r="C28" t="str">
            <v>Kg</v>
          </cell>
          <cell r="D28">
            <v>89151200680</v>
          </cell>
          <cell r="E28" t="str">
            <v>Analisado</v>
          </cell>
          <cell r="F28">
            <v>10302</v>
          </cell>
          <cell r="G28" t="str">
            <v>Legumes e Hortaliças</v>
          </cell>
          <cell r="H28">
            <v>45001</v>
          </cell>
          <cell r="I28">
            <v>7.84</v>
          </cell>
        </row>
        <row r="29">
          <cell r="A29">
            <v>9944</v>
          </cell>
          <cell r="B29" t="str">
            <v>ALHO</v>
          </cell>
          <cell r="C29" t="str">
            <v>Kg</v>
          </cell>
          <cell r="D29">
            <v>89151200760</v>
          </cell>
          <cell r="E29" t="str">
            <v>Analisado</v>
          </cell>
          <cell r="F29">
            <v>10302</v>
          </cell>
          <cell r="G29" t="str">
            <v>Legumes e Hortaliças</v>
          </cell>
          <cell r="H29">
            <v>45001</v>
          </cell>
          <cell r="I29">
            <v>13.41</v>
          </cell>
        </row>
        <row r="30">
          <cell r="A30">
            <v>9945</v>
          </cell>
          <cell r="B30" t="str">
            <v>BATATA DOCE</v>
          </cell>
          <cell r="C30" t="str">
            <v>Kg</v>
          </cell>
          <cell r="D30">
            <v>89151200922</v>
          </cell>
          <cell r="E30" t="str">
            <v>Analisado</v>
          </cell>
          <cell r="F30">
            <v>10302</v>
          </cell>
          <cell r="G30" t="str">
            <v>Legumes e Hortaliças</v>
          </cell>
          <cell r="H30">
            <v>45001</v>
          </cell>
          <cell r="I30">
            <v>4.17</v>
          </cell>
        </row>
        <row r="31">
          <cell r="A31">
            <v>9946</v>
          </cell>
          <cell r="B31" t="str">
            <v>BATATA, LAVADA</v>
          </cell>
          <cell r="C31" t="str">
            <v>Kg</v>
          </cell>
          <cell r="D31">
            <v>89151201066</v>
          </cell>
          <cell r="E31" t="str">
            <v>Analisado</v>
          </cell>
          <cell r="F31">
            <v>10302</v>
          </cell>
          <cell r="G31" t="str">
            <v>Legumes e Hortaliças</v>
          </cell>
          <cell r="H31">
            <v>45001</v>
          </cell>
          <cell r="I31">
            <v>3.45</v>
          </cell>
        </row>
        <row r="32">
          <cell r="A32">
            <v>9947</v>
          </cell>
          <cell r="B32" t="str">
            <v>BERINJELA</v>
          </cell>
          <cell r="C32" t="str">
            <v>Kg</v>
          </cell>
          <cell r="D32">
            <v>89151201147</v>
          </cell>
          <cell r="E32" t="str">
            <v>Analisado</v>
          </cell>
          <cell r="F32">
            <v>10302</v>
          </cell>
          <cell r="G32" t="str">
            <v>Legumes e Hortaliças</v>
          </cell>
          <cell r="H32">
            <v>45001</v>
          </cell>
          <cell r="I32">
            <v>4.75</v>
          </cell>
        </row>
        <row r="33">
          <cell r="A33">
            <v>9948</v>
          </cell>
          <cell r="B33" t="str">
            <v>BERTALHA</v>
          </cell>
          <cell r="C33" t="str">
            <v>Kg</v>
          </cell>
          <cell r="D33">
            <v>89151201228</v>
          </cell>
          <cell r="E33" t="str">
            <v>Analisado</v>
          </cell>
          <cell r="F33">
            <v>10302</v>
          </cell>
          <cell r="G33" t="str">
            <v>Legumes e Hortaliças</v>
          </cell>
          <cell r="H33">
            <v>45001</v>
          </cell>
          <cell r="I33">
            <v>6.96</v>
          </cell>
        </row>
        <row r="34">
          <cell r="A34">
            <v>9949</v>
          </cell>
          <cell r="B34" t="str">
            <v>BETERRABA</v>
          </cell>
          <cell r="C34" t="str">
            <v>Kg</v>
          </cell>
          <cell r="D34">
            <v>89151201309</v>
          </cell>
          <cell r="E34" t="str">
            <v>Analisado</v>
          </cell>
          <cell r="F34">
            <v>10302</v>
          </cell>
          <cell r="G34" t="str">
            <v>Legumes e Hortaliças</v>
          </cell>
          <cell r="H34">
            <v>45001</v>
          </cell>
          <cell r="I34">
            <v>4.54</v>
          </cell>
        </row>
        <row r="35">
          <cell r="A35">
            <v>9950</v>
          </cell>
          <cell r="B35" t="str">
            <v>BRÓCOLIS</v>
          </cell>
          <cell r="C35" t="str">
            <v>Kg</v>
          </cell>
          <cell r="D35">
            <v>89151201490</v>
          </cell>
          <cell r="E35" t="str">
            <v>Analisado</v>
          </cell>
          <cell r="F35">
            <v>10302</v>
          </cell>
          <cell r="G35" t="str">
            <v>Legumes e Hortaliças</v>
          </cell>
          <cell r="H35">
            <v>45001</v>
          </cell>
          <cell r="I35">
            <v>5.53</v>
          </cell>
        </row>
        <row r="36">
          <cell r="A36">
            <v>9951</v>
          </cell>
          <cell r="B36" t="str">
            <v>CEBOLA</v>
          </cell>
          <cell r="C36" t="str">
            <v>Kg</v>
          </cell>
          <cell r="D36">
            <v>89151201570</v>
          </cell>
          <cell r="E36" t="str">
            <v>Analisado</v>
          </cell>
          <cell r="F36">
            <v>10302</v>
          </cell>
          <cell r="G36" t="str">
            <v>Legumes e Hortaliças</v>
          </cell>
          <cell r="H36">
            <v>45001</v>
          </cell>
          <cell r="I36">
            <v>4.01</v>
          </cell>
        </row>
        <row r="37">
          <cell r="A37">
            <v>9952</v>
          </cell>
          <cell r="B37" t="str">
            <v>CENOURA</v>
          </cell>
          <cell r="C37" t="str">
            <v>Kg</v>
          </cell>
          <cell r="D37">
            <v>89151201651</v>
          </cell>
          <cell r="E37" t="str">
            <v>Analisado</v>
          </cell>
          <cell r="F37">
            <v>10302</v>
          </cell>
          <cell r="G37" t="str">
            <v>Legumes e Hortaliças</v>
          </cell>
          <cell r="H37">
            <v>45001</v>
          </cell>
          <cell r="I37">
            <v>6.92</v>
          </cell>
        </row>
        <row r="38">
          <cell r="A38">
            <v>9953</v>
          </cell>
          <cell r="B38" t="str">
            <v>CHEIRO VERDE</v>
          </cell>
          <cell r="C38" t="str">
            <v>Kg</v>
          </cell>
          <cell r="D38">
            <v>89151201732</v>
          </cell>
          <cell r="E38" t="str">
            <v>Analisado</v>
          </cell>
          <cell r="F38">
            <v>10302</v>
          </cell>
          <cell r="G38" t="str">
            <v>Legumes e Hortaliças</v>
          </cell>
          <cell r="H38">
            <v>45001</v>
          </cell>
          <cell r="I38">
            <v>49</v>
          </cell>
        </row>
        <row r="39">
          <cell r="A39">
            <v>9954</v>
          </cell>
          <cell r="B39" t="str">
            <v>CHICÓRIA</v>
          </cell>
          <cell r="C39" t="str">
            <v>Kg</v>
          </cell>
          <cell r="D39">
            <v>89151201813</v>
          </cell>
          <cell r="E39" t="str">
            <v>Analisado</v>
          </cell>
          <cell r="F39">
            <v>10302</v>
          </cell>
          <cell r="G39" t="str">
            <v>Legumes e Hortaliças</v>
          </cell>
          <cell r="H39">
            <v>45001</v>
          </cell>
          <cell r="I39">
            <v>15.96</v>
          </cell>
        </row>
        <row r="40">
          <cell r="A40">
            <v>9955</v>
          </cell>
          <cell r="B40" t="str">
            <v>CHUCHU</v>
          </cell>
          <cell r="C40" t="str">
            <v>Kg</v>
          </cell>
          <cell r="D40">
            <v>89151201902</v>
          </cell>
          <cell r="E40" t="str">
            <v>Analisado</v>
          </cell>
          <cell r="F40">
            <v>10302</v>
          </cell>
          <cell r="G40" t="str">
            <v>Legumes e Hortaliças</v>
          </cell>
          <cell r="H40">
            <v>45001</v>
          </cell>
          <cell r="I40">
            <v>2.34</v>
          </cell>
        </row>
        <row r="41">
          <cell r="A41">
            <v>9956</v>
          </cell>
          <cell r="B41" t="str">
            <v>COENTRO</v>
          </cell>
          <cell r="C41" t="str">
            <v>Kg</v>
          </cell>
          <cell r="D41">
            <v>89151202038</v>
          </cell>
          <cell r="E41" t="str">
            <v>Analisado</v>
          </cell>
          <cell r="F41">
            <v>10302</v>
          </cell>
          <cell r="G41" t="str">
            <v>Legumes e Hortaliças</v>
          </cell>
          <cell r="H41">
            <v>45001</v>
          </cell>
          <cell r="I41">
            <v>22.400000000000002</v>
          </cell>
        </row>
        <row r="42">
          <cell r="A42">
            <v>9957</v>
          </cell>
          <cell r="B42" t="str">
            <v>COUVE</v>
          </cell>
          <cell r="C42" t="str">
            <v>Kg</v>
          </cell>
          <cell r="D42">
            <v>89151202119</v>
          </cell>
          <cell r="E42" t="str">
            <v>Analisado</v>
          </cell>
          <cell r="F42">
            <v>10302</v>
          </cell>
          <cell r="G42" t="str">
            <v>Legumes e Hortaliças</v>
          </cell>
          <cell r="H42">
            <v>45001</v>
          </cell>
          <cell r="I42">
            <v>12.86</v>
          </cell>
        </row>
        <row r="43">
          <cell r="A43">
            <v>9958</v>
          </cell>
          <cell r="B43" t="str">
            <v>COUVE-FLOR</v>
          </cell>
          <cell r="C43" t="str">
            <v>Kg</v>
          </cell>
          <cell r="D43">
            <v>89151202208</v>
          </cell>
          <cell r="E43" t="str">
            <v>Analisado</v>
          </cell>
          <cell r="F43">
            <v>10302</v>
          </cell>
          <cell r="G43" t="str">
            <v>Legumes e Hortaliças</v>
          </cell>
          <cell r="H43">
            <v>45001</v>
          </cell>
          <cell r="I43">
            <v>6.93</v>
          </cell>
        </row>
        <row r="44">
          <cell r="A44">
            <v>9959</v>
          </cell>
          <cell r="B44" t="str">
            <v>ESPINAFRE</v>
          </cell>
          <cell r="C44" t="str">
            <v>Kg</v>
          </cell>
          <cell r="D44">
            <v>89151202461</v>
          </cell>
          <cell r="E44" t="str">
            <v>Analisado</v>
          </cell>
          <cell r="F44">
            <v>10302</v>
          </cell>
          <cell r="G44" t="str">
            <v>Legumes e Hortaliças</v>
          </cell>
          <cell r="H44">
            <v>45001</v>
          </cell>
          <cell r="I44">
            <v>4.6399999999999997</v>
          </cell>
        </row>
        <row r="45">
          <cell r="A45">
            <v>9961</v>
          </cell>
          <cell r="B45" t="str">
            <v>INHAME</v>
          </cell>
          <cell r="C45" t="str">
            <v>Kg</v>
          </cell>
          <cell r="D45">
            <v>89151202623</v>
          </cell>
          <cell r="E45" t="str">
            <v>Analisado</v>
          </cell>
          <cell r="F45">
            <v>10302</v>
          </cell>
          <cell r="G45" t="str">
            <v>Legumes e Hortaliças</v>
          </cell>
          <cell r="H45">
            <v>45001</v>
          </cell>
          <cell r="I45">
            <v>7.16</v>
          </cell>
        </row>
        <row r="46">
          <cell r="A46">
            <v>9963</v>
          </cell>
          <cell r="B46" t="str">
            <v>MILHO VERDE, ESPIGA</v>
          </cell>
          <cell r="C46" t="str">
            <v>Kg</v>
          </cell>
          <cell r="D46">
            <v>89151202976</v>
          </cell>
          <cell r="E46" t="str">
            <v>Analisado</v>
          </cell>
          <cell r="F46">
            <v>10302</v>
          </cell>
          <cell r="G46" t="str">
            <v>Legumes e Hortaliças</v>
          </cell>
          <cell r="H46">
            <v>45001</v>
          </cell>
          <cell r="I46">
            <v>3.3000000000000003</v>
          </cell>
        </row>
        <row r="47">
          <cell r="A47">
            <v>9965</v>
          </cell>
          <cell r="B47" t="str">
            <v>PEPINO</v>
          </cell>
          <cell r="C47" t="str">
            <v>Kg</v>
          </cell>
          <cell r="D47">
            <v>89151203190</v>
          </cell>
          <cell r="E47" t="str">
            <v>Analisado</v>
          </cell>
          <cell r="F47">
            <v>10302</v>
          </cell>
          <cell r="G47" t="str">
            <v>Legumes e Hortaliças</v>
          </cell>
          <cell r="H47">
            <v>45001</v>
          </cell>
          <cell r="I47">
            <v>3.44</v>
          </cell>
        </row>
        <row r="48">
          <cell r="A48">
            <v>9966</v>
          </cell>
          <cell r="B48" t="str">
            <v>PIMENTÃO VERDE</v>
          </cell>
          <cell r="C48" t="str">
            <v>Kg</v>
          </cell>
          <cell r="D48">
            <v>89151203271</v>
          </cell>
          <cell r="E48" t="str">
            <v>Analisado</v>
          </cell>
          <cell r="F48">
            <v>10302</v>
          </cell>
          <cell r="G48" t="str">
            <v>Legumes e Hortaliças</v>
          </cell>
          <cell r="H48">
            <v>45001</v>
          </cell>
          <cell r="I48">
            <v>7.48</v>
          </cell>
        </row>
        <row r="49">
          <cell r="A49">
            <v>9967</v>
          </cell>
          <cell r="B49" t="str">
            <v>QUIABO</v>
          </cell>
          <cell r="C49" t="str">
            <v>Kg</v>
          </cell>
          <cell r="D49">
            <v>89151203352</v>
          </cell>
          <cell r="E49" t="str">
            <v>Analisado</v>
          </cell>
          <cell r="F49">
            <v>10302</v>
          </cell>
          <cell r="G49" t="str">
            <v>Legumes e Hortaliças</v>
          </cell>
          <cell r="H49">
            <v>45001</v>
          </cell>
          <cell r="I49">
            <v>7.98</v>
          </cell>
        </row>
        <row r="50">
          <cell r="A50">
            <v>9968</v>
          </cell>
          <cell r="B50" t="str">
            <v>REPOLHO</v>
          </cell>
          <cell r="C50" t="str">
            <v>Kg</v>
          </cell>
          <cell r="D50">
            <v>89151203433</v>
          </cell>
          <cell r="E50" t="str">
            <v>Analisado</v>
          </cell>
          <cell r="F50">
            <v>10302</v>
          </cell>
          <cell r="G50" t="str">
            <v>Legumes e Hortaliças</v>
          </cell>
          <cell r="H50">
            <v>45001</v>
          </cell>
          <cell r="I50">
            <v>4.13</v>
          </cell>
        </row>
        <row r="51">
          <cell r="A51">
            <v>9969</v>
          </cell>
          <cell r="B51" t="str">
            <v>TOMATE</v>
          </cell>
          <cell r="C51" t="str">
            <v>Kg</v>
          </cell>
          <cell r="D51">
            <v>89151202542</v>
          </cell>
          <cell r="E51" t="str">
            <v>Analisado</v>
          </cell>
          <cell r="F51">
            <v>10302</v>
          </cell>
          <cell r="G51" t="str">
            <v>Legumes e Hortaliças</v>
          </cell>
          <cell r="H51">
            <v>45001</v>
          </cell>
          <cell r="I51">
            <v>7.51</v>
          </cell>
        </row>
        <row r="52">
          <cell r="A52">
            <v>9970</v>
          </cell>
          <cell r="B52" t="str">
            <v>VAGEM MANTEIGA</v>
          </cell>
          <cell r="C52" t="str">
            <v>Kg</v>
          </cell>
          <cell r="D52">
            <v>89151202380</v>
          </cell>
          <cell r="E52" t="str">
            <v>Analisado</v>
          </cell>
          <cell r="F52">
            <v>10302</v>
          </cell>
          <cell r="G52" t="str">
            <v>Legumes e Hortaliças</v>
          </cell>
          <cell r="H52">
            <v>45001</v>
          </cell>
          <cell r="I52">
            <v>6.93</v>
          </cell>
        </row>
        <row r="53">
          <cell r="A53">
            <v>9971</v>
          </cell>
          <cell r="B53" t="str">
            <v>ABACATE</v>
          </cell>
          <cell r="C53" t="str">
            <v>Kg</v>
          </cell>
          <cell r="D53">
            <v>89151300129</v>
          </cell>
          <cell r="E53" t="str">
            <v>Analisado</v>
          </cell>
          <cell r="F53">
            <v>10303</v>
          </cell>
          <cell r="G53" t="str">
            <v>Frutas</v>
          </cell>
          <cell r="H53">
            <v>45001</v>
          </cell>
          <cell r="I53">
            <v>4.6900000000000004</v>
          </cell>
        </row>
        <row r="54">
          <cell r="A54">
            <v>9973</v>
          </cell>
          <cell r="B54" t="str">
            <v>BANANA D'ÁGUA</v>
          </cell>
          <cell r="C54" t="str">
            <v>Kg</v>
          </cell>
          <cell r="D54">
            <v>89151300390</v>
          </cell>
          <cell r="E54" t="str">
            <v>Analisado</v>
          </cell>
          <cell r="F54">
            <v>10303</v>
          </cell>
          <cell r="G54" t="str">
            <v>Frutas</v>
          </cell>
          <cell r="H54">
            <v>45001</v>
          </cell>
          <cell r="I54">
            <v>4.84</v>
          </cell>
        </row>
        <row r="55">
          <cell r="A55">
            <v>9974</v>
          </cell>
          <cell r="B55" t="str">
            <v>BANANA PRATA</v>
          </cell>
          <cell r="C55" t="str">
            <v>Kg</v>
          </cell>
          <cell r="D55">
            <v>89151300471</v>
          </cell>
          <cell r="E55" t="str">
            <v>Analisado</v>
          </cell>
          <cell r="F55">
            <v>10303</v>
          </cell>
          <cell r="G55" t="str">
            <v>Frutas</v>
          </cell>
          <cell r="H55">
            <v>45001</v>
          </cell>
          <cell r="I55">
            <v>6.8100000000000005</v>
          </cell>
        </row>
        <row r="56">
          <cell r="A56">
            <v>9975</v>
          </cell>
          <cell r="B56" t="str">
            <v>LARANJA LIMA</v>
          </cell>
          <cell r="C56" t="str">
            <v>Kg</v>
          </cell>
          <cell r="D56">
            <v>89151300803</v>
          </cell>
          <cell r="E56" t="str">
            <v>Analisado</v>
          </cell>
          <cell r="F56">
            <v>10303</v>
          </cell>
          <cell r="G56" t="str">
            <v>Frutas</v>
          </cell>
          <cell r="H56">
            <v>45001</v>
          </cell>
          <cell r="I56">
            <v>5.98</v>
          </cell>
        </row>
        <row r="57">
          <cell r="A57">
            <v>9976</v>
          </cell>
          <cell r="B57" t="str">
            <v>LARANJA PÊRA</v>
          </cell>
          <cell r="C57" t="str">
            <v>Kg</v>
          </cell>
          <cell r="D57">
            <v>89151301010</v>
          </cell>
          <cell r="E57" t="str">
            <v>Analisado</v>
          </cell>
          <cell r="F57">
            <v>10303</v>
          </cell>
          <cell r="G57" t="str">
            <v>Frutas</v>
          </cell>
          <cell r="H57">
            <v>45001</v>
          </cell>
          <cell r="I57">
            <v>4.07</v>
          </cell>
        </row>
        <row r="58">
          <cell r="A58">
            <v>9977</v>
          </cell>
          <cell r="B58" t="str">
            <v>LIMÃO TAITI</v>
          </cell>
          <cell r="C58" t="str">
            <v>Kg</v>
          </cell>
          <cell r="D58">
            <v>89151301281</v>
          </cell>
          <cell r="E58" t="str">
            <v>Analisado</v>
          </cell>
          <cell r="F58">
            <v>10303</v>
          </cell>
          <cell r="G58" t="str">
            <v>Frutas</v>
          </cell>
          <cell r="H58">
            <v>45001</v>
          </cell>
          <cell r="I58">
            <v>2.98</v>
          </cell>
        </row>
        <row r="59">
          <cell r="A59">
            <v>9978</v>
          </cell>
          <cell r="B59" t="str">
            <v>MAÇÃ NACIONAL</v>
          </cell>
          <cell r="C59" t="str">
            <v>Kg</v>
          </cell>
          <cell r="D59">
            <v>89151301362</v>
          </cell>
          <cell r="E59" t="str">
            <v>Analisado</v>
          </cell>
          <cell r="F59">
            <v>10303</v>
          </cell>
          <cell r="G59" t="str">
            <v>Frutas</v>
          </cell>
          <cell r="H59">
            <v>45001</v>
          </cell>
          <cell r="I59">
            <v>6.75</v>
          </cell>
        </row>
        <row r="60">
          <cell r="A60">
            <v>9980</v>
          </cell>
          <cell r="B60" t="str">
            <v>MAMÃO FORMOSA</v>
          </cell>
          <cell r="C60" t="str">
            <v>Kg</v>
          </cell>
          <cell r="D60">
            <v>89151300633</v>
          </cell>
          <cell r="E60" t="str">
            <v>Analisado</v>
          </cell>
          <cell r="F60">
            <v>10303</v>
          </cell>
          <cell r="G60" t="str">
            <v>Frutas</v>
          </cell>
          <cell r="H60">
            <v>45001</v>
          </cell>
          <cell r="I60">
            <v>11.24</v>
          </cell>
        </row>
        <row r="61">
          <cell r="A61">
            <v>9982</v>
          </cell>
          <cell r="B61" t="str">
            <v>MANGA ESPADA</v>
          </cell>
          <cell r="C61" t="str">
            <v>Kg</v>
          </cell>
          <cell r="D61">
            <v>89151302091</v>
          </cell>
          <cell r="E61" t="str">
            <v>Analisado</v>
          </cell>
          <cell r="F61">
            <v>10303</v>
          </cell>
          <cell r="G61" t="str">
            <v>Frutas</v>
          </cell>
          <cell r="H61">
            <v>45001</v>
          </cell>
          <cell r="I61">
            <v>3.99</v>
          </cell>
        </row>
        <row r="62">
          <cell r="A62">
            <v>9983</v>
          </cell>
          <cell r="B62" t="str">
            <v>MELANCIA</v>
          </cell>
          <cell r="C62" t="str">
            <v>Kg</v>
          </cell>
          <cell r="D62">
            <v>89151301877</v>
          </cell>
          <cell r="E62" t="str">
            <v>Analisado</v>
          </cell>
          <cell r="F62">
            <v>10303</v>
          </cell>
          <cell r="G62" t="str">
            <v>Frutas</v>
          </cell>
          <cell r="H62">
            <v>45001</v>
          </cell>
          <cell r="I62">
            <v>3.5300000000000002</v>
          </cell>
        </row>
        <row r="63">
          <cell r="A63">
            <v>9984</v>
          </cell>
          <cell r="B63" t="str">
            <v>MELÃO</v>
          </cell>
          <cell r="C63" t="str">
            <v>Kg</v>
          </cell>
          <cell r="D63">
            <v>89151301958</v>
          </cell>
          <cell r="E63" t="str">
            <v>Analisado</v>
          </cell>
          <cell r="F63">
            <v>10303</v>
          </cell>
          <cell r="G63" t="str">
            <v>Frutas</v>
          </cell>
          <cell r="H63">
            <v>45001</v>
          </cell>
          <cell r="I63">
            <v>5.46</v>
          </cell>
        </row>
        <row r="64">
          <cell r="A64">
            <v>9990</v>
          </cell>
          <cell r="B64" t="str">
            <v>ALIMENTO À BASE DE HIDRATO DE CARBONO</v>
          </cell>
          <cell r="C64" t="str">
            <v>un</v>
          </cell>
          <cell r="D64">
            <v>89201600805</v>
          </cell>
          <cell r="E64" t="str">
            <v>Analisado</v>
          </cell>
          <cell r="F64">
            <v>10401</v>
          </cell>
          <cell r="G64" t="str">
            <v>Farinhas e Massas Alimentícias</v>
          </cell>
          <cell r="H64">
            <v>45001</v>
          </cell>
          <cell r="I64">
            <v>9.49</v>
          </cell>
        </row>
        <row r="65">
          <cell r="A65">
            <v>9992</v>
          </cell>
          <cell r="B65" t="str">
            <v>FARINHA, MANDIOCA</v>
          </cell>
          <cell r="C65" t="str">
            <v>un</v>
          </cell>
          <cell r="D65">
            <v>89201602263</v>
          </cell>
          <cell r="E65" t="str">
            <v>Analisado</v>
          </cell>
          <cell r="F65">
            <v>10401</v>
          </cell>
          <cell r="G65" t="str">
            <v>Farinhas e Massas Alimentícias</v>
          </cell>
          <cell r="H65">
            <v>45001</v>
          </cell>
          <cell r="I65">
            <v>8.16</v>
          </cell>
        </row>
        <row r="66">
          <cell r="A66">
            <v>9995</v>
          </cell>
          <cell r="B66" t="str">
            <v>FARINHA, TRIGO</v>
          </cell>
          <cell r="C66" t="str">
            <v>un</v>
          </cell>
          <cell r="D66">
            <v>89201602000</v>
          </cell>
          <cell r="E66" t="str">
            <v>Analisado</v>
          </cell>
          <cell r="F66">
            <v>10401</v>
          </cell>
          <cell r="G66" t="str">
            <v>Farinhas e Massas Alimentícias</v>
          </cell>
          <cell r="H66">
            <v>45001</v>
          </cell>
          <cell r="I66">
            <v>4.74</v>
          </cell>
        </row>
        <row r="67">
          <cell r="A67">
            <v>9996</v>
          </cell>
          <cell r="B67" t="str">
            <v>FUBÁ, MILHO</v>
          </cell>
          <cell r="C67" t="str">
            <v>un</v>
          </cell>
          <cell r="D67">
            <v>89201601291</v>
          </cell>
          <cell r="E67" t="str">
            <v>Analisado</v>
          </cell>
          <cell r="F67">
            <v>10401</v>
          </cell>
          <cell r="G67" t="str">
            <v>Farinhas e Massas Alimentícias</v>
          </cell>
          <cell r="H67">
            <v>45001</v>
          </cell>
          <cell r="I67">
            <v>3.81</v>
          </cell>
        </row>
        <row r="68">
          <cell r="A68">
            <v>10002</v>
          </cell>
          <cell r="B68" t="str">
            <v>MASSA ALIMENTÍCIA, NINHO</v>
          </cell>
          <cell r="C68" t="str">
            <v>un</v>
          </cell>
          <cell r="D68">
            <v>89201700354</v>
          </cell>
          <cell r="E68" t="str">
            <v>Analisado</v>
          </cell>
          <cell r="F68">
            <v>10401</v>
          </cell>
          <cell r="G68" t="str">
            <v>Farinhas e Massas Alimentícias</v>
          </cell>
          <cell r="H68">
            <v>45001</v>
          </cell>
          <cell r="I68">
            <v>6.59</v>
          </cell>
        </row>
        <row r="69">
          <cell r="A69">
            <v>10005</v>
          </cell>
          <cell r="B69" t="str">
            <v>AMIDO, MILHO</v>
          </cell>
          <cell r="C69" t="str">
            <v>un</v>
          </cell>
          <cell r="D69">
            <v>89201600996</v>
          </cell>
          <cell r="E69" t="str">
            <v>Analisado</v>
          </cell>
          <cell r="F69">
            <v>10401</v>
          </cell>
          <cell r="G69" t="str">
            <v>Farinhas e Massas Alimentícias</v>
          </cell>
          <cell r="H69">
            <v>45001</v>
          </cell>
          <cell r="I69">
            <v>9.02</v>
          </cell>
        </row>
        <row r="70">
          <cell r="A70">
            <v>10009</v>
          </cell>
          <cell r="B70" t="str">
            <v>PÃO, FORMA</v>
          </cell>
          <cell r="C70" t="str">
            <v>un</v>
          </cell>
          <cell r="D70">
            <v>89201900108</v>
          </cell>
          <cell r="E70" t="str">
            <v>Analisado</v>
          </cell>
          <cell r="F70">
            <v>10402</v>
          </cell>
          <cell r="G70" t="str">
            <v>Produtos Panificados</v>
          </cell>
          <cell r="H70">
            <v>45001</v>
          </cell>
          <cell r="I70">
            <v>6.86</v>
          </cell>
        </row>
        <row r="71">
          <cell r="A71">
            <v>10011</v>
          </cell>
          <cell r="B71" t="str">
            <v>AÇÚCAR REFINADO</v>
          </cell>
          <cell r="C71" t="str">
            <v>Kg</v>
          </cell>
          <cell r="D71">
            <v>89252000139</v>
          </cell>
          <cell r="E71" t="str">
            <v>Analisado</v>
          </cell>
          <cell r="F71">
            <v>10501</v>
          </cell>
          <cell r="G71" t="str">
            <v>Açucares</v>
          </cell>
          <cell r="H71">
            <v>45001</v>
          </cell>
          <cell r="I71">
            <v>3.74</v>
          </cell>
        </row>
        <row r="72">
          <cell r="A72">
            <v>10013</v>
          </cell>
          <cell r="B72" t="str">
            <v>LEITE, COCO</v>
          </cell>
          <cell r="C72" t="str">
            <v>un</v>
          </cell>
          <cell r="D72">
            <v>89252200227</v>
          </cell>
          <cell r="E72" t="str">
            <v>Analisado</v>
          </cell>
          <cell r="F72">
            <v>10502</v>
          </cell>
          <cell r="G72" t="str">
            <v>Produtos de Confeitaria</v>
          </cell>
          <cell r="H72">
            <v>45001</v>
          </cell>
          <cell r="I72">
            <v>2.81</v>
          </cell>
        </row>
        <row r="73">
          <cell r="A73">
            <v>10015</v>
          </cell>
          <cell r="B73" t="str">
            <v>AMEIXA SECA</v>
          </cell>
          <cell r="C73" t="str">
            <v>un</v>
          </cell>
          <cell r="D73">
            <v>89252400234</v>
          </cell>
          <cell r="E73" t="str">
            <v>Analisado</v>
          </cell>
          <cell r="F73">
            <v>10502</v>
          </cell>
          <cell r="G73" t="str">
            <v>Produtos de Confeitaria</v>
          </cell>
          <cell r="H73">
            <v>45001</v>
          </cell>
          <cell r="I73">
            <v>37.980000000000004</v>
          </cell>
        </row>
        <row r="74">
          <cell r="A74">
            <v>10017</v>
          </cell>
          <cell r="B74" t="str">
            <v>GELÉIA, FRUTA</v>
          </cell>
          <cell r="C74" t="str">
            <v>un</v>
          </cell>
          <cell r="D74">
            <v>89302600100</v>
          </cell>
          <cell r="E74" t="str">
            <v>Analisado</v>
          </cell>
          <cell r="F74">
            <v>10601</v>
          </cell>
          <cell r="G74" t="str">
            <v>Doces em Massa, Geléias e Compotas</v>
          </cell>
          <cell r="H74">
            <v>45001</v>
          </cell>
          <cell r="I74">
            <v>3.69</v>
          </cell>
        </row>
        <row r="75">
          <cell r="A75">
            <v>10020</v>
          </cell>
          <cell r="B75" t="str">
            <v>DOCE, GOIABADA</v>
          </cell>
          <cell r="C75" t="str">
            <v>un</v>
          </cell>
          <cell r="D75">
            <v>89302500741</v>
          </cell>
          <cell r="E75" t="str">
            <v>Analisado</v>
          </cell>
          <cell r="F75">
            <v>10601</v>
          </cell>
          <cell r="G75" t="str">
            <v>Doces em Massa, Geléias e Compotas</v>
          </cell>
          <cell r="H75">
            <v>45001</v>
          </cell>
          <cell r="I75">
            <v>10.39</v>
          </cell>
        </row>
        <row r="76">
          <cell r="A76">
            <v>10030</v>
          </cell>
          <cell r="B76" t="str">
            <v>ÓLEO, SOJA</v>
          </cell>
          <cell r="C76" t="str">
            <v>un</v>
          </cell>
          <cell r="D76">
            <v>89453700200</v>
          </cell>
          <cell r="E76" t="str">
            <v>Analisado</v>
          </cell>
          <cell r="F76">
            <v>10901</v>
          </cell>
          <cell r="G76" t="str">
            <v>Óleos</v>
          </cell>
          <cell r="H76">
            <v>45001</v>
          </cell>
          <cell r="I76">
            <v>6.83</v>
          </cell>
        </row>
        <row r="77">
          <cell r="A77">
            <v>10032</v>
          </cell>
          <cell r="B77" t="str">
            <v>MARGARINA VEGETAL</v>
          </cell>
          <cell r="C77" t="str">
            <v>un</v>
          </cell>
          <cell r="D77">
            <v>89453800256</v>
          </cell>
          <cell r="E77" t="str">
            <v>Analisado</v>
          </cell>
          <cell r="F77">
            <v>10902</v>
          </cell>
          <cell r="G77" t="str">
            <v>Gorduras Comestíveis</v>
          </cell>
          <cell r="H77">
            <v>45001</v>
          </cell>
          <cell r="I77">
            <v>8.76</v>
          </cell>
        </row>
        <row r="78">
          <cell r="A78">
            <v>10043</v>
          </cell>
          <cell r="B78" t="str">
            <v>FERMENTO QUÍMICO</v>
          </cell>
          <cell r="C78" t="str">
            <v>un</v>
          </cell>
          <cell r="D78">
            <v>89201601615</v>
          </cell>
          <cell r="E78" t="str">
            <v>Analisado</v>
          </cell>
          <cell r="F78">
            <v>11001</v>
          </cell>
          <cell r="G78" t="str">
            <v>Condimentos e Produtos Correlatos</v>
          </cell>
          <cell r="H78">
            <v>45001</v>
          </cell>
          <cell r="I78">
            <v>3.0100000000000002</v>
          </cell>
        </row>
        <row r="79">
          <cell r="A79">
            <v>10045</v>
          </cell>
          <cell r="B79" t="str">
            <v>ORÉGANO</v>
          </cell>
          <cell r="C79" t="str">
            <v>un</v>
          </cell>
          <cell r="D79">
            <v>89503900500</v>
          </cell>
          <cell r="E79" t="str">
            <v>Analisado</v>
          </cell>
          <cell r="F79">
            <v>11001</v>
          </cell>
          <cell r="G79" t="str">
            <v>Condimentos e Produtos Correlatos</v>
          </cell>
          <cell r="H79">
            <v>45001</v>
          </cell>
          <cell r="I79">
            <v>1.59</v>
          </cell>
        </row>
        <row r="80">
          <cell r="A80">
            <v>10046</v>
          </cell>
          <cell r="B80" t="str">
            <v>SAL</v>
          </cell>
          <cell r="C80" t="str">
            <v>un</v>
          </cell>
          <cell r="D80">
            <v>89503900178</v>
          </cell>
          <cell r="E80" t="str">
            <v>Analisado</v>
          </cell>
          <cell r="F80">
            <v>11001</v>
          </cell>
          <cell r="G80" t="str">
            <v>Condimentos e Produtos Correlatos</v>
          </cell>
          <cell r="H80">
            <v>45001</v>
          </cell>
          <cell r="I80">
            <v>2.13</v>
          </cell>
        </row>
        <row r="81">
          <cell r="A81">
            <v>10049</v>
          </cell>
          <cell r="B81" t="str">
            <v>POLPA, TOMATE</v>
          </cell>
          <cell r="C81" t="str">
            <v>un</v>
          </cell>
          <cell r="D81">
            <v>89504000391</v>
          </cell>
          <cell r="E81" t="str">
            <v>Analisado</v>
          </cell>
          <cell r="F81">
            <v>11001</v>
          </cell>
          <cell r="G81" t="str">
            <v>Condimentos e Produtos Correlatos</v>
          </cell>
          <cell r="H81">
            <v>45001</v>
          </cell>
          <cell r="I81">
            <v>4.53</v>
          </cell>
        </row>
        <row r="82">
          <cell r="A82">
            <v>10061</v>
          </cell>
          <cell r="B82" t="str">
            <v>SUCO, CAJU</v>
          </cell>
          <cell r="C82" t="str">
            <v>un</v>
          </cell>
          <cell r="D82">
            <v>89604400332</v>
          </cell>
          <cell r="E82" t="str">
            <v>Analisado</v>
          </cell>
          <cell r="F82">
            <v>11201</v>
          </cell>
          <cell r="G82" t="str">
            <v>Bebidas Não Alcoolicas e Sorvetes</v>
          </cell>
          <cell r="H82">
            <v>45001</v>
          </cell>
          <cell r="I82">
            <v>3.36</v>
          </cell>
        </row>
        <row r="83">
          <cell r="A83">
            <v>10062</v>
          </cell>
          <cell r="B83" t="str">
            <v>SUCO, MARACUJÁ</v>
          </cell>
          <cell r="C83" t="str">
            <v>un</v>
          </cell>
          <cell r="D83">
            <v>89604400502</v>
          </cell>
          <cell r="E83" t="str">
            <v>Analisado</v>
          </cell>
          <cell r="F83">
            <v>11201</v>
          </cell>
          <cell r="G83" t="str">
            <v>Bebidas Não Alcoolicas e Sorvetes</v>
          </cell>
          <cell r="H83">
            <v>45001</v>
          </cell>
          <cell r="I83">
            <v>5.29</v>
          </cell>
        </row>
        <row r="84">
          <cell r="A84">
            <v>10063</v>
          </cell>
          <cell r="B84" t="str">
            <v>SUCO, UVA</v>
          </cell>
          <cell r="C84" t="str">
            <v>un</v>
          </cell>
          <cell r="D84">
            <v>89604400766</v>
          </cell>
          <cell r="E84" t="str">
            <v>Analisado</v>
          </cell>
          <cell r="F84">
            <v>11201</v>
          </cell>
          <cell r="G84" t="str">
            <v>Bebidas Não Alcoolicas e Sorvetes</v>
          </cell>
          <cell r="H84">
            <v>45001</v>
          </cell>
          <cell r="I84">
            <v>5.19</v>
          </cell>
        </row>
        <row r="85">
          <cell r="A85">
            <v>10064</v>
          </cell>
          <cell r="B85" t="str">
            <v>ÁGUA MINERAL</v>
          </cell>
          <cell r="C85" t="str">
            <v>un</v>
          </cell>
          <cell r="D85">
            <v>89604500205</v>
          </cell>
          <cell r="E85" t="str">
            <v>Analisado</v>
          </cell>
          <cell r="F85">
            <v>11201</v>
          </cell>
          <cell r="G85" t="str">
            <v>Bebidas Não Alcoolicas e Sorvetes</v>
          </cell>
          <cell r="H85">
            <v>45001</v>
          </cell>
          <cell r="I85">
            <v>1.4000000000000001</v>
          </cell>
        </row>
        <row r="86">
          <cell r="A86">
            <v>10158</v>
          </cell>
          <cell r="B86" t="str">
            <v>CAQUI</v>
          </cell>
          <cell r="C86" t="str">
            <v>Kg</v>
          </cell>
          <cell r="D86">
            <v>89151300552</v>
          </cell>
          <cell r="E86" t="str">
            <v>Analisado</v>
          </cell>
          <cell r="F86">
            <v>10303</v>
          </cell>
          <cell r="G86" t="str">
            <v>Frutas</v>
          </cell>
          <cell r="H86">
            <v>45001</v>
          </cell>
          <cell r="I86">
            <v>8.99</v>
          </cell>
        </row>
        <row r="87">
          <cell r="A87">
            <v>10160</v>
          </cell>
          <cell r="B87" t="str">
            <v>LARANJA SELETA</v>
          </cell>
          <cell r="C87" t="str">
            <v>Kg</v>
          </cell>
          <cell r="D87">
            <v>89151301109</v>
          </cell>
          <cell r="E87" t="str">
            <v>Analisado</v>
          </cell>
          <cell r="F87">
            <v>10303</v>
          </cell>
          <cell r="G87" t="str">
            <v>Frutas</v>
          </cell>
          <cell r="H87">
            <v>45001</v>
          </cell>
          <cell r="I87">
            <v>4.99</v>
          </cell>
        </row>
        <row r="88">
          <cell r="A88">
            <v>10162</v>
          </cell>
          <cell r="B88" t="str">
            <v>TANGERINA MURKOTE</v>
          </cell>
          <cell r="C88" t="str">
            <v>Kg</v>
          </cell>
          <cell r="D88">
            <v>89151301524</v>
          </cell>
          <cell r="E88" t="str">
            <v>Analisado</v>
          </cell>
          <cell r="F88">
            <v>10303</v>
          </cell>
          <cell r="G88" t="str">
            <v>Frutas</v>
          </cell>
          <cell r="H88">
            <v>45001</v>
          </cell>
          <cell r="I88">
            <v>7.98</v>
          </cell>
        </row>
        <row r="89">
          <cell r="A89">
            <v>10163</v>
          </cell>
          <cell r="B89" t="str">
            <v>TANGERINA PONKAN</v>
          </cell>
          <cell r="C89" t="str">
            <v>Kg</v>
          </cell>
          <cell r="D89">
            <v>89151301605</v>
          </cell>
          <cell r="E89" t="str">
            <v>Analisado</v>
          </cell>
          <cell r="F89">
            <v>10303</v>
          </cell>
          <cell r="G89" t="str">
            <v>Frutas</v>
          </cell>
          <cell r="H89">
            <v>45001</v>
          </cell>
          <cell r="I89">
            <v>6.5</v>
          </cell>
        </row>
        <row r="90">
          <cell r="A90">
            <v>10165</v>
          </cell>
          <cell r="B90" t="str">
            <v>MASSA ALIMENTÍCIA, FIDELINHO</v>
          </cell>
          <cell r="C90" t="str">
            <v>un</v>
          </cell>
          <cell r="D90">
            <v>89201700435</v>
          </cell>
          <cell r="E90" t="str">
            <v>Analisado</v>
          </cell>
          <cell r="F90">
            <v>10401</v>
          </cell>
          <cell r="G90" t="str">
            <v>Farinhas e Massas Alimentícias</v>
          </cell>
          <cell r="H90">
            <v>45001</v>
          </cell>
          <cell r="I90">
            <v>4.29</v>
          </cell>
        </row>
        <row r="91">
          <cell r="A91">
            <v>10223</v>
          </cell>
          <cell r="B91" t="str">
            <v>COMPLEMENTO ALIMENTAR, PÓ</v>
          </cell>
          <cell r="C91" t="str">
            <v>un</v>
          </cell>
          <cell r="D91">
            <v>89403400335</v>
          </cell>
          <cell r="E91" t="str">
            <v>Analisado</v>
          </cell>
          <cell r="F91">
            <v>10801</v>
          </cell>
          <cell r="G91" t="str">
            <v>Alimentos Preparados</v>
          </cell>
          <cell r="H91">
            <v>45001</v>
          </cell>
          <cell r="I91">
            <v>43.64</v>
          </cell>
        </row>
        <row r="92">
          <cell r="A92">
            <v>10801</v>
          </cell>
          <cell r="B92" t="str">
            <v>BISCOITO SALGADO</v>
          </cell>
          <cell r="C92" t="str">
            <v>un</v>
          </cell>
          <cell r="D92">
            <v>89201800227</v>
          </cell>
          <cell r="E92" t="str">
            <v>Analisado</v>
          </cell>
          <cell r="F92">
            <v>10402</v>
          </cell>
          <cell r="G92" t="str">
            <v>Produtos Panificados</v>
          </cell>
          <cell r="H92">
            <v>45001</v>
          </cell>
          <cell r="I92">
            <v>3.69</v>
          </cell>
        </row>
        <row r="93">
          <cell r="A93">
            <v>10802</v>
          </cell>
          <cell r="B93" t="str">
            <v>BISCOITO DOCE</v>
          </cell>
          <cell r="C93" t="str">
            <v>un</v>
          </cell>
          <cell r="D93">
            <v>89201800570</v>
          </cell>
          <cell r="E93" t="str">
            <v>Analisado</v>
          </cell>
          <cell r="F93">
            <v>10402</v>
          </cell>
          <cell r="G93" t="str">
            <v>Produtos Panificados</v>
          </cell>
          <cell r="H93">
            <v>45001</v>
          </cell>
          <cell r="I93">
            <v>3.49</v>
          </cell>
        </row>
        <row r="94">
          <cell r="A94">
            <v>10804</v>
          </cell>
          <cell r="B94" t="str">
            <v>AZEITE, OLIVA</v>
          </cell>
          <cell r="C94" t="str">
            <v>un</v>
          </cell>
          <cell r="D94">
            <v>89453700111</v>
          </cell>
          <cell r="E94" t="str">
            <v>Analisado</v>
          </cell>
          <cell r="F94">
            <v>11001</v>
          </cell>
          <cell r="G94" t="str">
            <v>Condimentos e Produtos Correlatos</v>
          </cell>
          <cell r="H94">
            <v>45001</v>
          </cell>
          <cell r="I94">
            <v>23.11</v>
          </cell>
        </row>
        <row r="95">
          <cell r="A95">
            <v>12329</v>
          </cell>
          <cell r="B95" t="str">
            <v>MARACUJÁ</v>
          </cell>
          <cell r="C95" t="str">
            <v>Kg</v>
          </cell>
          <cell r="D95">
            <v>89151302253</v>
          </cell>
          <cell r="E95" t="str">
            <v>Analisado</v>
          </cell>
          <cell r="F95">
            <v>10303</v>
          </cell>
          <cell r="G95" t="str">
            <v>Frutas</v>
          </cell>
          <cell r="H95">
            <v>45001</v>
          </cell>
          <cell r="I95">
            <v>8.870000000000001</v>
          </cell>
        </row>
        <row r="96">
          <cell r="A96">
            <v>22752</v>
          </cell>
          <cell r="B96" t="str">
            <v>HORTELÃ</v>
          </cell>
          <cell r="C96" t="str">
            <v>Kg</v>
          </cell>
          <cell r="D96">
            <v>89151203603</v>
          </cell>
          <cell r="E96" t="str">
            <v>Analisado</v>
          </cell>
          <cell r="F96">
            <v>10302</v>
          </cell>
          <cell r="G96" t="str">
            <v>Legumes e Hortaliças</v>
          </cell>
          <cell r="H96">
            <v>45001</v>
          </cell>
          <cell r="I96">
            <v>38.83</v>
          </cell>
        </row>
        <row r="97">
          <cell r="A97">
            <v>22764</v>
          </cell>
          <cell r="B97" t="str">
            <v>CANELA, CASCA</v>
          </cell>
          <cell r="C97" t="str">
            <v>un</v>
          </cell>
          <cell r="D97">
            <v>89503900844</v>
          </cell>
          <cell r="E97" t="str">
            <v>Analisado</v>
          </cell>
          <cell r="F97">
            <v>11001</v>
          </cell>
          <cell r="G97" t="str">
            <v>Condimentos e Produtos Correlatos</v>
          </cell>
          <cell r="H97">
            <v>45001</v>
          </cell>
          <cell r="I97">
            <v>2.46</v>
          </cell>
        </row>
        <row r="98">
          <cell r="A98">
            <v>22765</v>
          </cell>
          <cell r="B98" t="str">
            <v>CANELA, PÓ</v>
          </cell>
          <cell r="C98" t="str">
            <v>un</v>
          </cell>
          <cell r="D98">
            <v>89503900925</v>
          </cell>
          <cell r="E98" t="str">
            <v>Analisado</v>
          </cell>
          <cell r="F98">
            <v>11001</v>
          </cell>
          <cell r="G98" t="str">
            <v>Condimentos e Produtos Correlatos</v>
          </cell>
          <cell r="H98">
            <v>45001</v>
          </cell>
          <cell r="I98">
            <v>1.5</v>
          </cell>
        </row>
        <row r="99">
          <cell r="A99">
            <v>22766</v>
          </cell>
          <cell r="B99" t="str">
            <v>CRAVO, ÍNDIA</v>
          </cell>
          <cell r="C99" t="str">
            <v>un</v>
          </cell>
          <cell r="D99">
            <v>89503901069</v>
          </cell>
          <cell r="E99" t="str">
            <v>Analisado</v>
          </cell>
          <cell r="F99">
            <v>11001</v>
          </cell>
          <cell r="G99" t="str">
            <v>Condimentos e Produtos Correlatos</v>
          </cell>
          <cell r="H99">
            <v>45001</v>
          </cell>
          <cell r="I99">
            <v>2.96</v>
          </cell>
        </row>
        <row r="100">
          <cell r="A100">
            <v>22818</v>
          </cell>
          <cell r="B100" t="str">
            <v>CAFÉ, SOLÚVEL</v>
          </cell>
          <cell r="C100" t="str">
            <v>un</v>
          </cell>
          <cell r="D100">
            <v>89554200971</v>
          </cell>
          <cell r="E100" t="str">
            <v>Analisado</v>
          </cell>
          <cell r="F100">
            <v>11101</v>
          </cell>
          <cell r="G100" t="str">
            <v>Produtos e Preparados Solúveis</v>
          </cell>
          <cell r="H100">
            <v>45001</v>
          </cell>
          <cell r="I100">
            <v>13.22</v>
          </cell>
        </row>
        <row r="101">
          <cell r="A101">
            <v>22823</v>
          </cell>
          <cell r="B101" t="str">
            <v>FARINHA LÁCTEA</v>
          </cell>
          <cell r="C101" t="str">
            <v>un</v>
          </cell>
          <cell r="D101">
            <v>89201602778</v>
          </cell>
          <cell r="E101" t="str">
            <v>Analisado</v>
          </cell>
          <cell r="F101">
            <v>10401</v>
          </cell>
          <cell r="G101" t="str">
            <v>Farinhas e Massas Alimentícias</v>
          </cell>
          <cell r="H101">
            <v>45001</v>
          </cell>
          <cell r="I101">
            <v>11.07</v>
          </cell>
        </row>
        <row r="102">
          <cell r="A102">
            <v>26219</v>
          </cell>
          <cell r="B102" t="str">
            <v>LOURO, VERDE</v>
          </cell>
          <cell r="C102" t="str">
            <v>Kg</v>
          </cell>
          <cell r="D102">
            <v>89151203786</v>
          </cell>
          <cell r="E102" t="str">
            <v>Analisado</v>
          </cell>
          <cell r="F102">
            <v>10302</v>
          </cell>
          <cell r="G102" t="str">
            <v>Legumes e Hortaliças</v>
          </cell>
          <cell r="H102">
            <v>45001</v>
          </cell>
          <cell r="I102">
            <v>9.92</v>
          </cell>
        </row>
        <row r="103">
          <cell r="A103">
            <v>32262</v>
          </cell>
          <cell r="B103" t="str">
            <v>ARROZ POLIDO</v>
          </cell>
          <cell r="C103" t="str">
            <v>Kg</v>
          </cell>
          <cell r="D103">
            <v>89151101606</v>
          </cell>
          <cell r="E103" t="str">
            <v>Analisado</v>
          </cell>
          <cell r="F103">
            <v>10301</v>
          </cell>
          <cell r="G103" t="str">
            <v>Cereais Beneficiados</v>
          </cell>
          <cell r="H103">
            <v>45001</v>
          </cell>
          <cell r="I103">
            <v>5.99</v>
          </cell>
        </row>
        <row r="104">
          <cell r="A104">
            <v>32263</v>
          </cell>
          <cell r="B104" t="str">
            <v>ARROZ PARBOILIZADO</v>
          </cell>
          <cell r="C104" t="str">
            <v>Kg</v>
          </cell>
          <cell r="D104">
            <v>89151101789</v>
          </cell>
          <cell r="E104" t="str">
            <v>Analisado</v>
          </cell>
          <cell r="F104">
            <v>10301</v>
          </cell>
          <cell r="G104" t="str">
            <v>Cereais Beneficiados</v>
          </cell>
          <cell r="H104">
            <v>45001</v>
          </cell>
          <cell r="I104">
            <v>5.1100000000000003</v>
          </cell>
        </row>
        <row r="105">
          <cell r="A105">
            <v>32264</v>
          </cell>
          <cell r="B105" t="str">
            <v>FEIJÃO PRETO</v>
          </cell>
          <cell r="C105" t="str">
            <v>un</v>
          </cell>
          <cell r="D105">
            <v>89151101860</v>
          </cell>
          <cell r="E105" t="str">
            <v>Analisado</v>
          </cell>
          <cell r="F105">
            <v>10301</v>
          </cell>
          <cell r="G105" t="str">
            <v>Cereais Beneficiados</v>
          </cell>
          <cell r="H105">
            <v>45001</v>
          </cell>
          <cell r="I105">
            <v>7.22</v>
          </cell>
        </row>
        <row r="106">
          <cell r="A106">
            <v>32265</v>
          </cell>
          <cell r="B106" t="str">
            <v>FEIJÃO BRANCO</v>
          </cell>
          <cell r="C106" t="str">
            <v>un</v>
          </cell>
          <cell r="D106">
            <v>89151101940</v>
          </cell>
          <cell r="E106" t="str">
            <v>Analisado</v>
          </cell>
          <cell r="F106">
            <v>10301</v>
          </cell>
          <cell r="G106" t="str">
            <v>Cereais Beneficiados</v>
          </cell>
          <cell r="H106">
            <v>45001</v>
          </cell>
          <cell r="I106">
            <v>5.72</v>
          </cell>
        </row>
        <row r="107">
          <cell r="A107">
            <v>32266</v>
          </cell>
          <cell r="B107" t="str">
            <v>FEIJÃO CARIOCA</v>
          </cell>
          <cell r="C107" t="str">
            <v>un</v>
          </cell>
          <cell r="D107">
            <v>89151102084</v>
          </cell>
          <cell r="E107" t="str">
            <v>Analisado</v>
          </cell>
          <cell r="F107">
            <v>10301</v>
          </cell>
          <cell r="G107" t="str">
            <v>Cereais Beneficiados</v>
          </cell>
          <cell r="H107">
            <v>45001</v>
          </cell>
          <cell r="I107">
            <v>9.620000000000001</v>
          </cell>
        </row>
        <row r="108">
          <cell r="A108">
            <v>32269</v>
          </cell>
          <cell r="B108" t="str">
            <v>ABACAXI</v>
          </cell>
          <cell r="C108" t="str">
            <v>Kg</v>
          </cell>
          <cell r="D108">
            <v>89151303144</v>
          </cell>
          <cell r="E108" t="str">
            <v>Analisado</v>
          </cell>
          <cell r="F108">
            <v>10303</v>
          </cell>
          <cell r="G108" t="str">
            <v>Frutas</v>
          </cell>
          <cell r="H108">
            <v>45001</v>
          </cell>
          <cell r="I108">
            <v>5.5</v>
          </cell>
        </row>
        <row r="109">
          <cell r="A109">
            <v>32271</v>
          </cell>
          <cell r="B109" t="str">
            <v>MASSA ALIMENTÍCIA, ESPAGUETE</v>
          </cell>
          <cell r="C109" t="str">
            <v>un</v>
          </cell>
          <cell r="D109">
            <v>89201700788</v>
          </cell>
          <cell r="E109" t="str">
            <v>Analisado</v>
          </cell>
          <cell r="F109">
            <v>10401</v>
          </cell>
          <cell r="G109" t="str">
            <v>Farinhas e Massas Alimentícias</v>
          </cell>
          <cell r="H109">
            <v>45001</v>
          </cell>
          <cell r="I109">
            <v>4.55</v>
          </cell>
        </row>
        <row r="110">
          <cell r="A110">
            <v>32272</v>
          </cell>
          <cell r="B110" t="str">
            <v>MASSA ALIMENTÍCIA, PADRE NOSSO</v>
          </cell>
          <cell r="C110" t="str">
            <v>un</v>
          </cell>
          <cell r="D110">
            <v>89201700869</v>
          </cell>
          <cell r="E110" t="str">
            <v>Analisado</v>
          </cell>
          <cell r="F110">
            <v>10401</v>
          </cell>
          <cell r="G110" t="str">
            <v>Farinhas e Massas Alimentícias</v>
          </cell>
          <cell r="H110">
            <v>45001</v>
          </cell>
          <cell r="I110">
            <v>4.92</v>
          </cell>
        </row>
        <row r="111">
          <cell r="A111">
            <v>32276</v>
          </cell>
          <cell r="B111" t="str">
            <v>PEIXE (CAÇÃO)</v>
          </cell>
          <cell r="C111" t="str">
            <v>Kg</v>
          </cell>
          <cell r="D111">
            <v>89050400705</v>
          </cell>
          <cell r="E111" t="str">
            <v>Analisado</v>
          </cell>
          <cell r="F111">
            <v>10103</v>
          </cell>
          <cell r="G111" t="str">
            <v>Peixes</v>
          </cell>
          <cell r="H111">
            <v>45001</v>
          </cell>
          <cell r="I111">
            <v>31.13</v>
          </cell>
        </row>
        <row r="112">
          <cell r="A112">
            <v>32277</v>
          </cell>
          <cell r="B112" t="str">
            <v>ATUM, CONSERVA</v>
          </cell>
          <cell r="C112" t="str">
            <v>un</v>
          </cell>
          <cell r="D112">
            <v>89050700172</v>
          </cell>
          <cell r="E112" t="str">
            <v>Analisado</v>
          </cell>
          <cell r="F112">
            <v>10103</v>
          </cell>
          <cell r="G112" t="str">
            <v>Peixes</v>
          </cell>
          <cell r="H112">
            <v>45001</v>
          </cell>
          <cell r="I112">
            <v>5.88</v>
          </cell>
        </row>
        <row r="113">
          <cell r="A113">
            <v>32284</v>
          </cell>
          <cell r="B113" t="str">
            <v>MASSA ALIMENTÍCIA, PARAFUSO</v>
          </cell>
          <cell r="C113" t="str">
            <v>un</v>
          </cell>
          <cell r="D113">
            <v>89201700605</v>
          </cell>
          <cell r="E113" t="str">
            <v>Analisado</v>
          </cell>
          <cell r="F113">
            <v>10401</v>
          </cell>
          <cell r="G113" t="str">
            <v>Farinhas e Massas Alimentícias</v>
          </cell>
          <cell r="H113">
            <v>45001</v>
          </cell>
          <cell r="I113">
            <v>4.8100000000000005</v>
          </cell>
        </row>
        <row r="114">
          <cell r="A114">
            <v>32293</v>
          </cell>
          <cell r="B114" t="str">
            <v>ALIMENTO DIETÉTICO, SOJA</v>
          </cell>
          <cell r="C114" t="str">
            <v>un</v>
          </cell>
          <cell r="D114">
            <v>89403303992</v>
          </cell>
          <cell r="E114" t="str">
            <v>Analisado</v>
          </cell>
          <cell r="F114">
            <v>10802</v>
          </cell>
          <cell r="G114" t="str">
            <v>Alimentos Dietéticos</v>
          </cell>
          <cell r="H114">
            <v>45001</v>
          </cell>
          <cell r="I114">
            <v>34.46</v>
          </cell>
        </row>
        <row r="115">
          <cell r="A115">
            <v>41707</v>
          </cell>
          <cell r="B115" t="str">
            <v>FERMENTO BIOLÓGICO SECO</v>
          </cell>
          <cell r="C115" t="str">
            <v>un</v>
          </cell>
          <cell r="D115">
            <v>89201603235</v>
          </cell>
          <cell r="E115" t="str">
            <v>Analisado</v>
          </cell>
          <cell r="F115">
            <v>11001</v>
          </cell>
          <cell r="G115" t="str">
            <v>Condimentos e Produtos Correlatos</v>
          </cell>
          <cell r="H115">
            <v>45001</v>
          </cell>
          <cell r="I115">
            <v>1.97</v>
          </cell>
        </row>
        <row r="116">
          <cell r="A116">
            <v>41709</v>
          </cell>
          <cell r="B116" t="str">
            <v>BISCOITO SALGADO</v>
          </cell>
          <cell r="C116" t="str">
            <v>un</v>
          </cell>
          <cell r="D116">
            <v>89201801622</v>
          </cell>
          <cell r="E116" t="str">
            <v>Analisado</v>
          </cell>
          <cell r="F116">
            <v>10402</v>
          </cell>
          <cell r="G116" t="str">
            <v>Produtos Panificados</v>
          </cell>
          <cell r="H116">
            <v>45001</v>
          </cell>
          <cell r="I116">
            <v>4.2700000000000005</v>
          </cell>
        </row>
        <row r="117">
          <cell r="A117">
            <v>41710</v>
          </cell>
          <cell r="B117" t="str">
            <v>CARNE, FRANGO (FILÉ DE PEITO)</v>
          </cell>
          <cell r="C117" t="str">
            <v>Kg</v>
          </cell>
          <cell r="D117">
            <v>89050300743</v>
          </cell>
          <cell r="E117" t="str">
            <v>Analisado</v>
          </cell>
          <cell r="F117">
            <v>10102</v>
          </cell>
          <cell r="G117" t="str">
            <v>Aves Abatidas</v>
          </cell>
          <cell r="H117">
            <v>45001</v>
          </cell>
          <cell r="I117">
            <v>16.96</v>
          </cell>
        </row>
        <row r="118">
          <cell r="A118">
            <v>200522</v>
          </cell>
          <cell r="B118" t="str">
            <v>PÃO FRANCES</v>
          </cell>
          <cell r="C118" t="str">
            <v>Kg</v>
          </cell>
          <cell r="D118">
            <v>89201901414</v>
          </cell>
          <cell r="E118" t="str">
            <v>Analisado</v>
          </cell>
          <cell r="F118">
            <v>10402</v>
          </cell>
          <cell r="G118" t="str">
            <v>Produtos Panificados</v>
          </cell>
          <cell r="H118">
            <v>45001</v>
          </cell>
          <cell r="I118">
            <v>14.38</v>
          </cell>
        </row>
        <row r="119">
          <cell r="A119">
            <v>203804</v>
          </cell>
          <cell r="B119" t="str">
            <v>PÃO CARECA</v>
          </cell>
          <cell r="C119" t="str">
            <v>Kg</v>
          </cell>
          <cell r="D119">
            <v>89201901686</v>
          </cell>
          <cell r="E119" t="str">
            <v>Analisado</v>
          </cell>
          <cell r="F119">
            <v>10402</v>
          </cell>
          <cell r="G119" t="str">
            <v>Produtos Panificados</v>
          </cell>
          <cell r="H119">
            <v>45001</v>
          </cell>
          <cell r="I119">
            <v>14.8</v>
          </cell>
        </row>
        <row r="120">
          <cell r="A120">
            <v>203805</v>
          </cell>
          <cell r="B120" t="str">
            <v>PÃO CARECA</v>
          </cell>
          <cell r="C120" t="str">
            <v>Kg</v>
          </cell>
          <cell r="D120">
            <v>89201901503</v>
          </cell>
          <cell r="E120" t="str">
            <v>Analisado</v>
          </cell>
          <cell r="F120">
            <v>10402</v>
          </cell>
          <cell r="G120" t="str">
            <v>Produtos Panificados</v>
          </cell>
          <cell r="H120">
            <v>45001</v>
          </cell>
          <cell r="I120">
            <v>18.59</v>
          </cell>
        </row>
        <row r="121">
          <cell r="A121">
            <v>204908</v>
          </cell>
          <cell r="B121" t="str">
            <v>BISCOITO DOCE</v>
          </cell>
          <cell r="C121" t="str">
            <v>un</v>
          </cell>
          <cell r="D121">
            <v>89201801894</v>
          </cell>
          <cell r="E121" t="str">
            <v>Analisado</v>
          </cell>
          <cell r="F121">
            <v>10402</v>
          </cell>
          <cell r="G121" t="str">
            <v>Produtos Panificados</v>
          </cell>
          <cell r="H121">
            <v>45001</v>
          </cell>
          <cell r="I121">
            <v>5.5600000000000005</v>
          </cell>
        </row>
        <row r="122">
          <cell r="A122">
            <v>206166</v>
          </cell>
          <cell r="B122" t="str">
            <v>BROA, MILHO</v>
          </cell>
          <cell r="C122" t="str">
            <v>Kg</v>
          </cell>
          <cell r="D122">
            <v>89201902658</v>
          </cell>
          <cell r="E122" t="str">
            <v>Analisado</v>
          </cell>
          <cell r="F122">
            <v>10402</v>
          </cell>
          <cell r="G122" t="str">
            <v>Produtos Panificados</v>
          </cell>
          <cell r="H122">
            <v>45001</v>
          </cell>
          <cell r="I122">
            <v>17.900000000000002</v>
          </cell>
        </row>
        <row r="123">
          <cell r="A123">
            <v>218443</v>
          </cell>
          <cell r="B123" t="str">
            <v>FORMULA INFANTIL, SOJA, DE SEGUIMENTO, PARA LACTENTES</v>
          </cell>
          <cell r="C123" t="str">
            <v>un</v>
          </cell>
          <cell r="D123">
            <v>89403305502</v>
          </cell>
          <cell r="E123" t="str">
            <v>Analisado</v>
          </cell>
          <cell r="F123">
            <v>10802</v>
          </cell>
          <cell r="G123" t="str">
            <v>Alimentos Dietéticos</v>
          </cell>
          <cell r="H123">
            <v>45001</v>
          </cell>
          <cell r="I123">
            <v>55.89</v>
          </cell>
        </row>
        <row r="124">
          <cell r="A124">
            <v>218444</v>
          </cell>
          <cell r="B124" t="str">
            <v>FORMULA INFANTIL, SEM LACTOSE</v>
          </cell>
          <cell r="C124" t="str">
            <v>un</v>
          </cell>
          <cell r="D124">
            <v>89403301787</v>
          </cell>
          <cell r="E124" t="str">
            <v>Analisado</v>
          </cell>
          <cell r="F124">
            <v>10802</v>
          </cell>
          <cell r="G124" t="str">
            <v>Alimentos Dietéticos</v>
          </cell>
          <cell r="H124">
            <v>45001</v>
          </cell>
          <cell r="I124">
            <v>69.290000000000006</v>
          </cell>
        </row>
        <row r="125">
          <cell r="A125">
            <v>218445</v>
          </cell>
          <cell r="B125" t="str">
            <v>TAPIOCA</v>
          </cell>
          <cell r="C125" t="str">
            <v>un</v>
          </cell>
          <cell r="D125">
            <v>89201601372</v>
          </cell>
          <cell r="E125" t="str">
            <v>Analisado</v>
          </cell>
          <cell r="F125">
            <v>10401</v>
          </cell>
          <cell r="G125" t="str">
            <v>Farinhas e Massas Alimentícias</v>
          </cell>
          <cell r="H125">
            <v>45001</v>
          </cell>
          <cell r="I125">
            <v>6.49</v>
          </cell>
        </row>
        <row r="126">
          <cell r="A126">
            <v>219872</v>
          </cell>
          <cell r="B126" t="str">
            <v>IOGURTE NATURAL</v>
          </cell>
          <cell r="C126" t="str">
            <v>un</v>
          </cell>
          <cell r="D126">
            <v>89101003015</v>
          </cell>
          <cell r="E126" t="str">
            <v>Analisado</v>
          </cell>
          <cell r="F126">
            <v>10201</v>
          </cell>
          <cell r="G126" t="str">
            <v>Laticínios</v>
          </cell>
          <cell r="H126">
            <v>45001</v>
          </cell>
          <cell r="I126">
            <v>2.74</v>
          </cell>
        </row>
        <row r="127">
          <cell r="A127">
            <v>220424</v>
          </cell>
          <cell r="B127" t="str">
            <v>IOGURTE, POLPA DE FRUTAS</v>
          </cell>
          <cell r="C127" t="str">
            <v>un</v>
          </cell>
          <cell r="D127">
            <v>89101003104</v>
          </cell>
          <cell r="E127" t="str">
            <v>Analisado</v>
          </cell>
          <cell r="F127">
            <v>10201</v>
          </cell>
          <cell r="G127" t="str">
            <v>Laticínios</v>
          </cell>
          <cell r="H127">
            <v>45001</v>
          </cell>
          <cell r="I127">
            <v>2.19</v>
          </cell>
        </row>
        <row r="128">
          <cell r="A128">
            <v>220425</v>
          </cell>
          <cell r="B128" t="str">
            <v>IOGURTE, POLPA DE FRUTAS</v>
          </cell>
          <cell r="C128" t="str">
            <v>un</v>
          </cell>
          <cell r="D128">
            <v>89101003287</v>
          </cell>
          <cell r="E128" t="str">
            <v>Analisado</v>
          </cell>
          <cell r="F128">
            <v>10201</v>
          </cell>
          <cell r="G128" t="str">
            <v>Laticínios</v>
          </cell>
          <cell r="H128">
            <v>45001</v>
          </cell>
          <cell r="I128">
            <v>11.89</v>
          </cell>
        </row>
        <row r="129">
          <cell r="A129">
            <v>220427</v>
          </cell>
          <cell r="B129" t="str">
            <v>MASSA ALIMENTÍCIA, LETRINHAS</v>
          </cell>
          <cell r="C129" t="str">
            <v>un</v>
          </cell>
          <cell r="D129">
            <v>89201701750</v>
          </cell>
          <cell r="E129" t="str">
            <v>Analisado</v>
          </cell>
          <cell r="F129">
            <v>10401</v>
          </cell>
          <cell r="G129" t="str">
            <v>Farinhas e Massas Alimentícias</v>
          </cell>
          <cell r="H129">
            <v>45001</v>
          </cell>
          <cell r="I129">
            <v>4.84</v>
          </cell>
        </row>
        <row r="130">
          <cell r="A130">
            <v>236276</v>
          </cell>
          <cell r="B130" t="str">
            <v>ADOÇANTE DIETÉTICO</v>
          </cell>
          <cell r="C130" t="str">
            <v>un</v>
          </cell>
          <cell r="D130">
            <v>89403201057</v>
          </cell>
          <cell r="E130" t="str">
            <v>Analisado</v>
          </cell>
          <cell r="F130">
            <v>10802</v>
          </cell>
          <cell r="G130" t="str">
            <v>Alimentos Dietéticos</v>
          </cell>
          <cell r="H130">
            <v>45001</v>
          </cell>
          <cell r="I130">
            <v>4.7700000000000005</v>
          </cell>
        </row>
        <row r="131">
          <cell r="A131">
            <v>236314</v>
          </cell>
          <cell r="B131" t="str">
            <v>PROTEÍNA TEXTURIZADA, SOJA</v>
          </cell>
          <cell r="C131" t="str">
            <v>un</v>
          </cell>
          <cell r="D131">
            <v>89151103137</v>
          </cell>
          <cell r="E131" t="str">
            <v>Analisado</v>
          </cell>
          <cell r="F131">
            <v>10301</v>
          </cell>
          <cell r="G131" t="str">
            <v>Cereais Beneficiados</v>
          </cell>
          <cell r="H131">
            <v>45001</v>
          </cell>
          <cell r="I131">
            <v>10.790000000000001</v>
          </cell>
        </row>
        <row r="132">
          <cell r="A132">
            <v>236315</v>
          </cell>
          <cell r="B132" t="str">
            <v>BATATA BAROA</v>
          </cell>
          <cell r="C132" t="str">
            <v>Kg</v>
          </cell>
          <cell r="D132">
            <v>89151207188</v>
          </cell>
          <cell r="E132" t="str">
            <v>Analisado</v>
          </cell>
          <cell r="F132">
            <v>10302</v>
          </cell>
          <cell r="G132" t="str">
            <v>Legumes e Hortaliças</v>
          </cell>
          <cell r="H132">
            <v>45001</v>
          </cell>
          <cell r="I132">
            <v>16.490000000000002</v>
          </cell>
        </row>
        <row r="133">
          <cell r="A133">
            <v>236316</v>
          </cell>
          <cell r="B133" t="str">
            <v>ACELGA</v>
          </cell>
          <cell r="C133" t="str">
            <v>Kg</v>
          </cell>
          <cell r="D133">
            <v>89151207269</v>
          </cell>
          <cell r="E133" t="str">
            <v>Analisado</v>
          </cell>
          <cell r="F133">
            <v>10302</v>
          </cell>
          <cell r="G133" t="str">
            <v>Legumes e Hortaliças</v>
          </cell>
          <cell r="H133">
            <v>45001</v>
          </cell>
          <cell r="I133">
            <v>3.3200000000000003</v>
          </cell>
        </row>
        <row r="134">
          <cell r="A134">
            <v>236317</v>
          </cell>
          <cell r="B134" t="str">
            <v>SALSA</v>
          </cell>
          <cell r="C134" t="str">
            <v>Kg</v>
          </cell>
          <cell r="D134">
            <v>89151207340</v>
          </cell>
          <cell r="E134" t="str">
            <v>Analisado</v>
          </cell>
          <cell r="F134">
            <v>10302</v>
          </cell>
          <cell r="G134" t="str">
            <v>Legumes e Hortaliças</v>
          </cell>
          <cell r="H134">
            <v>45001</v>
          </cell>
          <cell r="I134">
            <v>5.55</v>
          </cell>
        </row>
        <row r="135">
          <cell r="A135">
            <v>236318</v>
          </cell>
          <cell r="B135" t="str">
            <v>MANJERICÃO</v>
          </cell>
          <cell r="C135" t="str">
            <v>Kg</v>
          </cell>
          <cell r="D135">
            <v>89151207420</v>
          </cell>
          <cell r="E135" t="str">
            <v>Analisado</v>
          </cell>
          <cell r="F135">
            <v>10302</v>
          </cell>
          <cell r="G135" t="str">
            <v>Legumes e Hortaliças</v>
          </cell>
          <cell r="H135">
            <v>45001</v>
          </cell>
          <cell r="I135">
            <v>8.44</v>
          </cell>
        </row>
        <row r="136">
          <cell r="A136">
            <v>236320</v>
          </cell>
          <cell r="B136" t="str">
            <v>BISCOITO DOCE</v>
          </cell>
          <cell r="C136" t="str">
            <v>un</v>
          </cell>
          <cell r="D136">
            <v>89201802866</v>
          </cell>
          <cell r="E136" t="str">
            <v>Analisado</v>
          </cell>
          <cell r="F136">
            <v>10402</v>
          </cell>
          <cell r="G136" t="str">
            <v>Produtos Panificados</v>
          </cell>
          <cell r="H136">
            <v>45001</v>
          </cell>
          <cell r="I136"/>
        </row>
        <row r="137">
          <cell r="A137">
            <v>236322</v>
          </cell>
          <cell r="B137" t="str">
            <v>CARNE, FRANGO (COXA/ SOBRECOXA)</v>
          </cell>
          <cell r="C137" t="str">
            <v>Kg</v>
          </cell>
          <cell r="D137">
            <v>89050302100</v>
          </cell>
          <cell r="E137" t="str">
            <v>Analisado</v>
          </cell>
          <cell r="F137">
            <v>10102</v>
          </cell>
          <cell r="G137" t="str">
            <v>Aves Abatidas</v>
          </cell>
          <cell r="H137">
            <v>45001</v>
          </cell>
          <cell r="I137">
            <v>15.98</v>
          </cell>
        </row>
        <row r="138">
          <cell r="A138">
            <v>236323</v>
          </cell>
          <cell r="B138" t="str">
            <v>ATUM, CONSERVA</v>
          </cell>
          <cell r="C138" t="str">
            <v>un</v>
          </cell>
          <cell r="D138">
            <v>89050700849</v>
          </cell>
          <cell r="E138" t="str">
            <v>Analisado</v>
          </cell>
          <cell r="F138">
            <v>10103</v>
          </cell>
          <cell r="G138" t="str">
            <v>Peixes</v>
          </cell>
          <cell r="H138">
            <v>45001</v>
          </cell>
          <cell r="I138">
            <v>22.580000000000002</v>
          </cell>
        </row>
        <row r="139">
          <cell r="A139">
            <v>236326</v>
          </cell>
          <cell r="B139" t="str">
            <v>MASSA ALIMENTICIA, GRAVATA</v>
          </cell>
          <cell r="C139" t="str">
            <v>un</v>
          </cell>
          <cell r="D139">
            <v>89201701830</v>
          </cell>
          <cell r="E139" t="str">
            <v>Analisado</v>
          </cell>
          <cell r="F139">
            <v>10401</v>
          </cell>
          <cell r="G139" t="str">
            <v>Farinhas e Massas Alimentícias</v>
          </cell>
          <cell r="H139">
            <v>45001</v>
          </cell>
          <cell r="I139">
            <v>4.74</v>
          </cell>
        </row>
        <row r="140">
          <cell r="A140">
            <v>236328</v>
          </cell>
          <cell r="B140" t="str">
            <v>UVA PASSA</v>
          </cell>
          <cell r="C140" t="str">
            <v>un</v>
          </cell>
          <cell r="D140">
            <v>89252400404</v>
          </cell>
          <cell r="E140" t="str">
            <v>Analisado</v>
          </cell>
          <cell r="F140">
            <v>10502</v>
          </cell>
          <cell r="G140" t="str">
            <v>Produtos de Confeitaria</v>
          </cell>
          <cell r="H140">
            <v>45001</v>
          </cell>
          <cell r="I140">
            <v>8.99</v>
          </cell>
        </row>
        <row r="141">
          <cell r="A141">
            <v>236329</v>
          </cell>
          <cell r="B141" t="str">
            <v>OLEO, MILHO</v>
          </cell>
          <cell r="C141" t="str">
            <v>un</v>
          </cell>
          <cell r="D141">
            <v>89453700464</v>
          </cell>
          <cell r="E141" t="str">
            <v>Analisado</v>
          </cell>
          <cell r="F141">
            <v>10901</v>
          </cell>
          <cell r="G141" t="str">
            <v>Óleos</v>
          </cell>
          <cell r="H141">
            <v>45001</v>
          </cell>
          <cell r="I141">
            <v>16.59</v>
          </cell>
        </row>
        <row r="142">
          <cell r="A142">
            <v>236330</v>
          </cell>
          <cell r="B142" t="str">
            <v>VINAGRE, ÁLCOOL</v>
          </cell>
          <cell r="C142" t="str">
            <v>un</v>
          </cell>
          <cell r="D142">
            <v>89504100507</v>
          </cell>
          <cell r="E142" t="str">
            <v>Analisado</v>
          </cell>
          <cell r="F142">
            <v>11001</v>
          </cell>
          <cell r="G142" t="str">
            <v>Condimentos e Produtos Correlatos</v>
          </cell>
          <cell r="H142">
            <v>45001</v>
          </cell>
          <cell r="I142">
            <v>2.5300000000000002</v>
          </cell>
        </row>
        <row r="143">
          <cell r="A143">
            <v>259248</v>
          </cell>
          <cell r="B143" t="str">
            <v>FORMULA INFANTIL, ELEMENTAR</v>
          </cell>
          <cell r="C143" t="str">
            <v>un</v>
          </cell>
          <cell r="D143">
            <v>89403309257</v>
          </cell>
          <cell r="E143" t="str">
            <v>Analisado</v>
          </cell>
          <cell r="F143">
            <v>10802</v>
          </cell>
          <cell r="G143" t="str">
            <v>Alimentos Dietéticos</v>
          </cell>
          <cell r="H143">
            <v>45001</v>
          </cell>
          <cell r="I143">
            <v>263</v>
          </cell>
        </row>
        <row r="144">
          <cell r="A144">
            <v>259249</v>
          </cell>
          <cell r="B144" t="str">
            <v>FORMULA INFANTIL, EXTENSAMENTE HIDROLISADA</v>
          </cell>
          <cell r="C144" t="str">
            <v>un</v>
          </cell>
          <cell r="D144">
            <v>89403306150</v>
          </cell>
          <cell r="E144" t="str">
            <v>Analisado</v>
          </cell>
          <cell r="F144">
            <v>10802</v>
          </cell>
          <cell r="G144" t="str">
            <v>Alimentos Dietéticos</v>
          </cell>
          <cell r="H144">
            <v>45001</v>
          </cell>
          <cell r="I144">
            <v>119.99000000000001</v>
          </cell>
        </row>
        <row r="145">
          <cell r="A145">
            <v>259250</v>
          </cell>
          <cell r="B145" t="str">
            <v>FORMULA INFANTIL, SEMI ELEMENTAR HIDROLISADA</v>
          </cell>
          <cell r="C145" t="str">
            <v>un</v>
          </cell>
          <cell r="D145">
            <v>89403305774</v>
          </cell>
          <cell r="E145" t="str">
            <v>Analisado</v>
          </cell>
          <cell r="F145">
            <v>10802</v>
          </cell>
          <cell r="G145" t="str">
            <v>Alimentos Dietéticos</v>
          </cell>
          <cell r="H145">
            <v>45001</v>
          </cell>
          <cell r="I145">
            <v>193.49</v>
          </cell>
        </row>
        <row r="146">
          <cell r="A146">
            <v>259252</v>
          </cell>
          <cell r="B146" t="str">
            <v>FORMULA INFANTIL, AR</v>
          </cell>
          <cell r="C146" t="str">
            <v>un</v>
          </cell>
          <cell r="D146">
            <v>89403302406</v>
          </cell>
          <cell r="E146" t="str">
            <v>Analisado</v>
          </cell>
          <cell r="F146">
            <v>10802</v>
          </cell>
          <cell r="G146" t="str">
            <v>Alimentos Dietéticos</v>
          </cell>
          <cell r="H146">
            <v>45001</v>
          </cell>
          <cell r="I146">
            <v>55</v>
          </cell>
        </row>
        <row r="147">
          <cell r="A147">
            <v>259254</v>
          </cell>
          <cell r="B147" t="str">
            <v>FORMULA INFANTIL, ISENTA DE FENILALANINA, CRIANÇAS DE 1 A 8 ANOS</v>
          </cell>
          <cell r="C147" t="str">
            <v>un</v>
          </cell>
          <cell r="D147">
            <v>89403303054</v>
          </cell>
          <cell r="E147" t="str">
            <v>Analisado</v>
          </cell>
          <cell r="F147">
            <v>10802</v>
          </cell>
          <cell r="G147" t="str">
            <v>Alimentos Dietéticos</v>
          </cell>
          <cell r="H147">
            <v>45001</v>
          </cell>
          <cell r="I147">
            <v>356.98</v>
          </cell>
        </row>
        <row r="148">
          <cell r="A148">
            <v>259255</v>
          </cell>
          <cell r="B148" t="str">
            <v>ALIMENTO DIETÉTICO A BASE DE ARROZ, EM PÓ</v>
          </cell>
          <cell r="C148" t="str">
            <v>un</v>
          </cell>
          <cell r="D148">
            <v>89403307637</v>
          </cell>
          <cell r="E148" t="str">
            <v>Analisado</v>
          </cell>
          <cell r="F148">
            <v>10802</v>
          </cell>
          <cell r="G148" t="str">
            <v>Alimentos Dietéticos</v>
          </cell>
          <cell r="H148">
            <v>45001</v>
          </cell>
          <cell r="I148">
            <v>41.61</v>
          </cell>
        </row>
        <row r="149">
          <cell r="A149">
            <v>259256</v>
          </cell>
          <cell r="B149" t="str">
            <v>FORMULA INFANTIL DE SEGMENTO</v>
          </cell>
          <cell r="C149" t="str">
            <v>un</v>
          </cell>
          <cell r="D149">
            <v>89403306401</v>
          </cell>
          <cell r="E149" t="str">
            <v>Analisado</v>
          </cell>
          <cell r="F149">
            <v>10802</v>
          </cell>
          <cell r="G149" t="str">
            <v>Alimentos Dietéticos</v>
          </cell>
          <cell r="H149">
            <v>45001</v>
          </cell>
          <cell r="I149">
            <v>65.989999999999995</v>
          </cell>
        </row>
        <row r="150">
          <cell r="A150">
            <v>259257</v>
          </cell>
          <cell r="B150" t="str">
            <v>COMPLEMENTO ALIMENTAR, EM PÓ</v>
          </cell>
          <cell r="C150" t="str">
            <v>un</v>
          </cell>
          <cell r="D150">
            <v>89403403008</v>
          </cell>
          <cell r="E150" t="str">
            <v>Analisado</v>
          </cell>
          <cell r="F150">
            <v>10802</v>
          </cell>
          <cell r="G150" t="str">
            <v>Alimentos Dietéticos</v>
          </cell>
          <cell r="H150">
            <v>45001</v>
          </cell>
          <cell r="I150">
            <v>53.31</v>
          </cell>
        </row>
        <row r="151">
          <cell r="A151">
            <v>259258</v>
          </cell>
          <cell r="B151" t="str">
            <v>REQUEIJÃO CREMOSO</v>
          </cell>
          <cell r="C151" t="str">
            <v>un</v>
          </cell>
          <cell r="D151">
            <v>89101003368</v>
          </cell>
          <cell r="E151" t="str">
            <v>Analisado</v>
          </cell>
          <cell r="F151">
            <v>10201</v>
          </cell>
          <cell r="G151" t="str">
            <v>Laticínios</v>
          </cell>
          <cell r="H151">
            <v>45001</v>
          </cell>
          <cell r="I151">
            <v>7.28</v>
          </cell>
        </row>
        <row r="152">
          <cell r="A152">
            <v>261404</v>
          </cell>
          <cell r="B152" t="str">
            <v>MASSA ALIMENTICIA, ARROZ</v>
          </cell>
          <cell r="C152" t="str">
            <v>un</v>
          </cell>
          <cell r="D152">
            <v>89201702055</v>
          </cell>
          <cell r="E152" t="str">
            <v>Analisado</v>
          </cell>
          <cell r="F152">
            <v>10401</v>
          </cell>
          <cell r="G152" t="str">
            <v>Farinhas e Massas Alimentícias</v>
          </cell>
          <cell r="H152">
            <v>45001</v>
          </cell>
          <cell r="I152">
            <v>4.9800000000000004</v>
          </cell>
        </row>
        <row r="153">
          <cell r="A153">
            <v>269887</v>
          </cell>
          <cell r="B153" t="str">
            <v>QUEIJO PROCESSADO, UHT</v>
          </cell>
          <cell r="C153" t="str">
            <v>un</v>
          </cell>
          <cell r="D153">
            <v>89101003449</v>
          </cell>
          <cell r="E153" t="str">
            <v>Analisado</v>
          </cell>
          <cell r="F153">
            <v>10201</v>
          </cell>
          <cell r="G153" t="str">
            <v>Laticínios</v>
          </cell>
          <cell r="H153">
            <v>45001</v>
          </cell>
          <cell r="I153">
            <v>10.8</v>
          </cell>
        </row>
        <row r="154">
          <cell r="A154">
            <v>272995</v>
          </cell>
          <cell r="B154" t="str">
            <v>AVEIA, FARINHA</v>
          </cell>
          <cell r="C154" t="str">
            <v>un</v>
          </cell>
          <cell r="D154">
            <v>89201605289</v>
          </cell>
          <cell r="E154" t="str">
            <v>Analisado</v>
          </cell>
          <cell r="F154">
            <v>10401</v>
          </cell>
          <cell r="G154" t="str">
            <v>Farinhas e Massas Alimentícias</v>
          </cell>
          <cell r="H154">
            <v>45001</v>
          </cell>
          <cell r="I154">
            <v>3.44</v>
          </cell>
        </row>
        <row r="155">
          <cell r="A155">
            <v>272996</v>
          </cell>
          <cell r="B155" t="str">
            <v>AVEIA, FLOCOS</v>
          </cell>
          <cell r="C155" t="str">
            <v>un</v>
          </cell>
          <cell r="D155">
            <v>89201605360</v>
          </cell>
          <cell r="E155" t="str">
            <v>Analisado</v>
          </cell>
          <cell r="F155">
            <v>10401</v>
          </cell>
          <cell r="G155" t="str">
            <v>Farinhas e Massas Alimentícias</v>
          </cell>
          <cell r="H155">
            <v>45001</v>
          </cell>
          <cell r="I155">
            <v>3.36</v>
          </cell>
        </row>
        <row r="156">
          <cell r="A156">
            <v>272997</v>
          </cell>
          <cell r="B156" t="str">
            <v>AVEIA, FLOCOS FINOS</v>
          </cell>
          <cell r="C156" t="str">
            <v>un</v>
          </cell>
          <cell r="D156">
            <v>89201605440</v>
          </cell>
          <cell r="E156" t="str">
            <v>Analisado</v>
          </cell>
          <cell r="F156">
            <v>10401</v>
          </cell>
          <cell r="G156" t="str">
            <v>Farinhas e Massas Alimentícias</v>
          </cell>
          <cell r="H156">
            <v>45001</v>
          </cell>
          <cell r="I156">
            <v>3.5300000000000002</v>
          </cell>
        </row>
        <row r="157">
          <cell r="A157">
            <v>273648</v>
          </cell>
          <cell r="B157" t="str">
            <v>FEIJÃO FRADINHO</v>
          </cell>
          <cell r="C157" t="str">
            <v>un</v>
          </cell>
          <cell r="D157">
            <v>89151103218</v>
          </cell>
          <cell r="E157" t="str">
            <v>Analisado</v>
          </cell>
          <cell r="F157">
            <v>10301</v>
          </cell>
          <cell r="G157" t="str">
            <v>Cereais Beneficiados</v>
          </cell>
          <cell r="H157">
            <v>45001</v>
          </cell>
          <cell r="I157">
            <v>3.44</v>
          </cell>
        </row>
        <row r="158">
          <cell r="A158">
            <v>278370</v>
          </cell>
          <cell r="B158" t="str">
            <v>SUCO INTEGRAL, FRUTA</v>
          </cell>
          <cell r="C158" t="str">
            <v>un</v>
          </cell>
          <cell r="D158">
            <v>89604401738</v>
          </cell>
          <cell r="E158" t="str">
            <v>Analisado</v>
          </cell>
          <cell r="F158">
            <v>11201</v>
          </cell>
          <cell r="G158" t="str">
            <v>Bebidas Não Alcoolicas e Sorvetes</v>
          </cell>
          <cell r="H158">
            <v>45001</v>
          </cell>
          <cell r="I158">
            <v>3.86</v>
          </cell>
        </row>
        <row r="159">
          <cell r="A159">
            <v>278371</v>
          </cell>
          <cell r="B159" t="str">
            <v>SUCO INTEGRAL, FRUTA</v>
          </cell>
          <cell r="C159" t="str">
            <v>un</v>
          </cell>
          <cell r="D159">
            <v>89604401819</v>
          </cell>
          <cell r="E159" t="str">
            <v>Analisado</v>
          </cell>
          <cell r="F159">
            <v>11201</v>
          </cell>
          <cell r="G159" t="str">
            <v>Bebidas Não Alcoolicas e Sorvetes</v>
          </cell>
          <cell r="H159">
            <v>45001</v>
          </cell>
          <cell r="I159">
            <v>9.7799999999999994</v>
          </cell>
        </row>
        <row r="160">
          <cell r="A160">
            <v>278372</v>
          </cell>
          <cell r="B160" t="str">
            <v>CHOCOLATE COM 50% CACAU</v>
          </cell>
          <cell r="C160" t="str">
            <v>un</v>
          </cell>
          <cell r="D160">
            <v>89554201439</v>
          </cell>
          <cell r="E160" t="str">
            <v>Analisado</v>
          </cell>
          <cell r="F160">
            <v>11101</v>
          </cell>
          <cell r="G160" t="str">
            <v>Produtos e Preparados Solúveis</v>
          </cell>
          <cell r="H160">
            <v>45001</v>
          </cell>
          <cell r="I160">
            <v>13.5</v>
          </cell>
        </row>
        <row r="161">
          <cell r="A161">
            <v>278373</v>
          </cell>
          <cell r="B161" t="str">
            <v>TORRADA SALGADA, INTEGRAL</v>
          </cell>
          <cell r="C161" t="str">
            <v>un</v>
          </cell>
          <cell r="D161">
            <v>89201902739</v>
          </cell>
          <cell r="E161" t="str">
            <v>Analisado</v>
          </cell>
          <cell r="F161">
            <v>10402</v>
          </cell>
          <cell r="G161" t="str">
            <v>Produtos Panificados</v>
          </cell>
          <cell r="H161">
            <v>45001</v>
          </cell>
          <cell r="I161">
            <v>0.89</v>
          </cell>
        </row>
        <row r="162">
          <cell r="A162">
            <v>278374</v>
          </cell>
          <cell r="B162" t="str">
            <v>BISCOITO POLVILHO, SALGADO</v>
          </cell>
          <cell r="C162" t="str">
            <v>un</v>
          </cell>
          <cell r="D162">
            <v>89201803161</v>
          </cell>
          <cell r="E162" t="str">
            <v>Analisado</v>
          </cell>
          <cell r="F162">
            <v>10402</v>
          </cell>
          <cell r="G162" t="str">
            <v>Produtos Panificados</v>
          </cell>
          <cell r="H162">
            <v>45001</v>
          </cell>
          <cell r="I162">
            <v>5.58</v>
          </cell>
        </row>
        <row r="163">
          <cell r="A163">
            <v>278375</v>
          </cell>
          <cell r="B163" t="str">
            <v>BISCOITO DOCE</v>
          </cell>
          <cell r="C163" t="str">
            <v>un</v>
          </cell>
          <cell r="D163">
            <v>89201802947</v>
          </cell>
          <cell r="E163" t="str">
            <v>Analisado</v>
          </cell>
          <cell r="F163">
            <v>10402</v>
          </cell>
          <cell r="G163" t="str">
            <v>Produtos Panificados</v>
          </cell>
          <cell r="H163">
            <v>45001</v>
          </cell>
          <cell r="I163">
            <v>11.43</v>
          </cell>
        </row>
        <row r="164">
          <cell r="A164">
            <v>278376</v>
          </cell>
          <cell r="B164" t="str">
            <v>BISCOITO POLVILHO, DOCE</v>
          </cell>
          <cell r="C164" t="str">
            <v>un</v>
          </cell>
          <cell r="D164">
            <v>89201803080</v>
          </cell>
          <cell r="E164" t="str">
            <v>Analisado</v>
          </cell>
          <cell r="F164">
            <v>10402</v>
          </cell>
          <cell r="G164" t="str">
            <v>Produtos Panificados</v>
          </cell>
          <cell r="H164">
            <v>45001</v>
          </cell>
          <cell r="I164">
            <v>2.99</v>
          </cell>
        </row>
        <row r="165">
          <cell r="A165">
            <v>278377</v>
          </cell>
          <cell r="B165" t="str">
            <v>ALIMENTO DIETÉTICO, SOJA</v>
          </cell>
          <cell r="C165" t="str">
            <v>un</v>
          </cell>
          <cell r="D165">
            <v>89403310000</v>
          </cell>
          <cell r="E165" t="str">
            <v>Analisado</v>
          </cell>
          <cell r="F165">
            <v>10802</v>
          </cell>
          <cell r="G165" t="str">
            <v>Alimentos Dietéticos</v>
          </cell>
          <cell r="H165">
            <v>45001</v>
          </cell>
          <cell r="I165">
            <v>64.489999999999995</v>
          </cell>
        </row>
        <row r="166">
          <cell r="A166">
            <v>278378</v>
          </cell>
          <cell r="B166" t="str">
            <v>FORMULA INFANTIL, PTN, LÁCTEA</v>
          </cell>
          <cell r="C166" t="str">
            <v>un</v>
          </cell>
          <cell r="D166">
            <v>89403310182</v>
          </cell>
          <cell r="E166" t="str">
            <v>Analisado</v>
          </cell>
          <cell r="F166">
            <v>10802</v>
          </cell>
          <cell r="G166" t="str">
            <v>Alimentos Dietéticos</v>
          </cell>
          <cell r="H166">
            <v>45001</v>
          </cell>
          <cell r="I166">
            <v>38.49</v>
          </cell>
        </row>
        <row r="167">
          <cell r="A167">
            <v>278379</v>
          </cell>
          <cell r="B167" t="str">
            <v>IOGURTE DESNATADO, SEM LACTOSE</v>
          </cell>
          <cell r="C167" t="str">
            <v>un</v>
          </cell>
          <cell r="D167">
            <v>89101003520</v>
          </cell>
          <cell r="E167" t="str">
            <v>Analisado</v>
          </cell>
          <cell r="F167">
            <v>10201</v>
          </cell>
          <cell r="G167" t="str">
            <v>Laticínios</v>
          </cell>
          <cell r="H167">
            <v>45001</v>
          </cell>
          <cell r="I167">
            <v>2.85</v>
          </cell>
        </row>
        <row r="168">
          <cell r="A168">
            <v>278380</v>
          </cell>
          <cell r="B168" t="str">
            <v>LEITE DE VACA, SEM LACTOSE, PÓ</v>
          </cell>
          <cell r="C168" t="str">
            <v>un</v>
          </cell>
          <cell r="D168">
            <v>89100902504</v>
          </cell>
          <cell r="E168" t="str">
            <v>Analisado</v>
          </cell>
          <cell r="F168">
            <v>10201</v>
          </cell>
          <cell r="G168" t="str">
            <v>Laticínios</v>
          </cell>
          <cell r="H168">
            <v>45001</v>
          </cell>
          <cell r="I168">
            <v>29.3</v>
          </cell>
        </row>
        <row r="169">
          <cell r="A169">
            <v>278381</v>
          </cell>
          <cell r="B169" t="str">
            <v>FORMULA INFANTIL, ELEMENTAR</v>
          </cell>
          <cell r="C169" t="str">
            <v>un</v>
          </cell>
          <cell r="D169">
            <v>89403305936</v>
          </cell>
          <cell r="E169" t="str">
            <v>Analisado</v>
          </cell>
          <cell r="F169">
            <v>10802</v>
          </cell>
          <cell r="G169" t="str">
            <v>Alimentos Dietéticos</v>
          </cell>
          <cell r="H169">
            <v>45001</v>
          </cell>
          <cell r="I169">
            <v>289.99</v>
          </cell>
        </row>
        <row r="170">
          <cell r="A170">
            <v>299930</v>
          </cell>
          <cell r="B170" t="str">
            <v>MANGA PALMER</v>
          </cell>
          <cell r="C170" t="str">
            <v>Kg</v>
          </cell>
          <cell r="D170">
            <v>89151305511</v>
          </cell>
          <cell r="E170" t="str">
            <v>Analisado</v>
          </cell>
          <cell r="F170">
            <v>10303</v>
          </cell>
          <cell r="G170" t="str">
            <v>Frutas</v>
          </cell>
          <cell r="H170">
            <v>45001</v>
          </cell>
          <cell r="I170">
            <v>4.4800000000000004</v>
          </cell>
        </row>
        <row r="171">
          <cell r="A171">
            <v>299931</v>
          </cell>
          <cell r="B171" t="str">
            <v>PEIXE (LINGUADO)</v>
          </cell>
          <cell r="C171" t="str">
            <v>Kg</v>
          </cell>
          <cell r="D171">
            <v>89050402660</v>
          </cell>
          <cell r="E171" t="str">
            <v>Analisado</v>
          </cell>
          <cell r="F171">
            <v>10103</v>
          </cell>
          <cell r="G171" t="str">
            <v>Peixes</v>
          </cell>
          <cell r="H171">
            <v>45001</v>
          </cell>
          <cell r="I171">
            <v>50</v>
          </cell>
        </row>
        <row r="172">
          <cell r="A172">
            <v>299932</v>
          </cell>
          <cell r="B172" t="str">
            <v>PEIXE (MERLUZA)</v>
          </cell>
          <cell r="C172" t="str">
            <v>Kg</v>
          </cell>
          <cell r="D172">
            <v>89050402821</v>
          </cell>
          <cell r="E172" t="str">
            <v>Analisado</v>
          </cell>
          <cell r="F172">
            <v>10103</v>
          </cell>
          <cell r="G172" t="str">
            <v>Peixes</v>
          </cell>
          <cell r="H172">
            <v>45001</v>
          </cell>
          <cell r="I172">
            <v>38</v>
          </cell>
        </row>
        <row r="173">
          <cell r="A173">
            <v>299933</v>
          </cell>
          <cell r="B173" t="str">
            <v>OVO DE GALINHA</v>
          </cell>
          <cell r="C173" t="str">
            <v>un</v>
          </cell>
          <cell r="D173">
            <v>89100800418</v>
          </cell>
          <cell r="E173" t="str">
            <v>Analisado</v>
          </cell>
          <cell r="F173">
            <v>10202</v>
          </cell>
          <cell r="G173" t="str">
            <v>Ovos</v>
          </cell>
          <cell r="H173">
            <v>45001</v>
          </cell>
          <cell r="I173">
            <v>19.400000000000002</v>
          </cell>
        </row>
        <row r="174">
          <cell r="A174">
            <v>299934</v>
          </cell>
          <cell r="B174" t="str">
            <v>OVO DE GALINHA</v>
          </cell>
          <cell r="C174" t="str">
            <v>un</v>
          </cell>
          <cell r="D174">
            <v>89100800507</v>
          </cell>
          <cell r="E174" t="str">
            <v>Analisado</v>
          </cell>
          <cell r="F174">
            <v>10202</v>
          </cell>
          <cell r="G174" t="str">
            <v>Ovos</v>
          </cell>
          <cell r="H174">
            <v>45001</v>
          </cell>
          <cell r="I174">
            <v>22.34</v>
          </cell>
        </row>
        <row r="175">
          <cell r="A175">
            <v>299935</v>
          </cell>
          <cell r="B175" t="str">
            <v>FÓRMULA INFANTIL, AR, PÓ</v>
          </cell>
          <cell r="C175" t="str">
            <v>un</v>
          </cell>
          <cell r="D175">
            <v>89403310930</v>
          </cell>
          <cell r="E175" t="str">
            <v>Analisado</v>
          </cell>
          <cell r="F175">
            <v>10802</v>
          </cell>
          <cell r="G175" t="str">
            <v>Alimentos Dietéticos</v>
          </cell>
          <cell r="H175">
            <v>45001</v>
          </cell>
          <cell r="I175">
            <v>69.900000000000006</v>
          </cell>
        </row>
        <row r="176">
          <cell r="A176">
            <v>299936</v>
          </cell>
          <cell r="B176" t="str">
            <v>ADOÇANTE DIETÉTICO, LÍQUIDO</v>
          </cell>
          <cell r="C176" t="str">
            <v>un</v>
          </cell>
          <cell r="D176">
            <v>89403201642</v>
          </cell>
          <cell r="E176" t="str">
            <v>Analisado</v>
          </cell>
          <cell r="F176">
            <v>10802</v>
          </cell>
          <cell r="G176" t="str">
            <v>Alimentos Dietéticos</v>
          </cell>
          <cell r="H176">
            <v>45001</v>
          </cell>
          <cell r="I176">
            <v>8.49</v>
          </cell>
        </row>
        <row r="177">
          <cell r="A177">
            <v>299937</v>
          </cell>
          <cell r="B177" t="str">
            <v>GRÃO DE BICO</v>
          </cell>
          <cell r="C177" t="str">
            <v>un</v>
          </cell>
          <cell r="D177">
            <v>89151103803</v>
          </cell>
          <cell r="E177" t="str">
            <v>Analisado</v>
          </cell>
          <cell r="F177">
            <v>10301</v>
          </cell>
          <cell r="G177" t="str">
            <v>Cereais Beneficiados</v>
          </cell>
          <cell r="H177">
            <v>45001</v>
          </cell>
          <cell r="I177">
            <v>8.6300000000000008</v>
          </cell>
        </row>
        <row r="178">
          <cell r="A178">
            <v>299938</v>
          </cell>
          <cell r="B178" t="str">
            <v>REPOLHO ROXO</v>
          </cell>
          <cell r="C178" t="str">
            <v>Kg</v>
          </cell>
          <cell r="D178">
            <v>89151603458</v>
          </cell>
          <cell r="E178" t="str">
            <v>Analisado</v>
          </cell>
          <cell r="F178">
            <v>10302</v>
          </cell>
          <cell r="G178" t="str">
            <v>Legumes e Hortaliças</v>
          </cell>
          <cell r="H178">
            <v>45001</v>
          </cell>
          <cell r="I178">
            <v>4.99</v>
          </cell>
        </row>
        <row r="179">
          <cell r="A179">
            <v>299939</v>
          </cell>
          <cell r="B179" t="str">
            <v>FARINHA DE MILHO FLOCADA</v>
          </cell>
          <cell r="C179" t="str">
            <v>un</v>
          </cell>
          <cell r="D179">
            <v>89201606501</v>
          </cell>
          <cell r="E179" t="str">
            <v>Analisado</v>
          </cell>
          <cell r="F179">
            <v>10401</v>
          </cell>
          <cell r="G179" t="str">
            <v>Farinhas e Massas Alimentícias</v>
          </cell>
          <cell r="H179">
            <v>45001</v>
          </cell>
          <cell r="I179">
            <v>2.5</v>
          </cell>
        </row>
        <row r="180">
          <cell r="A180">
            <v>299940</v>
          </cell>
          <cell r="B180" t="str">
            <v>VINAGRE DE MAÇÃ</v>
          </cell>
          <cell r="C180" t="str">
            <v>un</v>
          </cell>
          <cell r="D180">
            <v>89504100850</v>
          </cell>
          <cell r="E180" t="str">
            <v>Analisado</v>
          </cell>
          <cell r="F180">
            <v>11001</v>
          </cell>
          <cell r="G180" t="str">
            <v>Condimentos e Produtos Correlatos</v>
          </cell>
          <cell r="H180">
            <v>45001</v>
          </cell>
          <cell r="I180">
            <v>6.72</v>
          </cell>
        </row>
        <row r="181">
          <cell r="A181">
            <v>304885</v>
          </cell>
          <cell r="B181" t="str">
            <v>LEITE EM PÓ, DESNATADO</v>
          </cell>
          <cell r="C181" t="str">
            <v>un</v>
          </cell>
          <cell r="D181">
            <v>90100900129</v>
          </cell>
          <cell r="E181" t="str">
            <v>Analisado</v>
          </cell>
          <cell r="F181">
            <v>10201</v>
          </cell>
          <cell r="G181" t="str">
            <v>Laticínios</v>
          </cell>
          <cell r="H181">
            <v>45001</v>
          </cell>
          <cell r="I181">
            <v>16.9725</v>
          </cell>
        </row>
        <row r="182">
          <cell r="A182">
            <v>304886</v>
          </cell>
          <cell r="B182" t="str">
            <v>LEITE EM PÓ, INTEGRAL</v>
          </cell>
          <cell r="C182" t="str">
            <v>un</v>
          </cell>
          <cell r="D182">
            <v>90100900200</v>
          </cell>
          <cell r="E182" t="str">
            <v>Analisado</v>
          </cell>
          <cell r="F182">
            <v>10201</v>
          </cell>
          <cell r="G182" t="str">
            <v>Laticínios</v>
          </cell>
          <cell r="H182">
            <v>45001</v>
          </cell>
          <cell r="I182">
            <v>17.653333</v>
          </cell>
        </row>
        <row r="183">
          <cell r="A183">
            <v>304887</v>
          </cell>
          <cell r="B183" t="str">
            <v>LEITE INTEGRAL, UAT (UHT)</v>
          </cell>
          <cell r="C183" t="str">
            <v>un</v>
          </cell>
          <cell r="D183">
            <v>90100900803</v>
          </cell>
          <cell r="E183" t="str">
            <v>Analisado</v>
          </cell>
          <cell r="F183">
            <v>10201</v>
          </cell>
          <cell r="G183" t="str">
            <v>Laticínios</v>
          </cell>
          <cell r="H183">
            <v>45001</v>
          </cell>
          <cell r="I183">
            <v>5.8123529999999999</v>
          </cell>
        </row>
        <row r="184">
          <cell r="A184">
            <v>304888</v>
          </cell>
          <cell r="B184" t="str">
            <v>LEITE DE VACA, SEM LACTOSE, PÓ</v>
          </cell>
          <cell r="C184" t="str">
            <v>un</v>
          </cell>
          <cell r="D184">
            <v>90100902504</v>
          </cell>
          <cell r="E184" t="str">
            <v>Analisado</v>
          </cell>
          <cell r="F184">
            <v>10201</v>
          </cell>
          <cell r="G184" t="str">
            <v>Laticínios</v>
          </cell>
          <cell r="H184">
            <v>45001</v>
          </cell>
          <cell r="I184">
            <v>29.6</v>
          </cell>
        </row>
        <row r="185">
          <cell r="A185">
            <v>304889</v>
          </cell>
          <cell r="B185" t="str">
            <v>QUEIJO PROCESSADO, UHT</v>
          </cell>
          <cell r="C185" t="str">
            <v>un</v>
          </cell>
          <cell r="D185">
            <v>90101003449</v>
          </cell>
          <cell r="E185" t="str">
            <v>Analisado</v>
          </cell>
          <cell r="F185">
            <v>10201</v>
          </cell>
          <cell r="G185" t="str">
            <v>Laticínios</v>
          </cell>
          <cell r="H185">
            <v>45001</v>
          </cell>
          <cell r="I185">
            <v>12.095000000000001</v>
          </cell>
        </row>
        <row r="186">
          <cell r="A186">
            <v>304890</v>
          </cell>
          <cell r="B186" t="str">
            <v>FORMULA INFANTIL, SEM LACTOSE</v>
          </cell>
          <cell r="C186" t="str">
            <v>un</v>
          </cell>
          <cell r="D186">
            <v>90403301787</v>
          </cell>
          <cell r="E186" t="str">
            <v>Analisado</v>
          </cell>
          <cell r="F186">
            <v>10802</v>
          </cell>
          <cell r="G186" t="str">
            <v>Alimentos Dietéticos</v>
          </cell>
          <cell r="H186">
            <v>45001</v>
          </cell>
          <cell r="I186">
            <v>69.284999999999997</v>
          </cell>
        </row>
        <row r="187">
          <cell r="A187">
            <v>304891</v>
          </cell>
          <cell r="B187" t="str">
            <v>FORMULA INFANTIL, AR</v>
          </cell>
          <cell r="C187" t="str">
            <v>un</v>
          </cell>
          <cell r="D187">
            <v>90403302406</v>
          </cell>
          <cell r="E187" t="str">
            <v>Analisado</v>
          </cell>
          <cell r="F187">
            <v>10802</v>
          </cell>
          <cell r="G187" t="str">
            <v>Alimentos Dietéticos</v>
          </cell>
          <cell r="H187">
            <v>45001</v>
          </cell>
          <cell r="I187">
            <v>54.995000000000005</v>
          </cell>
        </row>
        <row r="188">
          <cell r="A188">
            <v>304892</v>
          </cell>
          <cell r="B188" t="str">
            <v>FORMULA INFANTIL, ISENTA DE FENILALANINA</v>
          </cell>
          <cell r="C188" t="str">
            <v>un</v>
          </cell>
          <cell r="D188">
            <v>90403303054</v>
          </cell>
          <cell r="E188" t="str">
            <v>Analisado</v>
          </cell>
          <cell r="F188">
            <v>10802</v>
          </cell>
          <cell r="G188" t="str">
            <v>Alimentos Dietéticos</v>
          </cell>
          <cell r="H188">
            <v>45001</v>
          </cell>
          <cell r="I188">
            <v>392.36666700000001</v>
          </cell>
        </row>
        <row r="189">
          <cell r="A189">
            <v>304893</v>
          </cell>
          <cell r="B189" t="str">
            <v>ALIMENTO DIETÉTICO, SOJA</v>
          </cell>
          <cell r="C189" t="str">
            <v>un</v>
          </cell>
          <cell r="D189">
            <v>90403303992</v>
          </cell>
          <cell r="E189" t="str">
            <v>Analisado</v>
          </cell>
          <cell r="F189">
            <v>10802</v>
          </cell>
          <cell r="G189" t="str">
            <v>Alimentos Dietéticos</v>
          </cell>
          <cell r="H189">
            <v>45001</v>
          </cell>
          <cell r="I189">
            <v>34.456000000000003</v>
          </cell>
        </row>
        <row r="190">
          <cell r="A190">
            <v>304894</v>
          </cell>
          <cell r="B190" t="str">
            <v>FORMULA INFANTIL, SOJA, DE SEGMENTO</v>
          </cell>
          <cell r="C190" t="str">
            <v>un</v>
          </cell>
          <cell r="D190">
            <v>90403305502</v>
          </cell>
          <cell r="E190" t="str">
            <v>Analisado</v>
          </cell>
          <cell r="F190">
            <v>10802</v>
          </cell>
          <cell r="G190" t="str">
            <v>Alimentos Dietéticos</v>
          </cell>
          <cell r="H190">
            <v>45001</v>
          </cell>
          <cell r="I190">
            <v>61.623332999999995</v>
          </cell>
        </row>
        <row r="191">
          <cell r="A191">
            <v>304895</v>
          </cell>
          <cell r="B191" t="str">
            <v>FORMULA INFANTIL, SEMI ELEMENTAR HIDROLISADA</v>
          </cell>
          <cell r="C191" t="str">
            <v>un</v>
          </cell>
          <cell r="D191">
            <v>90403305774</v>
          </cell>
          <cell r="E191" t="str">
            <v>Analisado</v>
          </cell>
          <cell r="F191">
            <v>10802</v>
          </cell>
          <cell r="G191" t="str">
            <v>Alimentos Dietéticos</v>
          </cell>
          <cell r="H191">
            <v>45001</v>
          </cell>
          <cell r="I191">
            <v>232.98750000000001</v>
          </cell>
        </row>
        <row r="192">
          <cell r="A192">
            <v>304896</v>
          </cell>
          <cell r="B192" t="str">
            <v>FORMULA INFANTIL, ELEMENTAR</v>
          </cell>
          <cell r="C192" t="str">
            <v>un</v>
          </cell>
          <cell r="D192">
            <v>90403305936</v>
          </cell>
          <cell r="E192" t="str">
            <v>Analisado</v>
          </cell>
          <cell r="F192">
            <v>10802</v>
          </cell>
          <cell r="G192" t="str">
            <v>Alimentos Dietéticos</v>
          </cell>
          <cell r="H192">
            <v>45001</v>
          </cell>
          <cell r="I192">
            <v>295.98500000000001</v>
          </cell>
        </row>
        <row r="193">
          <cell r="A193">
            <v>304897</v>
          </cell>
          <cell r="B193" t="str">
            <v>FORMULA INFANTIL, EXTENSAMENTE HIDROLISADA</v>
          </cell>
          <cell r="C193" t="str">
            <v>un</v>
          </cell>
          <cell r="D193">
            <v>90403306150</v>
          </cell>
          <cell r="E193" t="str">
            <v>Analisado</v>
          </cell>
          <cell r="F193">
            <v>10802</v>
          </cell>
          <cell r="G193" t="str">
            <v>Alimentos Dietéticos</v>
          </cell>
          <cell r="H193">
            <v>45001</v>
          </cell>
          <cell r="I193">
            <v>127.32333299999999</v>
          </cell>
        </row>
        <row r="194">
          <cell r="A194">
            <v>304898</v>
          </cell>
          <cell r="B194" t="str">
            <v>FORMULA INFANTIL,  DE SEGMENTO</v>
          </cell>
          <cell r="C194" t="str">
            <v>un</v>
          </cell>
          <cell r="D194">
            <v>90403306401</v>
          </cell>
          <cell r="E194" t="str">
            <v>Analisado</v>
          </cell>
          <cell r="F194">
            <v>10802</v>
          </cell>
          <cell r="G194" t="str">
            <v>Alimentos Dietéticos</v>
          </cell>
          <cell r="H194">
            <v>45001</v>
          </cell>
          <cell r="I194">
            <v>68.489999999999995</v>
          </cell>
        </row>
        <row r="195">
          <cell r="A195">
            <v>304899</v>
          </cell>
          <cell r="B195" t="str">
            <v>ALIMENTO DIETÉTICO A BASE DE ARROZ, EM PÓ</v>
          </cell>
          <cell r="C195" t="str">
            <v>un</v>
          </cell>
          <cell r="D195">
            <v>90403307637</v>
          </cell>
          <cell r="E195" t="str">
            <v>Analisado</v>
          </cell>
          <cell r="F195">
            <v>10802</v>
          </cell>
          <cell r="G195" t="str">
            <v>Alimentos Dietéticos</v>
          </cell>
          <cell r="H195">
            <v>45001</v>
          </cell>
          <cell r="I195">
            <v>41.61</v>
          </cell>
        </row>
        <row r="196">
          <cell r="A196">
            <v>304900</v>
          </cell>
          <cell r="B196" t="str">
            <v>FORMULA INFANTIL, ELEMENTAR</v>
          </cell>
          <cell r="C196" t="str">
            <v>un</v>
          </cell>
          <cell r="D196">
            <v>90403309257</v>
          </cell>
          <cell r="E196" t="str">
            <v>Analisado</v>
          </cell>
          <cell r="F196">
            <v>10802</v>
          </cell>
          <cell r="G196" t="str">
            <v>Alimentos Dietéticos</v>
          </cell>
          <cell r="H196">
            <v>45001</v>
          </cell>
          <cell r="I196">
            <v>261.416</v>
          </cell>
        </row>
        <row r="197">
          <cell r="A197">
            <v>304901</v>
          </cell>
          <cell r="B197" t="str">
            <v>ALIMENTO DIETÉTICO, SOJA</v>
          </cell>
          <cell r="C197" t="str">
            <v>un</v>
          </cell>
          <cell r="D197">
            <v>90403310000</v>
          </cell>
          <cell r="E197" t="str">
            <v>Analisado</v>
          </cell>
          <cell r="F197">
            <v>10802</v>
          </cell>
          <cell r="G197" t="str">
            <v>Alimentos Dietéticos</v>
          </cell>
          <cell r="H197">
            <v>45001</v>
          </cell>
          <cell r="I197">
            <v>64.489999999999995</v>
          </cell>
        </row>
        <row r="198">
          <cell r="A198">
            <v>304902</v>
          </cell>
          <cell r="B198" t="str">
            <v>FORMULA INFANTIL, PTN, LÁCTEA</v>
          </cell>
          <cell r="C198" t="str">
            <v>un</v>
          </cell>
          <cell r="D198">
            <v>90403310182</v>
          </cell>
          <cell r="E198" t="str">
            <v>Analisado</v>
          </cell>
          <cell r="F198">
            <v>10802</v>
          </cell>
          <cell r="G198" t="str">
            <v>Alimentos Dietéticos</v>
          </cell>
          <cell r="H198">
            <v>45001</v>
          </cell>
          <cell r="I198">
            <v>38.484999999999999</v>
          </cell>
        </row>
        <row r="199">
          <cell r="A199">
            <v>304903</v>
          </cell>
          <cell r="B199" t="str">
            <v>COMPLEMENTO ALIMENTAR, EM PÓ</v>
          </cell>
          <cell r="C199" t="str">
            <v>un</v>
          </cell>
          <cell r="D199">
            <v>90403403008</v>
          </cell>
          <cell r="E199" t="str">
            <v>Analisado</v>
          </cell>
          <cell r="F199">
            <v>10802</v>
          </cell>
          <cell r="G199" t="str">
            <v>Alimentos Dietéticos</v>
          </cell>
          <cell r="H199">
            <v>45001</v>
          </cell>
          <cell r="I199">
            <v>70.319630000000004</v>
          </cell>
        </row>
        <row r="200">
          <cell r="A200">
            <v>304904</v>
          </cell>
          <cell r="B200" t="str">
            <v>COMPLEMENTO ALIMENTAR, PÓ</v>
          </cell>
          <cell r="C200" t="str">
            <v>un</v>
          </cell>
          <cell r="D200">
            <v>90403400335</v>
          </cell>
          <cell r="E200" t="str">
            <v>Analisado</v>
          </cell>
          <cell r="F200">
            <v>10801</v>
          </cell>
          <cell r="G200" t="str">
            <v>Alimentos Preparados</v>
          </cell>
          <cell r="H200">
            <v>45001</v>
          </cell>
          <cell r="I200">
            <v>44.506667</v>
          </cell>
        </row>
        <row r="201">
          <cell r="A201">
            <v>304905</v>
          </cell>
          <cell r="B201" t="str">
            <v>ADOÇANTE DIETÉTICO LÍQUIDO</v>
          </cell>
          <cell r="C201" t="str">
            <v>un</v>
          </cell>
          <cell r="D201">
            <v>90403201642</v>
          </cell>
          <cell r="E201" t="str">
            <v>Analisado</v>
          </cell>
          <cell r="F201">
            <v>10802</v>
          </cell>
          <cell r="G201" t="str">
            <v>Alimentos Dietéticos</v>
          </cell>
          <cell r="H201">
            <v>45001</v>
          </cell>
          <cell r="I201">
            <v>9.7233330000000002</v>
          </cell>
        </row>
        <row r="202">
          <cell r="A202">
            <v>304906</v>
          </cell>
          <cell r="B202" t="str">
            <v>MANTEIGA</v>
          </cell>
          <cell r="C202" t="str">
            <v>un</v>
          </cell>
          <cell r="D202">
            <v>90101000504</v>
          </cell>
          <cell r="E202" t="str">
            <v>Analisado</v>
          </cell>
          <cell r="F202">
            <v>10201</v>
          </cell>
          <cell r="G202" t="str">
            <v>Laticínios</v>
          </cell>
          <cell r="H202">
            <v>45001</v>
          </cell>
          <cell r="I202">
            <v>12.804285999999999</v>
          </cell>
        </row>
        <row r="203">
          <cell r="A203">
            <v>304907</v>
          </cell>
          <cell r="B203" t="str">
            <v>REQUEIJÃO CREMOSO</v>
          </cell>
          <cell r="C203" t="str">
            <v>un</v>
          </cell>
          <cell r="D203">
            <v>90101003368</v>
          </cell>
          <cell r="E203" t="str">
            <v>Analisado</v>
          </cell>
          <cell r="F203">
            <v>10201</v>
          </cell>
          <cell r="G203" t="str">
            <v>Laticínios</v>
          </cell>
          <cell r="H203">
            <v>45001</v>
          </cell>
          <cell r="I203">
            <v>9.2945449999999994</v>
          </cell>
        </row>
        <row r="204">
          <cell r="A204">
            <v>304908</v>
          </cell>
          <cell r="B204" t="str">
            <v>IOGURTE NATURAL</v>
          </cell>
          <cell r="C204" t="str">
            <v>un</v>
          </cell>
          <cell r="D204">
            <v>90101003015</v>
          </cell>
          <cell r="E204" t="str">
            <v>Analisado</v>
          </cell>
          <cell r="F204">
            <v>10201</v>
          </cell>
          <cell r="G204" t="str">
            <v>Laticínios</v>
          </cell>
          <cell r="H204">
            <v>45001</v>
          </cell>
          <cell r="I204">
            <v>3.023333</v>
          </cell>
        </row>
        <row r="205">
          <cell r="A205">
            <v>304909</v>
          </cell>
          <cell r="B205" t="str">
            <v>IOGURTE, POLPA DE FRUTAS</v>
          </cell>
          <cell r="C205" t="str">
            <v>un</v>
          </cell>
          <cell r="D205">
            <v>90101003104</v>
          </cell>
          <cell r="E205" t="str">
            <v>Analisado</v>
          </cell>
          <cell r="F205">
            <v>10201</v>
          </cell>
          <cell r="G205" t="str">
            <v>Laticínios</v>
          </cell>
          <cell r="H205">
            <v>45001</v>
          </cell>
          <cell r="I205">
            <v>3.02</v>
          </cell>
        </row>
        <row r="206">
          <cell r="A206">
            <v>304910</v>
          </cell>
          <cell r="B206" t="str">
            <v>IOGURTE, POLPA DE FRUTAS</v>
          </cell>
          <cell r="C206" t="str">
            <v>un</v>
          </cell>
          <cell r="D206">
            <v>90101003287</v>
          </cell>
          <cell r="E206" t="str">
            <v>Analisado</v>
          </cell>
          <cell r="F206">
            <v>10201</v>
          </cell>
          <cell r="G206" t="str">
            <v>Laticínios</v>
          </cell>
          <cell r="H206">
            <v>45001</v>
          </cell>
          <cell r="I206">
            <v>12.4375</v>
          </cell>
        </row>
        <row r="207">
          <cell r="A207">
            <v>304911</v>
          </cell>
          <cell r="B207" t="str">
            <v>IOGURTE DESNATADO, SEM LACTOSE</v>
          </cell>
          <cell r="C207" t="str">
            <v>un</v>
          </cell>
          <cell r="D207">
            <v>90101003520</v>
          </cell>
          <cell r="E207" t="str">
            <v>Analisado</v>
          </cell>
          <cell r="F207">
            <v>10201</v>
          </cell>
          <cell r="G207" t="str">
            <v>Laticínios</v>
          </cell>
          <cell r="H207">
            <v>45001</v>
          </cell>
          <cell r="I207">
            <v>3.4612499999999997</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Plan2"/>
      <sheetName val="Plan3"/>
    </sheetNames>
    <sheetDataSet>
      <sheetData sheetId="0"/>
      <sheetData sheetId="1">
        <row r="9">
          <cell r="A9">
            <v>9875</v>
          </cell>
          <cell r="B9" t="str">
            <v>FÍGADO BOVINO</v>
          </cell>
          <cell r="C9" t="str">
            <v>Kg</v>
          </cell>
          <cell r="D9">
            <v>89050100736</v>
          </cell>
          <cell r="E9">
            <v>10101</v>
          </cell>
          <cell r="F9" t="str">
            <v>Carnes</v>
          </cell>
          <cell r="G9">
            <v>45001</v>
          </cell>
          <cell r="H9">
            <v>14.92</v>
          </cell>
          <cell r="I9">
            <v>12.4</v>
          </cell>
        </row>
        <row r="10">
          <cell r="A10">
            <v>9888</v>
          </cell>
          <cell r="B10" t="str">
            <v>CARNE BOVINA, MÚSCULO</v>
          </cell>
          <cell r="C10" t="str">
            <v>Kg</v>
          </cell>
          <cell r="D10">
            <v>89050101465</v>
          </cell>
          <cell r="E10">
            <v>10101</v>
          </cell>
          <cell r="F10" t="str">
            <v>Carnes</v>
          </cell>
          <cell r="G10">
            <v>45001</v>
          </cell>
          <cell r="H10">
            <v>25.64</v>
          </cell>
          <cell r="I10">
            <v>26.87</v>
          </cell>
        </row>
        <row r="11">
          <cell r="A11">
            <v>9891</v>
          </cell>
          <cell r="B11" t="str">
            <v>CARNE BOVINA, PATINHO</v>
          </cell>
          <cell r="C11" t="str">
            <v>Kg</v>
          </cell>
          <cell r="D11">
            <v>89050100817</v>
          </cell>
          <cell r="E11">
            <v>10101</v>
          </cell>
          <cell r="F11" t="str">
            <v>Carnes</v>
          </cell>
          <cell r="G11">
            <v>45001</v>
          </cell>
          <cell r="H11">
            <v>38.07</v>
          </cell>
          <cell r="I11">
            <v>38.730000000000004</v>
          </cell>
        </row>
        <row r="12">
          <cell r="A12">
            <v>9894</v>
          </cell>
          <cell r="B12" t="str">
            <v>CARNE, FRANGO (COXA/SOBRECOXA)</v>
          </cell>
          <cell r="C12" t="str">
            <v>Kg</v>
          </cell>
          <cell r="D12">
            <v>89050300310</v>
          </cell>
          <cell r="E12">
            <v>10102</v>
          </cell>
          <cell r="F12" t="str">
            <v>Aves Abatidas</v>
          </cell>
          <cell r="G12">
            <v>45001</v>
          </cell>
          <cell r="H12">
            <v>13.290000000000001</v>
          </cell>
          <cell r="I12">
            <v>11.46</v>
          </cell>
        </row>
        <row r="13">
          <cell r="A13">
            <v>9896</v>
          </cell>
          <cell r="B13" t="str">
            <v>MOELA, FRANGO</v>
          </cell>
          <cell r="C13" t="str">
            <v>Kg</v>
          </cell>
          <cell r="D13">
            <v>89050300409</v>
          </cell>
          <cell r="E13">
            <v>10102</v>
          </cell>
          <cell r="F13" t="str">
            <v>Aves Abatidas</v>
          </cell>
          <cell r="G13">
            <v>45001</v>
          </cell>
          <cell r="H13">
            <v>10.97</v>
          </cell>
          <cell r="I13">
            <v>10.97</v>
          </cell>
        </row>
        <row r="14">
          <cell r="A14">
            <v>9899</v>
          </cell>
          <cell r="B14" t="str">
            <v>SARDINHA, CONSERVA</v>
          </cell>
          <cell r="C14" t="str">
            <v>un</v>
          </cell>
          <cell r="D14">
            <v>89050700253</v>
          </cell>
          <cell r="E14">
            <v>10103</v>
          </cell>
          <cell r="F14" t="str">
            <v>Peixes</v>
          </cell>
          <cell r="G14">
            <v>45001</v>
          </cell>
          <cell r="H14">
            <v>4.53</v>
          </cell>
          <cell r="I14">
            <v>4.49</v>
          </cell>
        </row>
        <row r="15">
          <cell r="A15">
            <v>9903</v>
          </cell>
          <cell r="B15" t="str">
            <v>LEITE EM PÓ, DESNATADO</v>
          </cell>
          <cell r="C15" t="str">
            <v>un</v>
          </cell>
          <cell r="D15">
            <v>89100900129</v>
          </cell>
          <cell r="E15">
            <v>10201</v>
          </cell>
          <cell r="F15" t="str">
            <v>Laticínios</v>
          </cell>
          <cell r="G15">
            <v>45001</v>
          </cell>
          <cell r="H15">
            <v>14.43</v>
          </cell>
          <cell r="I15">
            <v>14.43</v>
          </cell>
        </row>
        <row r="16">
          <cell r="A16">
            <v>9904</v>
          </cell>
          <cell r="B16" t="str">
            <v>LEITE EM PÓ, INTEGRAL</v>
          </cell>
          <cell r="C16" t="str">
            <v>un</v>
          </cell>
          <cell r="D16">
            <v>89100900200</v>
          </cell>
          <cell r="E16">
            <v>10201</v>
          </cell>
          <cell r="F16" t="str">
            <v>Laticínios</v>
          </cell>
          <cell r="G16">
            <v>45001</v>
          </cell>
          <cell r="H16">
            <v>15.790000000000001</v>
          </cell>
          <cell r="I16">
            <v>15.59</v>
          </cell>
        </row>
        <row r="17">
          <cell r="A17">
            <v>9908</v>
          </cell>
          <cell r="B17" t="str">
            <v>LEITE INTEGRAL, UAT (UHT)</v>
          </cell>
          <cell r="C17" t="str">
            <v>un</v>
          </cell>
          <cell r="D17">
            <v>89100900803</v>
          </cell>
          <cell r="E17">
            <v>10201</v>
          </cell>
          <cell r="F17" t="str">
            <v>Laticínios</v>
          </cell>
          <cell r="G17">
            <v>45001</v>
          </cell>
          <cell r="H17">
            <v>4.37</v>
          </cell>
          <cell r="I17">
            <v>4.29</v>
          </cell>
        </row>
        <row r="18">
          <cell r="A18">
            <v>9910</v>
          </cell>
          <cell r="B18" t="str">
            <v>MANTEIGA</v>
          </cell>
          <cell r="C18" t="str">
            <v>un</v>
          </cell>
          <cell r="D18">
            <v>89101000504</v>
          </cell>
          <cell r="E18">
            <v>10201</v>
          </cell>
          <cell r="F18" t="str">
            <v>Laticínios</v>
          </cell>
          <cell r="G18">
            <v>45001</v>
          </cell>
          <cell r="H18">
            <v>10.78</v>
          </cell>
          <cell r="I18">
            <v>10.99</v>
          </cell>
        </row>
        <row r="19">
          <cell r="A19">
            <v>9921</v>
          </cell>
          <cell r="B19" t="str">
            <v>OVO, GALINHA</v>
          </cell>
          <cell r="C19" t="str">
            <v>un</v>
          </cell>
          <cell r="D19">
            <v>89100800175</v>
          </cell>
          <cell r="E19">
            <v>10202</v>
          </cell>
          <cell r="F19" t="str">
            <v>Ovos</v>
          </cell>
          <cell r="G19">
            <v>45001</v>
          </cell>
          <cell r="H19">
            <v>8.49</v>
          </cell>
          <cell r="I19">
            <v>7.99</v>
          </cell>
        </row>
        <row r="20">
          <cell r="A20">
            <v>9925</v>
          </cell>
          <cell r="B20" t="str">
            <v>MILHO, CANJICA</v>
          </cell>
          <cell r="C20" t="str">
            <v>un</v>
          </cell>
          <cell r="D20">
            <v>89151100545</v>
          </cell>
          <cell r="E20">
            <v>10301</v>
          </cell>
          <cell r="F20" t="str">
            <v>Cereais Beneficiados</v>
          </cell>
          <cell r="G20">
            <v>45001</v>
          </cell>
          <cell r="H20">
            <v>6.8900000000000006</v>
          </cell>
          <cell r="I20">
            <v>6.67</v>
          </cell>
        </row>
        <row r="21">
          <cell r="A21">
            <v>9926</v>
          </cell>
          <cell r="B21" t="str">
            <v>ERVILHA, CONSERVA</v>
          </cell>
          <cell r="C21" t="str">
            <v>un</v>
          </cell>
          <cell r="D21">
            <v>89151500489</v>
          </cell>
          <cell r="E21">
            <v>10301</v>
          </cell>
          <cell r="F21" t="str">
            <v>Cereais Beneficiados</v>
          </cell>
          <cell r="G21">
            <v>45001</v>
          </cell>
          <cell r="H21">
            <v>3.21</v>
          </cell>
          <cell r="I21">
            <v>3.13</v>
          </cell>
        </row>
        <row r="22">
          <cell r="A22">
            <v>9932</v>
          </cell>
          <cell r="B22" t="str">
            <v>MILHO VERDE, CONSERVA</v>
          </cell>
          <cell r="C22" t="str">
            <v>un</v>
          </cell>
          <cell r="D22">
            <v>89151500306</v>
          </cell>
          <cell r="E22">
            <v>10301</v>
          </cell>
          <cell r="F22" t="str">
            <v>Cereais Beneficiados</v>
          </cell>
          <cell r="G22">
            <v>45001</v>
          </cell>
          <cell r="H22">
            <v>4.8899999999999997</v>
          </cell>
          <cell r="I22">
            <v>4.12</v>
          </cell>
        </row>
        <row r="23">
          <cell r="A23">
            <v>9937</v>
          </cell>
          <cell r="B23" t="str">
            <v>TRIGO, QUIBE</v>
          </cell>
          <cell r="C23" t="str">
            <v>un</v>
          </cell>
          <cell r="D23">
            <v>89151101274</v>
          </cell>
          <cell r="E23">
            <v>10301</v>
          </cell>
          <cell r="F23" t="str">
            <v>Cereais Beneficiados</v>
          </cell>
          <cell r="G23">
            <v>45001</v>
          </cell>
          <cell r="H23">
            <v>5.95</v>
          </cell>
          <cell r="I23">
            <v>5.39</v>
          </cell>
        </row>
        <row r="24">
          <cell r="A24">
            <v>9939</v>
          </cell>
          <cell r="B24" t="str">
            <v>ABÓBORA</v>
          </cell>
          <cell r="C24" t="str">
            <v>Kg</v>
          </cell>
          <cell r="D24">
            <v>89151200256</v>
          </cell>
          <cell r="E24">
            <v>10302</v>
          </cell>
          <cell r="F24" t="str">
            <v>Legumes e Hortaliças</v>
          </cell>
          <cell r="G24">
            <v>45001</v>
          </cell>
          <cell r="H24">
            <v>4.42</v>
          </cell>
          <cell r="I24">
            <v>4.5200000000000005</v>
          </cell>
        </row>
        <row r="25">
          <cell r="A25">
            <v>9940</v>
          </cell>
          <cell r="B25" t="str">
            <v>ABOBRINHA</v>
          </cell>
          <cell r="C25" t="str">
            <v>Kg</v>
          </cell>
          <cell r="D25">
            <v>89151200337</v>
          </cell>
          <cell r="E25">
            <v>10302</v>
          </cell>
          <cell r="F25" t="str">
            <v>Legumes e Hortaliças</v>
          </cell>
          <cell r="G25">
            <v>45001</v>
          </cell>
          <cell r="H25">
            <v>4.99</v>
          </cell>
          <cell r="I25">
            <v>4.6900000000000004</v>
          </cell>
        </row>
        <row r="26">
          <cell r="A26">
            <v>9941</v>
          </cell>
          <cell r="B26" t="str">
            <v>AGRIÃO</v>
          </cell>
          <cell r="C26" t="str">
            <v>Kg</v>
          </cell>
          <cell r="D26">
            <v>89151200418</v>
          </cell>
          <cell r="E26">
            <v>10302</v>
          </cell>
          <cell r="F26" t="str">
            <v>Legumes e Hortaliças</v>
          </cell>
          <cell r="G26">
            <v>45001</v>
          </cell>
          <cell r="H26">
            <v>9.66</v>
          </cell>
          <cell r="I26">
            <v>8.7200000000000006</v>
          </cell>
        </row>
        <row r="27">
          <cell r="A27">
            <v>9942</v>
          </cell>
          <cell r="B27" t="str">
            <v>AIPIM</v>
          </cell>
          <cell r="C27" t="str">
            <v>Kg</v>
          </cell>
          <cell r="D27">
            <v>89151200507</v>
          </cell>
          <cell r="E27">
            <v>10302</v>
          </cell>
          <cell r="F27" t="str">
            <v>Legumes e Hortaliças</v>
          </cell>
          <cell r="G27">
            <v>45001</v>
          </cell>
          <cell r="H27">
            <v>4.38</v>
          </cell>
          <cell r="I27">
            <v>4.3500000000000005</v>
          </cell>
        </row>
        <row r="28">
          <cell r="A28">
            <v>9943</v>
          </cell>
          <cell r="B28" t="str">
            <v>ALFACE, LISA</v>
          </cell>
          <cell r="C28" t="str">
            <v>Kg</v>
          </cell>
          <cell r="D28">
            <v>89151200680</v>
          </cell>
          <cell r="E28">
            <v>10302</v>
          </cell>
          <cell r="F28" t="str">
            <v>Legumes e Hortaliças</v>
          </cell>
          <cell r="G28">
            <v>45001</v>
          </cell>
          <cell r="H28">
            <v>7.84</v>
          </cell>
          <cell r="I28">
            <v>7.65</v>
          </cell>
        </row>
        <row r="29">
          <cell r="A29">
            <v>9944</v>
          </cell>
          <cell r="B29" t="str">
            <v>ALHO</v>
          </cell>
          <cell r="C29" t="str">
            <v>Kg</v>
          </cell>
          <cell r="D29">
            <v>89151200760</v>
          </cell>
          <cell r="E29">
            <v>10302</v>
          </cell>
          <cell r="F29" t="str">
            <v>Legumes e Hortaliças</v>
          </cell>
          <cell r="G29">
            <v>45001</v>
          </cell>
          <cell r="H29">
            <v>13.52</v>
          </cell>
          <cell r="I29">
            <v>15.75</v>
          </cell>
        </row>
        <row r="30">
          <cell r="A30">
            <v>9945</v>
          </cell>
          <cell r="B30" t="str">
            <v>BATATA DOCE</v>
          </cell>
          <cell r="C30" t="str">
            <v>Kg</v>
          </cell>
          <cell r="D30">
            <v>89151200922</v>
          </cell>
          <cell r="E30">
            <v>10302</v>
          </cell>
          <cell r="F30" t="str">
            <v>Legumes e Hortaliças</v>
          </cell>
          <cell r="G30">
            <v>45001</v>
          </cell>
          <cell r="H30">
            <v>4.01</v>
          </cell>
          <cell r="I30">
            <v>3.91</v>
          </cell>
        </row>
        <row r="31">
          <cell r="A31">
            <v>9946</v>
          </cell>
          <cell r="B31" t="str">
            <v>BATATA, LAVADA</v>
          </cell>
          <cell r="C31" t="str">
            <v>Kg</v>
          </cell>
          <cell r="D31">
            <v>89151201066</v>
          </cell>
          <cell r="E31">
            <v>10302</v>
          </cell>
          <cell r="F31" t="str">
            <v>Legumes e Hortaliças</v>
          </cell>
          <cell r="G31">
            <v>45001</v>
          </cell>
          <cell r="H31">
            <v>3.39</v>
          </cell>
          <cell r="I31">
            <v>4.24</v>
          </cell>
        </row>
        <row r="32">
          <cell r="A32">
            <v>9947</v>
          </cell>
          <cell r="B32" t="str">
            <v>BERINJELA</v>
          </cell>
          <cell r="C32" t="str">
            <v>Kg</v>
          </cell>
          <cell r="D32">
            <v>89151201147</v>
          </cell>
          <cell r="E32">
            <v>10302</v>
          </cell>
          <cell r="F32" t="str">
            <v>Legumes e Hortaliças</v>
          </cell>
          <cell r="G32">
            <v>45001</v>
          </cell>
          <cell r="H32">
            <v>5.32</v>
          </cell>
          <cell r="I32">
            <v>4.55</v>
          </cell>
        </row>
        <row r="33">
          <cell r="A33">
            <v>9948</v>
          </cell>
          <cell r="B33" t="str">
            <v>BERTALHA</v>
          </cell>
          <cell r="C33" t="str">
            <v>Kg</v>
          </cell>
          <cell r="D33">
            <v>89151201228</v>
          </cell>
          <cell r="E33">
            <v>10302</v>
          </cell>
          <cell r="F33" t="str">
            <v>Legumes e Hortaliças</v>
          </cell>
          <cell r="G33">
            <v>45001</v>
          </cell>
          <cell r="H33">
            <v>6.96</v>
          </cell>
          <cell r="I33">
            <v>6.37</v>
          </cell>
        </row>
        <row r="34">
          <cell r="A34">
            <v>9949</v>
          </cell>
          <cell r="B34" t="str">
            <v>BETERRABA</v>
          </cell>
          <cell r="C34" t="str">
            <v>Kg</v>
          </cell>
          <cell r="D34">
            <v>89151201309</v>
          </cell>
          <cell r="E34">
            <v>10302</v>
          </cell>
          <cell r="F34" t="str">
            <v>Legumes e Hortaliças</v>
          </cell>
          <cell r="G34">
            <v>45001</v>
          </cell>
          <cell r="H34">
            <v>4.45</v>
          </cell>
          <cell r="I34">
            <v>4.05</v>
          </cell>
        </row>
        <row r="35">
          <cell r="A35">
            <v>9950</v>
          </cell>
          <cell r="B35" t="str">
            <v>BRÓCOLIS</v>
          </cell>
          <cell r="C35" t="str">
            <v>Kg</v>
          </cell>
          <cell r="D35">
            <v>89151201490</v>
          </cell>
          <cell r="E35">
            <v>10302</v>
          </cell>
          <cell r="F35" t="str">
            <v>Legumes e Hortaliças</v>
          </cell>
          <cell r="G35">
            <v>45001</v>
          </cell>
          <cell r="H35">
            <v>5.22</v>
          </cell>
          <cell r="I35">
            <v>5.67</v>
          </cell>
        </row>
        <row r="36">
          <cell r="A36">
            <v>9951</v>
          </cell>
          <cell r="B36" t="str">
            <v>CEBOLA</v>
          </cell>
          <cell r="C36" t="str">
            <v>Kg</v>
          </cell>
          <cell r="D36">
            <v>89151201570</v>
          </cell>
          <cell r="E36">
            <v>10302</v>
          </cell>
          <cell r="F36" t="str">
            <v>Legumes e Hortaliças</v>
          </cell>
          <cell r="G36">
            <v>45001</v>
          </cell>
          <cell r="H36">
            <v>3.91</v>
          </cell>
          <cell r="I36">
            <v>4.43</v>
          </cell>
        </row>
        <row r="37">
          <cell r="A37">
            <v>9952</v>
          </cell>
          <cell r="B37" t="str">
            <v>CENOURA</v>
          </cell>
          <cell r="C37" t="str">
            <v>Kg</v>
          </cell>
          <cell r="D37">
            <v>89151201651</v>
          </cell>
          <cell r="E37">
            <v>10302</v>
          </cell>
          <cell r="F37" t="str">
            <v>Legumes e Hortaliças</v>
          </cell>
          <cell r="G37">
            <v>45001</v>
          </cell>
          <cell r="H37">
            <v>7.48</v>
          </cell>
          <cell r="I37">
            <v>6.2700000000000005</v>
          </cell>
        </row>
        <row r="38">
          <cell r="A38">
            <v>9953</v>
          </cell>
          <cell r="B38" t="str">
            <v>CHEIRO VERDE</v>
          </cell>
          <cell r="C38" t="str">
            <v>Kg</v>
          </cell>
          <cell r="D38">
            <v>89151201732</v>
          </cell>
          <cell r="E38">
            <v>10302</v>
          </cell>
          <cell r="F38" t="str">
            <v>Legumes e Hortaliças</v>
          </cell>
          <cell r="G38">
            <v>45001</v>
          </cell>
          <cell r="H38">
            <v>49.52</v>
          </cell>
          <cell r="I38">
            <v>39.050000000000004</v>
          </cell>
        </row>
        <row r="39">
          <cell r="A39">
            <v>9954</v>
          </cell>
          <cell r="B39" t="str">
            <v>CHICÓRIA</v>
          </cell>
          <cell r="C39" t="str">
            <v>Kg</v>
          </cell>
          <cell r="D39">
            <v>89151201813</v>
          </cell>
          <cell r="E39">
            <v>10302</v>
          </cell>
          <cell r="F39" t="str">
            <v>Legumes e Hortaliças</v>
          </cell>
          <cell r="G39">
            <v>45001</v>
          </cell>
          <cell r="H39">
            <v>15.450000000000001</v>
          </cell>
          <cell r="I39">
            <v>15.450000000000001</v>
          </cell>
        </row>
        <row r="40">
          <cell r="A40">
            <v>9955</v>
          </cell>
          <cell r="B40" t="str">
            <v>CHUCHU</v>
          </cell>
          <cell r="C40" t="str">
            <v>Kg</v>
          </cell>
          <cell r="D40">
            <v>89151201902</v>
          </cell>
          <cell r="E40">
            <v>10302</v>
          </cell>
          <cell r="F40" t="str">
            <v>Legumes e Hortaliças</v>
          </cell>
          <cell r="G40">
            <v>45001</v>
          </cell>
          <cell r="H40">
            <v>2.42</v>
          </cell>
          <cell r="I40">
            <v>2.86</v>
          </cell>
        </row>
        <row r="41">
          <cell r="A41">
            <v>9956</v>
          </cell>
          <cell r="B41" t="str">
            <v>COENTRO</v>
          </cell>
          <cell r="C41" t="str">
            <v>Kg</v>
          </cell>
          <cell r="D41">
            <v>89151202038</v>
          </cell>
          <cell r="E41">
            <v>10302</v>
          </cell>
          <cell r="F41" t="str">
            <v>Legumes e Hortaliças</v>
          </cell>
          <cell r="G41">
            <v>45001</v>
          </cell>
          <cell r="H41">
            <v>24.76</v>
          </cell>
          <cell r="I41">
            <v>20.3</v>
          </cell>
        </row>
        <row r="42">
          <cell r="A42">
            <v>9957</v>
          </cell>
          <cell r="B42" t="str">
            <v>COUVE</v>
          </cell>
          <cell r="C42" t="str">
            <v>Kg</v>
          </cell>
          <cell r="D42">
            <v>89151202119</v>
          </cell>
          <cell r="E42">
            <v>10302</v>
          </cell>
          <cell r="F42" t="str">
            <v>Legumes e Hortaliças</v>
          </cell>
          <cell r="G42">
            <v>45001</v>
          </cell>
          <cell r="H42">
            <v>12.790000000000001</v>
          </cell>
          <cell r="I42">
            <v>12.43</v>
          </cell>
        </row>
        <row r="43">
          <cell r="A43">
            <v>9958</v>
          </cell>
          <cell r="B43" t="str">
            <v>COUVE-FLOR</v>
          </cell>
          <cell r="C43" t="str">
            <v>Kg</v>
          </cell>
          <cell r="D43">
            <v>89151202208</v>
          </cell>
          <cell r="E43">
            <v>10302</v>
          </cell>
          <cell r="F43" t="str">
            <v>Legumes e Hortaliças</v>
          </cell>
          <cell r="G43">
            <v>45001</v>
          </cell>
          <cell r="H43">
            <v>8.09</v>
          </cell>
          <cell r="I43">
            <v>6.99</v>
          </cell>
        </row>
        <row r="44">
          <cell r="A44">
            <v>9959</v>
          </cell>
          <cell r="B44" t="str">
            <v>ESPINAFRE</v>
          </cell>
          <cell r="C44" t="str">
            <v>Kg</v>
          </cell>
          <cell r="D44">
            <v>89151202461</v>
          </cell>
          <cell r="E44">
            <v>10302</v>
          </cell>
          <cell r="F44" t="str">
            <v>Legumes e Hortaliças</v>
          </cell>
          <cell r="G44">
            <v>45001</v>
          </cell>
          <cell r="H44">
            <v>4.7</v>
          </cell>
          <cell r="I44">
            <v>4.49</v>
          </cell>
        </row>
        <row r="45">
          <cell r="A45">
            <v>9961</v>
          </cell>
          <cell r="B45" t="str">
            <v>INHAME</v>
          </cell>
          <cell r="C45" t="str">
            <v>Kg</v>
          </cell>
          <cell r="D45">
            <v>89151202623</v>
          </cell>
          <cell r="E45">
            <v>10302</v>
          </cell>
          <cell r="F45" t="str">
            <v>Legumes e Hortaliças</v>
          </cell>
          <cell r="G45">
            <v>45001</v>
          </cell>
          <cell r="H45">
            <v>6.6000000000000005</v>
          </cell>
          <cell r="I45">
            <v>7.4</v>
          </cell>
        </row>
        <row r="46">
          <cell r="A46">
            <v>9963</v>
          </cell>
          <cell r="B46" t="str">
            <v>MILHO VERDE, ESPIGA</v>
          </cell>
          <cell r="C46" t="str">
            <v>Kg</v>
          </cell>
          <cell r="D46">
            <v>89151202976</v>
          </cell>
          <cell r="E46">
            <v>10302</v>
          </cell>
          <cell r="F46" t="str">
            <v>Legumes e Hortaliças</v>
          </cell>
          <cell r="G46">
            <v>45001</v>
          </cell>
          <cell r="H46">
            <v>3.3000000000000003</v>
          </cell>
          <cell r="I46">
            <v>3.3000000000000003</v>
          </cell>
        </row>
        <row r="47">
          <cell r="A47">
            <v>9965</v>
          </cell>
          <cell r="B47" t="str">
            <v>PEPINO</v>
          </cell>
          <cell r="C47" t="str">
            <v>Kg</v>
          </cell>
          <cell r="D47">
            <v>89151203190</v>
          </cell>
          <cell r="E47">
            <v>10302</v>
          </cell>
          <cell r="F47" t="str">
            <v>Legumes e Hortaliças</v>
          </cell>
          <cell r="G47">
            <v>45001</v>
          </cell>
          <cell r="H47">
            <v>2.81</v>
          </cell>
          <cell r="I47">
            <v>3.96</v>
          </cell>
        </row>
        <row r="48">
          <cell r="A48">
            <v>9966</v>
          </cell>
          <cell r="B48" t="str">
            <v>PIMENTÃO VERDE</v>
          </cell>
          <cell r="C48" t="str">
            <v>Kg</v>
          </cell>
          <cell r="D48">
            <v>89151203271</v>
          </cell>
          <cell r="E48">
            <v>10302</v>
          </cell>
          <cell r="F48" t="str">
            <v>Legumes e Hortaliças</v>
          </cell>
          <cell r="G48">
            <v>45001</v>
          </cell>
          <cell r="H48">
            <v>7.48</v>
          </cell>
          <cell r="I48">
            <v>7.67</v>
          </cell>
        </row>
        <row r="49">
          <cell r="A49">
            <v>9967</v>
          </cell>
          <cell r="B49" t="str">
            <v>QUIABO</v>
          </cell>
          <cell r="C49" t="str">
            <v>Kg</v>
          </cell>
          <cell r="D49">
            <v>89151203352</v>
          </cell>
          <cell r="E49">
            <v>10302</v>
          </cell>
          <cell r="F49" t="str">
            <v>Legumes e Hortaliças</v>
          </cell>
          <cell r="G49">
            <v>45001</v>
          </cell>
          <cell r="H49">
            <v>7.98</v>
          </cell>
          <cell r="I49">
            <v>6.49</v>
          </cell>
        </row>
        <row r="50">
          <cell r="A50">
            <v>9968</v>
          </cell>
          <cell r="B50" t="str">
            <v>REPOLHO</v>
          </cell>
          <cell r="C50" t="str">
            <v>Kg</v>
          </cell>
          <cell r="D50">
            <v>89151203433</v>
          </cell>
          <cell r="E50">
            <v>10302</v>
          </cell>
          <cell r="F50" t="str">
            <v>Legumes e Hortaliças</v>
          </cell>
          <cell r="G50">
            <v>45001</v>
          </cell>
          <cell r="H50">
            <v>4.1100000000000003</v>
          </cell>
          <cell r="I50">
            <v>4.74</v>
          </cell>
        </row>
        <row r="51">
          <cell r="A51">
            <v>9969</v>
          </cell>
          <cell r="B51" t="str">
            <v>TOMATE</v>
          </cell>
          <cell r="C51" t="str">
            <v>Kg</v>
          </cell>
          <cell r="D51">
            <v>89151202542</v>
          </cell>
          <cell r="E51">
            <v>10302</v>
          </cell>
          <cell r="F51" t="str">
            <v>Legumes e Hortaliças</v>
          </cell>
          <cell r="G51">
            <v>45001</v>
          </cell>
          <cell r="H51">
            <v>7.54</v>
          </cell>
          <cell r="I51">
            <v>6.59</v>
          </cell>
        </row>
        <row r="52">
          <cell r="A52">
            <v>9970</v>
          </cell>
          <cell r="B52" t="str">
            <v>VAGEM MANTEIGA</v>
          </cell>
          <cell r="C52" t="str">
            <v>Kg</v>
          </cell>
          <cell r="D52">
            <v>89151202380</v>
          </cell>
          <cell r="E52">
            <v>10302</v>
          </cell>
          <cell r="F52" t="str">
            <v>Legumes e Hortaliças</v>
          </cell>
          <cell r="G52">
            <v>45001</v>
          </cell>
          <cell r="H52">
            <v>7.3100000000000005</v>
          </cell>
          <cell r="I52">
            <v>8.69</v>
          </cell>
        </row>
        <row r="53">
          <cell r="A53">
            <v>9971</v>
          </cell>
          <cell r="B53" t="str">
            <v>ABACATE</v>
          </cell>
          <cell r="C53" t="str">
            <v>Kg</v>
          </cell>
          <cell r="D53">
            <v>89151300129</v>
          </cell>
          <cell r="E53">
            <v>10303</v>
          </cell>
          <cell r="F53" t="str">
            <v>Frutas</v>
          </cell>
          <cell r="G53">
            <v>45001</v>
          </cell>
          <cell r="H53">
            <v>4.18</v>
          </cell>
          <cell r="I53">
            <v>4.6100000000000003</v>
          </cell>
        </row>
        <row r="54">
          <cell r="A54">
            <v>9973</v>
          </cell>
          <cell r="B54" t="str">
            <v>BANANA D'ÁGUA</v>
          </cell>
          <cell r="C54" t="str">
            <v>Kg</v>
          </cell>
          <cell r="D54">
            <v>89151300390</v>
          </cell>
          <cell r="E54">
            <v>10303</v>
          </cell>
          <cell r="F54" t="str">
            <v>Frutas</v>
          </cell>
          <cell r="G54">
            <v>45001</v>
          </cell>
          <cell r="H54">
            <v>4.7</v>
          </cell>
          <cell r="I54">
            <v>4.55</v>
          </cell>
        </row>
        <row r="55">
          <cell r="A55">
            <v>9974</v>
          </cell>
          <cell r="B55" t="str">
            <v>BANANA PRATA</v>
          </cell>
          <cell r="C55" t="str">
            <v>Kg</v>
          </cell>
          <cell r="D55">
            <v>89151300471</v>
          </cell>
          <cell r="E55">
            <v>10303</v>
          </cell>
          <cell r="F55" t="str">
            <v>Frutas</v>
          </cell>
          <cell r="G55">
            <v>45001</v>
          </cell>
          <cell r="H55">
            <v>6.36</v>
          </cell>
          <cell r="I55">
            <v>7.66</v>
          </cell>
        </row>
        <row r="56">
          <cell r="A56">
            <v>9975</v>
          </cell>
          <cell r="B56" t="str">
            <v>LARANJA LIMA</v>
          </cell>
          <cell r="C56" t="str">
            <v>Kg</v>
          </cell>
          <cell r="D56">
            <v>89151300803</v>
          </cell>
          <cell r="E56">
            <v>10303</v>
          </cell>
          <cell r="F56" t="str">
            <v>Frutas</v>
          </cell>
          <cell r="G56">
            <v>45001</v>
          </cell>
          <cell r="H56">
            <v>5.98</v>
          </cell>
          <cell r="I56">
            <v>5.82</v>
          </cell>
        </row>
        <row r="57">
          <cell r="A57">
            <v>9976</v>
          </cell>
          <cell r="B57" t="str">
            <v>LARANJA PÊRA</v>
          </cell>
          <cell r="C57" t="str">
            <v>Kg</v>
          </cell>
          <cell r="D57">
            <v>89151301010</v>
          </cell>
          <cell r="E57">
            <v>10303</v>
          </cell>
          <cell r="F57" t="str">
            <v>Frutas</v>
          </cell>
          <cell r="G57">
            <v>45001</v>
          </cell>
          <cell r="H57">
            <v>4.03</v>
          </cell>
          <cell r="I57">
            <v>3.84</v>
          </cell>
        </row>
        <row r="58">
          <cell r="A58">
            <v>9977</v>
          </cell>
          <cell r="B58" t="str">
            <v>LIMÃO TAITI</v>
          </cell>
          <cell r="C58" t="str">
            <v>Kg</v>
          </cell>
          <cell r="D58">
            <v>89151301281</v>
          </cell>
          <cell r="E58">
            <v>10303</v>
          </cell>
          <cell r="F58" t="str">
            <v>Frutas</v>
          </cell>
          <cell r="G58">
            <v>45001</v>
          </cell>
          <cell r="H58">
            <v>2.98</v>
          </cell>
          <cell r="I58">
            <v>2.98</v>
          </cell>
        </row>
        <row r="59">
          <cell r="A59">
            <v>9978</v>
          </cell>
          <cell r="B59" t="str">
            <v>MAÇÃ NACIONAL</v>
          </cell>
          <cell r="C59" t="str">
            <v>Kg</v>
          </cell>
          <cell r="D59">
            <v>89151301362</v>
          </cell>
          <cell r="E59">
            <v>10303</v>
          </cell>
          <cell r="F59" t="str">
            <v>Frutas</v>
          </cell>
          <cell r="G59">
            <v>45001</v>
          </cell>
          <cell r="H59">
            <v>6.46</v>
          </cell>
          <cell r="I59">
            <v>9.4500000000000011</v>
          </cell>
        </row>
        <row r="60">
          <cell r="A60">
            <v>9980</v>
          </cell>
          <cell r="B60" t="str">
            <v>MAMÃO FORMOSA</v>
          </cell>
          <cell r="C60" t="str">
            <v>Kg</v>
          </cell>
          <cell r="D60">
            <v>89151300633</v>
          </cell>
          <cell r="E60">
            <v>10303</v>
          </cell>
          <cell r="F60" t="str">
            <v>Frutas</v>
          </cell>
          <cell r="G60">
            <v>45001</v>
          </cell>
          <cell r="H60">
            <v>10.06</v>
          </cell>
          <cell r="I60">
            <v>9.61</v>
          </cell>
        </row>
        <row r="61">
          <cell r="A61">
            <v>9982</v>
          </cell>
          <cell r="B61" t="str">
            <v>MANGA ESPADA</v>
          </cell>
          <cell r="C61" t="str">
            <v>Kg</v>
          </cell>
          <cell r="D61">
            <v>89151302091</v>
          </cell>
          <cell r="E61">
            <v>10303</v>
          </cell>
          <cell r="F61" t="str">
            <v>Frutas</v>
          </cell>
          <cell r="G61">
            <v>45001</v>
          </cell>
          <cell r="H61">
            <v>4.49</v>
          </cell>
          <cell r="I61">
            <v>3.99</v>
          </cell>
        </row>
        <row r="62">
          <cell r="A62">
            <v>9983</v>
          </cell>
          <cell r="B62" t="str">
            <v>MELANCIA</v>
          </cell>
          <cell r="C62" t="str">
            <v>Kg</v>
          </cell>
          <cell r="D62">
            <v>89151301877</v>
          </cell>
          <cell r="E62">
            <v>10303</v>
          </cell>
          <cell r="F62" t="str">
            <v>Frutas</v>
          </cell>
          <cell r="G62">
            <v>45001</v>
          </cell>
          <cell r="H62">
            <v>3.5500000000000003</v>
          </cell>
          <cell r="I62">
            <v>3.27</v>
          </cell>
        </row>
        <row r="63">
          <cell r="A63">
            <v>9984</v>
          </cell>
          <cell r="B63" t="str">
            <v>MELÃO</v>
          </cell>
          <cell r="C63" t="str">
            <v>Kg</v>
          </cell>
          <cell r="D63">
            <v>89151301958</v>
          </cell>
          <cell r="E63">
            <v>10303</v>
          </cell>
          <cell r="F63" t="str">
            <v>Frutas</v>
          </cell>
          <cell r="G63">
            <v>45001</v>
          </cell>
          <cell r="H63">
            <v>5.65</v>
          </cell>
          <cell r="I63">
            <v>5.92</v>
          </cell>
        </row>
        <row r="64">
          <cell r="A64">
            <v>9990</v>
          </cell>
          <cell r="B64" t="str">
            <v>ALIMENTO À BASE DE HIDRATO DE CARBONO</v>
          </cell>
          <cell r="C64" t="str">
            <v>un</v>
          </cell>
          <cell r="D64">
            <v>89201600805</v>
          </cell>
          <cell r="E64">
            <v>10401</v>
          </cell>
          <cell r="F64" t="str">
            <v>Farinhas e Massas Alimentícias</v>
          </cell>
          <cell r="G64">
            <v>45001</v>
          </cell>
          <cell r="H64">
            <v>11.99</v>
          </cell>
          <cell r="I64">
            <v>11.99</v>
          </cell>
        </row>
        <row r="65">
          <cell r="A65">
            <v>9992</v>
          </cell>
          <cell r="B65" t="str">
            <v>FARINHA, MANDIOCA</v>
          </cell>
          <cell r="C65" t="str">
            <v>un</v>
          </cell>
          <cell r="D65">
            <v>89201602263</v>
          </cell>
          <cell r="E65">
            <v>10401</v>
          </cell>
          <cell r="F65" t="str">
            <v>Farinhas e Massas Alimentícias</v>
          </cell>
          <cell r="G65">
            <v>45001</v>
          </cell>
          <cell r="H65">
            <v>8.16</v>
          </cell>
          <cell r="I65">
            <v>8.16</v>
          </cell>
        </row>
        <row r="66">
          <cell r="A66">
            <v>9995</v>
          </cell>
          <cell r="B66" t="str">
            <v>FARINHA, TRIGO</v>
          </cell>
          <cell r="C66" t="str">
            <v>un</v>
          </cell>
          <cell r="D66">
            <v>89201602000</v>
          </cell>
          <cell r="E66">
            <v>10401</v>
          </cell>
          <cell r="F66" t="str">
            <v>Farinhas e Massas Alimentícias</v>
          </cell>
          <cell r="G66">
            <v>45001</v>
          </cell>
          <cell r="H66">
            <v>4.78</v>
          </cell>
          <cell r="I66">
            <v>4.92</v>
          </cell>
        </row>
        <row r="67">
          <cell r="A67">
            <v>9996</v>
          </cell>
          <cell r="B67" t="str">
            <v>FUBÁ, MILHO</v>
          </cell>
          <cell r="C67" t="str">
            <v>un</v>
          </cell>
          <cell r="D67">
            <v>89201601291</v>
          </cell>
          <cell r="E67">
            <v>10401</v>
          </cell>
          <cell r="F67" t="str">
            <v>Farinhas e Massas Alimentícias</v>
          </cell>
          <cell r="G67">
            <v>45001</v>
          </cell>
          <cell r="H67">
            <v>3.81</v>
          </cell>
          <cell r="I67">
            <v>3.7600000000000002</v>
          </cell>
        </row>
        <row r="68">
          <cell r="A68">
            <v>10002</v>
          </cell>
          <cell r="B68" t="str">
            <v>MASSA ALIMENTÍCIA, NINHO</v>
          </cell>
          <cell r="C68" t="str">
            <v>un</v>
          </cell>
          <cell r="D68">
            <v>89201700354</v>
          </cell>
          <cell r="E68">
            <v>10401</v>
          </cell>
          <cell r="F68" t="str">
            <v>Farinhas e Massas Alimentícias</v>
          </cell>
          <cell r="G68">
            <v>45001</v>
          </cell>
          <cell r="H68">
            <v>6.59</v>
          </cell>
          <cell r="I68">
            <v>6.99</v>
          </cell>
        </row>
        <row r="69">
          <cell r="A69">
            <v>10005</v>
          </cell>
          <cell r="B69" t="str">
            <v>AMIDO, MILHO</v>
          </cell>
          <cell r="C69" t="str">
            <v>un</v>
          </cell>
          <cell r="D69">
            <v>89201600996</v>
          </cell>
          <cell r="E69">
            <v>10401</v>
          </cell>
          <cell r="F69" t="str">
            <v>Farinhas e Massas Alimentícias</v>
          </cell>
          <cell r="G69">
            <v>45001</v>
          </cell>
          <cell r="H69">
            <v>9.68</v>
          </cell>
          <cell r="I69">
            <v>8.0299999999999994</v>
          </cell>
        </row>
        <row r="70">
          <cell r="A70">
            <v>10009</v>
          </cell>
          <cell r="B70" t="str">
            <v>PÃO, FORMA</v>
          </cell>
          <cell r="C70" t="str">
            <v>un</v>
          </cell>
          <cell r="D70">
            <v>89201900108</v>
          </cell>
          <cell r="E70">
            <v>10402</v>
          </cell>
          <cell r="F70" t="str">
            <v>Produtos Panificados</v>
          </cell>
          <cell r="G70">
            <v>45001</v>
          </cell>
          <cell r="H70">
            <v>6.86</v>
          </cell>
          <cell r="I70">
            <v>6.3500000000000005</v>
          </cell>
        </row>
        <row r="71">
          <cell r="A71">
            <v>10011</v>
          </cell>
          <cell r="B71" t="str">
            <v>AÇÚCAR REFINADO</v>
          </cell>
          <cell r="C71" t="str">
            <v>Kg</v>
          </cell>
          <cell r="D71">
            <v>89252000139</v>
          </cell>
          <cell r="E71">
            <v>10501</v>
          </cell>
          <cell r="F71" t="str">
            <v>Açucares</v>
          </cell>
          <cell r="G71">
            <v>45001</v>
          </cell>
          <cell r="H71">
            <v>3.6</v>
          </cell>
          <cell r="I71">
            <v>3.64</v>
          </cell>
        </row>
        <row r="72">
          <cell r="A72">
            <v>10013</v>
          </cell>
          <cell r="B72" t="str">
            <v>LEITE, COCO</v>
          </cell>
          <cell r="C72" t="str">
            <v>un</v>
          </cell>
          <cell r="D72">
            <v>89252200227</v>
          </cell>
          <cell r="E72">
            <v>10502</v>
          </cell>
          <cell r="F72" t="str">
            <v>Produtos de Confeitaria</v>
          </cell>
          <cell r="G72">
            <v>45001</v>
          </cell>
          <cell r="H72">
            <v>3.5700000000000003</v>
          </cell>
          <cell r="I72">
            <v>2.91</v>
          </cell>
        </row>
        <row r="73">
          <cell r="A73">
            <v>10015</v>
          </cell>
          <cell r="B73" t="str">
            <v>AMEIXA SECA</v>
          </cell>
          <cell r="C73" t="str">
            <v>un</v>
          </cell>
          <cell r="D73">
            <v>89252400234</v>
          </cell>
          <cell r="E73">
            <v>10502</v>
          </cell>
          <cell r="F73" t="str">
            <v>Produtos de Confeitaria</v>
          </cell>
          <cell r="G73">
            <v>45001</v>
          </cell>
          <cell r="H73">
            <v>34.99</v>
          </cell>
          <cell r="I73">
            <v>34.99</v>
          </cell>
        </row>
        <row r="74">
          <cell r="A74">
            <v>10017</v>
          </cell>
          <cell r="B74" t="str">
            <v>GELÉIA, FRUTA</v>
          </cell>
          <cell r="C74" t="str">
            <v>un</v>
          </cell>
          <cell r="D74">
            <v>89302600100</v>
          </cell>
          <cell r="E74">
            <v>10601</v>
          </cell>
          <cell r="F74" t="str">
            <v>Doces em Massa, Geléias e Compotas</v>
          </cell>
          <cell r="G74">
            <v>45001</v>
          </cell>
          <cell r="H74">
            <v>3.69</v>
          </cell>
          <cell r="I74">
            <v>3.59</v>
          </cell>
        </row>
        <row r="75">
          <cell r="A75">
            <v>10020</v>
          </cell>
          <cell r="B75" t="str">
            <v>DOCE, GOIABADA</v>
          </cell>
          <cell r="C75" t="str">
            <v>un</v>
          </cell>
          <cell r="D75">
            <v>89302500741</v>
          </cell>
          <cell r="E75">
            <v>10601</v>
          </cell>
          <cell r="F75" t="str">
            <v>Doces em Massa, Geléias e Compotas</v>
          </cell>
          <cell r="G75">
            <v>45001</v>
          </cell>
          <cell r="H75">
            <v>7.79</v>
          </cell>
          <cell r="I75">
            <v>10.39</v>
          </cell>
        </row>
        <row r="76">
          <cell r="A76">
            <v>10030</v>
          </cell>
          <cell r="B76" t="str">
            <v>ÓLEO, SOJA</v>
          </cell>
          <cell r="C76" t="str">
            <v>un</v>
          </cell>
          <cell r="D76">
            <v>89453700200</v>
          </cell>
          <cell r="E76">
            <v>10901</v>
          </cell>
          <cell r="F76" t="str">
            <v>Óleos</v>
          </cell>
          <cell r="G76">
            <v>45001</v>
          </cell>
          <cell r="H76">
            <v>6.82</v>
          </cell>
          <cell r="I76">
            <v>6.72</v>
          </cell>
        </row>
        <row r="77">
          <cell r="A77">
            <v>10032</v>
          </cell>
          <cell r="B77" t="str">
            <v>MARGARINA VEGETAL</v>
          </cell>
          <cell r="C77" t="str">
            <v>un</v>
          </cell>
          <cell r="D77">
            <v>89453800256</v>
          </cell>
          <cell r="E77">
            <v>10902</v>
          </cell>
          <cell r="F77" t="str">
            <v>Gorduras Comestíveis</v>
          </cell>
          <cell r="G77">
            <v>45001</v>
          </cell>
          <cell r="H77">
            <v>7.29</v>
          </cell>
          <cell r="I77">
            <v>8.68</v>
          </cell>
        </row>
        <row r="78">
          <cell r="A78">
            <v>10043</v>
          </cell>
          <cell r="B78" t="str">
            <v>FERMENTO QUÍMICO</v>
          </cell>
          <cell r="C78" t="str">
            <v>un</v>
          </cell>
          <cell r="D78">
            <v>89201601615</v>
          </cell>
          <cell r="E78">
            <v>11001</v>
          </cell>
          <cell r="F78" t="str">
            <v>Condimentos e Produtos Correlatos</v>
          </cell>
          <cell r="G78">
            <v>45001</v>
          </cell>
          <cell r="H78">
            <v>3.0100000000000002</v>
          </cell>
          <cell r="I78">
            <v>3</v>
          </cell>
        </row>
        <row r="79">
          <cell r="A79">
            <v>10045</v>
          </cell>
          <cell r="B79" t="str">
            <v>ORÉGANO</v>
          </cell>
          <cell r="C79" t="str">
            <v>un</v>
          </cell>
          <cell r="D79">
            <v>89503900500</v>
          </cell>
          <cell r="E79">
            <v>11001</v>
          </cell>
          <cell r="F79" t="str">
            <v>Condimentos e Produtos Correlatos</v>
          </cell>
          <cell r="G79">
            <v>45001</v>
          </cell>
          <cell r="H79">
            <v>1.59</v>
          </cell>
          <cell r="I79">
            <v>1.59</v>
          </cell>
        </row>
        <row r="80">
          <cell r="A80">
            <v>10046</v>
          </cell>
          <cell r="B80" t="str">
            <v>SAL</v>
          </cell>
          <cell r="C80" t="str">
            <v>un</v>
          </cell>
          <cell r="D80">
            <v>89503900178</v>
          </cell>
          <cell r="E80">
            <v>11001</v>
          </cell>
          <cell r="F80" t="str">
            <v>Condimentos e Produtos Correlatos</v>
          </cell>
          <cell r="G80">
            <v>45001</v>
          </cell>
          <cell r="H80">
            <v>2.0699999999999998</v>
          </cell>
          <cell r="I80">
            <v>2.17</v>
          </cell>
        </row>
        <row r="81">
          <cell r="A81">
            <v>10049</v>
          </cell>
          <cell r="B81" t="str">
            <v>POLPA, TOMATE</v>
          </cell>
          <cell r="C81" t="str">
            <v>un</v>
          </cell>
          <cell r="D81">
            <v>89504000391</v>
          </cell>
          <cell r="E81">
            <v>11001</v>
          </cell>
          <cell r="F81" t="str">
            <v>Condimentos e Produtos Correlatos</v>
          </cell>
          <cell r="G81">
            <v>45001</v>
          </cell>
          <cell r="H81">
            <v>3.97</v>
          </cell>
          <cell r="I81">
            <v>4.17</v>
          </cell>
        </row>
        <row r="82">
          <cell r="A82">
            <v>10061</v>
          </cell>
          <cell r="B82" t="str">
            <v>SUCO, CAJU</v>
          </cell>
          <cell r="C82" t="str">
            <v>un</v>
          </cell>
          <cell r="D82">
            <v>89604400332</v>
          </cell>
          <cell r="E82">
            <v>11201</v>
          </cell>
          <cell r="F82" t="str">
            <v>Bebidas Não Alcoolicas e Sorvetes</v>
          </cell>
          <cell r="G82">
            <v>45001</v>
          </cell>
          <cell r="H82">
            <v>3.95</v>
          </cell>
          <cell r="I82">
            <v>3.88</v>
          </cell>
        </row>
        <row r="83">
          <cell r="A83">
            <v>10062</v>
          </cell>
          <cell r="B83" t="str">
            <v>SUCO, MARACUJÁ</v>
          </cell>
          <cell r="C83" t="str">
            <v>un</v>
          </cell>
          <cell r="D83">
            <v>89604400502</v>
          </cell>
          <cell r="E83">
            <v>11201</v>
          </cell>
          <cell r="F83" t="str">
            <v>Bebidas Não Alcoolicas e Sorvetes</v>
          </cell>
          <cell r="G83">
            <v>45001</v>
          </cell>
          <cell r="H83">
            <v>5.29</v>
          </cell>
          <cell r="I83">
            <v>5.29</v>
          </cell>
        </row>
        <row r="84">
          <cell r="A84">
            <v>10063</v>
          </cell>
          <cell r="B84" t="str">
            <v>SUCO, UVA</v>
          </cell>
          <cell r="C84" t="str">
            <v>un</v>
          </cell>
          <cell r="D84">
            <v>89604400766</v>
          </cell>
          <cell r="E84">
            <v>11201</v>
          </cell>
          <cell r="F84" t="str">
            <v>Bebidas Não Alcoolicas e Sorvetes</v>
          </cell>
          <cell r="G84">
            <v>45001</v>
          </cell>
          <cell r="H84">
            <v>5.19</v>
          </cell>
          <cell r="I84">
            <v>4.82</v>
          </cell>
        </row>
        <row r="85">
          <cell r="A85">
            <v>10064</v>
          </cell>
          <cell r="B85" t="str">
            <v>ÁGUA MINERAL</v>
          </cell>
          <cell r="C85" t="str">
            <v>un</v>
          </cell>
          <cell r="D85">
            <v>89604500205</v>
          </cell>
          <cell r="E85">
            <v>11201</v>
          </cell>
          <cell r="F85" t="str">
            <v>Bebidas Não Alcoolicas e Sorvetes</v>
          </cell>
          <cell r="G85">
            <v>45001</v>
          </cell>
          <cell r="H85">
            <v>1.4000000000000001</v>
          </cell>
          <cell r="I85">
            <v>1.36</v>
          </cell>
        </row>
        <row r="86">
          <cell r="A86">
            <v>10158</v>
          </cell>
          <cell r="B86" t="str">
            <v>CAQUI</v>
          </cell>
          <cell r="C86" t="str">
            <v>Kg</v>
          </cell>
          <cell r="D86">
            <v>89151300552</v>
          </cell>
          <cell r="E86">
            <v>10303</v>
          </cell>
          <cell r="F86" t="str">
            <v>Frutas</v>
          </cell>
          <cell r="G86">
            <v>45001</v>
          </cell>
          <cell r="H86">
            <v>8.99</v>
          </cell>
          <cell r="I86">
            <v>14.99</v>
          </cell>
        </row>
        <row r="87">
          <cell r="A87">
            <v>10160</v>
          </cell>
          <cell r="B87" t="str">
            <v>LARANJA SELETA</v>
          </cell>
          <cell r="C87" t="str">
            <v>Kg</v>
          </cell>
          <cell r="D87">
            <v>89151301109</v>
          </cell>
          <cell r="E87">
            <v>10303</v>
          </cell>
          <cell r="F87" t="str">
            <v>Frutas</v>
          </cell>
          <cell r="G87">
            <v>45001</v>
          </cell>
          <cell r="H87">
            <v>4.9800000000000004</v>
          </cell>
          <cell r="I87">
            <v>4.97</v>
          </cell>
        </row>
        <row r="88">
          <cell r="A88">
            <v>10162</v>
          </cell>
          <cell r="B88" t="str">
            <v>TANGERINA MURKOTE</v>
          </cell>
          <cell r="C88" t="str">
            <v>Kg</v>
          </cell>
          <cell r="D88">
            <v>89151301524</v>
          </cell>
          <cell r="E88">
            <v>10303</v>
          </cell>
          <cell r="F88" t="str">
            <v>Frutas</v>
          </cell>
          <cell r="G88">
            <v>45001</v>
          </cell>
          <cell r="H88">
            <v>5.99</v>
          </cell>
          <cell r="I88">
            <v>9.99</v>
          </cell>
        </row>
        <row r="89">
          <cell r="A89">
            <v>10163</v>
          </cell>
          <cell r="B89" t="str">
            <v>TANGERINA PONKAN</v>
          </cell>
          <cell r="C89" t="str">
            <v>Kg</v>
          </cell>
          <cell r="D89">
            <v>89151301605</v>
          </cell>
          <cell r="E89">
            <v>10303</v>
          </cell>
          <cell r="F89" t="str">
            <v>Frutas</v>
          </cell>
          <cell r="G89">
            <v>45001</v>
          </cell>
          <cell r="H89">
            <v>4.6500000000000004</v>
          </cell>
          <cell r="I89">
            <v>6.2700000000000005</v>
          </cell>
        </row>
        <row r="90">
          <cell r="A90">
            <v>10165</v>
          </cell>
          <cell r="B90" t="str">
            <v>MASSA ALIMENTÍCIA, FIDELINHO</v>
          </cell>
          <cell r="C90" t="str">
            <v>un</v>
          </cell>
          <cell r="D90">
            <v>89201700435</v>
          </cell>
          <cell r="E90">
            <v>10401</v>
          </cell>
          <cell r="F90" t="str">
            <v>Farinhas e Massas Alimentícias</v>
          </cell>
          <cell r="G90">
            <v>45001</v>
          </cell>
          <cell r="H90">
            <v>4.29</v>
          </cell>
          <cell r="I90">
            <v>4.49</v>
          </cell>
        </row>
        <row r="91">
          <cell r="A91">
            <v>10223</v>
          </cell>
          <cell r="B91" t="str">
            <v>COMPLEMENTO ALIMENTAR, PÓ</v>
          </cell>
          <cell r="C91" t="str">
            <v>un</v>
          </cell>
          <cell r="D91">
            <v>89403400335</v>
          </cell>
          <cell r="E91">
            <v>10801</v>
          </cell>
          <cell r="F91" t="str">
            <v>Alimentos Preparados</v>
          </cell>
          <cell r="G91">
            <v>45001</v>
          </cell>
          <cell r="H91">
            <v>37.29</v>
          </cell>
          <cell r="I91">
            <v>37.29</v>
          </cell>
        </row>
        <row r="92">
          <cell r="A92">
            <v>10801</v>
          </cell>
          <cell r="B92" t="str">
            <v>BISCOITO SALGADO</v>
          </cell>
          <cell r="C92" t="str">
            <v>un</v>
          </cell>
          <cell r="D92">
            <v>89201800227</v>
          </cell>
          <cell r="E92">
            <v>10402</v>
          </cell>
          <cell r="F92" t="str">
            <v>Produtos Panificados</v>
          </cell>
          <cell r="G92">
            <v>45001</v>
          </cell>
          <cell r="H92">
            <v>3.69</v>
          </cell>
          <cell r="I92">
            <v>3.64</v>
          </cell>
        </row>
        <row r="93">
          <cell r="A93">
            <v>10802</v>
          </cell>
          <cell r="B93" t="str">
            <v>BISCOITO DOCE</v>
          </cell>
          <cell r="C93" t="str">
            <v>un</v>
          </cell>
          <cell r="D93">
            <v>89201800570</v>
          </cell>
          <cell r="E93">
            <v>10402</v>
          </cell>
          <cell r="F93" t="str">
            <v>Produtos Panificados</v>
          </cell>
          <cell r="G93">
            <v>45001</v>
          </cell>
          <cell r="H93">
            <v>3.49</v>
          </cell>
          <cell r="I93">
            <v>3.42</v>
          </cell>
        </row>
        <row r="94">
          <cell r="A94">
            <v>10804</v>
          </cell>
          <cell r="B94" t="str">
            <v>AZEITE, OLIVA</v>
          </cell>
          <cell r="C94" t="str">
            <v>un</v>
          </cell>
          <cell r="D94">
            <v>89453700111</v>
          </cell>
          <cell r="E94">
            <v>11001</v>
          </cell>
          <cell r="F94" t="str">
            <v>Condimentos e Produtos Correlatos</v>
          </cell>
          <cell r="G94">
            <v>45001</v>
          </cell>
          <cell r="H94">
            <v>22.47</v>
          </cell>
          <cell r="I94">
            <v>22.79</v>
          </cell>
        </row>
        <row r="95">
          <cell r="A95">
            <v>12329</v>
          </cell>
          <cell r="B95" t="str">
            <v>MARACUJÁ</v>
          </cell>
          <cell r="C95" t="str">
            <v>Kg</v>
          </cell>
          <cell r="D95">
            <v>89151302253</v>
          </cell>
          <cell r="E95">
            <v>10303</v>
          </cell>
          <cell r="F95" t="str">
            <v>Frutas</v>
          </cell>
          <cell r="G95">
            <v>45001</v>
          </cell>
          <cell r="H95">
            <v>8.870000000000001</v>
          </cell>
          <cell r="I95">
            <v>11.950000000000001</v>
          </cell>
        </row>
        <row r="96">
          <cell r="A96">
            <v>22752</v>
          </cell>
          <cell r="B96" t="str">
            <v>HORTELÃ</v>
          </cell>
          <cell r="C96" t="str">
            <v>Kg</v>
          </cell>
          <cell r="D96">
            <v>89151203603</v>
          </cell>
          <cell r="E96">
            <v>10302</v>
          </cell>
          <cell r="F96" t="str">
            <v>Legumes e Hortaliças</v>
          </cell>
          <cell r="G96">
            <v>45001</v>
          </cell>
          <cell r="H96">
            <v>42.51</v>
          </cell>
          <cell r="I96">
            <v>43.63</v>
          </cell>
        </row>
        <row r="97">
          <cell r="A97">
            <v>22764</v>
          </cell>
          <cell r="B97" t="str">
            <v>CANELA, CASCA</v>
          </cell>
          <cell r="C97" t="str">
            <v>un</v>
          </cell>
          <cell r="D97">
            <v>89503900844</v>
          </cell>
          <cell r="E97">
            <v>11001</v>
          </cell>
          <cell r="F97" t="str">
            <v>Condimentos e Produtos Correlatos</v>
          </cell>
          <cell r="G97">
            <v>45001</v>
          </cell>
          <cell r="H97">
            <v>2.35</v>
          </cell>
          <cell r="I97">
            <v>2.4500000000000002</v>
          </cell>
        </row>
        <row r="98">
          <cell r="A98">
            <v>22765</v>
          </cell>
          <cell r="B98" t="str">
            <v>CANELA, PÓ</v>
          </cell>
          <cell r="C98" t="str">
            <v>un</v>
          </cell>
          <cell r="D98">
            <v>89503900925</v>
          </cell>
          <cell r="E98">
            <v>11001</v>
          </cell>
          <cell r="F98" t="str">
            <v>Condimentos e Produtos Correlatos</v>
          </cell>
          <cell r="G98">
            <v>45001</v>
          </cell>
          <cell r="H98">
            <v>1.5</v>
          </cell>
          <cell r="I98">
            <v>2.54</v>
          </cell>
        </row>
        <row r="99">
          <cell r="A99">
            <v>22766</v>
          </cell>
          <cell r="B99" t="str">
            <v>CRAVO, ÍNDIA</v>
          </cell>
          <cell r="C99" t="str">
            <v>un</v>
          </cell>
          <cell r="D99">
            <v>89503901069</v>
          </cell>
          <cell r="E99">
            <v>11001</v>
          </cell>
          <cell r="F99" t="str">
            <v>Condimentos e Produtos Correlatos</v>
          </cell>
          <cell r="G99">
            <v>45001</v>
          </cell>
          <cell r="H99">
            <v>2.96</v>
          </cell>
          <cell r="I99">
            <v>2.96</v>
          </cell>
        </row>
        <row r="100">
          <cell r="A100">
            <v>22818</v>
          </cell>
          <cell r="B100" t="str">
            <v>CAFÉ, SOLÚVEL</v>
          </cell>
          <cell r="C100" t="str">
            <v>un</v>
          </cell>
          <cell r="D100">
            <v>89554200971</v>
          </cell>
          <cell r="E100">
            <v>11101</v>
          </cell>
          <cell r="F100" t="str">
            <v>Produtos e Preparados Solúveis</v>
          </cell>
          <cell r="G100">
            <v>45001</v>
          </cell>
          <cell r="H100">
            <v>15.38</v>
          </cell>
          <cell r="I100">
            <v>15.38</v>
          </cell>
        </row>
        <row r="101">
          <cell r="A101">
            <v>22823</v>
          </cell>
          <cell r="B101" t="str">
            <v>FARINHA LÁCTEA</v>
          </cell>
          <cell r="C101" t="str">
            <v>un</v>
          </cell>
          <cell r="D101">
            <v>89201602778</v>
          </cell>
          <cell r="E101">
            <v>10401</v>
          </cell>
          <cell r="F101" t="str">
            <v>Farinhas e Massas Alimentícias</v>
          </cell>
          <cell r="G101">
            <v>45001</v>
          </cell>
          <cell r="H101">
            <v>8.49</v>
          </cell>
          <cell r="I101">
            <v>9.98</v>
          </cell>
        </row>
        <row r="102">
          <cell r="A102">
            <v>26219</v>
          </cell>
          <cell r="B102" t="str">
            <v>LOURO, VERDE</v>
          </cell>
          <cell r="C102" t="str">
            <v>Kg</v>
          </cell>
          <cell r="D102">
            <v>89151203786</v>
          </cell>
          <cell r="E102">
            <v>10302</v>
          </cell>
          <cell r="F102" t="str">
            <v>Legumes e Hortaliças</v>
          </cell>
          <cell r="G102">
            <v>45001</v>
          </cell>
          <cell r="H102">
            <v>9.92</v>
          </cell>
          <cell r="I102">
            <v>9.94</v>
          </cell>
        </row>
        <row r="103">
          <cell r="A103">
            <v>32262</v>
          </cell>
          <cell r="B103" t="str">
            <v>ARROZ POLIDO</v>
          </cell>
          <cell r="C103" t="str">
            <v>Kg</v>
          </cell>
          <cell r="D103">
            <v>89151101606</v>
          </cell>
          <cell r="E103">
            <v>10301</v>
          </cell>
          <cell r="F103" t="str">
            <v>Cereais Beneficiados</v>
          </cell>
          <cell r="G103">
            <v>45001</v>
          </cell>
          <cell r="H103">
            <v>5.89</v>
          </cell>
          <cell r="I103">
            <v>5.99</v>
          </cell>
        </row>
        <row r="104">
          <cell r="A104">
            <v>32263</v>
          </cell>
          <cell r="B104" t="str">
            <v>ARROZ PARBOILIZADO</v>
          </cell>
          <cell r="C104" t="str">
            <v>Kg</v>
          </cell>
          <cell r="D104">
            <v>89151101789</v>
          </cell>
          <cell r="E104">
            <v>10301</v>
          </cell>
          <cell r="F104" t="str">
            <v>Cereais Beneficiados</v>
          </cell>
          <cell r="G104">
            <v>45001</v>
          </cell>
          <cell r="H104">
            <v>5.5200000000000005</v>
          </cell>
          <cell r="I104">
            <v>5.42</v>
          </cell>
        </row>
        <row r="105">
          <cell r="A105">
            <v>32264</v>
          </cell>
          <cell r="B105" t="str">
            <v>FEIJÃO PRETO</v>
          </cell>
          <cell r="C105" t="str">
            <v>un</v>
          </cell>
          <cell r="D105">
            <v>89151101860</v>
          </cell>
          <cell r="E105">
            <v>10301</v>
          </cell>
          <cell r="F105" t="str">
            <v>Cereais Beneficiados</v>
          </cell>
          <cell r="G105">
            <v>45001</v>
          </cell>
          <cell r="H105">
            <v>7.15</v>
          </cell>
          <cell r="I105">
            <v>7.16</v>
          </cell>
        </row>
        <row r="106">
          <cell r="A106">
            <v>32265</v>
          </cell>
          <cell r="B106" t="str">
            <v>FEIJÃO BRANCO</v>
          </cell>
          <cell r="C106" t="str">
            <v>un</v>
          </cell>
          <cell r="D106">
            <v>89151101940</v>
          </cell>
          <cell r="E106">
            <v>10301</v>
          </cell>
          <cell r="F106" t="str">
            <v>Cereais Beneficiados</v>
          </cell>
          <cell r="G106">
            <v>45001</v>
          </cell>
          <cell r="H106">
            <v>5.74</v>
          </cell>
          <cell r="I106">
            <v>5.64</v>
          </cell>
        </row>
        <row r="107">
          <cell r="A107">
            <v>32266</v>
          </cell>
          <cell r="B107" t="str">
            <v>FEIJÃO CARIOCA</v>
          </cell>
          <cell r="C107" t="str">
            <v>un</v>
          </cell>
          <cell r="D107">
            <v>89151102084</v>
          </cell>
          <cell r="E107">
            <v>10301</v>
          </cell>
          <cell r="F107" t="str">
            <v>Cereais Beneficiados</v>
          </cell>
          <cell r="G107">
            <v>45001</v>
          </cell>
          <cell r="H107">
            <v>9.4600000000000009</v>
          </cell>
          <cell r="I107">
            <v>9.2900000000000009</v>
          </cell>
        </row>
        <row r="108">
          <cell r="A108">
            <v>32269</v>
          </cell>
          <cell r="B108" t="str">
            <v>ABACAXI</v>
          </cell>
          <cell r="C108" t="str">
            <v>Kg</v>
          </cell>
          <cell r="D108">
            <v>89151303144</v>
          </cell>
          <cell r="E108">
            <v>10303</v>
          </cell>
          <cell r="F108" t="str">
            <v>Frutas</v>
          </cell>
          <cell r="G108">
            <v>45001</v>
          </cell>
          <cell r="H108">
            <v>5.5</v>
          </cell>
          <cell r="I108">
            <v>5.41</v>
          </cell>
        </row>
        <row r="109">
          <cell r="A109">
            <v>32271</v>
          </cell>
          <cell r="B109" t="str">
            <v>MASSA ALIMENTÍCIA, ESPAGUETE</v>
          </cell>
          <cell r="C109" t="str">
            <v>un</v>
          </cell>
          <cell r="D109">
            <v>89201700788</v>
          </cell>
          <cell r="E109">
            <v>10401</v>
          </cell>
          <cell r="F109" t="str">
            <v>Farinhas e Massas Alimentícias</v>
          </cell>
          <cell r="G109">
            <v>45001</v>
          </cell>
          <cell r="H109">
            <v>4.55</v>
          </cell>
          <cell r="I109">
            <v>4.6399999999999997</v>
          </cell>
        </row>
        <row r="110">
          <cell r="A110">
            <v>32272</v>
          </cell>
          <cell r="B110" t="str">
            <v>MASSA ALIMENTÍCIA, PADRE NOSSO</v>
          </cell>
          <cell r="C110" t="str">
            <v>un</v>
          </cell>
          <cell r="D110">
            <v>89201700869</v>
          </cell>
          <cell r="E110">
            <v>10401</v>
          </cell>
          <cell r="F110" t="str">
            <v>Farinhas e Massas Alimentícias</v>
          </cell>
          <cell r="G110">
            <v>45001</v>
          </cell>
          <cell r="H110">
            <v>4.92</v>
          </cell>
          <cell r="I110">
            <v>4.72</v>
          </cell>
        </row>
        <row r="111">
          <cell r="A111">
            <v>32276</v>
          </cell>
          <cell r="B111" t="str">
            <v>PEIXE (CAÇÃO)</v>
          </cell>
          <cell r="C111" t="str">
            <v>Kg</v>
          </cell>
          <cell r="D111">
            <v>89050400705</v>
          </cell>
          <cell r="E111">
            <v>10103</v>
          </cell>
          <cell r="F111" t="str">
            <v>Peixes</v>
          </cell>
          <cell r="G111">
            <v>45001</v>
          </cell>
          <cell r="H111">
            <v>32.380000000000003</v>
          </cell>
          <cell r="I111">
            <v>31.18</v>
          </cell>
        </row>
        <row r="112">
          <cell r="A112">
            <v>32277</v>
          </cell>
          <cell r="B112" t="str">
            <v>ATUM, CONSERVA</v>
          </cell>
          <cell r="C112" t="str">
            <v>un</v>
          </cell>
          <cell r="D112">
            <v>89050700172</v>
          </cell>
          <cell r="E112">
            <v>10103</v>
          </cell>
          <cell r="F112" t="str">
            <v>Peixes</v>
          </cell>
          <cell r="G112">
            <v>45001</v>
          </cell>
          <cell r="H112">
            <v>5.74</v>
          </cell>
          <cell r="I112">
            <v>6.15</v>
          </cell>
        </row>
        <row r="113">
          <cell r="A113">
            <v>32284</v>
          </cell>
          <cell r="B113" t="str">
            <v>MASSA ALIMENTÍCIA, PARAFUSO</v>
          </cell>
          <cell r="C113" t="str">
            <v>un</v>
          </cell>
          <cell r="D113">
            <v>89201700605</v>
          </cell>
          <cell r="E113">
            <v>10401</v>
          </cell>
          <cell r="F113" t="str">
            <v>Farinhas e Massas Alimentícias</v>
          </cell>
          <cell r="G113">
            <v>45001</v>
          </cell>
          <cell r="H113">
            <v>4.8100000000000005</v>
          </cell>
          <cell r="I113">
            <v>4.62</v>
          </cell>
        </row>
        <row r="114">
          <cell r="A114">
            <v>32293</v>
          </cell>
          <cell r="B114" t="str">
            <v>ALIMENTO DIETÉTICO, SOJA</v>
          </cell>
          <cell r="C114" t="str">
            <v>un</v>
          </cell>
          <cell r="D114">
            <v>89403303992</v>
          </cell>
          <cell r="E114">
            <v>10802</v>
          </cell>
          <cell r="F114" t="str">
            <v>Alimentos Dietéticos</v>
          </cell>
          <cell r="G114">
            <v>45001</v>
          </cell>
          <cell r="H114">
            <v>26.490000000000002</v>
          </cell>
          <cell r="I114">
            <v>34.46</v>
          </cell>
        </row>
        <row r="115">
          <cell r="A115">
            <v>41707</v>
          </cell>
          <cell r="B115" t="str">
            <v>FERMENTO BIOLÓGICO SECO</v>
          </cell>
          <cell r="C115" t="str">
            <v>un</v>
          </cell>
          <cell r="D115">
            <v>89201603235</v>
          </cell>
          <cell r="E115">
            <v>11001</v>
          </cell>
          <cell r="F115" t="str">
            <v>Condimentos e Produtos Correlatos</v>
          </cell>
          <cell r="G115">
            <v>45001</v>
          </cell>
          <cell r="H115">
            <v>1.49</v>
          </cell>
          <cell r="I115">
            <v>2.29</v>
          </cell>
        </row>
        <row r="116">
          <cell r="A116">
            <v>41709</v>
          </cell>
          <cell r="B116" t="str">
            <v>BISCOITO SALGADO</v>
          </cell>
          <cell r="C116" t="str">
            <v>un</v>
          </cell>
          <cell r="D116">
            <v>89201801622</v>
          </cell>
          <cell r="E116">
            <v>10402</v>
          </cell>
          <cell r="F116" t="str">
            <v>Produtos Panificados</v>
          </cell>
          <cell r="G116">
            <v>45001</v>
          </cell>
          <cell r="H116">
            <v>4.2700000000000005</v>
          </cell>
          <cell r="I116">
            <v>4.8899999999999997</v>
          </cell>
        </row>
        <row r="117">
          <cell r="A117">
            <v>41710</v>
          </cell>
          <cell r="B117" t="str">
            <v>CARNE, FRANGO (FILÉ DE PEITO)</v>
          </cell>
          <cell r="C117" t="str">
            <v>Kg</v>
          </cell>
          <cell r="D117">
            <v>89050300743</v>
          </cell>
          <cell r="E117">
            <v>10102</v>
          </cell>
          <cell r="F117" t="str">
            <v>Aves Abatidas</v>
          </cell>
          <cell r="G117">
            <v>45001</v>
          </cell>
          <cell r="H117">
            <v>16.260000000000002</v>
          </cell>
          <cell r="I117">
            <v>16.72</v>
          </cell>
        </row>
        <row r="118">
          <cell r="A118">
            <v>200522</v>
          </cell>
          <cell r="B118" t="str">
            <v>PÃO FRANCES</v>
          </cell>
          <cell r="C118" t="str">
            <v>Kg</v>
          </cell>
          <cell r="D118">
            <v>89201901414</v>
          </cell>
          <cell r="E118">
            <v>10402</v>
          </cell>
          <cell r="F118" t="str">
            <v>Produtos Panificados</v>
          </cell>
          <cell r="G118">
            <v>45001</v>
          </cell>
          <cell r="H118">
            <v>14.24</v>
          </cell>
          <cell r="I118">
            <v>14.01</v>
          </cell>
        </row>
        <row r="119">
          <cell r="A119">
            <v>203804</v>
          </cell>
          <cell r="B119" t="str">
            <v>PÃO CARECA</v>
          </cell>
          <cell r="C119" t="str">
            <v>Kg</v>
          </cell>
          <cell r="D119">
            <v>89201901686</v>
          </cell>
          <cell r="E119">
            <v>10402</v>
          </cell>
          <cell r="F119" t="str">
            <v>Produtos Panificados</v>
          </cell>
          <cell r="G119">
            <v>45001</v>
          </cell>
          <cell r="H119">
            <v>12.05</v>
          </cell>
          <cell r="I119">
            <v>17.3</v>
          </cell>
        </row>
        <row r="120">
          <cell r="A120">
            <v>203805</v>
          </cell>
          <cell r="B120" t="str">
            <v>PÃO CARECA</v>
          </cell>
          <cell r="C120" t="str">
            <v>Kg</v>
          </cell>
          <cell r="D120">
            <v>89201901503</v>
          </cell>
          <cell r="E120">
            <v>10402</v>
          </cell>
          <cell r="F120" t="str">
            <v>Produtos Panificados</v>
          </cell>
          <cell r="G120">
            <v>45001</v>
          </cell>
          <cell r="H120">
            <v>8.99</v>
          </cell>
          <cell r="I120">
            <v>17.900000000000002</v>
          </cell>
        </row>
        <row r="121">
          <cell r="A121">
            <v>204908</v>
          </cell>
          <cell r="B121" t="str">
            <v>BISCOITO DOCE</v>
          </cell>
          <cell r="C121" t="str">
            <v>un</v>
          </cell>
          <cell r="D121">
            <v>89201801894</v>
          </cell>
          <cell r="E121">
            <v>10402</v>
          </cell>
          <cell r="F121" t="str">
            <v>Produtos Panificados</v>
          </cell>
          <cell r="G121">
            <v>45001</v>
          </cell>
          <cell r="H121">
            <v>4.97</v>
          </cell>
          <cell r="I121">
            <v>4.97</v>
          </cell>
        </row>
        <row r="122">
          <cell r="A122">
            <v>206166</v>
          </cell>
          <cell r="B122" t="str">
            <v>BROA, MILHO</v>
          </cell>
          <cell r="C122" t="str">
            <v>Kg</v>
          </cell>
          <cell r="D122">
            <v>89201902658</v>
          </cell>
          <cell r="E122">
            <v>10402</v>
          </cell>
          <cell r="F122" t="str">
            <v>Produtos Panificados</v>
          </cell>
          <cell r="G122">
            <v>45001</v>
          </cell>
          <cell r="H122">
            <v>16.5</v>
          </cell>
          <cell r="I122">
            <v>16.5</v>
          </cell>
        </row>
        <row r="123">
          <cell r="A123">
            <v>218443</v>
          </cell>
          <cell r="B123" t="str">
            <v>FORMULA INFANTIL, SOJA, DE SEGUIMENTO, PARA LACTENTES</v>
          </cell>
          <cell r="C123" t="str">
            <v>un</v>
          </cell>
          <cell r="D123">
            <v>89403305502</v>
          </cell>
          <cell r="E123">
            <v>10802</v>
          </cell>
          <cell r="F123" t="str">
            <v>Alimentos Dietéticos</v>
          </cell>
          <cell r="G123">
            <v>45001</v>
          </cell>
          <cell r="H123">
            <v>53.99</v>
          </cell>
          <cell r="I123">
            <v>55.99</v>
          </cell>
        </row>
        <row r="124">
          <cell r="A124">
            <v>218444</v>
          </cell>
          <cell r="B124" t="str">
            <v>FORMULA INFANTIL, SEM LACTOSE</v>
          </cell>
          <cell r="C124" t="str">
            <v>un</v>
          </cell>
          <cell r="D124">
            <v>89403301787</v>
          </cell>
          <cell r="E124">
            <v>10802</v>
          </cell>
          <cell r="F124" t="str">
            <v>Alimentos Dietéticos</v>
          </cell>
          <cell r="G124">
            <v>45001</v>
          </cell>
          <cell r="H124">
            <v>45.99</v>
          </cell>
          <cell r="I124">
            <v>45.99</v>
          </cell>
        </row>
        <row r="125">
          <cell r="A125">
            <v>218445</v>
          </cell>
          <cell r="B125" t="str">
            <v>TAPIOCA</v>
          </cell>
          <cell r="C125" t="str">
            <v>un</v>
          </cell>
          <cell r="D125">
            <v>89201601372</v>
          </cell>
          <cell r="E125">
            <v>10401</v>
          </cell>
          <cell r="F125" t="str">
            <v>Farinhas e Massas Alimentícias</v>
          </cell>
          <cell r="G125">
            <v>45001</v>
          </cell>
          <cell r="H125">
            <v>6.49</v>
          </cell>
          <cell r="I125">
            <v>6.49</v>
          </cell>
        </row>
        <row r="126">
          <cell r="A126">
            <v>219872</v>
          </cell>
          <cell r="B126" t="str">
            <v>IOGURTE NATURAL</v>
          </cell>
          <cell r="C126" t="str">
            <v>un</v>
          </cell>
          <cell r="D126">
            <v>89101003015</v>
          </cell>
          <cell r="E126">
            <v>10201</v>
          </cell>
          <cell r="F126" t="str">
            <v>Laticínios</v>
          </cell>
          <cell r="G126">
            <v>45001</v>
          </cell>
          <cell r="H126">
            <v>2.74</v>
          </cell>
          <cell r="I126">
            <v>2.4900000000000002</v>
          </cell>
        </row>
        <row r="127">
          <cell r="A127">
            <v>220424</v>
          </cell>
          <cell r="B127" t="str">
            <v>IOGURTE, POLPA DE FRUTAS</v>
          </cell>
          <cell r="C127" t="str">
            <v>un</v>
          </cell>
          <cell r="D127">
            <v>89101003104</v>
          </cell>
          <cell r="E127">
            <v>10201</v>
          </cell>
          <cell r="F127" t="str">
            <v>Laticínios</v>
          </cell>
          <cell r="G127">
            <v>45001</v>
          </cell>
          <cell r="H127">
            <v>2.19</v>
          </cell>
          <cell r="I127">
            <v>2.19</v>
          </cell>
        </row>
        <row r="128">
          <cell r="A128">
            <v>220425</v>
          </cell>
          <cell r="B128" t="str">
            <v>IOGURTE, POLPA DE FRUTAS</v>
          </cell>
          <cell r="C128" t="str">
            <v>un</v>
          </cell>
          <cell r="D128">
            <v>89101003287</v>
          </cell>
          <cell r="E128">
            <v>10201</v>
          </cell>
          <cell r="F128" t="str">
            <v>Laticínios</v>
          </cell>
          <cell r="G128">
            <v>45001</v>
          </cell>
          <cell r="H128">
            <v>11.89</v>
          </cell>
          <cell r="I128">
            <v>10.99</v>
          </cell>
        </row>
        <row r="129">
          <cell r="A129">
            <v>220427</v>
          </cell>
          <cell r="B129" t="str">
            <v>MASSA ALIMENTÍCIA, LETRINHAS</v>
          </cell>
          <cell r="C129" t="str">
            <v>un</v>
          </cell>
          <cell r="D129">
            <v>89201701750</v>
          </cell>
          <cell r="E129">
            <v>10401</v>
          </cell>
          <cell r="F129" t="str">
            <v>Farinhas e Massas Alimentícias</v>
          </cell>
          <cell r="G129">
            <v>45001</v>
          </cell>
          <cell r="H129">
            <v>4.84</v>
          </cell>
          <cell r="I129">
            <v>4.72</v>
          </cell>
        </row>
        <row r="130">
          <cell r="A130">
            <v>236276</v>
          </cell>
          <cell r="B130" t="str">
            <v>ADOÇANTE DIETÉTICO</v>
          </cell>
          <cell r="C130" t="str">
            <v>un</v>
          </cell>
          <cell r="D130">
            <v>89403201057</v>
          </cell>
          <cell r="E130">
            <v>10802</v>
          </cell>
          <cell r="F130" t="str">
            <v>Alimentos Dietéticos</v>
          </cell>
          <cell r="G130">
            <v>45001</v>
          </cell>
          <cell r="H130">
            <v>4.7700000000000005</v>
          </cell>
          <cell r="I130">
            <v>6.3</v>
          </cell>
        </row>
        <row r="131">
          <cell r="A131">
            <v>236314</v>
          </cell>
          <cell r="B131" t="str">
            <v>PROTEÍNA TEXTURIZADA, SOJA</v>
          </cell>
          <cell r="C131" t="str">
            <v>un</v>
          </cell>
          <cell r="D131">
            <v>89151103137</v>
          </cell>
          <cell r="E131">
            <v>10301</v>
          </cell>
          <cell r="F131" t="str">
            <v>Cereais Beneficiados</v>
          </cell>
          <cell r="G131">
            <v>45001</v>
          </cell>
          <cell r="H131">
            <v>9.69</v>
          </cell>
          <cell r="I131">
            <v>10.9</v>
          </cell>
        </row>
        <row r="132">
          <cell r="A132">
            <v>236315</v>
          </cell>
          <cell r="B132" t="str">
            <v>BATATA BAROA</v>
          </cell>
          <cell r="C132" t="str">
            <v>Kg</v>
          </cell>
          <cell r="D132">
            <v>89151207188</v>
          </cell>
          <cell r="E132">
            <v>10302</v>
          </cell>
          <cell r="F132" t="str">
            <v>Legumes e Hortaliças</v>
          </cell>
          <cell r="G132">
            <v>45001</v>
          </cell>
          <cell r="H132">
            <v>14.5</v>
          </cell>
          <cell r="I132">
            <v>16.490000000000002</v>
          </cell>
        </row>
        <row r="133">
          <cell r="A133">
            <v>236316</v>
          </cell>
          <cell r="B133" t="str">
            <v>ACELGA</v>
          </cell>
          <cell r="C133" t="str">
            <v>Kg</v>
          </cell>
          <cell r="D133">
            <v>89151207269</v>
          </cell>
          <cell r="E133">
            <v>10302</v>
          </cell>
          <cell r="F133" t="str">
            <v>Legumes e Hortaliças</v>
          </cell>
          <cell r="G133">
            <v>45001</v>
          </cell>
          <cell r="H133">
            <v>4.32</v>
          </cell>
          <cell r="I133">
            <v>4.32</v>
          </cell>
        </row>
        <row r="134">
          <cell r="A134">
            <v>236317</v>
          </cell>
          <cell r="B134" t="str">
            <v>SALSA</v>
          </cell>
          <cell r="C134" t="str">
            <v>Kg</v>
          </cell>
          <cell r="D134">
            <v>89151207340</v>
          </cell>
          <cell r="E134">
            <v>10302</v>
          </cell>
          <cell r="F134" t="str">
            <v>Legumes e Hortaliças</v>
          </cell>
          <cell r="G134">
            <v>45001</v>
          </cell>
          <cell r="H134">
            <v>5.26</v>
          </cell>
          <cell r="I134">
            <v>6.86</v>
          </cell>
        </row>
        <row r="135">
          <cell r="A135">
            <v>236318</v>
          </cell>
          <cell r="B135" t="str">
            <v>MANJERICÃO</v>
          </cell>
          <cell r="C135" t="str">
            <v>Kg</v>
          </cell>
          <cell r="D135">
            <v>89151207420</v>
          </cell>
          <cell r="E135">
            <v>10302</v>
          </cell>
          <cell r="F135" t="str">
            <v>Legumes e Hortaliças</v>
          </cell>
          <cell r="G135">
            <v>45001</v>
          </cell>
          <cell r="H135">
            <v>8.44</v>
          </cell>
          <cell r="I135">
            <v>8.0400000000000009</v>
          </cell>
        </row>
        <row r="136">
          <cell r="A136">
            <v>236320</v>
          </cell>
          <cell r="B136" t="str">
            <v>BISCOITO DOCE</v>
          </cell>
          <cell r="C136" t="str">
            <v>un</v>
          </cell>
          <cell r="D136">
            <v>89201802866</v>
          </cell>
          <cell r="E136">
            <v>10402</v>
          </cell>
          <cell r="F136" t="str">
            <v>Produtos Panificados</v>
          </cell>
          <cell r="G136">
            <v>45001</v>
          </cell>
        </row>
        <row r="137">
          <cell r="A137">
            <v>236322</v>
          </cell>
          <cell r="B137" t="str">
            <v>CARNE, FRANGO (COXA/ SOBRECOXA)</v>
          </cell>
          <cell r="C137" t="str">
            <v>Kg</v>
          </cell>
          <cell r="D137">
            <v>89050302100</v>
          </cell>
          <cell r="E137">
            <v>10102</v>
          </cell>
          <cell r="F137" t="str">
            <v>Aves Abatidas</v>
          </cell>
          <cell r="G137">
            <v>45001</v>
          </cell>
          <cell r="H137">
            <v>15.98</v>
          </cell>
          <cell r="I137">
            <v>16.98</v>
          </cell>
        </row>
        <row r="138">
          <cell r="A138">
            <v>236323</v>
          </cell>
          <cell r="B138" t="str">
            <v>ATUM, CONSERVA</v>
          </cell>
          <cell r="C138" t="str">
            <v>un</v>
          </cell>
          <cell r="D138">
            <v>89050700849</v>
          </cell>
          <cell r="E138">
            <v>10103</v>
          </cell>
          <cell r="F138" t="str">
            <v>Peixes</v>
          </cell>
          <cell r="G138">
            <v>45001</v>
          </cell>
          <cell r="H138">
            <v>22.580000000000002</v>
          </cell>
          <cell r="I138">
            <v>22.580000000000002</v>
          </cell>
        </row>
        <row r="139">
          <cell r="A139">
            <v>236326</v>
          </cell>
          <cell r="B139" t="str">
            <v>MASSA ALIMENTICIA, GRAVATA</v>
          </cell>
          <cell r="C139" t="str">
            <v>un</v>
          </cell>
          <cell r="D139">
            <v>89201701830</v>
          </cell>
          <cell r="E139">
            <v>10401</v>
          </cell>
          <cell r="F139" t="str">
            <v>Farinhas e Massas Alimentícias</v>
          </cell>
          <cell r="G139">
            <v>45001</v>
          </cell>
          <cell r="H139">
            <v>4.74</v>
          </cell>
          <cell r="I139">
            <v>4.49</v>
          </cell>
        </row>
        <row r="140">
          <cell r="A140">
            <v>236328</v>
          </cell>
          <cell r="B140" t="str">
            <v>UVA PASSA</v>
          </cell>
          <cell r="C140" t="str">
            <v>un</v>
          </cell>
          <cell r="D140">
            <v>89252400404</v>
          </cell>
          <cell r="E140">
            <v>10502</v>
          </cell>
          <cell r="F140" t="str">
            <v>Produtos de Confeitaria</v>
          </cell>
          <cell r="G140">
            <v>45001</v>
          </cell>
          <cell r="H140">
            <v>8.99</v>
          </cell>
          <cell r="I140">
            <v>8.99</v>
          </cell>
        </row>
        <row r="141">
          <cell r="A141">
            <v>236329</v>
          </cell>
          <cell r="B141" t="str">
            <v>OLEO, MILHO</v>
          </cell>
          <cell r="C141" t="str">
            <v>un</v>
          </cell>
          <cell r="D141">
            <v>89453700464</v>
          </cell>
          <cell r="E141">
            <v>10901</v>
          </cell>
          <cell r="F141" t="str">
            <v>Óleos</v>
          </cell>
          <cell r="G141">
            <v>45001</v>
          </cell>
          <cell r="H141">
            <v>17.53</v>
          </cell>
          <cell r="I141">
            <v>16.29</v>
          </cell>
        </row>
        <row r="142">
          <cell r="A142">
            <v>236330</v>
          </cell>
          <cell r="B142" t="str">
            <v>VINAGRE, ÁLCOOL</v>
          </cell>
          <cell r="C142" t="str">
            <v>un</v>
          </cell>
          <cell r="D142">
            <v>89504100507</v>
          </cell>
          <cell r="E142">
            <v>11001</v>
          </cell>
          <cell r="F142" t="str">
            <v>Condimentos e Produtos Correlatos</v>
          </cell>
          <cell r="G142">
            <v>45001</v>
          </cell>
          <cell r="H142">
            <v>2.58</v>
          </cell>
          <cell r="I142">
            <v>2.4700000000000002</v>
          </cell>
        </row>
        <row r="143">
          <cell r="A143">
            <v>259248</v>
          </cell>
          <cell r="B143" t="str">
            <v>FORMULA INFANTIL, ELEMENTAR</v>
          </cell>
          <cell r="C143" t="str">
            <v>un</v>
          </cell>
          <cell r="D143">
            <v>89403309257</v>
          </cell>
          <cell r="E143">
            <v>10802</v>
          </cell>
          <cell r="F143" t="str">
            <v>Alimentos Dietéticos</v>
          </cell>
          <cell r="G143">
            <v>45001</v>
          </cell>
          <cell r="H143">
            <v>263</v>
          </cell>
          <cell r="I143">
            <v>263</v>
          </cell>
        </row>
        <row r="144">
          <cell r="A144">
            <v>259249</v>
          </cell>
          <cell r="B144" t="str">
            <v>FORMULA INFANTIL, EXTENSAMENTE HIDROLISADA</v>
          </cell>
          <cell r="C144" t="str">
            <v>un</v>
          </cell>
          <cell r="D144">
            <v>89403306150</v>
          </cell>
          <cell r="E144">
            <v>10802</v>
          </cell>
          <cell r="F144" t="str">
            <v>Alimentos Dietéticos</v>
          </cell>
          <cell r="G144">
            <v>45001</v>
          </cell>
          <cell r="H144">
            <v>95.9</v>
          </cell>
          <cell r="I144">
            <v>119.99000000000001</v>
          </cell>
        </row>
        <row r="145">
          <cell r="A145">
            <v>259250</v>
          </cell>
          <cell r="B145" t="str">
            <v>FORMULA INFANTIL, SEMI ELEMENTAR HIDROLISADA</v>
          </cell>
          <cell r="C145" t="str">
            <v>un</v>
          </cell>
          <cell r="D145">
            <v>89403305774</v>
          </cell>
          <cell r="E145">
            <v>10802</v>
          </cell>
          <cell r="F145" t="str">
            <v>Alimentos Dietéticos</v>
          </cell>
          <cell r="G145">
            <v>45001</v>
          </cell>
          <cell r="H145">
            <v>214.99</v>
          </cell>
          <cell r="I145">
            <v>214.99</v>
          </cell>
        </row>
        <row r="146">
          <cell r="A146">
            <v>259252</v>
          </cell>
          <cell r="B146" t="str">
            <v>FORMULA INFANTIL, AR</v>
          </cell>
          <cell r="C146" t="str">
            <v>un</v>
          </cell>
          <cell r="D146">
            <v>89403302406</v>
          </cell>
          <cell r="E146">
            <v>10802</v>
          </cell>
          <cell r="F146" t="str">
            <v>Alimentos Dietéticos</v>
          </cell>
          <cell r="G146">
            <v>45001</v>
          </cell>
          <cell r="H146">
            <v>48.88</v>
          </cell>
          <cell r="I146">
            <v>55</v>
          </cell>
        </row>
        <row r="147">
          <cell r="A147">
            <v>259254</v>
          </cell>
          <cell r="B147" t="str">
            <v>FORMULA INFANTIL, ISENTA DE FENILALANINA, CRIANÇAS DE 1 A 8 ANOS</v>
          </cell>
          <cell r="C147" t="str">
            <v>un</v>
          </cell>
          <cell r="D147">
            <v>89403303054</v>
          </cell>
          <cell r="E147">
            <v>10802</v>
          </cell>
          <cell r="F147" t="str">
            <v>Alimentos Dietéticos</v>
          </cell>
          <cell r="G147">
            <v>45001</v>
          </cell>
          <cell r="H147">
            <v>356.98</v>
          </cell>
          <cell r="I147">
            <v>356.98</v>
          </cell>
        </row>
        <row r="148">
          <cell r="A148">
            <v>259255</v>
          </cell>
          <cell r="B148" t="str">
            <v>ALIMENTO DIETÉTICO A BASE DE ARROZ, EM PÓ</v>
          </cell>
          <cell r="C148" t="str">
            <v>un</v>
          </cell>
          <cell r="D148">
            <v>89403307637</v>
          </cell>
          <cell r="E148">
            <v>10802</v>
          </cell>
          <cell r="F148" t="str">
            <v>Alimentos Dietéticos</v>
          </cell>
          <cell r="G148">
            <v>45001</v>
          </cell>
          <cell r="H148">
            <v>41.61</v>
          </cell>
          <cell r="I148">
            <v>41.44</v>
          </cell>
        </row>
        <row r="149">
          <cell r="A149">
            <v>259256</v>
          </cell>
          <cell r="B149" t="str">
            <v>FORMULA INFANTIL DE SEGMENTO</v>
          </cell>
          <cell r="C149" t="str">
            <v>un</v>
          </cell>
          <cell r="D149">
            <v>89403306401</v>
          </cell>
          <cell r="E149">
            <v>10802</v>
          </cell>
          <cell r="F149" t="str">
            <v>Alimentos Dietéticos</v>
          </cell>
          <cell r="G149">
            <v>45001</v>
          </cell>
          <cell r="H149">
            <v>66.239999999999995</v>
          </cell>
          <cell r="I149">
            <v>75.44</v>
          </cell>
        </row>
        <row r="150">
          <cell r="A150">
            <v>259257</v>
          </cell>
          <cell r="B150" t="str">
            <v>COMPLEMENTO ALIMENTAR, EM PÓ</v>
          </cell>
          <cell r="C150" t="str">
            <v>un</v>
          </cell>
          <cell r="D150">
            <v>89403403008</v>
          </cell>
          <cell r="E150">
            <v>10802</v>
          </cell>
          <cell r="F150" t="str">
            <v>Alimentos Dietéticos</v>
          </cell>
          <cell r="G150">
            <v>45001</v>
          </cell>
          <cell r="H150">
            <v>58.22</v>
          </cell>
          <cell r="I150">
            <v>58.99</v>
          </cell>
        </row>
        <row r="151">
          <cell r="A151">
            <v>259258</v>
          </cell>
          <cell r="B151" t="str">
            <v>REQUEIJÃO CREMOSO</v>
          </cell>
          <cell r="C151" t="str">
            <v>un</v>
          </cell>
          <cell r="D151">
            <v>89101003368</v>
          </cell>
          <cell r="E151">
            <v>10201</v>
          </cell>
          <cell r="F151" t="str">
            <v>Laticínios</v>
          </cell>
          <cell r="G151">
            <v>45001</v>
          </cell>
          <cell r="H151">
            <v>7.28</v>
          </cell>
          <cell r="I151">
            <v>7.29</v>
          </cell>
        </row>
        <row r="152">
          <cell r="A152">
            <v>261404</v>
          </cell>
          <cell r="B152" t="str">
            <v>MASSA ALIMENTICIA, ARROZ</v>
          </cell>
          <cell r="C152" t="str">
            <v>un</v>
          </cell>
          <cell r="D152">
            <v>89201702055</v>
          </cell>
          <cell r="E152">
            <v>10401</v>
          </cell>
          <cell r="F152" t="str">
            <v>Farinhas e Massas Alimentícias</v>
          </cell>
          <cell r="G152">
            <v>45001</v>
          </cell>
          <cell r="H152">
            <v>4.9800000000000004</v>
          </cell>
          <cell r="I152">
            <v>4.9800000000000004</v>
          </cell>
        </row>
        <row r="153">
          <cell r="A153">
            <v>269887</v>
          </cell>
          <cell r="B153" t="str">
            <v>QUEIJO PROCESSADO, UHT</v>
          </cell>
          <cell r="C153" t="str">
            <v>un</v>
          </cell>
          <cell r="D153">
            <v>89101003449</v>
          </cell>
          <cell r="E153">
            <v>10201</v>
          </cell>
          <cell r="F153" t="str">
            <v>Laticínios</v>
          </cell>
          <cell r="G153">
            <v>45001</v>
          </cell>
          <cell r="H153">
            <v>10.8</v>
          </cell>
          <cell r="I153">
            <v>10.870000000000001</v>
          </cell>
        </row>
        <row r="154">
          <cell r="A154">
            <v>272995</v>
          </cell>
          <cell r="B154" t="str">
            <v>AVEIA, FARINHA</v>
          </cell>
          <cell r="C154" t="str">
            <v>un</v>
          </cell>
          <cell r="D154">
            <v>89201605289</v>
          </cell>
          <cell r="E154">
            <v>10401</v>
          </cell>
          <cell r="F154" t="str">
            <v>Farinhas e Massas Alimentícias</v>
          </cell>
          <cell r="G154">
            <v>45001</v>
          </cell>
          <cell r="H154">
            <v>3.44</v>
          </cell>
          <cell r="I154">
            <v>3.46</v>
          </cell>
        </row>
        <row r="155">
          <cell r="A155">
            <v>272996</v>
          </cell>
          <cell r="B155" t="str">
            <v>AVEIA, FLOCOS</v>
          </cell>
          <cell r="C155" t="str">
            <v>un</v>
          </cell>
          <cell r="D155">
            <v>89201605360</v>
          </cell>
          <cell r="E155">
            <v>10401</v>
          </cell>
          <cell r="F155" t="str">
            <v>Farinhas e Massas Alimentícias</v>
          </cell>
          <cell r="G155">
            <v>45001</v>
          </cell>
          <cell r="H155">
            <v>3.3200000000000003</v>
          </cell>
          <cell r="I155">
            <v>3.34</v>
          </cell>
        </row>
        <row r="156">
          <cell r="A156">
            <v>272997</v>
          </cell>
          <cell r="B156" t="str">
            <v>AVEIA, FLOCOS FINOS</v>
          </cell>
          <cell r="C156" t="str">
            <v>un</v>
          </cell>
          <cell r="D156">
            <v>89201605440</v>
          </cell>
          <cell r="E156">
            <v>10401</v>
          </cell>
          <cell r="F156" t="str">
            <v>Farinhas e Massas Alimentícias</v>
          </cell>
          <cell r="G156">
            <v>45001</v>
          </cell>
          <cell r="H156">
            <v>3.45</v>
          </cell>
          <cell r="I156">
            <v>3.49</v>
          </cell>
        </row>
        <row r="157">
          <cell r="A157">
            <v>273648</v>
          </cell>
          <cell r="B157" t="str">
            <v>FEIJÃO FRADINHO</v>
          </cell>
          <cell r="C157" t="str">
            <v>un</v>
          </cell>
          <cell r="D157">
            <v>89151103218</v>
          </cell>
          <cell r="E157">
            <v>10301</v>
          </cell>
          <cell r="F157" t="str">
            <v>Cereais Beneficiados</v>
          </cell>
          <cell r="G157">
            <v>45001</v>
          </cell>
          <cell r="H157">
            <v>3.44</v>
          </cell>
          <cell r="I157">
            <v>3.56</v>
          </cell>
        </row>
        <row r="158">
          <cell r="A158">
            <v>278370</v>
          </cell>
          <cell r="B158" t="str">
            <v>SUCO INTEGRAL, FRUTA</v>
          </cell>
          <cell r="C158" t="str">
            <v>un</v>
          </cell>
          <cell r="D158">
            <v>89604401738</v>
          </cell>
          <cell r="E158">
            <v>11201</v>
          </cell>
          <cell r="F158" t="str">
            <v>Bebidas Não Alcoolicas e Sorvetes</v>
          </cell>
          <cell r="G158">
            <v>45001</v>
          </cell>
          <cell r="H158">
            <v>1.59</v>
          </cell>
          <cell r="I158">
            <v>3.19</v>
          </cell>
        </row>
        <row r="159">
          <cell r="A159">
            <v>278371</v>
          </cell>
          <cell r="B159" t="str">
            <v>SUCO INTEGRAL, FRUTA</v>
          </cell>
          <cell r="C159" t="str">
            <v>un</v>
          </cell>
          <cell r="D159">
            <v>89604401819</v>
          </cell>
          <cell r="E159">
            <v>11201</v>
          </cell>
          <cell r="F159" t="str">
            <v>Bebidas Não Alcoolicas e Sorvetes</v>
          </cell>
          <cell r="G159">
            <v>45001</v>
          </cell>
          <cell r="H159">
            <v>10.56</v>
          </cell>
          <cell r="I159">
            <v>12.4</v>
          </cell>
        </row>
        <row r="160">
          <cell r="A160">
            <v>278372</v>
          </cell>
          <cell r="B160" t="str">
            <v>CHOCOLATE COM 50% CACAU</v>
          </cell>
          <cell r="C160" t="str">
            <v>un</v>
          </cell>
          <cell r="D160">
            <v>89554201439</v>
          </cell>
          <cell r="E160">
            <v>11101</v>
          </cell>
          <cell r="F160" t="str">
            <v>Produtos e Preparados Solúveis</v>
          </cell>
          <cell r="G160">
            <v>45001</v>
          </cell>
          <cell r="H160">
            <v>13.5</v>
          </cell>
          <cell r="I160">
            <v>15.9</v>
          </cell>
        </row>
        <row r="161">
          <cell r="A161">
            <v>278373</v>
          </cell>
          <cell r="B161" t="str">
            <v>TORRADA SALGADA, INTEGRAL</v>
          </cell>
          <cell r="C161" t="str">
            <v>un</v>
          </cell>
          <cell r="D161">
            <v>89201902739</v>
          </cell>
          <cell r="E161">
            <v>10402</v>
          </cell>
          <cell r="F161" t="str">
            <v>Produtos Panificados</v>
          </cell>
          <cell r="G161">
            <v>45001</v>
          </cell>
          <cell r="H161">
            <v>0.89</v>
          </cell>
          <cell r="I161">
            <v>0.79</v>
          </cell>
        </row>
        <row r="162">
          <cell r="A162">
            <v>278374</v>
          </cell>
          <cell r="B162" t="str">
            <v>BISCOITO POLVILHO, SALGADO</v>
          </cell>
          <cell r="C162" t="str">
            <v>un</v>
          </cell>
          <cell r="D162">
            <v>89201803161</v>
          </cell>
          <cell r="E162">
            <v>10402</v>
          </cell>
          <cell r="F162" t="str">
            <v>Produtos Panificados</v>
          </cell>
          <cell r="G162">
            <v>45001</v>
          </cell>
          <cell r="H162">
            <v>3.74</v>
          </cell>
          <cell r="I162">
            <v>5</v>
          </cell>
        </row>
        <row r="163">
          <cell r="A163">
            <v>278375</v>
          </cell>
          <cell r="B163" t="str">
            <v>BISCOITO DOCE</v>
          </cell>
          <cell r="C163" t="str">
            <v>un</v>
          </cell>
          <cell r="D163">
            <v>89201802947</v>
          </cell>
          <cell r="E163">
            <v>10402</v>
          </cell>
          <cell r="F163" t="str">
            <v>Produtos Panificados</v>
          </cell>
          <cell r="G163">
            <v>45001</v>
          </cell>
          <cell r="H163">
            <v>6.19</v>
          </cell>
          <cell r="I163">
            <v>8.39</v>
          </cell>
        </row>
        <row r="164">
          <cell r="A164">
            <v>278376</v>
          </cell>
          <cell r="B164" t="str">
            <v>BISCOITO POLVILHO, DOCE</v>
          </cell>
          <cell r="C164" t="str">
            <v>un</v>
          </cell>
          <cell r="D164">
            <v>89201803080</v>
          </cell>
          <cell r="E164">
            <v>10402</v>
          </cell>
          <cell r="F164" t="str">
            <v>Produtos Panificados</v>
          </cell>
          <cell r="G164">
            <v>45001</v>
          </cell>
          <cell r="H164">
            <v>2.99</v>
          </cell>
          <cell r="I164">
            <v>2.99</v>
          </cell>
        </row>
        <row r="165">
          <cell r="A165">
            <v>278377</v>
          </cell>
          <cell r="B165" t="str">
            <v>ALIMENTO DIETÉTICO, SOJA</v>
          </cell>
          <cell r="C165" t="str">
            <v>un</v>
          </cell>
          <cell r="D165">
            <v>89403310000</v>
          </cell>
          <cell r="E165">
            <v>10802</v>
          </cell>
          <cell r="F165" t="str">
            <v>Alimentos Dietéticos</v>
          </cell>
          <cell r="G165">
            <v>45001</v>
          </cell>
          <cell r="H165">
            <v>55.49</v>
          </cell>
          <cell r="I165">
            <v>70.22</v>
          </cell>
        </row>
        <row r="166">
          <cell r="A166">
            <v>278378</v>
          </cell>
          <cell r="B166" t="str">
            <v>FORMULA INFANTIL, PTN, LÁCTEA</v>
          </cell>
          <cell r="C166" t="str">
            <v>un</v>
          </cell>
          <cell r="D166">
            <v>89403310182</v>
          </cell>
          <cell r="E166">
            <v>10802</v>
          </cell>
          <cell r="F166" t="str">
            <v>Alimentos Dietéticos</v>
          </cell>
          <cell r="G166">
            <v>45001</v>
          </cell>
          <cell r="H166">
            <v>35.9</v>
          </cell>
          <cell r="I166">
            <v>40.94</v>
          </cell>
        </row>
        <row r="167">
          <cell r="A167">
            <v>278379</v>
          </cell>
          <cell r="B167" t="str">
            <v>IOGURTE DESNATADO, SEM LACTOSE</v>
          </cell>
          <cell r="C167" t="str">
            <v>un</v>
          </cell>
          <cell r="D167">
            <v>89101003520</v>
          </cell>
          <cell r="E167">
            <v>10201</v>
          </cell>
          <cell r="F167" t="str">
            <v>Laticínios</v>
          </cell>
          <cell r="G167">
            <v>45001</v>
          </cell>
          <cell r="H167">
            <v>2.54</v>
          </cell>
          <cell r="I167">
            <v>3.2</v>
          </cell>
        </row>
        <row r="168">
          <cell r="A168">
            <v>278380</v>
          </cell>
          <cell r="B168" t="str">
            <v>LEITE DE VACA, SEM LACTOSE, PÓ</v>
          </cell>
          <cell r="C168" t="str">
            <v>un</v>
          </cell>
          <cell r="D168">
            <v>89100902504</v>
          </cell>
          <cell r="E168">
            <v>10201</v>
          </cell>
          <cell r="F168" t="str">
            <v>Laticínios</v>
          </cell>
          <cell r="G168">
            <v>45001</v>
          </cell>
          <cell r="H168">
            <v>17.84</v>
          </cell>
          <cell r="I168">
            <v>29.7</v>
          </cell>
        </row>
        <row r="169">
          <cell r="A169">
            <v>278381</v>
          </cell>
          <cell r="B169" t="str">
            <v>FORMULA INFANTIL, ELEMENTAR</v>
          </cell>
          <cell r="C169" t="str">
            <v>un</v>
          </cell>
          <cell r="D169">
            <v>89403305936</v>
          </cell>
          <cell r="E169">
            <v>10802</v>
          </cell>
          <cell r="F169" t="str">
            <v>Alimentos Dietéticos</v>
          </cell>
          <cell r="G169">
            <v>45001</v>
          </cell>
          <cell r="H169">
            <v>198.44</v>
          </cell>
          <cell r="I169">
            <v>269.12</v>
          </cell>
        </row>
        <row r="170">
          <cell r="A170">
            <v>299930</v>
          </cell>
          <cell r="B170" t="str">
            <v>MANGA PALMER</v>
          </cell>
          <cell r="C170" t="str">
            <v>Kg</v>
          </cell>
          <cell r="D170">
            <v>89151305511</v>
          </cell>
          <cell r="E170">
            <v>10303</v>
          </cell>
          <cell r="F170" t="str">
            <v>Frutas</v>
          </cell>
          <cell r="G170">
            <v>45001</v>
          </cell>
          <cell r="H170">
            <v>5.28</v>
          </cell>
          <cell r="I170">
            <v>5.05</v>
          </cell>
        </row>
        <row r="171">
          <cell r="A171">
            <v>299931</v>
          </cell>
          <cell r="B171" t="str">
            <v>PEIXE (LINGUADO)</v>
          </cell>
          <cell r="C171" t="str">
            <v>Kg</v>
          </cell>
          <cell r="D171">
            <v>89050402660</v>
          </cell>
          <cell r="E171">
            <v>10103</v>
          </cell>
          <cell r="F171" t="str">
            <v>Peixes</v>
          </cell>
          <cell r="G171">
            <v>45001</v>
          </cell>
          <cell r="H171">
            <v>50</v>
          </cell>
          <cell r="I171">
            <v>38</v>
          </cell>
        </row>
        <row r="172">
          <cell r="A172">
            <v>299932</v>
          </cell>
          <cell r="B172" t="str">
            <v>PEIXE (MERLUZA)</v>
          </cell>
          <cell r="C172" t="str">
            <v>Kg</v>
          </cell>
          <cell r="D172">
            <v>89050402821</v>
          </cell>
          <cell r="E172">
            <v>10103</v>
          </cell>
          <cell r="F172" t="str">
            <v>Peixes</v>
          </cell>
          <cell r="G172">
            <v>45001</v>
          </cell>
          <cell r="H172">
            <v>27.45</v>
          </cell>
          <cell r="I172">
            <v>27.45</v>
          </cell>
        </row>
        <row r="173">
          <cell r="A173">
            <v>299933</v>
          </cell>
          <cell r="B173" t="str">
            <v>OVO DE GALINHA</v>
          </cell>
          <cell r="C173" t="str">
            <v>un</v>
          </cell>
          <cell r="D173">
            <v>89100800418</v>
          </cell>
          <cell r="E173">
            <v>10202</v>
          </cell>
          <cell r="F173" t="str">
            <v>Ovos</v>
          </cell>
          <cell r="G173">
            <v>45001</v>
          </cell>
          <cell r="H173">
            <v>19.260000000000002</v>
          </cell>
          <cell r="I173">
            <v>18.490000000000002</v>
          </cell>
        </row>
        <row r="174">
          <cell r="A174">
            <v>299934</v>
          </cell>
          <cell r="B174" t="str">
            <v>OVO DE GALINHA</v>
          </cell>
          <cell r="C174" t="str">
            <v>un</v>
          </cell>
          <cell r="D174">
            <v>89100800507</v>
          </cell>
          <cell r="E174">
            <v>10202</v>
          </cell>
          <cell r="F174" t="str">
            <v>Ovos</v>
          </cell>
          <cell r="G174">
            <v>45001</v>
          </cell>
          <cell r="H174">
            <v>17.7</v>
          </cell>
          <cell r="I174">
            <v>21.84</v>
          </cell>
        </row>
        <row r="175">
          <cell r="A175">
            <v>299935</v>
          </cell>
          <cell r="B175" t="str">
            <v>FÓRMULA INFANTIL, AR, PÓ</v>
          </cell>
          <cell r="C175" t="str">
            <v>un</v>
          </cell>
          <cell r="D175">
            <v>89403310930</v>
          </cell>
          <cell r="E175">
            <v>10802</v>
          </cell>
          <cell r="F175" t="str">
            <v>Alimentos Dietéticos</v>
          </cell>
          <cell r="G175">
            <v>45001</v>
          </cell>
          <cell r="H175">
            <v>69.900000000000006</v>
          </cell>
          <cell r="I175">
            <v>69.900000000000006</v>
          </cell>
        </row>
        <row r="176">
          <cell r="A176">
            <v>299936</v>
          </cell>
          <cell r="B176" t="str">
            <v>ADOÇANTE DIETÉTICO, LÍQUIDO</v>
          </cell>
          <cell r="C176" t="str">
            <v>un</v>
          </cell>
          <cell r="D176">
            <v>89403201642</v>
          </cell>
          <cell r="E176">
            <v>10802</v>
          </cell>
          <cell r="F176" t="str">
            <v>Alimentos Dietéticos</v>
          </cell>
          <cell r="G176">
            <v>45001</v>
          </cell>
          <cell r="H176">
            <v>6.3</v>
          </cell>
          <cell r="I176">
            <v>7.3900000000000006</v>
          </cell>
        </row>
        <row r="177">
          <cell r="A177">
            <v>299937</v>
          </cell>
          <cell r="B177" t="str">
            <v>GRÃO DE BICO</v>
          </cell>
          <cell r="C177" t="str">
            <v>un</v>
          </cell>
          <cell r="D177">
            <v>89151103803</v>
          </cell>
          <cell r="E177">
            <v>10301</v>
          </cell>
          <cell r="F177" t="str">
            <v>Cereais Beneficiados</v>
          </cell>
          <cell r="G177">
            <v>45001</v>
          </cell>
          <cell r="H177">
            <v>8.6300000000000008</v>
          </cell>
          <cell r="I177">
            <v>8.6300000000000008</v>
          </cell>
        </row>
        <row r="178">
          <cell r="A178">
            <v>299938</v>
          </cell>
          <cell r="B178" t="str">
            <v>REPOLHO ROXO</v>
          </cell>
          <cell r="C178" t="str">
            <v>Kg</v>
          </cell>
          <cell r="D178">
            <v>89151603458</v>
          </cell>
          <cell r="E178">
            <v>10302</v>
          </cell>
          <cell r="F178" t="str">
            <v>Legumes e Hortaliças</v>
          </cell>
          <cell r="G178">
            <v>45001</v>
          </cell>
          <cell r="H178">
            <v>4.99</v>
          </cell>
          <cell r="I178">
            <v>4.99</v>
          </cell>
        </row>
        <row r="179">
          <cell r="A179">
            <v>299939</v>
          </cell>
          <cell r="B179" t="str">
            <v>FARINHA DE MILHO FLOCADA</v>
          </cell>
          <cell r="C179" t="str">
            <v>un</v>
          </cell>
          <cell r="D179">
            <v>89201606501</v>
          </cell>
          <cell r="E179">
            <v>10401</v>
          </cell>
          <cell r="F179" t="str">
            <v>Farinhas e Massas Alimentícias</v>
          </cell>
          <cell r="G179">
            <v>45001</v>
          </cell>
          <cell r="H179">
            <v>2.5</v>
          </cell>
          <cell r="I179">
            <v>2.4900000000000002</v>
          </cell>
        </row>
        <row r="180">
          <cell r="A180">
            <v>299940</v>
          </cell>
          <cell r="B180" t="str">
            <v>VINAGRE DE MAÇÃ</v>
          </cell>
          <cell r="C180" t="str">
            <v>un</v>
          </cell>
          <cell r="D180">
            <v>89504100850</v>
          </cell>
          <cell r="E180">
            <v>11001</v>
          </cell>
          <cell r="F180" t="str">
            <v>Condimentos e Produtos Correlatos</v>
          </cell>
          <cell r="G180">
            <v>45001</v>
          </cell>
          <cell r="H180">
            <v>5.01</v>
          </cell>
          <cell r="I180">
            <v>4.99</v>
          </cell>
        </row>
        <row r="181">
          <cell r="A181">
            <v>304885</v>
          </cell>
          <cell r="B181" t="str">
            <v>LEITE EM PÓ, DESNATADO</v>
          </cell>
          <cell r="C181" t="str">
            <v>un</v>
          </cell>
          <cell r="D181">
            <v>90100900129</v>
          </cell>
          <cell r="E181">
            <v>10201</v>
          </cell>
          <cell r="F181" t="str">
            <v>Laticínios</v>
          </cell>
          <cell r="G181">
            <v>45001</v>
          </cell>
          <cell r="H181">
            <v>16.9725</v>
          </cell>
          <cell r="I181">
            <v>16.4725</v>
          </cell>
        </row>
        <row r="182">
          <cell r="A182">
            <v>304886</v>
          </cell>
          <cell r="B182" t="str">
            <v>LEITE EM PÓ, INTEGRAL</v>
          </cell>
          <cell r="C182" t="str">
            <v>un</v>
          </cell>
          <cell r="D182">
            <v>90100900200</v>
          </cell>
          <cell r="E182">
            <v>10201</v>
          </cell>
          <cell r="F182" t="str">
            <v>Laticínios</v>
          </cell>
          <cell r="G182">
            <v>45001</v>
          </cell>
          <cell r="H182">
            <v>17.586666999999998</v>
          </cell>
          <cell r="I182">
            <v>16.872857</v>
          </cell>
        </row>
        <row r="183">
          <cell r="A183">
            <v>304887</v>
          </cell>
          <cell r="B183" t="str">
            <v>LEITE INTEGRAL, UAT (UHT)</v>
          </cell>
          <cell r="C183" t="str">
            <v>un</v>
          </cell>
          <cell r="D183">
            <v>90100900803</v>
          </cell>
          <cell r="E183">
            <v>10201</v>
          </cell>
          <cell r="F183" t="str">
            <v>Laticínios</v>
          </cell>
          <cell r="G183">
            <v>45001</v>
          </cell>
          <cell r="H183">
            <v>5.783684</v>
          </cell>
          <cell r="I183">
            <v>5.8476469999999994</v>
          </cell>
        </row>
        <row r="184">
          <cell r="A184">
            <v>304888</v>
          </cell>
          <cell r="B184" t="str">
            <v>LEITE DE VACA, SEM LACTOSE, PÓ</v>
          </cell>
          <cell r="C184" t="str">
            <v>un</v>
          </cell>
          <cell r="D184">
            <v>90100902504</v>
          </cell>
          <cell r="E184">
            <v>10201</v>
          </cell>
          <cell r="F184" t="str">
            <v>Laticínios</v>
          </cell>
          <cell r="G184">
            <v>45001</v>
          </cell>
          <cell r="H184">
            <v>23.955000000000002</v>
          </cell>
          <cell r="I184">
            <v>29.7</v>
          </cell>
        </row>
        <row r="185">
          <cell r="A185">
            <v>304889</v>
          </cell>
          <cell r="B185" t="str">
            <v>QUEIJO PROCESSADO, UHT</v>
          </cell>
          <cell r="C185" t="str">
            <v>un</v>
          </cell>
          <cell r="D185">
            <v>90101003449</v>
          </cell>
          <cell r="E185">
            <v>10201</v>
          </cell>
          <cell r="F185" t="str">
            <v>Laticínios</v>
          </cell>
          <cell r="G185">
            <v>45001</v>
          </cell>
          <cell r="H185">
            <v>12.045</v>
          </cell>
          <cell r="I185">
            <v>12.104000000000001</v>
          </cell>
        </row>
        <row r="186">
          <cell r="A186">
            <v>304890</v>
          </cell>
          <cell r="B186" t="str">
            <v>FORMULA INFANTIL, SEM LACTOSE</v>
          </cell>
          <cell r="C186" t="str">
            <v>un</v>
          </cell>
          <cell r="D186">
            <v>90403301787</v>
          </cell>
          <cell r="E186">
            <v>10802</v>
          </cell>
          <cell r="F186" t="str">
            <v>Alimentos Dietéticos</v>
          </cell>
          <cell r="G186">
            <v>45001</v>
          </cell>
          <cell r="H186">
            <v>57.29</v>
          </cell>
          <cell r="I186">
            <v>56.734000000000002</v>
          </cell>
        </row>
        <row r="187">
          <cell r="A187">
            <v>304891</v>
          </cell>
          <cell r="B187" t="str">
            <v>FORMULA INFANTIL, AR</v>
          </cell>
          <cell r="C187" t="str">
            <v>un</v>
          </cell>
          <cell r="D187">
            <v>90403302406</v>
          </cell>
          <cell r="E187">
            <v>10802</v>
          </cell>
          <cell r="F187" t="str">
            <v>Alimentos Dietéticos</v>
          </cell>
          <cell r="G187">
            <v>45001</v>
          </cell>
          <cell r="H187">
            <v>59.965000000000003</v>
          </cell>
          <cell r="I187">
            <v>54.995000000000005</v>
          </cell>
        </row>
        <row r="188">
          <cell r="A188">
            <v>304892</v>
          </cell>
          <cell r="B188" t="str">
            <v>FORMULA INFANTIL, ISENTA DE FENILALANINA</v>
          </cell>
          <cell r="C188" t="str">
            <v>un</v>
          </cell>
          <cell r="D188">
            <v>90403303054</v>
          </cell>
          <cell r="E188">
            <v>10802</v>
          </cell>
          <cell r="F188" t="str">
            <v>Alimentos Dietéticos</v>
          </cell>
          <cell r="G188">
            <v>45001</v>
          </cell>
          <cell r="H188">
            <v>392.36666700000001</v>
          </cell>
          <cell r="I188">
            <v>392.36666700000001</v>
          </cell>
        </row>
        <row r="189">
          <cell r="A189">
            <v>304893</v>
          </cell>
          <cell r="B189" t="str">
            <v>ALIMENTO DIETÉTICO, SOJA</v>
          </cell>
          <cell r="C189" t="str">
            <v>un</v>
          </cell>
          <cell r="D189">
            <v>90403303992</v>
          </cell>
          <cell r="E189">
            <v>10802</v>
          </cell>
          <cell r="F189" t="str">
            <v>Alimentos Dietéticos</v>
          </cell>
          <cell r="G189">
            <v>45001</v>
          </cell>
          <cell r="H189">
            <v>30.598000000000003</v>
          </cell>
          <cell r="I189">
            <v>34.456000000000003</v>
          </cell>
        </row>
        <row r="190">
          <cell r="A190">
            <v>304894</v>
          </cell>
          <cell r="B190" t="str">
            <v>FORMULA INFANTIL, SOJA, DE SEGMENTO</v>
          </cell>
          <cell r="C190" t="str">
            <v>un</v>
          </cell>
          <cell r="D190">
            <v>90403305502</v>
          </cell>
          <cell r="E190">
            <v>10802</v>
          </cell>
          <cell r="F190" t="str">
            <v>Alimentos Dietéticos</v>
          </cell>
          <cell r="G190">
            <v>45001</v>
          </cell>
          <cell r="H190">
            <v>59.715000000000003</v>
          </cell>
          <cell r="I190">
            <v>61.656666999999999</v>
          </cell>
        </row>
        <row r="191">
          <cell r="A191">
            <v>304895</v>
          </cell>
          <cell r="B191" t="str">
            <v>FORMULA INFANTIL, SEMI ELEMENTAR HIDROLISADA</v>
          </cell>
          <cell r="C191" t="str">
            <v>un</v>
          </cell>
          <cell r="D191">
            <v>90403305774</v>
          </cell>
          <cell r="E191">
            <v>10802</v>
          </cell>
          <cell r="F191" t="str">
            <v>Alimentos Dietéticos</v>
          </cell>
          <cell r="G191">
            <v>45001</v>
          </cell>
          <cell r="H191">
            <v>239.58750000000001</v>
          </cell>
          <cell r="I191">
            <v>241.89000000000001</v>
          </cell>
        </row>
        <row r="192">
          <cell r="A192">
            <v>304896</v>
          </cell>
          <cell r="B192" t="str">
            <v>FORMULA INFANTIL, ELEMENTAR</v>
          </cell>
          <cell r="C192" t="str">
            <v>un</v>
          </cell>
          <cell r="D192">
            <v>90403305936</v>
          </cell>
          <cell r="E192">
            <v>10802</v>
          </cell>
          <cell r="F192" t="str">
            <v>Alimentos Dietéticos</v>
          </cell>
          <cell r="G192">
            <v>45001</v>
          </cell>
          <cell r="H192">
            <v>253.495</v>
          </cell>
          <cell r="I192">
            <v>287.03000000000003</v>
          </cell>
        </row>
        <row r="193">
          <cell r="A193">
            <v>304897</v>
          </cell>
          <cell r="B193" t="str">
            <v>FORMULA INFANTIL, EXTENSAMENTE HIDROLISADA</v>
          </cell>
          <cell r="C193" t="str">
            <v>un</v>
          </cell>
          <cell r="D193">
            <v>90403306150</v>
          </cell>
          <cell r="E193">
            <v>10802</v>
          </cell>
          <cell r="F193" t="str">
            <v>Alimentos Dietéticos</v>
          </cell>
          <cell r="G193">
            <v>45001</v>
          </cell>
          <cell r="H193">
            <v>120.69250000000001</v>
          </cell>
          <cell r="I193">
            <v>128.95666700000001</v>
          </cell>
        </row>
        <row r="194">
          <cell r="A194">
            <v>304898</v>
          </cell>
          <cell r="B194" t="str">
            <v>FORMULA INFANTIL,  DE SEGMENTO</v>
          </cell>
          <cell r="C194" t="str">
            <v>un</v>
          </cell>
          <cell r="D194">
            <v>90403306401</v>
          </cell>
          <cell r="E194">
            <v>10802</v>
          </cell>
          <cell r="F194" t="str">
            <v>Alimentos Dietéticos</v>
          </cell>
          <cell r="G194">
            <v>45001</v>
          </cell>
          <cell r="H194">
            <v>70.123333000000002</v>
          </cell>
          <cell r="I194">
            <v>75.44</v>
          </cell>
        </row>
        <row r="195">
          <cell r="A195">
            <v>304899</v>
          </cell>
          <cell r="B195" t="str">
            <v>ALIMENTO DIETÉTICO A BASE DE ARROZ, EM PÓ</v>
          </cell>
          <cell r="C195" t="str">
            <v>un</v>
          </cell>
          <cell r="D195">
            <v>90403307637</v>
          </cell>
          <cell r="E195">
            <v>10802</v>
          </cell>
          <cell r="F195" t="str">
            <v>Alimentos Dietéticos</v>
          </cell>
          <cell r="G195">
            <v>45001</v>
          </cell>
          <cell r="H195">
            <v>41.61</v>
          </cell>
          <cell r="I195">
            <v>41.436667</v>
          </cell>
        </row>
        <row r="196">
          <cell r="A196">
            <v>304900</v>
          </cell>
          <cell r="B196" t="str">
            <v>FORMULA INFANTIL, ELEMENTAR</v>
          </cell>
          <cell r="C196" t="str">
            <v>un</v>
          </cell>
          <cell r="D196">
            <v>90403309257</v>
          </cell>
          <cell r="E196">
            <v>10802</v>
          </cell>
          <cell r="F196" t="str">
            <v>Alimentos Dietéticos</v>
          </cell>
          <cell r="G196">
            <v>45001</v>
          </cell>
          <cell r="H196">
            <v>262.19600000000003</v>
          </cell>
          <cell r="I196">
            <v>262.19600000000003</v>
          </cell>
        </row>
        <row r="197">
          <cell r="A197">
            <v>304901</v>
          </cell>
          <cell r="B197" t="str">
            <v>ALIMENTO DIETÉTICO, SOJA</v>
          </cell>
          <cell r="C197" t="str">
            <v>un</v>
          </cell>
          <cell r="D197">
            <v>90403310000</v>
          </cell>
          <cell r="E197">
            <v>10802</v>
          </cell>
          <cell r="F197" t="str">
            <v>Alimentos Dietéticos</v>
          </cell>
          <cell r="G197">
            <v>45001</v>
          </cell>
          <cell r="H197">
            <v>60.625</v>
          </cell>
          <cell r="I197">
            <v>70.217500000000001</v>
          </cell>
        </row>
        <row r="198">
          <cell r="A198">
            <v>304902</v>
          </cell>
          <cell r="B198" t="str">
            <v>FORMULA INFANTIL, PTN, LÁCTEA</v>
          </cell>
          <cell r="C198" t="str">
            <v>un</v>
          </cell>
          <cell r="D198">
            <v>90403310182</v>
          </cell>
          <cell r="E198">
            <v>10802</v>
          </cell>
          <cell r="F198" t="str">
            <v>Alimentos Dietéticos</v>
          </cell>
          <cell r="G198">
            <v>45001</v>
          </cell>
          <cell r="H198">
            <v>38.94</v>
          </cell>
          <cell r="I198">
            <v>40.935000000000002</v>
          </cell>
        </row>
        <row r="199">
          <cell r="A199">
            <v>304903</v>
          </cell>
          <cell r="B199" t="str">
            <v>COMPLEMENTO ALIMENTAR, EM PÓ</v>
          </cell>
          <cell r="C199" t="str">
            <v>un</v>
          </cell>
          <cell r="D199">
            <v>90403403008</v>
          </cell>
          <cell r="E199">
            <v>10802</v>
          </cell>
          <cell r="F199" t="str">
            <v>Alimentos Dietéticos</v>
          </cell>
          <cell r="G199">
            <v>45001</v>
          </cell>
          <cell r="H199">
            <v>73.047406999999993</v>
          </cell>
          <cell r="I199">
            <v>70.775333000000003</v>
          </cell>
        </row>
        <row r="200">
          <cell r="A200">
            <v>304904</v>
          </cell>
          <cell r="B200" t="str">
            <v>COMPLEMENTO ALIMENTAR, PÓ</v>
          </cell>
          <cell r="C200" t="str">
            <v>un</v>
          </cell>
          <cell r="D200">
            <v>90403400335</v>
          </cell>
          <cell r="E200">
            <v>10801</v>
          </cell>
          <cell r="F200" t="str">
            <v>Alimentos Preparados</v>
          </cell>
          <cell r="G200">
            <v>45001</v>
          </cell>
          <cell r="H200">
            <v>43.927500000000002</v>
          </cell>
          <cell r="I200">
            <v>45.121249999999996</v>
          </cell>
        </row>
        <row r="201">
          <cell r="A201">
            <v>304905</v>
          </cell>
          <cell r="B201" t="str">
            <v>ADOÇANTE DIETÉTICO LÍQUIDO</v>
          </cell>
          <cell r="C201" t="str">
            <v>un</v>
          </cell>
          <cell r="D201">
            <v>90403201642</v>
          </cell>
          <cell r="E201">
            <v>10802</v>
          </cell>
          <cell r="F201" t="str">
            <v>Alimentos Dietéticos</v>
          </cell>
          <cell r="G201">
            <v>45001</v>
          </cell>
          <cell r="H201">
            <v>8.8674999999999997</v>
          </cell>
          <cell r="I201">
            <v>9.3566669999999998</v>
          </cell>
        </row>
        <row r="202">
          <cell r="A202">
            <v>304906</v>
          </cell>
          <cell r="B202" t="str">
            <v>MANTEIGA</v>
          </cell>
          <cell r="C202" t="str">
            <v>un</v>
          </cell>
          <cell r="D202">
            <v>90101000504</v>
          </cell>
          <cell r="E202">
            <v>10201</v>
          </cell>
          <cell r="F202" t="str">
            <v>Laticínios</v>
          </cell>
          <cell r="G202">
            <v>45001</v>
          </cell>
          <cell r="H202">
            <v>12.808570999999999</v>
          </cell>
          <cell r="I202">
            <v>13.251111</v>
          </cell>
        </row>
        <row r="203">
          <cell r="A203">
            <v>304907</v>
          </cell>
          <cell r="B203" t="str">
            <v>REQUEIJÃO CREMOSO</v>
          </cell>
          <cell r="C203" t="str">
            <v>un</v>
          </cell>
          <cell r="D203">
            <v>90101003368</v>
          </cell>
          <cell r="E203">
            <v>10201</v>
          </cell>
          <cell r="F203" t="str">
            <v>Laticínios</v>
          </cell>
          <cell r="G203">
            <v>45001</v>
          </cell>
          <cell r="H203">
            <v>9.2945449999999994</v>
          </cell>
          <cell r="I203">
            <v>9.2719149999999999</v>
          </cell>
        </row>
        <row r="204">
          <cell r="A204">
            <v>304908</v>
          </cell>
          <cell r="B204" t="str">
            <v>IOGURTE NATURAL</v>
          </cell>
          <cell r="C204" t="str">
            <v>un</v>
          </cell>
          <cell r="D204">
            <v>90101003015</v>
          </cell>
          <cell r="E204">
            <v>10201</v>
          </cell>
          <cell r="F204" t="str">
            <v>Laticínios</v>
          </cell>
          <cell r="G204">
            <v>45001</v>
          </cell>
          <cell r="H204">
            <v>3.023333</v>
          </cell>
          <cell r="I204">
            <v>3.0150000000000001</v>
          </cell>
        </row>
        <row r="205">
          <cell r="A205">
            <v>304909</v>
          </cell>
          <cell r="B205" t="str">
            <v>IOGURTE, POLPA DE FRUTAS</v>
          </cell>
          <cell r="C205" t="str">
            <v>un</v>
          </cell>
          <cell r="D205">
            <v>90101003104</v>
          </cell>
          <cell r="E205">
            <v>10201</v>
          </cell>
          <cell r="F205" t="str">
            <v>Laticínios</v>
          </cell>
          <cell r="G205">
            <v>45001</v>
          </cell>
          <cell r="H205">
            <v>3.02</v>
          </cell>
          <cell r="I205">
            <v>2.9866669999999997</v>
          </cell>
        </row>
        <row r="206">
          <cell r="A206">
            <v>304910</v>
          </cell>
          <cell r="B206" t="str">
            <v>IOGURTE, POLPA DE FRUTAS</v>
          </cell>
          <cell r="C206" t="str">
            <v>un</v>
          </cell>
          <cell r="D206">
            <v>90101003287</v>
          </cell>
          <cell r="E206">
            <v>10201</v>
          </cell>
          <cell r="F206" t="str">
            <v>Laticínios</v>
          </cell>
          <cell r="G206">
            <v>45001</v>
          </cell>
          <cell r="H206">
            <v>12.4375</v>
          </cell>
          <cell r="I206">
            <v>12.290000000000001</v>
          </cell>
        </row>
        <row r="207">
          <cell r="A207">
            <v>304911</v>
          </cell>
          <cell r="B207" t="str">
            <v>IOGURTE DESNATADO, SEM LACTOSE</v>
          </cell>
          <cell r="C207" t="str">
            <v>un</v>
          </cell>
          <cell r="D207">
            <v>90101003520</v>
          </cell>
          <cell r="E207">
            <v>10201</v>
          </cell>
          <cell r="F207" t="str">
            <v>Laticínios</v>
          </cell>
          <cell r="G207">
            <v>45001</v>
          </cell>
          <cell r="H207">
            <v>3.3787499999999997</v>
          </cell>
          <cell r="I207">
            <v>3.7240000000000002</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nálise 02QJUN22 - ATA+VAR"/>
      <sheetName val="Analise 3 $$$ - AtacVarPrat"/>
      <sheetName val="Quadro Rel.Ocorrência"/>
    </sheetNames>
    <sheetDataSet>
      <sheetData sheetId="0"/>
      <sheetData sheetId="1">
        <row r="5">
          <cell r="C5">
            <v>89100900129</v>
          </cell>
          <cell r="D5" t="str">
            <v>LEITE EM PÓ, DESNATADO
instantâneo, embalagem original com no mínimo 300g.</v>
          </cell>
          <cell r="E5" t="str">
            <v>un</v>
          </cell>
          <cell r="F5">
            <v>13.38</v>
          </cell>
          <cell r="G5">
            <v>14.733750000000004</v>
          </cell>
          <cell r="H5">
            <v>14.395312500000003</v>
          </cell>
        </row>
        <row r="6">
          <cell r="C6">
            <v>89100900200</v>
          </cell>
          <cell r="D6" t="str">
            <v>LEITE EM PÓ, INTEGRAL
instantâneo, embalagem original com no mínimo 400g.</v>
          </cell>
          <cell r="E6" t="str">
            <v>un</v>
          </cell>
          <cell r="F6">
            <v>14.085138833333332</v>
          </cell>
          <cell r="G6">
            <v>16.362500000000004</v>
          </cell>
          <cell r="H6">
            <v>15.793159708333336</v>
          </cell>
        </row>
        <row r="7">
          <cell r="C7">
            <v>89100900803</v>
          </cell>
          <cell r="D7" t="str">
            <v>LEITE INTEGRAL, UAT (UHT)
em embalagem original cartonada asséptica com 1 litro</v>
          </cell>
          <cell r="E7" t="str">
            <v>un</v>
          </cell>
          <cell r="F7">
            <v>5.452</v>
          </cell>
          <cell r="G7">
            <v>5.8609523809523809</v>
          </cell>
          <cell r="H7">
            <v>5.7587142857142855</v>
          </cell>
        </row>
        <row r="8">
          <cell r="C8">
            <v>89100902504</v>
          </cell>
          <cell r="D8" t="str">
            <v>LEITE DE VACA, SEM LACTOSE, PÓ
instantâneo, em embalagem original com no mínimo 300g.</v>
          </cell>
          <cell r="E8" t="str">
            <v>un</v>
          </cell>
          <cell r="F8">
            <v>24.95</v>
          </cell>
          <cell r="G8">
            <v>25.426666666666666</v>
          </cell>
          <cell r="H8">
            <v>25.307499999999997</v>
          </cell>
        </row>
        <row r="9">
          <cell r="C9">
            <v>89101003449</v>
          </cell>
          <cell r="D9" t="str">
            <v>QUEIJO PROCESSADO, UHT
tradicional, em embalagem original com 8 unidades, com no mínimo 17g cada.</v>
          </cell>
          <cell r="E9" t="str">
            <v>un</v>
          </cell>
          <cell r="F9">
            <v>5.8926852500000004</v>
          </cell>
          <cell r="G9">
            <v>10.332857142857145</v>
          </cell>
          <cell r="H9">
            <v>9.2228141696428594</v>
          </cell>
        </row>
        <row r="10">
          <cell r="C10">
            <v>89403301787</v>
          </cell>
          <cell r="D10" t="str">
            <v>FORMULA INFANTIL, SEM LACTOSE
pó, à base de proteínas do leite, isenta de lactose e sacarose, em embalagem original com no mínimo 400g.</v>
          </cell>
          <cell r="E10" t="str">
            <v>un</v>
          </cell>
          <cell r="F10">
            <v>47.255277666666665</v>
          </cell>
          <cell r="G10">
            <v>51.855999999999995</v>
          </cell>
          <cell r="H10">
            <v>50.705819416666664</v>
          </cell>
        </row>
        <row r="11">
          <cell r="C11">
            <v>89403302406</v>
          </cell>
          <cell r="D11" t="str">
            <v>FORMULA INFANTIL, AR
antiregurgitação com amido modificado, a base do leite, maltoextrina, amido modificado de lactose, com gordura láctea e óleos vegetais, com adição de vitaminas, minerais e oligoelementos, em embalagem original com no mínimo 400g.</v>
          </cell>
          <cell r="E11" t="str">
            <v>un</v>
          </cell>
          <cell r="F11">
            <v>44.94</v>
          </cell>
          <cell r="G11">
            <v>51.587500000000006</v>
          </cell>
          <cell r="H11">
            <v>49.925625000000004</v>
          </cell>
        </row>
        <row r="12">
          <cell r="C12">
            <v>89403303054</v>
          </cell>
          <cell r="D12" t="str">
            <v>FORMULA INFANTIL, ISENTA DE FENILALANINA, C
hiperproteica, com mistura de l aminoácidos, apresentando em 100g do produto o mínimo 60g de proteína enriquecida de vitaminas, minerais e elementos traços, em embalagem original com no mínimo 500g</v>
          </cell>
          <cell r="E12" t="str">
            <v>un</v>
          </cell>
          <cell r="F12" t="str">
            <v>S/C</v>
          </cell>
          <cell r="G12">
            <v>267.47000000000003</v>
          </cell>
          <cell r="H12">
            <v>240.72300000000004</v>
          </cell>
        </row>
        <row r="13">
          <cell r="C13">
            <v>89403303992</v>
          </cell>
          <cell r="D13" t="str">
            <v>ALIMENTO DIETÉTICO, SOJA
pó extrato solúvel de soja, isento de sacarose e lactose, com no mínimo 250g.</v>
          </cell>
          <cell r="E13" t="str">
            <v>un</v>
          </cell>
          <cell r="F13">
            <v>34.194499999999998</v>
          </cell>
          <cell r="G13">
            <v>31.024999999999999</v>
          </cell>
          <cell r="H13">
            <v>31.024999999999999</v>
          </cell>
        </row>
        <row r="14">
          <cell r="C14">
            <v>89403305502</v>
          </cell>
          <cell r="D14" t="str">
            <v>FORMULA INFANTIL, SOJA, DE SEGUIMENTO, PARA
pó, à base de proteína isolada de soja, de seguimento, para lactentes, em embalagem original com no mínimo 400g.</v>
          </cell>
          <cell r="E14" t="str">
            <v>un</v>
          </cell>
          <cell r="F14">
            <v>46.455000000000005</v>
          </cell>
          <cell r="G14">
            <v>51.283333333333339</v>
          </cell>
          <cell r="H14">
            <v>50.076250000000002</v>
          </cell>
        </row>
        <row r="15">
          <cell r="C15">
            <v>89403305774</v>
          </cell>
          <cell r="D15" t="str">
            <v>FORMULA INFANTIL, SEMI ELEMENTAR HIDROLISAD
do leite,  polímeros de glicose, com no mínimo 40% de tcm, isenta de lactose, com adição de vitaminas, minerais e oligoelementos, em embalagem original com no mínimo 400g</v>
          </cell>
          <cell r="E15" t="str">
            <v>un</v>
          </cell>
          <cell r="F15">
            <v>180.34133333333332</v>
          </cell>
          <cell r="G15">
            <v>207.45750000000001</v>
          </cell>
          <cell r="H15">
            <v>200.67845833333334</v>
          </cell>
        </row>
        <row r="16">
          <cell r="C16">
            <v>89403305936</v>
          </cell>
          <cell r="D16" t="str">
            <v>FORMULA INFANTIL, ELEMENTAR
em pó, nutricionalmente completa, com 100% de aminoácidos livres, 100% de maltodextrina, 100% de óleos vegetais, com adição de vitaminas, minerais e oligoelementos, destinada a crianças de 1 a 10 anos, acondicionado em embalagem original com no mínimo 400g.</v>
          </cell>
          <cell r="E16" t="str">
            <v>un</v>
          </cell>
          <cell r="F16">
            <v>269.8</v>
          </cell>
          <cell r="G16">
            <v>265.44333333333333</v>
          </cell>
          <cell r="H16">
            <v>265.44333333333333</v>
          </cell>
        </row>
        <row r="17">
          <cell r="C17">
            <v>89403306150</v>
          </cell>
          <cell r="D17" t="str">
            <v>FORMULA INFANTIL, EXTENSAMENTE HIDROLISADA
do soro do leite, com lactose, isenta de sacarose, com no mínimo 95% de óleos vegetais, com adição de vitaminas, minerais e oligoelementos, acondicionado em embalagem com no mínimo 400g.</v>
          </cell>
          <cell r="E17" t="str">
            <v>un</v>
          </cell>
          <cell r="F17">
            <v>118.67</v>
          </cell>
          <cell r="G17">
            <v>119.98500000000001</v>
          </cell>
          <cell r="H17">
            <v>119.65625000000001</v>
          </cell>
        </row>
        <row r="18">
          <cell r="C18">
            <v>89403306401</v>
          </cell>
          <cell r="D18" t="str">
            <v>FORMULA INFANTIL,  DE SEGMENTO ( segundo semestre)
para lactentes, a base de leite, com a seguinte composição por 100 kcal: de 1,8 a 3,5 g de proteínas; de 4,0 a 6,0g de gordura de 300 a 1400mg; de acidolinoleico, de 9,0 a 14,0g; de carboidratos; de 0,9 a 2,0 mg de ferro; em embalagem original com no mínimo 400g.</v>
          </cell>
          <cell r="E18" t="str">
            <v>un</v>
          </cell>
          <cell r="F18">
            <v>58.965000000000003</v>
          </cell>
          <cell r="G18">
            <v>63.499166666666667</v>
          </cell>
          <cell r="H18">
            <v>62.365625000000001</v>
          </cell>
        </row>
        <row r="19">
          <cell r="C19">
            <v>89403307637</v>
          </cell>
          <cell r="D19" t="str">
            <v>ALIMENTO DIETÉTICO A BASE DE ARROZ, EM PÓ
com no mínimo 240mg de cálcio em 30g, sem sacarose, sem lactose, isento de glúten, acondicionado em embalagem original com no mínimo 300g.</v>
          </cell>
          <cell r="E19" t="str">
            <v>un</v>
          </cell>
          <cell r="F19">
            <v>26.957999999999998</v>
          </cell>
          <cell r="G19">
            <v>36.756667</v>
          </cell>
          <cell r="H19">
            <v>34.307000250000002</v>
          </cell>
        </row>
        <row r="20">
          <cell r="C20">
            <v>89403309257</v>
          </cell>
          <cell r="D20" t="str">
            <v>FORMULA INFANTIL, ELEMENTAR
nutricionalmente completa com 100% dos aminoácidos livres, 100% maltadextrina, 100% óleos vegetais, com adição de vitaminas, minerais e oligoelementos, em embalagem original com no mínimo 400g - ref. neocate lcp.</v>
          </cell>
          <cell r="E20" t="str">
            <v>un</v>
          </cell>
          <cell r="F20">
            <v>254.59</v>
          </cell>
          <cell r="G20">
            <v>260.68</v>
          </cell>
          <cell r="H20">
            <v>259.15750000000003</v>
          </cell>
        </row>
        <row r="21">
          <cell r="C21">
            <v>89403310000</v>
          </cell>
          <cell r="D21" t="str">
            <v>ALIMENTO DIETÉTICO, SOJA
em pó, a base de proteína isolada de soja, isento de sacarose e lactose, para crianças de 1 ate 5 anos de idade, com adição de ômega 3 e 5, em embalagem original com 800g.</v>
          </cell>
          <cell r="E21" t="str">
            <v>un</v>
          </cell>
          <cell r="F21">
            <v>47.59</v>
          </cell>
          <cell r="G21">
            <v>49.803750000000008</v>
          </cell>
          <cell r="H21">
            <v>49.250312500000007</v>
          </cell>
        </row>
        <row r="22">
          <cell r="C22">
            <v>89403310182</v>
          </cell>
          <cell r="D22" t="str">
            <v>FORMULA INFANTIL, PTN, LÁCTEA
Em pó, para lactentes, e de segmento para lactentes e crianças da primeira infância, a base de proteínas lácteas parcialmente hidrolisadas, baixo teor de lactose, com adição de parabióticos gos/fos, lcpufas (dha e ara) e nucleotídeos, em embalagem original com no mínimo 400g.</v>
          </cell>
          <cell r="E22" t="str">
            <v>un</v>
          </cell>
          <cell r="F22">
            <v>35.832856999999997</v>
          </cell>
          <cell r="G22">
            <v>36.234999999999999</v>
          </cell>
          <cell r="H22">
            <v>36.134464250000001</v>
          </cell>
        </row>
        <row r="23">
          <cell r="C23">
            <v>89403403008</v>
          </cell>
          <cell r="D23" t="str">
            <v>COMPLEMENTO ALIMENTAR, EM PÓ
isento de lactose e glúten, nutricionalmente completo, para crianças de 1 a 10 anos, polimérica, normocalorica (1.0-1,2kcal/ml), com sacarose, com adição de vitaminas e minerais, atendendo as recomendações diárias (rda), com ou sem sabor, acondicionado em embalagem original com no mínimo 400g.</v>
          </cell>
          <cell r="E23" t="str">
            <v>un</v>
          </cell>
          <cell r="F23">
            <v>42.715000000000003</v>
          </cell>
          <cell r="G23">
            <v>62.273958374999999</v>
          </cell>
          <cell r="H23">
            <v>57.384218781249999</v>
          </cell>
        </row>
        <row r="24">
          <cell r="C24">
            <v>89403400335</v>
          </cell>
          <cell r="D24" t="str">
            <v>COMPLEMENTO ALIMENTAR, PÓ
lácteo, com sacarose ,  embalagem original com no mínimo 400g.</v>
          </cell>
          <cell r="E24" t="str">
            <v>un</v>
          </cell>
          <cell r="F24">
            <v>39.171944333333336</v>
          </cell>
          <cell r="G24">
            <v>41.778000000000006</v>
          </cell>
          <cell r="H24">
            <v>41.12648608333334</v>
          </cell>
        </row>
        <row r="25">
          <cell r="C25">
            <v>89403201642</v>
          </cell>
          <cell r="D25" t="str">
            <v>ADOÇANTE DIETÉTICO, LÍQUIDO
edulcorante estévia, em embalagem original com no mínimo 25ml.</v>
          </cell>
          <cell r="E25" t="str">
            <v>un</v>
          </cell>
          <cell r="F25">
            <v>9.8021025000000002</v>
          </cell>
          <cell r="G25">
            <v>11.11</v>
          </cell>
          <cell r="H25">
            <v>10.783025625000001</v>
          </cell>
        </row>
        <row r="26">
          <cell r="C26">
            <v>89101000504</v>
          </cell>
          <cell r="D26" t="str">
            <v xml:space="preserve">MANTEIGA
extra, com sal,  em embalagem original com 200g.                              </v>
          </cell>
          <cell r="E26" t="str">
            <v>un</v>
          </cell>
          <cell r="F26">
            <v>8.7960000000000012</v>
          </cell>
          <cell r="G26">
            <v>10.794</v>
          </cell>
          <cell r="H26">
            <v>10.294500000000001</v>
          </cell>
        </row>
        <row r="27">
          <cell r="C27">
            <v>89101003368</v>
          </cell>
          <cell r="D27" t="str">
            <v>REQUEIJÃO CREMOSO
tradicional, em embalagem original com no mínimo 200g</v>
          </cell>
          <cell r="E27" t="str">
            <v>un</v>
          </cell>
          <cell r="F27">
            <v>5.4968333750000005</v>
          </cell>
          <cell r="G27">
            <v>8.6977083333333365</v>
          </cell>
          <cell r="H27">
            <v>7.8974895937500023</v>
          </cell>
        </row>
        <row r="28">
          <cell r="C28">
            <v>89101003015</v>
          </cell>
          <cell r="D28" t="str">
            <v>IOGURTE NATURAL
embalagem original com no mínimo 150g.</v>
          </cell>
          <cell r="E28" t="str">
            <v>un</v>
          </cell>
          <cell r="F28">
            <v>2.1566666666666667</v>
          </cell>
          <cell r="G28">
            <v>2.8540000000000001</v>
          </cell>
          <cell r="H28">
            <v>2.6796666666666669</v>
          </cell>
        </row>
        <row r="29">
          <cell r="C29">
            <v>89101003104</v>
          </cell>
          <cell r="D29" t="str">
            <v>IOGURTE, POLPA DE FRUTAS
diversos sabores, embalagem original, garrafa plástica, com no mínimo 180g</v>
          </cell>
          <cell r="E29" t="str">
            <v>un</v>
          </cell>
          <cell r="F29">
            <v>1.8633333333333333</v>
          </cell>
          <cell r="G29">
            <v>2.5433333333333334</v>
          </cell>
          <cell r="H29">
            <v>2.3733333333333335</v>
          </cell>
        </row>
        <row r="30">
          <cell r="C30">
            <v>89101003287</v>
          </cell>
          <cell r="D30" t="str">
            <v>IOGURTE, POLPA DE FRUTAS
diversos sabores, embalagem original, garrafa plástica, com no mínimo 900g</v>
          </cell>
          <cell r="E30" t="str">
            <v>un</v>
          </cell>
          <cell r="F30" t="str">
            <v>S/C</v>
          </cell>
          <cell r="G30">
            <v>12.040000000000001</v>
          </cell>
          <cell r="H30">
            <v>10.836</v>
          </cell>
        </row>
        <row r="31">
          <cell r="C31">
            <v>89101003520</v>
          </cell>
          <cell r="D31" t="str">
            <v>IOGURTE DESNATADO, SEM LACTOSE
em embalagem original com no mínimo 170g.</v>
          </cell>
          <cell r="E31" t="str">
            <v>un</v>
          </cell>
          <cell r="F31">
            <v>2.69</v>
          </cell>
          <cell r="G31">
            <v>3.0777777777777779</v>
          </cell>
          <cell r="H31">
            <v>2.9808333333333334</v>
          </cell>
        </row>
      </sheetData>
      <sheetData sheetId="2"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showGridLines="0" workbookViewId="0">
      <selection activeCell="G11" sqref="G11"/>
    </sheetView>
  </sheetViews>
  <sheetFormatPr defaultRowHeight="15" x14ac:dyDescent="0.25"/>
  <cols>
    <col min="2" max="2" width="28.7109375" customWidth="1"/>
    <col min="3" max="3" width="41.5703125" customWidth="1"/>
  </cols>
  <sheetData>
    <row r="3" spans="2:3" ht="15.75" thickBot="1" x14ac:dyDescent="0.3"/>
    <row r="4" spans="2:3" ht="15.75" thickBot="1" x14ac:dyDescent="0.3">
      <c r="B4" s="46" t="s">
        <v>413</v>
      </c>
      <c r="C4" s="46" t="s">
        <v>414</v>
      </c>
    </row>
    <row r="5" spans="2:3" ht="15.75" thickBot="1" x14ac:dyDescent="0.3">
      <c r="B5" s="48" t="s">
        <v>415</v>
      </c>
      <c r="C5" s="48" t="s">
        <v>416</v>
      </c>
    </row>
    <row r="6" spans="2:3" ht="15.75" thickBot="1" x14ac:dyDescent="0.3">
      <c r="B6" s="48" t="s">
        <v>418</v>
      </c>
      <c r="C6" s="48" t="s">
        <v>419</v>
      </c>
    </row>
    <row r="7" spans="2:3" ht="15.75" thickBot="1" x14ac:dyDescent="0.3">
      <c r="B7" s="48" t="s">
        <v>420</v>
      </c>
      <c r="C7" s="48" t="s">
        <v>421</v>
      </c>
    </row>
    <row r="8" spans="2:3" ht="15.75" thickBot="1" x14ac:dyDescent="0.3">
      <c r="B8" s="48" t="s">
        <v>422</v>
      </c>
      <c r="C8" s="48" t="s">
        <v>423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3"/>
  <dimension ref="A1:AN226"/>
  <sheetViews>
    <sheetView showGridLines="0" tabSelected="1" zoomScale="110" zoomScaleNormal="110" workbookViewId="0">
      <pane xSplit="12" ySplit="4" topLeftCell="M77" activePane="bottomRight" state="frozen"/>
      <selection pane="topRight" activeCell="L1" sqref="L1"/>
      <selection pane="bottomLeft" activeCell="A5" sqref="A5"/>
      <selection pane="bottomRight" activeCell="H68" sqref="H68"/>
    </sheetView>
  </sheetViews>
  <sheetFormatPr defaultColWidth="8.7109375" defaultRowHeight="12.75" x14ac:dyDescent="0.2"/>
  <cols>
    <col min="1" max="1" width="11.28515625" style="78" customWidth="1"/>
    <col min="2" max="2" width="7.140625" style="78" customWidth="1"/>
    <col min="3" max="3" width="14.85546875" style="78" hidden="1" customWidth="1"/>
    <col min="4" max="4" width="7.28515625" style="78" customWidth="1"/>
    <col min="5" max="5" width="10.85546875" style="78" hidden="1" customWidth="1"/>
    <col min="6" max="6" width="6.85546875" style="78" customWidth="1"/>
    <col min="7" max="7" width="62.5703125" style="160" hidden="1" customWidth="1"/>
    <col min="8" max="8" width="27" style="210" customWidth="1"/>
    <col min="9" max="9" width="8.140625" style="78" customWidth="1"/>
    <col min="10" max="10" width="11.28515625" style="78" hidden="1" customWidth="1"/>
    <col min="11" max="11" width="22" style="160" hidden="1" customWidth="1"/>
    <col min="12" max="12" width="12.28515625" style="78" hidden="1" customWidth="1"/>
    <col min="13" max="14" width="6.5703125" style="78" customWidth="1"/>
    <col min="15" max="15" width="8.28515625" style="78" customWidth="1"/>
    <col min="16" max="16" width="12.42578125" style="78" hidden="1" customWidth="1"/>
    <col min="17" max="17" width="8.85546875" style="78" hidden="1" customWidth="1"/>
    <col min="18" max="18" width="9.42578125" style="78" hidden="1" customWidth="1"/>
    <col min="19" max="20" width="8.42578125" style="78" hidden="1" customWidth="1"/>
    <col min="21" max="21" width="8.5703125" style="78" hidden="1" customWidth="1"/>
    <col min="22" max="22" width="11.7109375" style="78" hidden="1" customWidth="1"/>
    <col min="23" max="23" width="4.7109375" style="130" customWidth="1"/>
    <col min="24" max="24" width="8.5703125" style="78" customWidth="1"/>
    <col min="25" max="25" width="6.42578125" style="78" customWidth="1"/>
    <col min="26" max="26" width="8.5703125" style="78" customWidth="1"/>
    <col min="27" max="27" width="11.5703125" style="78" customWidth="1"/>
    <col min="28" max="28" width="6.5703125" style="78" customWidth="1"/>
    <col min="29" max="29" width="7.140625" style="78" customWidth="1"/>
    <col min="30" max="30" width="9.5703125" style="78" customWidth="1"/>
    <col min="31" max="31" width="12" style="78" customWidth="1"/>
    <col min="32" max="32" width="10.7109375" style="78" customWidth="1"/>
    <col min="33" max="33" width="12.42578125" style="78" customWidth="1"/>
    <col min="34" max="34" width="19.85546875" style="82" customWidth="1"/>
    <col min="35" max="35" width="23.7109375" style="131" customWidth="1"/>
    <col min="36" max="36" width="14" style="131" customWidth="1"/>
    <col min="37" max="37" width="8.7109375" style="78"/>
    <col min="38" max="38" width="12.42578125" style="131" bestFit="1" customWidth="1"/>
    <col min="39" max="39" width="8.7109375" style="131"/>
    <col min="40" max="40" width="13.42578125" style="131" bestFit="1" customWidth="1"/>
    <col min="41" max="16384" width="8.7109375" style="131"/>
  </cols>
  <sheetData>
    <row r="1" spans="1:38" ht="13.5" thickBot="1" x14ac:dyDescent="0.25">
      <c r="A1" s="121"/>
      <c r="B1" s="121" t="s">
        <v>182</v>
      </c>
      <c r="C1" s="121"/>
      <c r="D1" s="121"/>
      <c r="E1" s="121"/>
      <c r="F1" s="121"/>
      <c r="G1" s="121"/>
      <c r="H1" s="206"/>
      <c r="Q1" s="127" t="s">
        <v>405</v>
      </c>
      <c r="R1" s="128"/>
      <c r="S1" s="129"/>
      <c r="AB1" s="79" t="s">
        <v>417</v>
      </c>
      <c r="AC1" s="80"/>
      <c r="AD1" s="81"/>
    </row>
    <row r="2" spans="1:38" ht="13.5" thickBot="1" x14ac:dyDescent="0.25">
      <c r="A2" s="122"/>
      <c r="B2" s="122" t="s">
        <v>500</v>
      </c>
      <c r="C2" s="122"/>
      <c r="D2" s="122"/>
      <c r="E2" s="122"/>
      <c r="F2" s="122"/>
      <c r="G2" s="122"/>
      <c r="H2" s="207"/>
      <c r="M2" s="132" t="s">
        <v>405</v>
      </c>
      <c r="N2" s="133"/>
      <c r="O2" s="134"/>
      <c r="P2" s="160"/>
      <c r="Q2" s="135" t="s">
        <v>493</v>
      </c>
      <c r="R2" s="136"/>
      <c r="S2" s="137"/>
      <c r="X2" s="83" t="s">
        <v>417</v>
      </c>
      <c r="Y2" s="84"/>
      <c r="Z2" s="85"/>
      <c r="AB2" s="86" t="s">
        <v>493</v>
      </c>
      <c r="AC2" s="87"/>
      <c r="AD2" s="88"/>
    </row>
    <row r="3" spans="1:38" ht="39" thickBot="1" x14ac:dyDescent="0.25">
      <c r="H3" s="220" t="s">
        <v>399</v>
      </c>
      <c r="I3" s="125"/>
      <c r="M3" s="138" t="s">
        <v>501</v>
      </c>
      <c r="N3" s="89"/>
      <c r="O3" s="90"/>
      <c r="P3" s="161" t="s">
        <v>180</v>
      </c>
      <c r="Q3" s="138" t="s">
        <v>499</v>
      </c>
      <c r="R3" s="89"/>
      <c r="S3" s="90"/>
      <c r="T3" s="139" t="s">
        <v>406</v>
      </c>
      <c r="U3" s="140"/>
      <c r="V3" s="141"/>
      <c r="W3" s="142"/>
      <c r="X3" s="138" t="s">
        <v>501</v>
      </c>
      <c r="Y3" s="89"/>
      <c r="Z3" s="90"/>
      <c r="AA3" s="91" t="s">
        <v>180</v>
      </c>
      <c r="AB3" s="138" t="s">
        <v>499</v>
      </c>
      <c r="AC3" s="89"/>
      <c r="AD3" s="90"/>
      <c r="AE3" s="92" t="s">
        <v>406</v>
      </c>
      <c r="AF3" s="93"/>
      <c r="AG3" s="94"/>
    </row>
    <row r="4" spans="1:38" ht="35.1" customHeight="1" x14ac:dyDescent="0.2">
      <c r="A4" s="123" t="s">
        <v>426</v>
      </c>
      <c r="B4" s="123" t="s">
        <v>427</v>
      </c>
      <c r="C4" s="123" t="s">
        <v>426</v>
      </c>
      <c r="D4" s="95" t="s">
        <v>428</v>
      </c>
      <c r="E4" s="123" t="s">
        <v>426</v>
      </c>
      <c r="F4" s="95" t="s">
        <v>429</v>
      </c>
      <c r="G4" s="126" t="s">
        <v>359</v>
      </c>
      <c r="H4" s="199" t="s">
        <v>358</v>
      </c>
      <c r="I4" s="126" t="s">
        <v>6</v>
      </c>
      <c r="J4" s="126" t="s">
        <v>7</v>
      </c>
      <c r="K4" s="126" t="s">
        <v>5</v>
      </c>
      <c r="L4" s="126" t="s">
        <v>8</v>
      </c>
      <c r="M4" s="123" t="s">
        <v>178</v>
      </c>
      <c r="N4" s="123" t="s">
        <v>179</v>
      </c>
      <c r="O4" s="123" t="s">
        <v>409</v>
      </c>
      <c r="P4" s="144" t="s">
        <v>181</v>
      </c>
      <c r="Q4" s="143" t="s">
        <v>486</v>
      </c>
      <c r="R4" s="143" t="s">
        <v>487</v>
      </c>
      <c r="S4" s="143" t="s">
        <v>488</v>
      </c>
      <c r="T4" s="144" t="s">
        <v>407</v>
      </c>
      <c r="U4" s="144" t="s">
        <v>408</v>
      </c>
      <c r="V4" s="144" t="s">
        <v>411</v>
      </c>
      <c r="W4" s="145"/>
      <c r="X4" s="95" t="s">
        <v>178</v>
      </c>
      <c r="Y4" s="95" t="s">
        <v>179</v>
      </c>
      <c r="Z4" s="95" t="s">
        <v>409</v>
      </c>
      <c r="AA4" s="96" t="s">
        <v>181</v>
      </c>
      <c r="AB4" s="97" t="s">
        <v>486</v>
      </c>
      <c r="AC4" s="97" t="s">
        <v>487</v>
      </c>
      <c r="AD4" s="97" t="s">
        <v>488</v>
      </c>
      <c r="AE4" s="96" t="s">
        <v>178</v>
      </c>
      <c r="AF4" s="96" t="s">
        <v>179</v>
      </c>
      <c r="AG4" s="96" t="s">
        <v>409</v>
      </c>
      <c r="AH4" s="98" t="s">
        <v>195</v>
      </c>
      <c r="AK4" s="146"/>
      <c r="AL4" s="147"/>
    </row>
    <row r="5" spans="1:38" x14ac:dyDescent="0.2">
      <c r="A5" s="111">
        <v>89050100736</v>
      </c>
      <c r="B5" s="111">
        <v>9875</v>
      </c>
      <c r="C5" s="111">
        <v>89050100736</v>
      </c>
      <c r="D5" s="111"/>
      <c r="E5" s="163">
        <v>89050100736</v>
      </c>
      <c r="F5" s="111"/>
      <c r="G5" s="182" t="s">
        <v>10</v>
      </c>
      <c r="H5" s="162" t="s">
        <v>197</v>
      </c>
      <c r="I5" s="163" t="s">
        <v>11</v>
      </c>
      <c r="J5" s="163">
        <v>10101</v>
      </c>
      <c r="K5" s="182" t="s">
        <v>12</v>
      </c>
      <c r="L5" s="228">
        <v>45001</v>
      </c>
      <c r="M5" s="164">
        <f>VLOOKUP(B5,'ALIVAR - PÓS ANALISE'!$A$8:$I$206,9,)</f>
        <v>12.26</v>
      </c>
      <c r="N5" s="164">
        <f>VLOOKUP(B5,'ALIATA - PÓS ANALISAR'!$A$8:$I$206,9,)</f>
        <v>8.4700000000000006</v>
      </c>
      <c r="O5" s="99">
        <f t="shared" ref="O5:O16" si="0">N5+0.75*(M5-N5)</f>
        <v>11.3125</v>
      </c>
      <c r="P5" s="162" t="b">
        <f t="shared" ref="P5:P36" si="1">M5&gt;N5</f>
        <v>1</v>
      </c>
      <c r="Q5" s="164">
        <f>VLOOKUP(B5,'ALIVAR - PÓS ANALISE'!A:J,10,)</f>
        <v>12.4</v>
      </c>
      <c r="R5" s="164">
        <f>VLOOKUP(B5,'ALIATA - PÓS ANALISAR'!A:J,10,)</f>
        <v>8.4700000000000006</v>
      </c>
      <c r="S5" s="99">
        <f t="shared" ref="S5:S16" si="2">R5+0.75*(Q5-R5)</f>
        <v>11.4175</v>
      </c>
      <c r="T5" s="150">
        <f t="shared" ref="T5:T27" si="3">M5/Q5-1</f>
        <v>-1.1290322580645218E-2</v>
      </c>
      <c r="U5" s="150">
        <f t="shared" ref="U5:U27" si="4">N5/R5-1</f>
        <v>0</v>
      </c>
      <c r="V5" s="150">
        <f t="shared" ref="V5:V27" si="5">O5/S5-1</f>
        <v>-9.1964090212394156E-3</v>
      </c>
      <c r="W5" s="158"/>
      <c r="X5" s="165"/>
      <c r="Y5" s="166"/>
      <c r="Z5" s="166"/>
      <c r="AA5" s="166"/>
      <c r="AB5" s="166"/>
      <c r="AC5" s="166"/>
      <c r="AD5" s="166"/>
      <c r="AE5" s="166"/>
      <c r="AF5" s="166"/>
      <c r="AG5" s="166"/>
      <c r="AH5" s="101"/>
      <c r="AK5" s="167"/>
      <c r="AL5" s="168"/>
    </row>
    <row r="6" spans="1:38" x14ac:dyDescent="0.2">
      <c r="A6" s="111">
        <v>89050100817</v>
      </c>
      <c r="B6" s="111">
        <v>9891</v>
      </c>
      <c r="C6" s="111">
        <v>89050100817</v>
      </c>
      <c r="D6" s="111"/>
      <c r="E6" s="163">
        <v>89050100817</v>
      </c>
      <c r="F6" s="111"/>
      <c r="G6" s="182" t="s">
        <v>14</v>
      </c>
      <c r="H6" s="162" t="s">
        <v>199</v>
      </c>
      <c r="I6" s="163" t="s">
        <v>11</v>
      </c>
      <c r="J6" s="163">
        <v>10101</v>
      </c>
      <c r="K6" s="182" t="s">
        <v>12</v>
      </c>
      <c r="L6" s="228">
        <v>45001</v>
      </c>
      <c r="M6" s="164">
        <f>VLOOKUP(B6,'ALIVAR - PÓS ANALISE'!$A$8:$I$206,9,)</f>
        <v>38.06</v>
      </c>
      <c r="N6" s="164">
        <f>VLOOKUP(B6,'ALIATA - PÓS ANALISAR'!$A$8:$I$206,9,)</f>
        <v>26.95</v>
      </c>
      <c r="O6" s="99">
        <f t="shared" si="0"/>
        <v>35.282499999999999</v>
      </c>
      <c r="P6" s="162" t="b">
        <f t="shared" si="1"/>
        <v>1</v>
      </c>
      <c r="Q6" s="164">
        <f>VLOOKUP(B6,'ALIVAR - PÓS ANALISE'!A:J,10,)</f>
        <v>38.730000000000004</v>
      </c>
      <c r="R6" s="164">
        <f>VLOOKUP(B6,'ALIATA - PÓS ANALISAR'!A:J,10,)</f>
        <v>26.95</v>
      </c>
      <c r="S6" s="99">
        <f t="shared" si="2"/>
        <v>35.785000000000004</v>
      </c>
      <c r="T6" s="150">
        <f t="shared" si="3"/>
        <v>-1.7299251226439494E-2</v>
      </c>
      <c r="U6" s="150">
        <f t="shared" si="4"/>
        <v>0</v>
      </c>
      <c r="V6" s="150">
        <f t="shared" si="5"/>
        <v>-1.4042196451027111E-2</v>
      </c>
      <c r="W6" s="158"/>
      <c r="X6" s="165"/>
      <c r="Y6" s="166"/>
      <c r="Z6" s="166"/>
      <c r="AA6" s="166"/>
      <c r="AB6" s="166"/>
      <c r="AC6" s="166"/>
      <c r="AD6" s="166"/>
      <c r="AE6" s="166"/>
      <c r="AF6" s="166"/>
      <c r="AG6" s="166"/>
      <c r="AH6" s="101"/>
      <c r="AK6" s="167"/>
      <c r="AL6" s="168"/>
    </row>
    <row r="7" spans="1:38" ht="13.5" thickBot="1" x14ac:dyDescent="0.25">
      <c r="A7" s="111">
        <v>89050101465</v>
      </c>
      <c r="B7" s="111">
        <v>9888</v>
      </c>
      <c r="C7" s="111">
        <v>89050101465</v>
      </c>
      <c r="D7" s="111"/>
      <c r="E7" s="163">
        <v>89050101465</v>
      </c>
      <c r="F7" s="111"/>
      <c r="G7" s="182" t="s">
        <v>13</v>
      </c>
      <c r="H7" s="162" t="s">
        <v>198</v>
      </c>
      <c r="I7" s="163" t="s">
        <v>11</v>
      </c>
      <c r="J7" s="163">
        <v>10101</v>
      </c>
      <c r="K7" s="182" t="s">
        <v>12</v>
      </c>
      <c r="L7" s="228">
        <v>45001</v>
      </c>
      <c r="M7" s="164">
        <f>VLOOKUP(B7,'ALIVAR - PÓS ANALISE'!$A$8:$I$206,9,)</f>
        <v>26.990000000000002</v>
      </c>
      <c r="N7" s="164">
        <f>VLOOKUP(B7,'ALIATA - PÓS ANALISAR'!$A$8:$I$206,9,)</f>
        <v>21.5</v>
      </c>
      <c r="O7" s="99">
        <f t="shared" si="0"/>
        <v>25.6175</v>
      </c>
      <c r="P7" s="162" t="b">
        <f t="shared" si="1"/>
        <v>1</v>
      </c>
      <c r="Q7" s="164">
        <f>VLOOKUP(B7,'ALIVAR - PÓS ANALISE'!A:J,10,)</f>
        <v>26.87</v>
      </c>
      <c r="R7" s="164">
        <f>VLOOKUP(B7,'ALIATA - PÓS ANALISAR'!A:J,10,)</f>
        <v>21.5</v>
      </c>
      <c r="S7" s="99">
        <f t="shared" si="2"/>
        <v>25.5275</v>
      </c>
      <c r="T7" s="150">
        <f t="shared" si="3"/>
        <v>4.4659471529586714E-3</v>
      </c>
      <c r="U7" s="150">
        <f t="shared" si="4"/>
        <v>0</v>
      </c>
      <c r="V7" s="150">
        <f t="shared" si="5"/>
        <v>3.5256096366662604E-3</v>
      </c>
      <c r="W7" s="158"/>
      <c r="X7" s="165"/>
      <c r="Y7" s="166"/>
      <c r="Z7" s="166"/>
      <c r="AA7" s="166"/>
      <c r="AB7" s="166"/>
      <c r="AC7" s="166"/>
      <c r="AD7" s="166"/>
      <c r="AE7" s="166"/>
      <c r="AF7" s="166"/>
      <c r="AG7" s="166"/>
      <c r="AH7" s="101"/>
      <c r="AK7" s="167"/>
      <c r="AL7" s="168"/>
    </row>
    <row r="8" spans="1:38" ht="13.5" thickBot="1" x14ac:dyDescent="0.25">
      <c r="A8" s="111">
        <v>89050300310</v>
      </c>
      <c r="B8" s="111">
        <v>9894</v>
      </c>
      <c r="C8" s="111">
        <v>89050300310</v>
      </c>
      <c r="D8" s="111"/>
      <c r="E8" s="163">
        <v>89050300310</v>
      </c>
      <c r="F8" s="111"/>
      <c r="G8" s="182" t="s">
        <v>15</v>
      </c>
      <c r="H8" s="162" t="s">
        <v>200</v>
      </c>
      <c r="I8" s="163" t="s">
        <v>11</v>
      </c>
      <c r="J8" s="163">
        <v>10102</v>
      </c>
      <c r="K8" s="182" t="s">
        <v>16</v>
      </c>
      <c r="L8" s="228">
        <v>45001</v>
      </c>
      <c r="M8" s="164">
        <f>VLOOKUP(B8,'ALIVAR - PÓS ANALISE'!$A$8:$I$206,9,)</f>
        <v>12.63</v>
      </c>
      <c r="N8" s="164">
        <f>VLOOKUP(B8,'ALIATA - PÓS ANALISAR'!$A$8:$I$206,9,)</f>
        <v>7.5200000000000005</v>
      </c>
      <c r="O8" s="99">
        <f t="shared" si="0"/>
        <v>11.352500000000001</v>
      </c>
      <c r="P8" s="162" t="b">
        <f t="shared" si="1"/>
        <v>1</v>
      </c>
      <c r="Q8" s="164">
        <f>VLOOKUP(B8,'ALIVAR - PÓS ANALISE'!A:J,10,)</f>
        <v>11.46</v>
      </c>
      <c r="R8" s="164">
        <f>VLOOKUP(B8,'ALIATA - PÓS ANALISAR'!A:J,10,)</f>
        <v>7.68</v>
      </c>
      <c r="S8" s="99">
        <f t="shared" si="2"/>
        <v>10.515000000000001</v>
      </c>
      <c r="T8" s="157">
        <f t="shared" si="3"/>
        <v>0.10209424083769636</v>
      </c>
      <c r="U8" s="157">
        <f t="shared" si="4"/>
        <v>-2.0833333333333259E-2</v>
      </c>
      <c r="V8" s="150">
        <f t="shared" si="5"/>
        <v>7.9648121730860666E-2</v>
      </c>
      <c r="W8" s="158"/>
      <c r="X8" s="165"/>
      <c r="Y8" s="166"/>
      <c r="Z8" s="166"/>
      <c r="AA8" s="166"/>
      <c r="AB8" s="166"/>
      <c r="AC8" s="166"/>
      <c r="AD8" s="166"/>
      <c r="AE8" s="166"/>
      <c r="AF8" s="166"/>
      <c r="AG8" s="166"/>
      <c r="AH8" s="101"/>
      <c r="AI8" s="183" t="s">
        <v>413</v>
      </c>
      <c r="AJ8" s="183" t="s">
        <v>414</v>
      </c>
      <c r="AK8" s="167"/>
      <c r="AL8" s="168"/>
    </row>
    <row r="9" spans="1:38" ht="13.5" thickBot="1" x14ac:dyDescent="0.25">
      <c r="A9" s="111">
        <v>89050300409</v>
      </c>
      <c r="B9" s="111">
        <v>9896</v>
      </c>
      <c r="C9" s="111">
        <v>89050300409</v>
      </c>
      <c r="D9" s="111"/>
      <c r="E9" s="163">
        <v>89050300409</v>
      </c>
      <c r="F9" s="111"/>
      <c r="G9" s="182" t="s">
        <v>17</v>
      </c>
      <c r="H9" s="162" t="s">
        <v>201</v>
      </c>
      <c r="I9" s="163" t="s">
        <v>11</v>
      </c>
      <c r="J9" s="163">
        <v>10102</v>
      </c>
      <c r="K9" s="182" t="s">
        <v>16</v>
      </c>
      <c r="L9" s="228">
        <v>45001</v>
      </c>
      <c r="M9" s="164">
        <f>VLOOKUP(B9,'ALIVAR - PÓS ANALISE'!$A$8:$I$206,9,)</f>
        <v>12.99</v>
      </c>
      <c r="N9" s="164">
        <f>VLOOKUP(B9,'ALIATA - PÓS ANALISAR'!$A$8:$I$206,9,)</f>
        <v>8.36</v>
      </c>
      <c r="O9" s="99">
        <f t="shared" si="0"/>
        <v>11.8325</v>
      </c>
      <c r="P9" s="162" t="b">
        <f t="shared" si="1"/>
        <v>1</v>
      </c>
      <c r="Q9" s="164">
        <f>VLOOKUP(B9,'ALIVAR - PÓS ANALISE'!A:J,10,)</f>
        <v>10.97</v>
      </c>
      <c r="R9" s="164">
        <f>VLOOKUP(B9,'ALIATA - PÓS ANALISAR'!A:J,10,)</f>
        <v>6.61</v>
      </c>
      <c r="S9" s="99">
        <f t="shared" si="2"/>
        <v>9.8800000000000008</v>
      </c>
      <c r="T9" s="157">
        <f t="shared" si="3"/>
        <v>0.1841385597082954</v>
      </c>
      <c r="U9" s="157">
        <f t="shared" si="4"/>
        <v>0.26475037821482594</v>
      </c>
      <c r="V9" s="150">
        <f t="shared" si="5"/>
        <v>0.19762145748987847</v>
      </c>
      <c r="W9" s="158"/>
      <c r="X9" s="165"/>
      <c r="Y9" s="166"/>
      <c r="Z9" s="166"/>
      <c r="AA9" s="166"/>
      <c r="AB9" s="166"/>
      <c r="AC9" s="166"/>
      <c r="AD9" s="166"/>
      <c r="AE9" s="166"/>
      <c r="AF9" s="166"/>
      <c r="AG9" s="166"/>
      <c r="AH9" s="101"/>
      <c r="AI9" s="184" t="s">
        <v>415</v>
      </c>
      <c r="AJ9" s="184" t="s">
        <v>416</v>
      </c>
      <c r="AK9" s="167"/>
      <c r="AL9" s="168"/>
    </row>
    <row r="10" spans="1:38" ht="13.5" thickBot="1" x14ac:dyDescent="0.25">
      <c r="A10" s="111">
        <v>89050300743</v>
      </c>
      <c r="B10" s="111">
        <v>41710</v>
      </c>
      <c r="C10" s="111">
        <v>89050300743</v>
      </c>
      <c r="D10" s="111"/>
      <c r="E10" s="163">
        <v>89050300743</v>
      </c>
      <c r="F10" s="111"/>
      <c r="G10" s="182" t="s">
        <v>135</v>
      </c>
      <c r="H10" s="162" t="s">
        <v>301</v>
      </c>
      <c r="I10" s="163" t="s">
        <v>11</v>
      </c>
      <c r="J10" s="163">
        <v>10102</v>
      </c>
      <c r="K10" s="182" t="s">
        <v>16</v>
      </c>
      <c r="L10" s="228">
        <v>45001</v>
      </c>
      <c r="M10" s="164">
        <f>VLOOKUP(B10,'ALIVAR - PÓS ANALISE'!$A$8:$I$206,9,)</f>
        <v>16.96</v>
      </c>
      <c r="N10" s="164">
        <f>VLOOKUP(B10,'ALIATA - PÓS ANALISAR'!$A$8:$I$206,9,)</f>
        <v>12.89</v>
      </c>
      <c r="O10" s="99">
        <f t="shared" si="0"/>
        <v>15.942500000000001</v>
      </c>
      <c r="P10" s="162" t="b">
        <f t="shared" si="1"/>
        <v>1</v>
      </c>
      <c r="Q10" s="164">
        <f>VLOOKUP(B10,'ALIVAR - PÓS ANALISE'!A:J,10,)</f>
        <v>16.72</v>
      </c>
      <c r="R10" s="164">
        <f>VLOOKUP(B10,'ALIATA - PÓS ANALISAR'!A:J,10,)</f>
        <v>12.48</v>
      </c>
      <c r="S10" s="99">
        <f t="shared" si="2"/>
        <v>15.66</v>
      </c>
      <c r="T10" s="150">
        <f t="shared" si="3"/>
        <v>1.4354066985646119E-2</v>
      </c>
      <c r="U10" s="150">
        <f t="shared" si="4"/>
        <v>3.2852564102564097E-2</v>
      </c>
      <c r="V10" s="150">
        <f t="shared" si="5"/>
        <v>1.8039591315453407E-2</v>
      </c>
      <c r="W10" s="158"/>
      <c r="X10" s="165"/>
      <c r="Y10" s="166"/>
      <c r="Z10" s="166"/>
      <c r="AA10" s="166"/>
      <c r="AB10" s="150"/>
      <c r="AC10" s="166"/>
      <c r="AD10" s="166"/>
      <c r="AE10" s="166"/>
      <c r="AF10" s="166"/>
      <c r="AG10" s="166"/>
      <c r="AH10" s="101"/>
      <c r="AI10" s="226"/>
      <c r="AJ10" s="226"/>
      <c r="AK10" s="167"/>
      <c r="AL10" s="168"/>
    </row>
    <row r="11" spans="1:38" ht="13.5" thickBot="1" x14ac:dyDescent="0.25">
      <c r="A11" s="111">
        <v>89050302100</v>
      </c>
      <c r="B11" s="111">
        <v>236322</v>
      </c>
      <c r="C11" s="111">
        <v>89050302100</v>
      </c>
      <c r="D11" s="111"/>
      <c r="E11" s="163">
        <v>89050302100</v>
      </c>
      <c r="F11" s="111"/>
      <c r="G11" s="182" t="s">
        <v>150</v>
      </c>
      <c r="H11" s="162" t="s">
        <v>320</v>
      </c>
      <c r="I11" s="163" t="s">
        <v>11</v>
      </c>
      <c r="J11" s="163">
        <v>10102</v>
      </c>
      <c r="K11" s="182" t="s">
        <v>16</v>
      </c>
      <c r="L11" s="228">
        <v>45001</v>
      </c>
      <c r="M11" s="164">
        <f>VLOOKUP(B11,'ALIVAR - PÓS ANALISE'!$A$8:$I$206,9,)</f>
        <v>15.98</v>
      </c>
      <c r="N11" s="164">
        <f>VLOOKUP(B11,'ALIATA - PÓS ANALISAR'!$A$8:$I$206,9,)</f>
        <v>14.46</v>
      </c>
      <c r="O11" s="99">
        <f t="shared" si="0"/>
        <v>15.600000000000001</v>
      </c>
      <c r="P11" s="162" t="b">
        <f t="shared" si="1"/>
        <v>1</v>
      </c>
      <c r="Q11" s="164">
        <f>VLOOKUP(B11,'ALIVAR - PÓS ANALISE'!A:J,10,)</f>
        <v>16.98</v>
      </c>
      <c r="R11" s="164">
        <f>VLOOKUP(B11,'ALIATA - PÓS ANALISAR'!A:J,10,)</f>
        <v>10.5</v>
      </c>
      <c r="S11" s="99">
        <f t="shared" si="2"/>
        <v>15.36</v>
      </c>
      <c r="T11" s="150">
        <f t="shared" si="3"/>
        <v>-5.8892815076560634E-2</v>
      </c>
      <c r="U11" s="157">
        <f t="shared" si="4"/>
        <v>0.37714285714285722</v>
      </c>
      <c r="V11" s="150">
        <f t="shared" si="5"/>
        <v>1.5625000000000222E-2</v>
      </c>
      <c r="W11" s="158"/>
      <c r="X11" s="165"/>
      <c r="Y11" s="166"/>
      <c r="Z11" s="166"/>
      <c r="AA11" s="166"/>
      <c r="AB11" s="150"/>
      <c r="AC11" s="166"/>
      <c r="AD11" s="166"/>
      <c r="AE11" s="166"/>
      <c r="AF11" s="166"/>
      <c r="AG11" s="166"/>
      <c r="AH11" s="101"/>
      <c r="AI11" s="226"/>
      <c r="AJ11" s="226"/>
      <c r="AK11" s="167"/>
      <c r="AL11" s="168"/>
    </row>
    <row r="12" spans="1:38" ht="13.5" thickBot="1" x14ac:dyDescent="0.25">
      <c r="A12" s="111">
        <v>89050400705</v>
      </c>
      <c r="B12" s="111">
        <v>32276</v>
      </c>
      <c r="C12" s="111">
        <v>89050400705</v>
      </c>
      <c r="D12" s="111"/>
      <c r="E12" s="163">
        <v>89050400705</v>
      </c>
      <c r="F12" s="111"/>
      <c r="G12" s="182" t="s">
        <v>129</v>
      </c>
      <c r="H12" s="162" t="s">
        <v>295</v>
      </c>
      <c r="I12" s="163" t="s">
        <v>11</v>
      </c>
      <c r="J12" s="163">
        <v>10103</v>
      </c>
      <c r="K12" s="182" t="s">
        <v>19</v>
      </c>
      <c r="L12" s="228">
        <v>45001</v>
      </c>
      <c r="M12" s="164">
        <f>VLOOKUP(B12,'ALIVAR - PÓS ANALISE'!$A$8:$I$206,9,)</f>
        <v>31.13</v>
      </c>
      <c r="N12" s="164">
        <f>VLOOKUP(B12,'ALIATA - PÓS ANALISAR'!$A$8:$I$206,9,)</f>
        <v>21.580000000000002</v>
      </c>
      <c r="O12" s="99">
        <f t="shared" si="0"/>
        <v>28.7425</v>
      </c>
      <c r="P12" s="162" t="b">
        <f t="shared" si="1"/>
        <v>1</v>
      </c>
      <c r="Q12" s="164">
        <f>VLOOKUP(B12,'ALIVAR - PÓS ANALISE'!A:J,10,)</f>
        <v>31.18</v>
      </c>
      <c r="R12" s="164">
        <f>VLOOKUP(B12,'ALIATA - PÓS ANALISAR'!A:J,10,)</f>
        <v>17.54</v>
      </c>
      <c r="S12" s="99">
        <f t="shared" si="2"/>
        <v>27.77</v>
      </c>
      <c r="T12" s="157">
        <f t="shared" si="3"/>
        <v>-1.603592046183433E-3</v>
      </c>
      <c r="U12" s="157">
        <f t="shared" si="4"/>
        <v>0.23033067274800478</v>
      </c>
      <c r="V12" s="150">
        <f t="shared" si="5"/>
        <v>3.501980554555284E-2</v>
      </c>
      <c r="W12" s="158"/>
      <c r="X12" s="165"/>
      <c r="Y12" s="166"/>
      <c r="Z12" s="166"/>
      <c r="AA12" s="166"/>
      <c r="AB12" s="150"/>
      <c r="AC12" s="166"/>
      <c r="AD12" s="166"/>
      <c r="AE12" s="166"/>
      <c r="AF12" s="166"/>
      <c r="AG12" s="166"/>
      <c r="AH12" s="101"/>
      <c r="AI12" s="226"/>
      <c r="AJ12" s="226"/>
      <c r="AK12" s="167"/>
      <c r="AL12" s="168"/>
    </row>
    <row r="13" spans="1:38" x14ac:dyDescent="0.2">
      <c r="A13" s="111">
        <v>89050402660</v>
      </c>
      <c r="B13" s="166">
        <v>299931</v>
      </c>
      <c r="C13" s="111">
        <v>89050402660</v>
      </c>
      <c r="D13" s="111"/>
      <c r="E13" s="111">
        <v>89050402660</v>
      </c>
      <c r="F13" s="111"/>
      <c r="G13" s="162" t="s">
        <v>365</v>
      </c>
      <c r="H13" s="162" t="s">
        <v>379</v>
      </c>
      <c r="I13" s="163" t="s">
        <v>11</v>
      </c>
      <c r="J13" s="111">
        <v>10103</v>
      </c>
      <c r="K13" s="162" t="s">
        <v>19</v>
      </c>
      <c r="L13" s="228">
        <v>45001</v>
      </c>
      <c r="M13" s="164">
        <f>VLOOKUP(B13,'ALIVAR - PÓS ANALISE'!$A$8:$I$206,9,)</f>
        <v>50</v>
      </c>
      <c r="N13" s="164">
        <f>VLOOKUP(B13,'ALIATA - PÓS ANALISAR'!$A$8:$I$206,9,)</f>
        <v>36.9</v>
      </c>
      <c r="O13" s="99">
        <f t="shared" si="0"/>
        <v>46.725000000000001</v>
      </c>
      <c r="P13" s="162" t="b">
        <f t="shared" si="1"/>
        <v>1</v>
      </c>
      <c r="Q13" s="164">
        <f>VLOOKUP(B13,'ALIVAR - PÓS ANALISE'!A:J,10,)</f>
        <v>38</v>
      </c>
      <c r="R13" s="164">
        <f>VLOOKUP(B13,'ALIATA - PÓS ANALISAR'!A:J,10,)</f>
        <v>36.9</v>
      </c>
      <c r="S13" s="99">
        <f t="shared" si="2"/>
        <v>37.725000000000001</v>
      </c>
      <c r="T13" s="157">
        <f t="shared" si="3"/>
        <v>0.31578947368421062</v>
      </c>
      <c r="U13" s="157">
        <f t="shared" si="4"/>
        <v>0</v>
      </c>
      <c r="V13" s="150">
        <f t="shared" si="5"/>
        <v>0.23856858846918483</v>
      </c>
      <c r="W13" s="158"/>
      <c r="X13" s="165"/>
      <c r="Y13" s="166"/>
      <c r="Z13" s="166"/>
      <c r="AA13" s="166"/>
      <c r="AB13" s="150"/>
      <c r="AC13" s="166"/>
      <c r="AD13" s="166"/>
      <c r="AE13" s="166"/>
      <c r="AF13" s="166"/>
      <c r="AG13" s="166"/>
      <c r="AH13" s="102"/>
      <c r="AK13" s="167"/>
      <c r="AL13" s="168"/>
    </row>
    <row r="14" spans="1:38" x14ac:dyDescent="0.2">
      <c r="A14" s="111">
        <v>89050402821</v>
      </c>
      <c r="B14" s="166">
        <v>299932</v>
      </c>
      <c r="C14" s="111">
        <v>89050402821</v>
      </c>
      <c r="D14" s="111"/>
      <c r="E14" s="111">
        <v>89050402821</v>
      </c>
      <c r="F14" s="111"/>
      <c r="G14" s="162" t="s">
        <v>366</v>
      </c>
      <c r="H14" s="182" t="s">
        <v>380</v>
      </c>
      <c r="I14" s="163" t="s">
        <v>11</v>
      </c>
      <c r="J14" s="111">
        <v>10103</v>
      </c>
      <c r="K14" s="162" t="s">
        <v>19</v>
      </c>
      <c r="L14" s="228">
        <v>45001</v>
      </c>
      <c r="M14" s="164">
        <f>VLOOKUP(B14,'ALIVAR - PÓS ANALISE'!$A$8:$I$206,9,)</f>
        <v>38</v>
      </c>
      <c r="N14" s="164">
        <f>VLOOKUP(B14,'ALIATA - PÓS ANALISAR'!$A$8:$I$206,9,)</f>
        <v>34.980000000000004</v>
      </c>
      <c r="O14" s="99">
        <f t="shared" si="0"/>
        <v>37.245000000000005</v>
      </c>
      <c r="P14" s="162" t="b">
        <f t="shared" si="1"/>
        <v>1</v>
      </c>
      <c r="Q14" s="164">
        <f>VLOOKUP(B14,'ALIVAR - PÓS ANALISE'!A:J,10,)</f>
        <v>27.45</v>
      </c>
      <c r="R14" s="164">
        <f>VLOOKUP(B14,'ALIATA - PÓS ANALISAR'!A:J,10,)</f>
        <v>21.900000000000002</v>
      </c>
      <c r="S14" s="99">
        <f t="shared" si="2"/>
        <v>26.0625</v>
      </c>
      <c r="T14" s="157">
        <f t="shared" si="3"/>
        <v>0.38433515482695824</v>
      </c>
      <c r="U14" s="157">
        <f t="shared" si="4"/>
        <v>0.59726027397260273</v>
      </c>
      <c r="V14" s="150">
        <f t="shared" si="5"/>
        <v>0.42906474820143892</v>
      </c>
      <c r="W14" s="158"/>
      <c r="X14" s="165"/>
      <c r="Y14" s="166"/>
      <c r="Z14" s="166"/>
      <c r="AA14" s="166"/>
      <c r="AB14" s="150"/>
      <c r="AC14" s="166"/>
      <c r="AD14" s="166"/>
      <c r="AE14" s="166"/>
      <c r="AF14" s="166"/>
      <c r="AG14" s="166"/>
      <c r="AH14" s="102"/>
      <c r="AK14" s="167"/>
      <c r="AL14" s="168"/>
    </row>
    <row r="15" spans="1:38" x14ac:dyDescent="0.2">
      <c r="A15" s="111">
        <v>89050700172</v>
      </c>
      <c r="B15" s="111">
        <v>32277</v>
      </c>
      <c r="C15" s="111">
        <v>89050700172</v>
      </c>
      <c r="D15" s="111"/>
      <c r="E15" s="163">
        <v>89050700172</v>
      </c>
      <c r="F15" s="111"/>
      <c r="G15" s="182" t="s">
        <v>130</v>
      </c>
      <c r="H15" s="162" t="s">
        <v>296</v>
      </c>
      <c r="I15" s="163" t="s">
        <v>18</v>
      </c>
      <c r="J15" s="163">
        <v>10103</v>
      </c>
      <c r="K15" s="182" t="s">
        <v>19</v>
      </c>
      <c r="L15" s="228">
        <v>45001</v>
      </c>
      <c r="M15" s="164">
        <f>VLOOKUP(B15,'ALIVAR - PÓS ANALISE'!$A$8:$I$206,9,)</f>
        <v>5.88</v>
      </c>
      <c r="N15" s="164">
        <f>VLOOKUP(B15,'ALIATA - PÓS ANALISAR'!$A$8:$I$206,9,)</f>
        <v>4.95</v>
      </c>
      <c r="O15" s="99">
        <f t="shared" si="0"/>
        <v>5.6475</v>
      </c>
      <c r="P15" s="162" t="b">
        <f t="shared" si="1"/>
        <v>1</v>
      </c>
      <c r="Q15" s="164">
        <f>VLOOKUP(B15,'ALIVAR - PÓS ANALISE'!A:J,10,)</f>
        <v>6.15</v>
      </c>
      <c r="R15" s="164">
        <f>VLOOKUP(B15,'ALIATA - PÓS ANALISAR'!A:J,10,)</f>
        <v>4.71</v>
      </c>
      <c r="S15" s="99">
        <f t="shared" si="2"/>
        <v>5.79</v>
      </c>
      <c r="T15" s="157">
        <f t="shared" si="3"/>
        <v>-4.3902439024390283E-2</v>
      </c>
      <c r="U15" s="157">
        <f t="shared" si="4"/>
        <v>5.0955414012738842E-2</v>
      </c>
      <c r="V15" s="150">
        <f t="shared" si="5"/>
        <v>-2.4611398963730546E-2</v>
      </c>
      <c r="W15" s="158"/>
      <c r="X15" s="165"/>
      <c r="Y15" s="166"/>
      <c r="Z15" s="166"/>
      <c r="AA15" s="166"/>
      <c r="AB15" s="150"/>
      <c r="AC15" s="166"/>
      <c r="AD15" s="166"/>
      <c r="AE15" s="166"/>
      <c r="AF15" s="166"/>
      <c r="AG15" s="166"/>
      <c r="AH15" s="101"/>
      <c r="AK15" s="167"/>
      <c r="AL15" s="168"/>
    </row>
    <row r="16" spans="1:38" x14ac:dyDescent="0.2">
      <c r="A16" s="111">
        <v>89050700253</v>
      </c>
      <c r="B16" s="111">
        <v>9899</v>
      </c>
      <c r="C16" s="111">
        <v>89050700253</v>
      </c>
      <c r="D16" s="111"/>
      <c r="E16" s="163">
        <v>89050700253</v>
      </c>
      <c r="F16" s="111"/>
      <c r="G16" s="182" t="s">
        <v>393</v>
      </c>
      <c r="H16" s="182" t="s">
        <v>394</v>
      </c>
      <c r="I16" s="163" t="s">
        <v>18</v>
      </c>
      <c r="J16" s="163">
        <v>10103</v>
      </c>
      <c r="K16" s="182" t="s">
        <v>19</v>
      </c>
      <c r="L16" s="228">
        <v>45001</v>
      </c>
      <c r="M16" s="164">
        <f>VLOOKUP(B16,'ALIVAR - PÓS ANALISE'!$A$8:$I$206,9,)</f>
        <v>4.43</v>
      </c>
      <c r="N16" s="164">
        <f>VLOOKUP(B16,'ALIATA - PÓS ANALISAR'!$A$8:$I$206,9,)</f>
        <v>4.17</v>
      </c>
      <c r="O16" s="99">
        <f t="shared" si="0"/>
        <v>4.3650000000000002</v>
      </c>
      <c r="P16" s="162" t="b">
        <f t="shared" si="1"/>
        <v>1</v>
      </c>
      <c r="Q16" s="164">
        <f>VLOOKUP(B16,'ALIVAR - PÓS ANALISE'!A:J,10,)</f>
        <v>4.49</v>
      </c>
      <c r="R16" s="164">
        <f>VLOOKUP(B16,'ALIATA - PÓS ANALISAR'!A:J,10,)</f>
        <v>4.0600000000000005</v>
      </c>
      <c r="S16" s="99">
        <f t="shared" si="2"/>
        <v>4.3825000000000003</v>
      </c>
      <c r="T16" s="157">
        <f t="shared" si="3"/>
        <v>-1.3363028953229494E-2</v>
      </c>
      <c r="U16" s="157">
        <f t="shared" si="4"/>
        <v>2.7093596059113212E-2</v>
      </c>
      <c r="V16" s="150">
        <f t="shared" si="5"/>
        <v>-3.99315459212779E-3</v>
      </c>
      <c r="W16" s="158"/>
      <c r="X16" s="165"/>
      <c r="Y16" s="166"/>
      <c r="Z16" s="166"/>
      <c r="AA16" s="166"/>
      <c r="AB16" s="166"/>
      <c r="AC16" s="166"/>
      <c r="AD16" s="166"/>
      <c r="AE16" s="166"/>
      <c r="AF16" s="166"/>
      <c r="AG16" s="166"/>
      <c r="AH16" s="102"/>
      <c r="AI16" s="227" t="s">
        <v>418</v>
      </c>
      <c r="AJ16" s="227" t="s">
        <v>419</v>
      </c>
      <c r="AK16" s="167"/>
      <c r="AL16" s="168"/>
    </row>
    <row r="17" spans="1:38" x14ac:dyDescent="0.2">
      <c r="A17" s="111">
        <v>89050700849</v>
      </c>
      <c r="B17" s="199">
        <v>236323</v>
      </c>
      <c r="C17" s="199">
        <v>89050700849</v>
      </c>
      <c r="D17" s="199"/>
      <c r="E17" s="196">
        <v>89050700849</v>
      </c>
      <c r="F17" s="199"/>
      <c r="G17" s="200" t="s">
        <v>130</v>
      </c>
      <c r="H17" s="224" t="s">
        <v>321</v>
      </c>
      <c r="I17" s="163" t="s">
        <v>18</v>
      </c>
      <c r="J17" s="163">
        <v>10103</v>
      </c>
      <c r="K17" s="182" t="s">
        <v>19</v>
      </c>
      <c r="L17" s="228">
        <v>45001</v>
      </c>
      <c r="M17" s="164">
        <f>VLOOKUP(B17,'ALIVAR - PÓS ANALISE'!$A$8:$I$206,9,)</f>
        <v>22.580000000000002</v>
      </c>
      <c r="N17" s="164">
        <f>VLOOKUP(B17,'ALIATA - PÓS ANALISAR'!$A$8:$I$206,9,)</f>
        <v>26.53</v>
      </c>
      <c r="O17" s="173">
        <f>M17</f>
        <v>22.580000000000002</v>
      </c>
      <c r="P17" s="174" t="b">
        <f t="shared" si="1"/>
        <v>0</v>
      </c>
      <c r="Q17" s="164">
        <f>VLOOKUP(B17,'ALIVAR - PÓS ANALISE'!A:J,10,)</f>
        <v>22.580000000000002</v>
      </c>
      <c r="R17" s="164">
        <f>VLOOKUP(B17,'ALIATA - PÓS ANALISAR'!A:J,10,)</f>
        <v>26.53</v>
      </c>
      <c r="S17" s="99">
        <f>Q17</f>
        <v>22.580000000000002</v>
      </c>
      <c r="T17" s="150">
        <f t="shared" si="3"/>
        <v>0</v>
      </c>
      <c r="U17" s="157">
        <f t="shared" si="4"/>
        <v>0</v>
      </c>
      <c r="V17" s="150">
        <f t="shared" si="5"/>
        <v>0</v>
      </c>
      <c r="W17" s="158"/>
      <c r="X17" s="165"/>
      <c r="Y17" s="166"/>
      <c r="Z17" s="166"/>
      <c r="AA17" s="166"/>
      <c r="AB17" s="150"/>
      <c r="AC17" s="166"/>
      <c r="AD17" s="166"/>
      <c r="AE17" s="166"/>
      <c r="AF17" s="166"/>
      <c r="AG17" s="166"/>
      <c r="AH17" s="101"/>
      <c r="AK17" s="167"/>
      <c r="AL17" s="168"/>
    </row>
    <row r="18" spans="1:38" x14ac:dyDescent="0.2">
      <c r="A18" s="111">
        <v>89100800175</v>
      </c>
      <c r="B18" s="111">
        <v>9921</v>
      </c>
      <c r="C18" s="111">
        <v>89100800175</v>
      </c>
      <c r="D18" s="111"/>
      <c r="E18" s="163">
        <v>89100800175</v>
      </c>
      <c r="F18" s="111"/>
      <c r="G18" s="182" t="s">
        <v>24</v>
      </c>
      <c r="H18" s="162" t="s">
        <v>205</v>
      </c>
      <c r="I18" s="163" t="s">
        <v>18</v>
      </c>
      <c r="J18" s="163">
        <v>10202</v>
      </c>
      <c r="K18" s="182" t="s">
        <v>25</v>
      </c>
      <c r="L18" s="228">
        <v>45001</v>
      </c>
      <c r="M18" s="164">
        <f>VLOOKUP(B18,'ALIVAR - PÓS ANALISE'!$A$8:$I$206,9,)</f>
        <v>8.99</v>
      </c>
      <c r="N18" s="164">
        <f>VLOOKUP(B18,'ALIATA - PÓS ANALISAR'!$A$8:$I$206,9,)</f>
        <v>6.25</v>
      </c>
      <c r="O18" s="99">
        <f t="shared" ref="O18:O27" si="6">N18+0.75*(M18-N18)</f>
        <v>8.3049999999999997</v>
      </c>
      <c r="P18" s="162" t="b">
        <f t="shared" si="1"/>
        <v>1</v>
      </c>
      <c r="Q18" s="164">
        <f>VLOOKUP(B18,'ALIVAR - PÓS ANALISE'!A:J,10,)</f>
        <v>7.99</v>
      </c>
      <c r="R18" s="164">
        <f>VLOOKUP(B18,'ALIATA - PÓS ANALISAR'!A:J,10,)</f>
        <v>6.03</v>
      </c>
      <c r="S18" s="99">
        <f t="shared" ref="S18:S27" si="7">R18+0.75*(Q18-R18)</f>
        <v>7.5</v>
      </c>
      <c r="T18" s="157">
        <f t="shared" si="3"/>
        <v>0.12515644555694627</v>
      </c>
      <c r="U18" s="157">
        <f t="shared" si="4"/>
        <v>3.6484245439469376E-2</v>
      </c>
      <c r="V18" s="150">
        <f t="shared" si="5"/>
        <v>0.10733333333333328</v>
      </c>
      <c r="W18" s="158"/>
      <c r="X18" s="165"/>
      <c r="Y18" s="166"/>
      <c r="Z18" s="166"/>
      <c r="AA18" s="166"/>
      <c r="AB18" s="150"/>
      <c r="AC18" s="166"/>
      <c r="AD18" s="166"/>
      <c r="AE18" s="166"/>
      <c r="AF18" s="166"/>
      <c r="AG18" s="166"/>
      <c r="AH18" s="101"/>
      <c r="AK18" s="167"/>
      <c r="AL18" s="168"/>
    </row>
    <row r="19" spans="1:38" x14ac:dyDescent="0.2">
      <c r="A19" s="111">
        <v>89100800418</v>
      </c>
      <c r="B19" s="166">
        <v>299933</v>
      </c>
      <c r="C19" s="111">
        <v>89100800418</v>
      </c>
      <c r="D19" s="111"/>
      <c r="E19" s="111">
        <v>89100800418</v>
      </c>
      <c r="F19" s="111"/>
      <c r="G19" s="162" t="s">
        <v>367</v>
      </c>
      <c r="H19" s="182" t="s">
        <v>381</v>
      </c>
      <c r="I19" s="163" t="s">
        <v>18</v>
      </c>
      <c r="J19" s="111">
        <v>10202</v>
      </c>
      <c r="K19" s="162" t="s">
        <v>25</v>
      </c>
      <c r="L19" s="228">
        <v>45001</v>
      </c>
      <c r="M19" s="164">
        <f>VLOOKUP(B19,'ALIVAR - PÓS ANALISE'!$A$8:$I$206,9,)</f>
        <v>19.400000000000002</v>
      </c>
      <c r="N19" s="164">
        <f>VLOOKUP(B19,'ALIATA - PÓS ANALISAR'!$A$8:$I$206,9,)</f>
        <v>15.540000000000001</v>
      </c>
      <c r="O19" s="99">
        <f t="shared" si="6"/>
        <v>18.435000000000002</v>
      </c>
      <c r="P19" s="162" t="b">
        <f t="shared" si="1"/>
        <v>1</v>
      </c>
      <c r="Q19" s="164">
        <f>VLOOKUP(B19,'ALIVAR - PÓS ANALISE'!A:J,10,)</f>
        <v>18.490000000000002</v>
      </c>
      <c r="R19" s="164">
        <f>VLOOKUP(B19,'ALIATA - PÓS ANALISAR'!A:J,10,)</f>
        <v>14.530000000000001</v>
      </c>
      <c r="S19" s="99">
        <f t="shared" si="7"/>
        <v>17.5</v>
      </c>
      <c r="T19" s="157">
        <f t="shared" si="3"/>
        <v>4.9215792320173035E-2</v>
      </c>
      <c r="U19" s="157">
        <f t="shared" si="4"/>
        <v>6.951135581555401E-2</v>
      </c>
      <c r="V19" s="150">
        <f t="shared" si="5"/>
        <v>5.3428571428571603E-2</v>
      </c>
      <c r="W19" s="158"/>
      <c r="X19" s="165"/>
      <c r="Y19" s="166"/>
      <c r="Z19" s="166"/>
      <c r="AA19" s="166"/>
      <c r="AB19" s="150"/>
      <c r="AC19" s="166"/>
      <c r="AD19" s="166"/>
      <c r="AE19" s="166"/>
      <c r="AF19" s="166"/>
      <c r="AG19" s="166"/>
      <c r="AH19" s="102"/>
      <c r="AK19" s="167"/>
      <c r="AL19" s="168"/>
    </row>
    <row r="20" spans="1:38" x14ac:dyDescent="0.2">
      <c r="A20" s="111">
        <v>89100800507</v>
      </c>
      <c r="B20" s="166">
        <v>299934</v>
      </c>
      <c r="C20" s="111">
        <v>89100800507</v>
      </c>
      <c r="D20" s="111"/>
      <c r="E20" s="111">
        <v>89100800507</v>
      </c>
      <c r="F20" s="111"/>
      <c r="G20" s="162" t="s">
        <v>367</v>
      </c>
      <c r="H20" s="182" t="s">
        <v>382</v>
      </c>
      <c r="I20" s="163" t="s">
        <v>18</v>
      </c>
      <c r="J20" s="111">
        <v>10202</v>
      </c>
      <c r="K20" s="162" t="s">
        <v>25</v>
      </c>
      <c r="L20" s="228">
        <v>45001</v>
      </c>
      <c r="M20" s="164">
        <f>VLOOKUP(B20,'ALIVAR - PÓS ANALISE'!$A$8:$I$206,9,)</f>
        <v>22.34</v>
      </c>
      <c r="N20" s="164">
        <f>VLOOKUP(B20,'ALIATA - PÓS ANALISAR'!$A$8:$I$206,9,)</f>
        <v>20.38</v>
      </c>
      <c r="O20" s="99">
        <f t="shared" si="6"/>
        <v>21.85</v>
      </c>
      <c r="P20" s="230" t="b">
        <f t="shared" si="1"/>
        <v>1</v>
      </c>
      <c r="Q20" s="164">
        <f>VLOOKUP(B20,'ALIVAR - PÓS ANALISE'!A:J,10,)</f>
        <v>21.84</v>
      </c>
      <c r="R20" s="164">
        <f>VLOOKUP(B20,'ALIATA - PÓS ANALISAR'!A:J,10,)</f>
        <v>20.38</v>
      </c>
      <c r="S20" s="99">
        <f t="shared" si="7"/>
        <v>21.475000000000001</v>
      </c>
      <c r="T20" s="157">
        <f t="shared" si="3"/>
        <v>2.2893772893772812E-2</v>
      </c>
      <c r="U20" s="157">
        <f t="shared" si="4"/>
        <v>0</v>
      </c>
      <c r="V20" s="150">
        <f t="shared" si="5"/>
        <v>1.7462165308498312E-2</v>
      </c>
      <c r="W20" s="158"/>
      <c r="X20" s="165"/>
      <c r="Y20" s="166"/>
      <c r="Z20" s="166"/>
      <c r="AA20" s="166"/>
      <c r="AB20" s="150"/>
      <c r="AC20" s="166"/>
      <c r="AD20" s="166"/>
      <c r="AE20" s="166"/>
      <c r="AF20" s="166"/>
      <c r="AG20" s="166"/>
      <c r="AH20" s="102"/>
      <c r="AK20" s="167"/>
      <c r="AL20" s="168"/>
    </row>
    <row r="21" spans="1:38" x14ac:dyDescent="0.2">
      <c r="A21" s="111">
        <v>89100900129</v>
      </c>
      <c r="B21" s="148">
        <v>9903</v>
      </c>
      <c r="C21" s="111">
        <v>89100900129</v>
      </c>
      <c r="D21" s="111">
        <v>90100900129</v>
      </c>
      <c r="E21" s="111">
        <v>89100900129</v>
      </c>
      <c r="F21" s="111">
        <v>304885</v>
      </c>
      <c r="G21" s="159" t="s">
        <v>20</v>
      </c>
      <c r="H21" s="124" t="s">
        <v>202</v>
      </c>
      <c r="I21" s="149" t="s">
        <v>18</v>
      </c>
      <c r="J21" s="163">
        <v>10201</v>
      </c>
      <c r="K21" s="182" t="s">
        <v>21</v>
      </c>
      <c r="L21" s="228">
        <v>45001</v>
      </c>
      <c r="M21" s="164">
        <f>VLOOKUP(B21,'ALIVAR - PÓS ANALISE'!$A$8:$I$206,9,)</f>
        <v>14.43</v>
      </c>
      <c r="N21" s="164">
        <f>VLOOKUP(B21,'ALIATA - PÓS ANALISAR'!$A$8:$I$206,9,)</f>
        <v>14.38</v>
      </c>
      <c r="O21" s="99">
        <f t="shared" si="6"/>
        <v>14.4175</v>
      </c>
      <c r="P21" s="162" t="b">
        <f t="shared" si="1"/>
        <v>1</v>
      </c>
      <c r="Q21" s="164">
        <f>VLOOKUP(B21,'ALIVAR - PÓS ANALISE'!A:J,10,)</f>
        <v>14.43</v>
      </c>
      <c r="R21" s="164">
        <f>VLOOKUP(B21,'ALIATA - PÓS ANALISAR'!A:J,10,)</f>
        <v>14.38</v>
      </c>
      <c r="S21" s="99">
        <f t="shared" si="7"/>
        <v>14.4175</v>
      </c>
      <c r="T21" s="157">
        <f t="shared" si="3"/>
        <v>0</v>
      </c>
      <c r="U21" s="157">
        <f t="shared" si="4"/>
        <v>0</v>
      </c>
      <c r="V21" s="150">
        <f t="shared" si="5"/>
        <v>0</v>
      </c>
      <c r="W21" s="158"/>
      <c r="X21" s="103">
        <f>VLOOKUP(F21,'ALIVAR - PÓS ANALISE'!$A$180:$I$206,9,)</f>
        <v>16.9725</v>
      </c>
      <c r="Y21" s="99">
        <f>VLOOKUP(F21,'ALIATA - PÓS ANALISAR'!$A$180:$I$206,9,)</f>
        <v>16.587</v>
      </c>
      <c r="Z21" s="99">
        <f t="shared" ref="Z21:Z27" si="8">Y21+0.75*(X21-Y21)</f>
        <v>16.876125000000002</v>
      </c>
      <c r="AA21" s="111" t="b">
        <f t="shared" ref="AA21:AA31" si="9">X21&gt;Y21</f>
        <v>1</v>
      </c>
      <c r="AB21" s="103">
        <f>VLOOKUP(F21,'ALIVAR - PÓS ANALISE'!$A$180:$J$206,10,)</f>
        <v>16.4725</v>
      </c>
      <c r="AC21" s="99">
        <f>VLOOKUP(F21,'ALIATA - PÓS ANALISAR'!$A$180:$J$206,10,)</f>
        <v>14.375</v>
      </c>
      <c r="AD21" s="99">
        <f t="shared" ref="AD21:AD27" si="10">AC21+0.75*(AB21-AC21)</f>
        <v>15.948125000000001</v>
      </c>
      <c r="AE21" s="100">
        <f t="shared" ref="AE21:AG27" si="11">X21/AB21-1</f>
        <v>3.0353619669145626E-2</v>
      </c>
      <c r="AF21" s="100">
        <f t="shared" si="11"/>
        <v>0.15387826086956524</v>
      </c>
      <c r="AG21" s="100">
        <f t="shared" si="11"/>
        <v>5.818865854136468E-2</v>
      </c>
      <c r="AH21" s="101"/>
      <c r="AI21" s="227" t="s">
        <v>420</v>
      </c>
      <c r="AJ21" s="227" t="s">
        <v>421</v>
      </c>
      <c r="AK21" s="167"/>
      <c r="AL21" s="168"/>
    </row>
    <row r="22" spans="1:38" x14ac:dyDescent="0.2">
      <c r="A22" s="111">
        <v>89100900200</v>
      </c>
      <c r="B22" s="148">
        <v>9904</v>
      </c>
      <c r="C22" s="111">
        <v>89100900200</v>
      </c>
      <c r="D22" s="111">
        <v>90100900200</v>
      </c>
      <c r="E22" s="163">
        <v>89100900200</v>
      </c>
      <c r="F22" s="111">
        <v>304886</v>
      </c>
      <c r="G22" s="159" t="s">
        <v>22</v>
      </c>
      <c r="H22" s="124" t="s">
        <v>203</v>
      </c>
      <c r="I22" s="149" t="s">
        <v>18</v>
      </c>
      <c r="J22" s="163">
        <v>10201</v>
      </c>
      <c r="K22" s="182" t="s">
        <v>21</v>
      </c>
      <c r="L22" s="228">
        <v>45001</v>
      </c>
      <c r="M22" s="164">
        <f>VLOOKUP(B22,'ALIVAR - PÓS ANALISE'!$A$8:$I$206,9,)</f>
        <v>15.98</v>
      </c>
      <c r="N22" s="164">
        <f>VLOOKUP(B22,'ALIATA - PÓS ANALISAR'!$A$8:$I$206,9,)</f>
        <v>12.74</v>
      </c>
      <c r="O22" s="99">
        <f t="shared" si="6"/>
        <v>15.17</v>
      </c>
      <c r="P22" s="162" t="b">
        <f t="shared" si="1"/>
        <v>1</v>
      </c>
      <c r="Q22" s="164">
        <f>VLOOKUP(B22,'ALIVAR - PÓS ANALISE'!A:J,10,)</f>
        <v>15.59</v>
      </c>
      <c r="R22" s="164">
        <f>VLOOKUP(B22,'ALIATA - PÓS ANALISAR'!A:J,10,)</f>
        <v>12.61</v>
      </c>
      <c r="S22" s="99">
        <f t="shared" si="7"/>
        <v>14.844999999999999</v>
      </c>
      <c r="T22" s="157">
        <f t="shared" si="3"/>
        <v>2.5016035920461865E-2</v>
      </c>
      <c r="U22" s="157">
        <f t="shared" si="4"/>
        <v>1.0309278350515427E-2</v>
      </c>
      <c r="V22" s="150">
        <f t="shared" si="5"/>
        <v>2.1892893230043953E-2</v>
      </c>
      <c r="W22" s="158"/>
      <c r="X22" s="103">
        <f>VLOOKUP(F22,'ALIVAR - PÓS ANALISE'!$A$180:$I$206,9,)</f>
        <v>17.653333</v>
      </c>
      <c r="Y22" s="99">
        <f>VLOOKUP(F22,'ALIATA - PÓS ANALISAR'!$A$180:$I$206,9,)</f>
        <v>15.569255</v>
      </c>
      <c r="Z22" s="99">
        <f t="shared" si="8"/>
        <v>17.132313499999999</v>
      </c>
      <c r="AA22" s="111" t="b">
        <f t="shared" si="9"/>
        <v>1</v>
      </c>
      <c r="AB22" s="103">
        <f>VLOOKUP(F22,'ALIVAR - PÓS ANALISE'!$A$180:$J$206,10,)</f>
        <v>16.872857</v>
      </c>
      <c r="AC22" s="99">
        <f>VLOOKUP(F22,'ALIATA - PÓS ANALISAR'!$A$180:$J$206,10,)</f>
        <v>15.206527999999999</v>
      </c>
      <c r="AD22" s="99">
        <f t="shared" si="10"/>
        <v>16.456274749999999</v>
      </c>
      <c r="AE22" s="100">
        <f t="shared" si="11"/>
        <v>4.6256303837577617E-2</v>
      </c>
      <c r="AF22" s="100">
        <f t="shared" si="11"/>
        <v>2.3853374024629614E-2</v>
      </c>
      <c r="AG22" s="100">
        <f t="shared" si="11"/>
        <v>4.1080910489781353E-2</v>
      </c>
      <c r="AH22" s="101"/>
      <c r="AI22" s="227" t="s">
        <v>422</v>
      </c>
      <c r="AJ22" s="227" t="s">
        <v>423</v>
      </c>
      <c r="AK22" s="167"/>
      <c r="AL22" s="168"/>
    </row>
    <row r="23" spans="1:38" x14ac:dyDescent="0.2">
      <c r="A23" s="177">
        <v>89100900803</v>
      </c>
      <c r="B23" s="178">
        <v>9908</v>
      </c>
      <c r="C23" s="177">
        <v>89100900803</v>
      </c>
      <c r="D23" s="111">
        <v>90100900803</v>
      </c>
      <c r="E23" s="179">
        <v>89100900803</v>
      </c>
      <c r="F23" s="111">
        <v>304887</v>
      </c>
      <c r="G23" s="159" t="s">
        <v>23</v>
      </c>
      <c r="H23" s="225" t="s">
        <v>204</v>
      </c>
      <c r="I23" s="180" t="s">
        <v>18</v>
      </c>
      <c r="J23" s="163">
        <v>10201</v>
      </c>
      <c r="K23" s="182" t="s">
        <v>21</v>
      </c>
      <c r="L23" s="228">
        <v>45001</v>
      </c>
      <c r="M23" s="164">
        <f>VLOOKUP(B23,'ALIVAR - PÓS ANALISE'!$A$8:$I$206,9,)</f>
        <v>4.3899999999999997</v>
      </c>
      <c r="N23" s="164">
        <f>VLOOKUP(B23,'ALIATA - PÓS ANALISAR'!$A$8:$I$206,9,)</f>
        <v>4.28</v>
      </c>
      <c r="O23" s="99">
        <f t="shared" si="6"/>
        <v>4.3624999999999998</v>
      </c>
      <c r="P23" s="162" t="b">
        <f t="shared" si="1"/>
        <v>1</v>
      </c>
      <c r="Q23" s="164">
        <f>VLOOKUP(B23,'ALIVAR - PÓS ANALISE'!A:J,10,)</f>
        <v>4.29</v>
      </c>
      <c r="R23" s="164">
        <f>VLOOKUP(B23,'ALIATA - PÓS ANALISAR'!A:J,10,)</f>
        <v>4.1900000000000004</v>
      </c>
      <c r="S23" s="99">
        <f t="shared" si="7"/>
        <v>4.2650000000000006</v>
      </c>
      <c r="T23" s="157">
        <f t="shared" si="3"/>
        <v>2.3310023310023187E-2</v>
      </c>
      <c r="U23" s="157">
        <f t="shared" si="4"/>
        <v>2.1479713603818507E-2</v>
      </c>
      <c r="V23" s="150">
        <f t="shared" si="5"/>
        <v>2.2860492379835673E-2</v>
      </c>
      <c r="W23" s="158"/>
      <c r="X23" s="103">
        <f>VLOOKUP(F23,'ALIVAR - PÓS ANALISE'!$A$180:$I$206,9,)</f>
        <v>5.8123529999999999</v>
      </c>
      <c r="Y23" s="99">
        <f>VLOOKUP(F23,'ALIATA - PÓS ANALISAR'!$A$180:$I$206,9,)</f>
        <v>4.6480000000000006</v>
      </c>
      <c r="Z23" s="99">
        <f t="shared" si="8"/>
        <v>5.5212647500000003</v>
      </c>
      <c r="AA23" s="111" t="b">
        <f t="shared" si="9"/>
        <v>1</v>
      </c>
      <c r="AB23" s="103">
        <f>VLOOKUP(F23,'ALIVAR - PÓS ANALISE'!$A$180:$J$206,10,)</f>
        <v>5.8476469999999994</v>
      </c>
      <c r="AC23" s="99">
        <f>VLOOKUP(F23,'ALIATA - PÓS ANALISAR'!$A$180:$J$206,10,)</f>
        <v>4.9112499999999999</v>
      </c>
      <c r="AD23" s="99">
        <f t="shared" si="10"/>
        <v>5.6135477499999995</v>
      </c>
      <c r="AE23" s="100">
        <f t="shared" si="11"/>
        <v>-6.0355900416012576E-3</v>
      </c>
      <c r="AF23" s="100">
        <f t="shared" si="11"/>
        <v>-5.3601425299058092E-2</v>
      </c>
      <c r="AG23" s="100">
        <f t="shared" si="11"/>
        <v>-1.6439336424990625E-2</v>
      </c>
      <c r="AH23" s="101"/>
      <c r="AI23" s="78">
        <f>N23+((M23-N23)/4)*3</f>
        <v>4.3624999999999998</v>
      </c>
      <c r="AK23" s="167"/>
      <c r="AL23" s="168"/>
    </row>
    <row r="24" spans="1:38" x14ac:dyDescent="0.2">
      <c r="A24" s="113">
        <v>89100902504</v>
      </c>
      <c r="B24" s="156">
        <v>278380</v>
      </c>
      <c r="C24" s="113">
        <v>89100902504</v>
      </c>
      <c r="D24" s="113">
        <v>90100902504</v>
      </c>
      <c r="E24" s="113">
        <v>89100902504</v>
      </c>
      <c r="F24" s="113">
        <v>304888</v>
      </c>
      <c r="G24" s="186" t="s">
        <v>177</v>
      </c>
      <c r="H24" s="151" t="s">
        <v>351</v>
      </c>
      <c r="I24" s="152" t="s">
        <v>18</v>
      </c>
      <c r="J24" s="169">
        <v>10201</v>
      </c>
      <c r="K24" s="185" t="s">
        <v>21</v>
      </c>
      <c r="L24" s="228">
        <v>45001</v>
      </c>
      <c r="M24" s="164">
        <f>VLOOKUP(B24,'ALIVAR - PÓS ANALISE'!$A$8:$I$206,9,)</f>
        <v>29.3</v>
      </c>
      <c r="N24" s="164">
        <f>VLOOKUP(B24,'ALIATA - PÓS ANALISAR'!$A$8:$I$206,9,)</f>
        <v>27.98</v>
      </c>
      <c r="O24" s="108">
        <f t="shared" si="6"/>
        <v>28.97</v>
      </c>
      <c r="P24" s="170" t="b">
        <f t="shared" si="1"/>
        <v>1</v>
      </c>
      <c r="Q24" s="164">
        <f>VLOOKUP(B24,'ALIVAR - PÓS ANALISE'!A:J,10,)</f>
        <v>29.7</v>
      </c>
      <c r="R24" s="164">
        <f>VLOOKUP(B24,'ALIATA - PÓS ANALISAR'!A:J,10,)</f>
        <v>27.98</v>
      </c>
      <c r="S24" s="99">
        <f t="shared" si="7"/>
        <v>29.27</v>
      </c>
      <c r="T24" s="153">
        <f t="shared" si="3"/>
        <v>-1.3468013468013407E-2</v>
      </c>
      <c r="U24" s="153">
        <f t="shared" si="4"/>
        <v>0</v>
      </c>
      <c r="V24" s="153">
        <f t="shared" si="5"/>
        <v>-1.0249402118209794E-2</v>
      </c>
      <c r="W24" s="153"/>
      <c r="X24" s="103">
        <f>VLOOKUP(F24,'ALIVAR - PÓS ANALISE'!$A$180:$I$206,9,)</f>
        <v>29.6</v>
      </c>
      <c r="Y24" s="99">
        <f>VLOOKUP(F24,'ALIATA - PÓS ANALISAR'!$A$180:$I$206,9,)</f>
        <v>27.98</v>
      </c>
      <c r="Z24" s="99">
        <f t="shared" si="8"/>
        <v>29.195</v>
      </c>
      <c r="AA24" s="113" t="b">
        <f t="shared" si="9"/>
        <v>1</v>
      </c>
      <c r="AB24" s="103">
        <f>VLOOKUP(F24,'ALIVAR - PÓS ANALISE'!$A$180:$J$206,10,)</f>
        <v>29.7</v>
      </c>
      <c r="AC24" s="99">
        <f>VLOOKUP(F24,'ALIATA - PÓS ANALISAR'!$A$180:$J$206,10,)</f>
        <v>27.98</v>
      </c>
      <c r="AD24" s="99">
        <f t="shared" si="10"/>
        <v>29.27</v>
      </c>
      <c r="AE24" s="109">
        <f t="shared" si="11"/>
        <v>-3.3670033670032407E-3</v>
      </c>
      <c r="AF24" s="109">
        <f t="shared" si="11"/>
        <v>0</v>
      </c>
      <c r="AG24" s="109">
        <f t="shared" si="11"/>
        <v>-2.5623505295524485E-3</v>
      </c>
      <c r="AH24" s="110" t="s">
        <v>186</v>
      </c>
      <c r="AI24" s="155"/>
      <c r="AJ24" s="155"/>
      <c r="AK24" s="167"/>
      <c r="AL24" s="168"/>
    </row>
    <row r="25" spans="1:38" x14ac:dyDescent="0.2">
      <c r="A25" s="111">
        <v>89101000504</v>
      </c>
      <c r="B25" s="148">
        <v>9910</v>
      </c>
      <c r="C25" s="111">
        <v>89101000504</v>
      </c>
      <c r="D25" s="111">
        <v>90101000504</v>
      </c>
      <c r="E25" s="111">
        <v>89101000504</v>
      </c>
      <c r="F25" s="111">
        <v>304906</v>
      </c>
      <c r="G25" s="124" t="s">
        <v>360</v>
      </c>
      <c r="H25" s="159" t="s">
        <v>374</v>
      </c>
      <c r="I25" s="149" t="s">
        <v>18</v>
      </c>
      <c r="J25" s="111">
        <v>10201</v>
      </c>
      <c r="K25" s="162" t="s">
        <v>21</v>
      </c>
      <c r="L25" s="228">
        <v>45001</v>
      </c>
      <c r="M25" s="164">
        <f>VLOOKUP(B25,'ALIVAR - PÓS ANALISE'!$A$8:$I$206,9,)</f>
        <v>10.56</v>
      </c>
      <c r="N25" s="164">
        <f>VLOOKUP(B25,'ALIATA - PÓS ANALISAR'!$A$8:$I$206,9,)</f>
        <v>8.9</v>
      </c>
      <c r="O25" s="99">
        <f t="shared" si="6"/>
        <v>10.145</v>
      </c>
      <c r="P25" s="162" t="b">
        <f t="shared" si="1"/>
        <v>1</v>
      </c>
      <c r="Q25" s="164">
        <f>VLOOKUP(B25,'ALIVAR - PÓS ANALISE'!A:J,10,)</f>
        <v>10.99</v>
      </c>
      <c r="R25" s="164">
        <f>VLOOKUP(B25,'ALIATA - PÓS ANALISAR'!A:J,10,)</f>
        <v>8.39</v>
      </c>
      <c r="S25" s="99">
        <f t="shared" si="7"/>
        <v>10.34</v>
      </c>
      <c r="T25" s="157">
        <f t="shared" si="3"/>
        <v>-3.9126478616924421E-2</v>
      </c>
      <c r="U25" s="157">
        <f t="shared" si="4"/>
        <v>6.0786650774731887E-2</v>
      </c>
      <c r="V25" s="150">
        <f t="shared" si="5"/>
        <v>-1.8858800773694395E-2</v>
      </c>
      <c r="W25" s="158"/>
      <c r="X25" s="103">
        <f>VLOOKUP(F25,'ALIVAR - PÓS ANALISE'!$A$180:$I$206,9,)</f>
        <v>12.804285999999999</v>
      </c>
      <c r="Y25" s="99">
        <f>VLOOKUP(F25,'ALIATA - PÓS ANALISAR'!$A$180:$I$206,9,)</f>
        <v>9.1150000000000002</v>
      </c>
      <c r="Z25" s="99">
        <f t="shared" si="8"/>
        <v>11.881964499999999</v>
      </c>
      <c r="AA25" s="111" t="b">
        <f t="shared" si="9"/>
        <v>1</v>
      </c>
      <c r="AB25" s="103">
        <f>VLOOKUP(F25,'ALIVAR - PÓS ANALISE'!$A$180:$J$206,10,)</f>
        <v>13.251111</v>
      </c>
      <c r="AC25" s="99">
        <f>VLOOKUP(F25,'ALIATA - PÓS ANALISAR'!$A$180:$J$206,10,)</f>
        <v>9.44</v>
      </c>
      <c r="AD25" s="99">
        <f t="shared" si="10"/>
        <v>12.298333249999999</v>
      </c>
      <c r="AE25" s="100">
        <f t="shared" si="11"/>
        <v>-3.371981413482994E-2</v>
      </c>
      <c r="AF25" s="100">
        <f t="shared" si="11"/>
        <v>-3.4427966101694851E-2</v>
      </c>
      <c r="AG25" s="100">
        <f t="shared" si="11"/>
        <v>-3.3855705609538655E-2</v>
      </c>
      <c r="AH25" s="102"/>
      <c r="AK25" s="167"/>
      <c r="AL25" s="168"/>
    </row>
    <row r="26" spans="1:38" x14ac:dyDescent="0.2">
      <c r="A26" s="111">
        <v>89101003015</v>
      </c>
      <c r="B26" s="148">
        <v>219872</v>
      </c>
      <c r="C26" s="111">
        <v>89101003015</v>
      </c>
      <c r="D26" s="111">
        <v>90101003015</v>
      </c>
      <c r="E26" s="163">
        <v>89101003015</v>
      </c>
      <c r="F26" s="111">
        <v>304908</v>
      </c>
      <c r="G26" s="159" t="s">
        <v>142</v>
      </c>
      <c r="H26" s="124" t="s">
        <v>310</v>
      </c>
      <c r="I26" s="149" t="s">
        <v>18</v>
      </c>
      <c r="J26" s="163">
        <v>10201</v>
      </c>
      <c r="K26" s="182" t="s">
        <v>21</v>
      </c>
      <c r="L26" s="228">
        <v>45001</v>
      </c>
      <c r="M26" s="164">
        <f>VLOOKUP(B26,'ALIVAR - PÓS ANALISE'!$A$8:$I$206,9,)</f>
        <v>2.74</v>
      </c>
      <c r="N26" s="164">
        <f>VLOOKUP(B26,'ALIATA - PÓS ANALISAR'!$A$8:$I$206,9,)</f>
        <v>2.15</v>
      </c>
      <c r="O26" s="99">
        <f t="shared" si="6"/>
        <v>2.5925000000000002</v>
      </c>
      <c r="P26" s="162" t="b">
        <f t="shared" si="1"/>
        <v>1</v>
      </c>
      <c r="Q26" s="164">
        <f>VLOOKUP(B26,'ALIVAR - PÓS ANALISE'!A:J,10,)</f>
        <v>2.4900000000000002</v>
      </c>
      <c r="R26" s="164">
        <f>VLOOKUP(B26,'ALIATA - PÓS ANALISAR'!A:J,10,)</f>
        <v>2.09</v>
      </c>
      <c r="S26" s="99">
        <f t="shared" si="7"/>
        <v>2.39</v>
      </c>
      <c r="T26" s="157">
        <f t="shared" si="3"/>
        <v>0.10040160642570273</v>
      </c>
      <c r="U26" s="157">
        <f t="shared" si="4"/>
        <v>2.8708133971291794E-2</v>
      </c>
      <c r="V26" s="150">
        <f t="shared" si="5"/>
        <v>8.4728033472803332E-2</v>
      </c>
      <c r="W26" s="158"/>
      <c r="X26" s="103">
        <f>VLOOKUP(F26,'ALIVAR - PÓS ANALISE'!$A$180:$I$206,9,)</f>
        <v>3.023333</v>
      </c>
      <c r="Y26" s="99">
        <f>VLOOKUP(F26,'ALIATA - PÓS ANALISAR'!$A$180:$I$206,9,)</f>
        <v>2.484</v>
      </c>
      <c r="Z26" s="99">
        <f t="shared" si="8"/>
        <v>2.8884997500000003</v>
      </c>
      <c r="AA26" s="111" t="b">
        <f t="shared" si="9"/>
        <v>1</v>
      </c>
      <c r="AB26" s="103">
        <f>VLOOKUP(F26,'ALIVAR - PÓS ANALISE'!$A$180:$J$206,10,)</f>
        <v>3.0150000000000001</v>
      </c>
      <c r="AC26" s="99">
        <f>VLOOKUP(F26,'ALIATA - PÓS ANALISAR'!$A$180:$J$206,10,)</f>
        <v>2.3320000000000003</v>
      </c>
      <c r="AD26" s="99">
        <f t="shared" si="10"/>
        <v>2.8442500000000002</v>
      </c>
      <c r="AE26" s="100">
        <f t="shared" si="11"/>
        <v>2.7638474295190729E-3</v>
      </c>
      <c r="AF26" s="100">
        <f t="shared" si="11"/>
        <v>6.5180102915951776E-2</v>
      </c>
      <c r="AG26" s="100">
        <f t="shared" si="11"/>
        <v>1.5557616243297989E-2</v>
      </c>
      <c r="AH26" s="101"/>
      <c r="AK26" s="167"/>
      <c r="AL26" s="168"/>
    </row>
    <row r="27" spans="1:38" x14ac:dyDescent="0.2">
      <c r="A27" s="111">
        <v>89101003104</v>
      </c>
      <c r="B27" s="148">
        <v>220424</v>
      </c>
      <c r="C27" s="111">
        <v>89101003104</v>
      </c>
      <c r="D27" s="111">
        <v>90101003104</v>
      </c>
      <c r="E27" s="163">
        <v>89101003104</v>
      </c>
      <c r="F27" s="111">
        <v>304909</v>
      </c>
      <c r="G27" s="159" t="s">
        <v>143</v>
      </c>
      <c r="H27" s="124" t="s">
        <v>311</v>
      </c>
      <c r="I27" s="149" t="s">
        <v>18</v>
      </c>
      <c r="J27" s="163">
        <v>10201</v>
      </c>
      <c r="K27" s="182" t="s">
        <v>21</v>
      </c>
      <c r="L27" s="228">
        <v>45001</v>
      </c>
      <c r="M27" s="164">
        <f>VLOOKUP(B27,'ALIVAR - PÓS ANALISE'!$A$8:$I$206,9,)</f>
        <v>2.19</v>
      </c>
      <c r="N27" s="164">
        <f>VLOOKUP(B27,'ALIATA - PÓS ANALISAR'!$A$8:$I$206,9,)</f>
        <v>1.8800000000000001</v>
      </c>
      <c r="O27" s="99">
        <f t="shared" si="6"/>
        <v>2.1124999999999998</v>
      </c>
      <c r="P27" s="162" t="b">
        <f t="shared" si="1"/>
        <v>1</v>
      </c>
      <c r="Q27" s="164">
        <f>VLOOKUP(B27,'ALIVAR - PÓS ANALISE'!A:J,10,)</f>
        <v>2.19</v>
      </c>
      <c r="R27" s="164">
        <f>VLOOKUP(B27,'ALIATA - PÓS ANALISAR'!A:J,10,)</f>
        <v>1.8800000000000001</v>
      </c>
      <c r="S27" s="99">
        <f t="shared" si="7"/>
        <v>2.1124999999999998</v>
      </c>
      <c r="T27" s="157">
        <f t="shared" si="3"/>
        <v>0</v>
      </c>
      <c r="U27" s="157">
        <f t="shared" si="4"/>
        <v>0</v>
      </c>
      <c r="V27" s="150">
        <f t="shared" si="5"/>
        <v>0</v>
      </c>
      <c r="W27" s="158"/>
      <c r="X27" s="103">
        <f>VLOOKUP(F27,'ALIVAR - PÓS ANALISE'!$A$180:$I$206,9,)</f>
        <v>3.02</v>
      </c>
      <c r="Y27" s="99">
        <f>VLOOKUP(F27,'ALIATA - PÓS ANALISAR'!$A$180:$I$206,9,)</f>
        <v>2.4975000000000001</v>
      </c>
      <c r="Z27" s="99">
        <f t="shared" si="8"/>
        <v>2.8893750000000002</v>
      </c>
      <c r="AA27" s="111" t="b">
        <f t="shared" si="9"/>
        <v>1</v>
      </c>
      <c r="AB27" s="103">
        <f>VLOOKUP(F27,'ALIVAR - PÓS ANALISE'!$A$180:$J$206,10,)</f>
        <v>2.9866669999999997</v>
      </c>
      <c r="AC27" s="99">
        <f>VLOOKUP(F27,'ALIATA - PÓS ANALISAR'!$A$180:$J$206,10,)</f>
        <v>2.4725000000000001</v>
      </c>
      <c r="AD27" s="99">
        <f t="shared" si="10"/>
        <v>2.8581252499999996</v>
      </c>
      <c r="AE27" s="100">
        <f t="shared" si="11"/>
        <v>1.1160601432968598E-2</v>
      </c>
      <c r="AF27" s="100">
        <f t="shared" si="11"/>
        <v>1.0111223458038276E-2</v>
      </c>
      <c r="AG27" s="100">
        <f t="shared" si="11"/>
        <v>1.0933653100052343E-2</v>
      </c>
      <c r="AH27" s="101"/>
      <c r="AK27" s="167"/>
      <c r="AL27" s="168"/>
    </row>
    <row r="28" spans="1:38" x14ac:dyDescent="0.2">
      <c r="A28" s="111">
        <v>89101003287</v>
      </c>
      <c r="B28" s="148">
        <v>220425</v>
      </c>
      <c r="C28" s="111">
        <v>89101003287</v>
      </c>
      <c r="D28" s="111">
        <v>90101003287</v>
      </c>
      <c r="E28" s="163">
        <v>89101003287</v>
      </c>
      <c r="F28" s="111">
        <v>304910</v>
      </c>
      <c r="G28" s="159" t="s">
        <v>143</v>
      </c>
      <c r="H28" s="124" t="s">
        <v>312</v>
      </c>
      <c r="I28" s="149" t="s">
        <v>18</v>
      </c>
      <c r="J28" s="163">
        <v>10201</v>
      </c>
      <c r="K28" s="182" t="s">
        <v>21</v>
      </c>
      <c r="L28" s="228">
        <v>45001</v>
      </c>
      <c r="M28" s="164">
        <f>VLOOKUP(B28,'ALIVAR - PÓS ANALISE'!$A$8:$I$206,9,)</f>
        <v>11.89</v>
      </c>
      <c r="N28" s="231">
        <f>VLOOKUP(B28,'ALIATA - PÓS ANALISAR'!$A$8:$I$206,9,)</f>
        <v>0</v>
      </c>
      <c r="O28" s="232">
        <f>0.9*M28</f>
        <v>10.701000000000001</v>
      </c>
      <c r="P28" s="234" t="b">
        <f t="shared" si="1"/>
        <v>1</v>
      </c>
      <c r="Q28" s="164">
        <f>VLOOKUP(B28,'ALIVAR - PÓS ANALISE'!A:J,10,)</f>
        <v>10.99</v>
      </c>
      <c r="R28" s="164">
        <f>VLOOKUP(B28,'ALIATA - PÓS ANALISAR'!A:J,10,)</f>
        <v>0</v>
      </c>
      <c r="S28" s="99">
        <f>0.9*Q28</f>
        <v>9.891</v>
      </c>
      <c r="T28" s="157">
        <f t="shared" ref="T28:T59" si="12">M28/Q28-1</f>
        <v>8.1892629663330441E-2</v>
      </c>
      <c r="U28" s="157"/>
      <c r="V28" s="150">
        <f t="shared" ref="V28:V59" si="13">O28/S28-1</f>
        <v>8.1892629663330441E-2</v>
      </c>
      <c r="W28" s="158"/>
      <c r="X28" s="103">
        <f>VLOOKUP(F28,'ALIVAR - PÓS ANALISE'!$A$180:$I$206,9,)</f>
        <v>12.4375</v>
      </c>
      <c r="Y28" s="231">
        <f>VLOOKUP(F28,'ALIATA - PÓS ANALISAR'!$A$180:$I$206,9,)</f>
        <v>0</v>
      </c>
      <c r="Z28" s="232">
        <f>0.9*X28</f>
        <v>11.19375</v>
      </c>
      <c r="AA28" s="233" t="b">
        <f t="shared" si="9"/>
        <v>1</v>
      </c>
      <c r="AB28" s="103">
        <f>VLOOKUP(F28,'ALIVAR - PÓS ANALISE'!$A$180:$J$206,10,)</f>
        <v>12.290000000000001</v>
      </c>
      <c r="AC28" s="99">
        <f>VLOOKUP(F28,'ALIATA - PÓS ANALISAR'!$A$180:$J$206,10,)</f>
        <v>0</v>
      </c>
      <c r="AD28" s="99">
        <f>0.9*AB28</f>
        <v>11.061000000000002</v>
      </c>
      <c r="AE28" s="100">
        <f>X28/AB28-1</f>
        <v>1.2001627339300214E-2</v>
      </c>
      <c r="AF28" s="100"/>
      <c r="AG28" s="100">
        <f>Z28/AD28-1</f>
        <v>1.2001627339299992E-2</v>
      </c>
      <c r="AH28" s="101"/>
      <c r="AK28" s="167"/>
      <c r="AL28" s="168"/>
    </row>
    <row r="29" spans="1:38" x14ac:dyDescent="0.2">
      <c r="A29" s="111">
        <v>89101003368</v>
      </c>
      <c r="B29" s="148">
        <v>259258</v>
      </c>
      <c r="C29" s="111">
        <v>89101003368</v>
      </c>
      <c r="D29" s="111">
        <v>90101003368</v>
      </c>
      <c r="E29" s="163">
        <v>89101003368</v>
      </c>
      <c r="F29" s="111">
        <v>304907</v>
      </c>
      <c r="G29" s="159" t="s">
        <v>163</v>
      </c>
      <c r="H29" s="124" t="s">
        <v>334</v>
      </c>
      <c r="I29" s="149" t="s">
        <v>18</v>
      </c>
      <c r="J29" s="163">
        <v>10201</v>
      </c>
      <c r="K29" s="182" t="s">
        <v>21</v>
      </c>
      <c r="L29" s="228">
        <v>45001</v>
      </c>
      <c r="M29" s="164">
        <f>VLOOKUP(B29,'ALIVAR - PÓS ANALISE'!$A$8:$I$206,9,)</f>
        <v>7.28</v>
      </c>
      <c r="N29" s="164">
        <f>VLOOKUP(B29,'ALIATA - PÓS ANALISAR'!$A$8:$I$206,9,)</f>
        <v>4.07</v>
      </c>
      <c r="O29" s="99">
        <f t="shared" ref="O29:O60" si="14">N29+0.75*(M29-N29)</f>
        <v>6.4775</v>
      </c>
      <c r="P29" s="162" t="b">
        <f t="shared" si="1"/>
        <v>1</v>
      </c>
      <c r="Q29" s="164">
        <f>VLOOKUP(B29,'ALIVAR - PÓS ANALISE'!A:J,10,)</f>
        <v>7.29</v>
      </c>
      <c r="R29" s="164">
        <f>VLOOKUP(B29,'ALIATA - PÓS ANALISAR'!A:J,10,)</f>
        <v>4.07</v>
      </c>
      <c r="S29" s="99">
        <f t="shared" ref="S29:S60" si="15">R29+0.75*(Q29-R29)</f>
        <v>6.4850000000000003</v>
      </c>
      <c r="T29" s="150">
        <f t="shared" si="12"/>
        <v>-1.37174211248281E-3</v>
      </c>
      <c r="U29" s="150">
        <f t="shared" ref="U29:U60" si="16">N29/R29-1</f>
        <v>0</v>
      </c>
      <c r="V29" s="150">
        <f t="shared" si="13"/>
        <v>-1.1565150346954933E-3</v>
      </c>
      <c r="W29" s="158"/>
      <c r="X29" s="103">
        <f>VLOOKUP(F29,'ALIVAR - PÓS ANALISE'!$A$180:$I$206,9,)</f>
        <v>9.2945449999999994</v>
      </c>
      <c r="Y29" s="99">
        <f>VLOOKUP(F29,'ALIATA - PÓS ANALISAR'!$A$180:$I$206,9,)</f>
        <v>5.8251669999999995</v>
      </c>
      <c r="Z29" s="99">
        <f>Y29+0.75*(X29-Y29)</f>
        <v>8.4272004999999996</v>
      </c>
      <c r="AA29" s="111" t="b">
        <f t="shared" si="9"/>
        <v>1</v>
      </c>
      <c r="AB29" s="103">
        <f>VLOOKUP(F29,'ALIVAR - PÓS ANALISE'!$A$180:$J$206,10,)</f>
        <v>9.2719149999999999</v>
      </c>
      <c r="AC29" s="99">
        <f>VLOOKUP(F29,'ALIATA - PÓS ANALISAR'!$A$180:$J$206,10,)</f>
        <v>5.760167</v>
      </c>
      <c r="AD29" s="99">
        <f>AC29+0.75*(AB29-AC29)</f>
        <v>8.3939780000000006</v>
      </c>
      <c r="AE29" s="100">
        <f>X29/AB29-1</f>
        <v>2.4407039969627231E-3</v>
      </c>
      <c r="AF29" s="100">
        <f>Y29/AC29-1</f>
        <v>1.1284395053129392E-2</v>
      </c>
      <c r="AG29" s="100">
        <f>Z29/AD29-1</f>
        <v>3.9578969589864066E-3</v>
      </c>
      <c r="AH29" s="101"/>
      <c r="AK29" s="167"/>
      <c r="AL29" s="168"/>
    </row>
    <row r="30" spans="1:38" x14ac:dyDescent="0.2">
      <c r="A30" s="111">
        <v>89101003449</v>
      </c>
      <c r="B30" s="148">
        <v>269887</v>
      </c>
      <c r="C30" s="111">
        <v>89101003449</v>
      </c>
      <c r="D30" s="111">
        <v>90101003449</v>
      </c>
      <c r="E30" s="163">
        <v>89101003449</v>
      </c>
      <c r="F30" s="111">
        <v>304889</v>
      </c>
      <c r="G30" s="159" t="s">
        <v>165</v>
      </c>
      <c r="H30" s="124" t="s">
        <v>336</v>
      </c>
      <c r="I30" s="149" t="s">
        <v>18</v>
      </c>
      <c r="J30" s="163">
        <v>10201</v>
      </c>
      <c r="K30" s="182" t="s">
        <v>21</v>
      </c>
      <c r="L30" s="228">
        <v>45001</v>
      </c>
      <c r="M30" s="164">
        <f>VLOOKUP(B30,'ALIVAR - PÓS ANALISE'!$A$8:$I$206,9,)</f>
        <v>10.8</v>
      </c>
      <c r="N30" s="164">
        <f>VLOOKUP(B30,'ALIATA - PÓS ANALISAR'!$A$8:$I$206,9,)</f>
        <v>5.78</v>
      </c>
      <c r="O30" s="99">
        <f t="shared" si="14"/>
        <v>9.5450000000000017</v>
      </c>
      <c r="P30" s="162" t="b">
        <f t="shared" si="1"/>
        <v>1</v>
      </c>
      <c r="Q30" s="164">
        <f>VLOOKUP(B30,'ALIVAR - PÓS ANALISE'!A:J,10,)</f>
        <v>10.870000000000001</v>
      </c>
      <c r="R30" s="164">
        <f>VLOOKUP(B30,'ALIATA - PÓS ANALISAR'!A:J,10,)</f>
        <v>5.78</v>
      </c>
      <c r="S30" s="99">
        <f t="shared" si="15"/>
        <v>9.5975000000000001</v>
      </c>
      <c r="T30" s="157">
        <f t="shared" si="12"/>
        <v>-6.4397424103036505E-3</v>
      </c>
      <c r="U30" s="157">
        <f t="shared" si="16"/>
        <v>0</v>
      </c>
      <c r="V30" s="150">
        <f t="shared" si="13"/>
        <v>-5.470174524615623E-3</v>
      </c>
      <c r="W30" s="158"/>
      <c r="X30" s="103">
        <f>VLOOKUP(F30,'ALIVAR - PÓS ANALISE'!$A$180:$I$206,9,)</f>
        <v>12.095000000000001</v>
      </c>
      <c r="Y30" s="99">
        <f>VLOOKUP(F30,'ALIATA - PÓS ANALISAR'!$A$180:$I$206,9,)</f>
        <v>6.1824369999999993</v>
      </c>
      <c r="Z30" s="99">
        <f>Y30+0.75*(X30-Y30)</f>
        <v>10.616859250000001</v>
      </c>
      <c r="AA30" s="111" t="b">
        <f t="shared" si="9"/>
        <v>1</v>
      </c>
      <c r="AB30" s="103">
        <f>VLOOKUP(F30,'ALIVAR - PÓS ANALISE'!$A$180:$J$206,10,)</f>
        <v>12.104000000000001</v>
      </c>
      <c r="AC30" s="99">
        <f>VLOOKUP(F30,'ALIATA - PÓS ANALISAR'!$A$180:$J$206,10,)</f>
        <v>6.1779919999999997</v>
      </c>
      <c r="AD30" s="99">
        <f>AC30+0.75*(AB30-AC30)</f>
        <v>10.622498</v>
      </c>
      <c r="AE30" s="100">
        <f>X30/AB30-1</f>
        <v>-7.4355584930607677E-4</v>
      </c>
      <c r="AF30" s="100">
        <f>Y30/AC30-1</f>
        <v>7.1948943928701325E-4</v>
      </c>
      <c r="AG30" s="100">
        <f>Z30/AD30-1</f>
        <v>-5.3083088365835085E-4</v>
      </c>
      <c r="AH30" s="101"/>
      <c r="AK30" s="167"/>
      <c r="AL30" s="168"/>
    </row>
    <row r="31" spans="1:38" x14ac:dyDescent="0.2">
      <c r="A31" s="111">
        <v>89101003520</v>
      </c>
      <c r="B31" s="148">
        <v>278379</v>
      </c>
      <c r="C31" s="111">
        <v>89101003520</v>
      </c>
      <c r="D31" s="111">
        <v>90101003520</v>
      </c>
      <c r="E31" s="163">
        <v>89101003520</v>
      </c>
      <c r="F31" s="111">
        <v>304911</v>
      </c>
      <c r="G31" s="159" t="s">
        <v>176</v>
      </c>
      <c r="H31" s="124" t="s">
        <v>350</v>
      </c>
      <c r="I31" s="149" t="s">
        <v>18</v>
      </c>
      <c r="J31" s="163">
        <v>10201</v>
      </c>
      <c r="K31" s="182" t="s">
        <v>21</v>
      </c>
      <c r="L31" s="228">
        <v>45001</v>
      </c>
      <c r="M31" s="164">
        <f>VLOOKUP(B31,'ALIVAR - PÓS ANALISE'!$A$8:$I$206,9,)</f>
        <v>2.85</v>
      </c>
      <c r="N31" s="164">
        <f>VLOOKUP(B31,'ALIATA - PÓS ANALISAR'!$A$8:$I$206,9,)</f>
        <v>2.75</v>
      </c>
      <c r="O31" s="99">
        <f t="shared" si="14"/>
        <v>2.8250000000000002</v>
      </c>
      <c r="P31" s="230" t="b">
        <f t="shared" si="1"/>
        <v>1</v>
      </c>
      <c r="Q31" s="164">
        <f>VLOOKUP(B31,'ALIVAR - PÓS ANALISE'!A:J,10,)</f>
        <v>3.2</v>
      </c>
      <c r="R31" s="164">
        <f>VLOOKUP(B31,'ALIATA - PÓS ANALISAR'!A:J,10,)</f>
        <v>2.69</v>
      </c>
      <c r="S31" s="99">
        <f t="shared" si="15"/>
        <v>3.0725000000000002</v>
      </c>
      <c r="T31" s="157">
        <f t="shared" si="12"/>
        <v>-0.109375</v>
      </c>
      <c r="U31" s="157">
        <f t="shared" si="16"/>
        <v>2.2304832713754719E-2</v>
      </c>
      <c r="V31" s="150">
        <f t="shared" si="13"/>
        <v>-8.0553295362082999E-2</v>
      </c>
      <c r="W31" s="158"/>
      <c r="X31" s="103">
        <f>VLOOKUP(F31,'ALIVAR - PÓS ANALISE'!$A$180:$I$206,9,)</f>
        <v>3.4612499999999997</v>
      </c>
      <c r="Y31" s="99">
        <f>VLOOKUP(F31,'ALIATA - PÓS ANALISAR'!$A$180:$I$206,9,)</f>
        <v>2.8650000000000002</v>
      </c>
      <c r="Z31" s="99">
        <f>Y31+0.75*(X31-Y31)</f>
        <v>3.3121874999999998</v>
      </c>
      <c r="AA31" s="111" t="b">
        <f t="shared" si="9"/>
        <v>1</v>
      </c>
      <c r="AB31" s="103">
        <f>VLOOKUP(F31,'ALIVAR - PÓS ANALISE'!$A$180:$J$206,10,)</f>
        <v>3.7240000000000002</v>
      </c>
      <c r="AC31" s="99">
        <f>VLOOKUP(F31,'ALIATA - PÓS ANALISAR'!$A$180:$J$206,10,)</f>
        <v>2.8866669999999996</v>
      </c>
      <c r="AD31" s="99">
        <f>AC31+0.75*(AB31-AC31)</f>
        <v>3.51466675</v>
      </c>
      <c r="AE31" s="100">
        <f>X31/AB31-1</f>
        <v>-7.0555853920515665E-2</v>
      </c>
      <c r="AF31" s="100">
        <f>Y31/AC31-1</f>
        <v>-7.5058882787656378E-3</v>
      </c>
      <c r="AG31" s="100">
        <f>Z31/AD31-1</f>
        <v>-5.7609800417066648E-2</v>
      </c>
      <c r="AH31" s="101"/>
      <c r="AK31" s="167"/>
      <c r="AL31" s="168"/>
    </row>
    <row r="32" spans="1:38" x14ac:dyDescent="0.2">
      <c r="A32" s="111">
        <v>89151100545</v>
      </c>
      <c r="B32" s="111">
        <v>9925</v>
      </c>
      <c r="C32" s="111">
        <v>89151100545</v>
      </c>
      <c r="D32" s="111"/>
      <c r="E32" s="163">
        <v>89151100545</v>
      </c>
      <c r="F32" s="111"/>
      <c r="G32" s="182" t="s">
        <v>26</v>
      </c>
      <c r="H32" s="162" t="s">
        <v>206</v>
      </c>
      <c r="I32" s="163" t="s">
        <v>18</v>
      </c>
      <c r="J32" s="163">
        <v>10301</v>
      </c>
      <c r="K32" s="182" t="s">
        <v>27</v>
      </c>
      <c r="L32" s="228">
        <v>45001</v>
      </c>
      <c r="M32" s="164">
        <f>VLOOKUP(B32,'ALIVAR - PÓS ANALISE'!$A$8:$I$206,9,)</f>
        <v>6.72</v>
      </c>
      <c r="N32" s="164">
        <f>VLOOKUP(B32,'ALIATA - PÓS ANALISAR'!$A$8:$I$206,9,)</f>
        <v>5.68</v>
      </c>
      <c r="O32" s="99">
        <f t="shared" si="14"/>
        <v>6.46</v>
      </c>
      <c r="P32" s="162" t="b">
        <f t="shared" si="1"/>
        <v>1</v>
      </c>
      <c r="Q32" s="164">
        <f>VLOOKUP(B32,'ALIVAR - PÓS ANALISE'!A:J,10,)</f>
        <v>6.67</v>
      </c>
      <c r="R32" s="164">
        <f>VLOOKUP(B32,'ALIATA - PÓS ANALISAR'!A:J,10,)</f>
        <v>5.88</v>
      </c>
      <c r="S32" s="99">
        <f t="shared" si="15"/>
        <v>6.4725000000000001</v>
      </c>
      <c r="T32" s="150">
        <f t="shared" si="12"/>
        <v>7.496251874062887E-3</v>
      </c>
      <c r="U32" s="150">
        <f t="shared" si="16"/>
        <v>-3.4013605442176909E-2</v>
      </c>
      <c r="V32" s="150">
        <f t="shared" si="13"/>
        <v>-1.9312475859405431E-3</v>
      </c>
      <c r="W32" s="158"/>
      <c r="X32" s="165"/>
      <c r="Y32" s="166"/>
      <c r="Z32" s="166"/>
      <c r="AA32" s="166"/>
      <c r="AB32" s="103"/>
      <c r="AC32" s="99"/>
      <c r="AD32" s="99"/>
      <c r="AE32" s="166"/>
      <c r="AF32" s="166"/>
      <c r="AG32" s="166"/>
      <c r="AH32" s="101"/>
      <c r="AK32" s="167"/>
      <c r="AL32" s="168"/>
    </row>
    <row r="33" spans="1:38" x14ac:dyDescent="0.2">
      <c r="A33" s="111">
        <v>89151101274</v>
      </c>
      <c r="B33" s="111">
        <v>9937</v>
      </c>
      <c r="C33" s="111">
        <v>89151101274</v>
      </c>
      <c r="D33" s="111"/>
      <c r="E33" s="163">
        <v>89151101274</v>
      </c>
      <c r="F33" s="111"/>
      <c r="G33" s="182" t="s">
        <v>30</v>
      </c>
      <c r="H33" s="162" t="s">
        <v>209</v>
      </c>
      <c r="I33" s="163" t="s">
        <v>18</v>
      </c>
      <c r="J33" s="163">
        <v>10301</v>
      </c>
      <c r="K33" s="182" t="s">
        <v>27</v>
      </c>
      <c r="L33" s="228">
        <v>45001</v>
      </c>
      <c r="M33" s="164">
        <f>VLOOKUP(B33,'ALIVAR - PÓS ANALISE'!$A$8:$I$206,9,)</f>
        <v>5.96</v>
      </c>
      <c r="N33" s="164">
        <f>VLOOKUP(B33,'ALIATA - PÓS ANALISAR'!$A$8:$I$206,9,)</f>
        <v>4.1500000000000004</v>
      </c>
      <c r="O33" s="99">
        <f t="shared" si="14"/>
        <v>5.5075000000000003</v>
      </c>
      <c r="P33" s="162" t="b">
        <f t="shared" si="1"/>
        <v>1</v>
      </c>
      <c r="Q33" s="164">
        <f>VLOOKUP(B33,'ALIVAR - PÓS ANALISE'!A:J,10,)</f>
        <v>5.39</v>
      </c>
      <c r="R33" s="164">
        <f>VLOOKUP(B33,'ALIATA - PÓS ANALISAR'!A:J,10,)</f>
        <v>4.2</v>
      </c>
      <c r="S33" s="99">
        <f t="shared" si="15"/>
        <v>5.0924999999999994</v>
      </c>
      <c r="T33" s="150">
        <f t="shared" si="12"/>
        <v>0.10575139146567714</v>
      </c>
      <c r="U33" s="150">
        <f t="shared" si="16"/>
        <v>-1.1904761904761862E-2</v>
      </c>
      <c r="V33" s="150">
        <f t="shared" si="13"/>
        <v>8.1492390770741441E-2</v>
      </c>
      <c r="W33" s="158"/>
      <c r="X33" s="165"/>
      <c r="Y33" s="166"/>
      <c r="Z33" s="166"/>
      <c r="AA33" s="166"/>
      <c r="AB33" s="103"/>
      <c r="AC33" s="99"/>
      <c r="AD33" s="99"/>
      <c r="AE33" s="166"/>
      <c r="AF33" s="166"/>
      <c r="AG33" s="166"/>
      <c r="AH33" s="101"/>
      <c r="AK33" s="167"/>
      <c r="AL33" s="168"/>
    </row>
    <row r="34" spans="1:38" x14ac:dyDescent="0.2">
      <c r="A34" s="111">
        <v>89151101606</v>
      </c>
      <c r="B34" s="111">
        <v>32262</v>
      </c>
      <c r="C34" s="111">
        <v>89151101606</v>
      </c>
      <c r="D34" s="111"/>
      <c r="E34" s="163">
        <v>89151101606</v>
      </c>
      <c r="F34" s="111"/>
      <c r="G34" s="182" t="s">
        <v>121</v>
      </c>
      <c r="H34" s="162" t="s">
        <v>287</v>
      </c>
      <c r="I34" s="163" t="s">
        <v>11</v>
      </c>
      <c r="J34" s="163">
        <v>10301</v>
      </c>
      <c r="K34" s="182" t="s">
        <v>27</v>
      </c>
      <c r="L34" s="228">
        <v>45001</v>
      </c>
      <c r="M34" s="164">
        <f>VLOOKUP(B34,'ALIVAR - PÓS ANALISE'!$A$8:$I$206,9,)</f>
        <v>5.99</v>
      </c>
      <c r="N34" s="164">
        <f>VLOOKUP(B34,'ALIATA - PÓS ANALISAR'!$A$8:$I$206,9,)</f>
        <v>4.1100000000000003</v>
      </c>
      <c r="O34" s="99">
        <f t="shared" si="14"/>
        <v>5.5200000000000005</v>
      </c>
      <c r="P34" s="162" t="b">
        <f t="shared" si="1"/>
        <v>1</v>
      </c>
      <c r="Q34" s="164">
        <f>VLOOKUP(B34,'ALIVAR - PÓS ANALISE'!A:J,10,)</f>
        <v>5.99</v>
      </c>
      <c r="R34" s="164">
        <f>VLOOKUP(B34,'ALIATA - PÓS ANALISAR'!A:J,10,)</f>
        <v>3.95</v>
      </c>
      <c r="S34" s="99">
        <f t="shared" si="15"/>
        <v>5.48</v>
      </c>
      <c r="T34" s="150">
        <f t="shared" si="12"/>
        <v>0</v>
      </c>
      <c r="U34" s="150">
        <f t="shared" si="16"/>
        <v>4.0506329113924044E-2</v>
      </c>
      <c r="V34" s="150">
        <f t="shared" si="13"/>
        <v>7.2992700729928028E-3</v>
      </c>
      <c r="W34" s="158"/>
      <c r="X34" s="165"/>
      <c r="Y34" s="166"/>
      <c r="Z34" s="166"/>
      <c r="AA34" s="166"/>
      <c r="AB34" s="103"/>
      <c r="AC34" s="99"/>
      <c r="AD34" s="99"/>
      <c r="AE34" s="166"/>
      <c r="AF34" s="166"/>
      <c r="AG34" s="166"/>
      <c r="AH34" s="101"/>
      <c r="AK34" s="167"/>
      <c r="AL34" s="168"/>
    </row>
    <row r="35" spans="1:38" x14ac:dyDescent="0.2">
      <c r="A35" s="111">
        <v>89151101789</v>
      </c>
      <c r="B35" s="111">
        <v>32263</v>
      </c>
      <c r="C35" s="111">
        <v>89151101789</v>
      </c>
      <c r="D35" s="111"/>
      <c r="E35" s="163">
        <v>89151101789</v>
      </c>
      <c r="F35" s="111"/>
      <c r="G35" s="182" t="s">
        <v>122</v>
      </c>
      <c r="H35" s="162" t="s">
        <v>288</v>
      </c>
      <c r="I35" s="163" t="s">
        <v>11</v>
      </c>
      <c r="J35" s="163">
        <v>10301</v>
      </c>
      <c r="K35" s="182" t="s">
        <v>27</v>
      </c>
      <c r="L35" s="228">
        <v>45001</v>
      </c>
      <c r="M35" s="164">
        <f>VLOOKUP(B35,'ALIVAR - PÓS ANALISE'!$A$8:$I$206,9,)</f>
        <v>5.1100000000000003</v>
      </c>
      <c r="N35" s="164">
        <f>VLOOKUP(B35,'ALIATA - PÓS ANALISAR'!$A$8:$I$206,9,)</f>
        <v>3.7800000000000002</v>
      </c>
      <c r="O35" s="99">
        <f t="shared" si="14"/>
        <v>4.7774999999999999</v>
      </c>
      <c r="P35" s="162" t="b">
        <f t="shared" si="1"/>
        <v>1</v>
      </c>
      <c r="Q35" s="164">
        <f>VLOOKUP(B35,'ALIVAR - PÓS ANALISE'!A:J,10,)</f>
        <v>5.42</v>
      </c>
      <c r="R35" s="164">
        <f>VLOOKUP(B35,'ALIATA - PÓS ANALISAR'!A:J,10,)</f>
        <v>4.01</v>
      </c>
      <c r="S35" s="99">
        <f t="shared" si="15"/>
        <v>5.0674999999999999</v>
      </c>
      <c r="T35" s="157">
        <f t="shared" si="12"/>
        <v>-5.7195571955719449E-2</v>
      </c>
      <c r="U35" s="157">
        <f t="shared" si="16"/>
        <v>-5.7356608478802862E-2</v>
      </c>
      <c r="V35" s="150">
        <f t="shared" si="13"/>
        <v>-5.7227429699062693E-2</v>
      </c>
      <c r="W35" s="158"/>
      <c r="X35" s="165"/>
      <c r="Y35" s="166"/>
      <c r="Z35" s="166"/>
      <c r="AA35" s="166"/>
      <c r="AB35" s="103"/>
      <c r="AC35" s="99"/>
      <c r="AD35" s="99"/>
      <c r="AE35" s="166"/>
      <c r="AF35" s="166"/>
      <c r="AG35" s="166"/>
      <c r="AH35" s="101"/>
      <c r="AK35" s="167"/>
      <c r="AL35" s="168"/>
    </row>
    <row r="36" spans="1:38" x14ac:dyDescent="0.2">
      <c r="A36" s="111">
        <v>89151101860</v>
      </c>
      <c r="B36" s="111">
        <v>32264</v>
      </c>
      <c r="C36" s="111">
        <v>89151101860</v>
      </c>
      <c r="D36" s="111"/>
      <c r="E36" s="163">
        <v>89151101860</v>
      </c>
      <c r="F36" s="111"/>
      <c r="G36" s="182" t="s">
        <v>123</v>
      </c>
      <c r="H36" s="162" t="s">
        <v>289</v>
      </c>
      <c r="I36" s="163" t="s">
        <v>18</v>
      </c>
      <c r="J36" s="163">
        <v>10301</v>
      </c>
      <c r="K36" s="182" t="s">
        <v>27</v>
      </c>
      <c r="L36" s="228">
        <v>45001</v>
      </c>
      <c r="M36" s="164">
        <f>VLOOKUP(B36,'ALIVAR - PÓS ANALISE'!$A$8:$I$206,9,)</f>
        <v>7.22</v>
      </c>
      <c r="N36" s="164">
        <f>VLOOKUP(B36,'ALIATA - PÓS ANALISAR'!$A$8:$I$206,9,)</f>
        <v>6.41</v>
      </c>
      <c r="O36" s="99">
        <f t="shared" si="14"/>
        <v>7.0175000000000001</v>
      </c>
      <c r="P36" s="162" t="b">
        <f t="shared" si="1"/>
        <v>1</v>
      </c>
      <c r="Q36" s="164">
        <f>VLOOKUP(B36,'ALIVAR - PÓS ANALISE'!A:J,10,)</f>
        <v>7.16</v>
      </c>
      <c r="R36" s="164">
        <f>VLOOKUP(B36,'ALIATA - PÓS ANALISAR'!A:J,10,)</f>
        <v>6.3</v>
      </c>
      <c r="S36" s="99">
        <f t="shared" si="15"/>
        <v>6.9450000000000003</v>
      </c>
      <c r="T36" s="157">
        <f t="shared" si="12"/>
        <v>8.379888268156277E-3</v>
      </c>
      <c r="U36" s="157">
        <f t="shared" si="16"/>
        <v>1.746031746031762E-2</v>
      </c>
      <c r="V36" s="150">
        <f t="shared" si="13"/>
        <v>1.0439164866810735E-2</v>
      </c>
      <c r="W36" s="158"/>
      <c r="X36" s="165"/>
      <c r="Y36" s="166"/>
      <c r="Z36" s="166"/>
      <c r="AA36" s="166"/>
      <c r="AB36" s="103"/>
      <c r="AC36" s="99"/>
      <c r="AD36" s="99"/>
      <c r="AE36" s="166"/>
      <c r="AF36" s="166"/>
      <c r="AG36" s="166"/>
      <c r="AH36" s="101"/>
      <c r="AK36" s="167"/>
      <c r="AL36" s="168"/>
    </row>
    <row r="37" spans="1:38" x14ac:dyDescent="0.2">
      <c r="A37" s="111">
        <v>89151101940</v>
      </c>
      <c r="B37" s="111">
        <v>32265</v>
      </c>
      <c r="C37" s="111">
        <v>89151101940</v>
      </c>
      <c r="D37" s="111"/>
      <c r="E37" s="163">
        <v>89151101940</v>
      </c>
      <c r="F37" s="111"/>
      <c r="G37" s="182" t="s">
        <v>124</v>
      </c>
      <c r="H37" s="162" t="s">
        <v>290</v>
      </c>
      <c r="I37" s="163" t="s">
        <v>18</v>
      </c>
      <c r="J37" s="163">
        <v>10301</v>
      </c>
      <c r="K37" s="182" t="s">
        <v>27</v>
      </c>
      <c r="L37" s="228">
        <v>45001</v>
      </c>
      <c r="M37" s="164">
        <f>VLOOKUP(B37,'ALIVAR - PÓS ANALISE'!$A$8:$I$206,9,)</f>
        <v>5.72</v>
      </c>
      <c r="N37" s="164">
        <f>VLOOKUP(B37,'ALIATA - PÓS ANALISAR'!$A$8:$I$206,9,)</f>
        <v>4.55</v>
      </c>
      <c r="O37" s="99">
        <f t="shared" si="14"/>
        <v>5.4275000000000002</v>
      </c>
      <c r="P37" s="162" t="b">
        <f t="shared" ref="P37:P68" si="17">M37&gt;N37</f>
        <v>1</v>
      </c>
      <c r="Q37" s="164">
        <f>VLOOKUP(B37,'ALIVAR - PÓS ANALISE'!A:J,10,)</f>
        <v>5.64</v>
      </c>
      <c r="R37" s="164">
        <f>VLOOKUP(B37,'ALIATA - PÓS ANALISAR'!A:J,10,)</f>
        <v>4.55</v>
      </c>
      <c r="S37" s="99">
        <f t="shared" si="15"/>
        <v>5.3674999999999997</v>
      </c>
      <c r="T37" s="157">
        <f t="shared" si="12"/>
        <v>1.4184397163120588E-2</v>
      </c>
      <c r="U37" s="157">
        <f t="shared" si="16"/>
        <v>0</v>
      </c>
      <c r="V37" s="150">
        <f t="shared" si="13"/>
        <v>1.1178388448998655E-2</v>
      </c>
      <c r="W37" s="158"/>
      <c r="X37" s="165"/>
      <c r="Y37" s="166"/>
      <c r="Z37" s="166"/>
      <c r="AA37" s="166"/>
      <c r="AB37" s="103"/>
      <c r="AC37" s="99"/>
      <c r="AD37" s="99"/>
      <c r="AE37" s="166"/>
      <c r="AF37" s="166"/>
      <c r="AG37" s="166"/>
      <c r="AH37" s="101"/>
      <c r="AK37" s="167"/>
      <c r="AL37" s="168"/>
    </row>
    <row r="38" spans="1:38" x14ac:dyDescent="0.2">
      <c r="A38" s="111">
        <v>89151102084</v>
      </c>
      <c r="B38" s="111">
        <v>32266</v>
      </c>
      <c r="C38" s="111">
        <v>89151102084</v>
      </c>
      <c r="D38" s="111"/>
      <c r="E38" s="163">
        <v>89151102084</v>
      </c>
      <c r="F38" s="111"/>
      <c r="G38" s="182" t="s">
        <v>125</v>
      </c>
      <c r="H38" s="162" t="s">
        <v>291</v>
      </c>
      <c r="I38" s="163" t="s">
        <v>18</v>
      </c>
      <c r="J38" s="163">
        <v>10301</v>
      </c>
      <c r="K38" s="182" t="s">
        <v>27</v>
      </c>
      <c r="L38" s="228">
        <v>45001</v>
      </c>
      <c r="M38" s="164">
        <f>VLOOKUP(B38,'ALIVAR - PÓS ANALISE'!$A$8:$I$206,9,)</f>
        <v>9.620000000000001</v>
      </c>
      <c r="N38" s="164">
        <f>VLOOKUP(B38,'ALIATA - PÓS ANALISAR'!$A$8:$I$206,9,)</f>
        <v>9.5</v>
      </c>
      <c r="O38" s="99">
        <f t="shared" si="14"/>
        <v>9.59</v>
      </c>
      <c r="P38" s="113" t="b">
        <f t="shared" si="17"/>
        <v>1</v>
      </c>
      <c r="Q38" s="164">
        <f>VLOOKUP(B38,'ALIVAR - PÓS ANALISE'!A:J,10,)</f>
        <v>9.2900000000000009</v>
      </c>
      <c r="R38" s="164">
        <f>VLOOKUP(B38,'ALIATA - PÓS ANALISAR'!A:J,10,)</f>
        <v>8.25</v>
      </c>
      <c r="S38" s="99">
        <f t="shared" si="15"/>
        <v>9.0300000000000011</v>
      </c>
      <c r="T38" s="150">
        <f t="shared" si="12"/>
        <v>3.5522066738428393E-2</v>
      </c>
      <c r="U38" s="150">
        <f t="shared" si="16"/>
        <v>0.1515151515151516</v>
      </c>
      <c r="V38" s="150">
        <f t="shared" si="13"/>
        <v>6.201550387596888E-2</v>
      </c>
      <c r="W38" s="158"/>
      <c r="X38" s="165"/>
      <c r="Y38" s="166"/>
      <c r="Z38" s="166"/>
      <c r="AA38" s="166"/>
      <c r="AB38" s="103"/>
      <c r="AC38" s="99"/>
      <c r="AD38" s="99"/>
      <c r="AE38" s="166"/>
      <c r="AF38" s="166"/>
      <c r="AG38" s="166"/>
      <c r="AH38" s="101"/>
      <c r="AK38" s="167"/>
      <c r="AL38" s="168"/>
    </row>
    <row r="39" spans="1:38" x14ac:dyDescent="0.2">
      <c r="A39" s="111">
        <v>89151103137</v>
      </c>
      <c r="B39" s="111">
        <v>236314</v>
      </c>
      <c r="C39" s="111">
        <v>89151103137</v>
      </c>
      <c r="D39" s="111"/>
      <c r="E39" s="163">
        <v>89151103137</v>
      </c>
      <c r="F39" s="111"/>
      <c r="G39" s="182" t="s">
        <v>146</v>
      </c>
      <c r="H39" s="162" t="s">
        <v>315</v>
      </c>
      <c r="I39" s="163" t="s">
        <v>18</v>
      </c>
      <c r="J39" s="163">
        <v>10301</v>
      </c>
      <c r="K39" s="182" t="s">
        <v>27</v>
      </c>
      <c r="L39" s="228">
        <v>45001</v>
      </c>
      <c r="M39" s="164">
        <f>VLOOKUP(B39,'ALIVAR - PÓS ANALISE'!$A$8:$I$206,9,)</f>
        <v>10.790000000000001</v>
      </c>
      <c r="N39" s="164">
        <f>VLOOKUP(B39,'ALIATA - PÓS ANALISAR'!$A$8:$I$206,9,)</f>
        <v>10.200000000000001</v>
      </c>
      <c r="O39" s="99">
        <f t="shared" si="14"/>
        <v>10.642500000000002</v>
      </c>
      <c r="P39" s="230" t="b">
        <f t="shared" si="17"/>
        <v>1</v>
      </c>
      <c r="Q39" s="164">
        <f>VLOOKUP(B39,'ALIVAR - PÓS ANALISE'!A:J,10,)</f>
        <v>10.9</v>
      </c>
      <c r="R39" s="164">
        <f>VLOOKUP(B39,'ALIATA - PÓS ANALISAR'!A:J,10,)</f>
        <v>10.25</v>
      </c>
      <c r="S39" s="99">
        <f t="shared" si="15"/>
        <v>10.737500000000001</v>
      </c>
      <c r="T39" s="150">
        <f t="shared" si="12"/>
        <v>-1.0091743119265972E-2</v>
      </c>
      <c r="U39" s="150">
        <f t="shared" si="16"/>
        <v>-4.8780487804876982E-3</v>
      </c>
      <c r="V39" s="150">
        <f t="shared" si="13"/>
        <v>-8.8474970896390559E-3</v>
      </c>
      <c r="W39" s="158"/>
      <c r="X39" s="165"/>
      <c r="Y39" s="166"/>
      <c r="Z39" s="166"/>
      <c r="AA39" s="166"/>
      <c r="AB39" s="103"/>
      <c r="AC39" s="99"/>
      <c r="AD39" s="99"/>
      <c r="AE39" s="166"/>
      <c r="AF39" s="166"/>
      <c r="AG39" s="166"/>
      <c r="AH39" s="101"/>
      <c r="AK39" s="167"/>
      <c r="AL39" s="168"/>
    </row>
    <row r="40" spans="1:38" x14ac:dyDescent="0.2">
      <c r="A40" s="111">
        <v>89151103218</v>
      </c>
      <c r="B40" s="111">
        <v>273648</v>
      </c>
      <c r="C40" s="111">
        <v>89151103218</v>
      </c>
      <c r="D40" s="111"/>
      <c r="E40" s="163">
        <v>89151103218</v>
      </c>
      <c r="F40" s="111"/>
      <c r="G40" s="182" t="s">
        <v>169</v>
      </c>
      <c r="H40" s="162" t="s">
        <v>340</v>
      </c>
      <c r="I40" s="163" t="s">
        <v>18</v>
      </c>
      <c r="J40" s="163">
        <v>10301</v>
      </c>
      <c r="K40" s="182" t="s">
        <v>27</v>
      </c>
      <c r="L40" s="228">
        <v>45001</v>
      </c>
      <c r="M40" s="164">
        <f>VLOOKUP(B40,'ALIVAR - PÓS ANALISE'!$A$8:$I$206,9,)</f>
        <v>3.44</v>
      </c>
      <c r="N40" s="164">
        <f>VLOOKUP(B40,'ALIATA - PÓS ANALISAR'!$A$8:$I$206,9,)</f>
        <v>3.1</v>
      </c>
      <c r="O40" s="99">
        <f t="shared" si="14"/>
        <v>3.355</v>
      </c>
      <c r="P40" s="162" t="b">
        <f t="shared" si="17"/>
        <v>1</v>
      </c>
      <c r="Q40" s="164">
        <f>VLOOKUP(B40,'ALIVAR - PÓS ANALISE'!A:J,10,)</f>
        <v>3.56</v>
      </c>
      <c r="R40" s="164">
        <f>VLOOKUP(B40,'ALIATA - PÓS ANALISAR'!A:J,10,)</f>
        <v>3.06</v>
      </c>
      <c r="S40" s="99">
        <f t="shared" si="15"/>
        <v>3.4350000000000001</v>
      </c>
      <c r="T40" s="157">
        <f t="shared" si="12"/>
        <v>-3.3707865168539408E-2</v>
      </c>
      <c r="U40" s="157">
        <f t="shared" si="16"/>
        <v>1.3071895424836555E-2</v>
      </c>
      <c r="V40" s="150">
        <f t="shared" si="13"/>
        <v>-2.3289665211062571E-2</v>
      </c>
      <c r="W40" s="158"/>
      <c r="X40" s="165"/>
      <c r="Y40" s="166"/>
      <c r="Z40" s="166"/>
      <c r="AA40" s="166"/>
      <c r="AB40" s="103"/>
      <c r="AC40" s="99"/>
      <c r="AD40" s="99"/>
      <c r="AE40" s="166"/>
      <c r="AF40" s="166"/>
      <c r="AG40" s="166"/>
      <c r="AH40" s="101"/>
      <c r="AK40" s="167"/>
      <c r="AL40" s="168"/>
    </row>
    <row r="41" spans="1:38" x14ac:dyDescent="0.2">
      <c r="A41" s="111">
        <v>89151103803</v>
      </c>
      <c r="B41" s="166">
        <v>299937</v>
      </c>
      <c r="C41" s="111">
        <v>89151103803</v>
      </c>
      <c r="D41" s="111"/>
      <c r="E41" s="111">
        <v>89151103803</v>
      </c>
      <c r="F41" s="111"/>
      <c r="G41" s="162" t="s">
        <v>370</v>
      </c>
      <c r="H41" s="182" t="s">
        <v>385</v>
      </c>
      <c r="I41" s="196" t="s">
        <v>18</v>
      </c>
      <c r="J41" s="111">
        <v>10301</v>
      </c>
      <c r="K41" s="162" t="s">
        <v>27</v>
      </c>
      <c r="L41" s="228">
        <v>45001</v>
      </c>
      <c r="M41" s="164">
        <f>VLOOKUP(B41,'ALIVAR - PÓS ANALISE'!$A$8:$I$206,9,)</f>
        <v>8.6300000000000008</v>
      </c>
      <c r="N41" s="164">
        <f>VLOOKUP(B41,'ALIATA - PÓS ANALISAR'!$A$8:$I$206,9,)</f>
        <v>7.22</v>
      </c>
      <c r="O41" s="99">
        <f t="shared" si="14"/>
        <v>8.2774999999999999</v>
      </c>
      <c r="P41" s="162" t="b">
        <f t="shared" si="17"/>
        <v>1</v>
      </c>
      <c r="Q41" s="164">
        <f>VLOOKUP(B41,'ALIVAR - PÓS ANALISE'!A:J,10,)</f>
        <v>8.6300000000000008</v>
      </c>
      <c r="R41" s="164">
        <f>VLOOKUP(B41,'ALIATA - PÓS ANALISAR'!A:J,10,)</f>
        <v>6.99</v>
      </c>
      <c r="S41" s="99">
        <f t="shared" si="15"/>
        <v>8.2200000000000006</v>
      </c>
      <c r="T41" s="150">
        <f t="shared" si="12"/>
        <v>0</v>
      </c>
      <c r="U41" s="150">
        <f t="shared" si="16"/>
        <v>3.2904148783976961E-2</v>
      </c>
      <c r="V41" s="150">
        <f t="shared" si="13"/>
        <v>6.9951338199512048E-3</v>
      </c>
      <c r="W41" s="158"/>
      <c r="X41" s="165"/>
      <c r="Y41" s="166"/>
      <c r="Z41" s="166"/>
      <c r="AA41" s="166"/>
      <c r="AB41" s="103"/>
      <c r="AC41" s="99"/>
      <c r="AD41" s="99"/>
      <c r="AE41" s="166"/>
      <c r="AF41" s="166"/>
      <c r="AG41" s="166"/>
      <c r="AH41" s="102"/>
      <c r="AK41" s="167"/>
      <c r="AL41" s="168"/>
    </row>
    <row r="42" spans="1:38" x14ac:dyDescent="0.2">
      <c r="A42" s="111">
        <v>89151200256</v>
      </c>
      <c r="B42" s="111">
        <v>9939</v>
      </c>
      <c r="C42" s="111">
        <v>89151200256</v>
      </c>
      <c r="D42" s="111"/>
      <c r="E42" s="163">
        <v>89151200256</v>
      </c>
      <c r="F42" s="111"/>
      <c r="G42" s="182" t="s">
        <v>31</v>
      </c>
      <c r="H42" s="208" t="s">
        <v>210</v>
      </c>
      <c r="I42" s="163" t="s">
        <v>11</v>
      </c>
      <c r="J42" s="163">
        <v>10302</v>
      </c>
      <c r="K42" s="182" t="s">
        <v>32</v>
      </c>
      <c r="L42" s="228">
        <v>45001</v>
      </c>
      <c r="M42" s="164">
        <f>VLOOKUP(B42,'ALIVAR - PÓS ANALISE'!$A$8:$I$206,9,)</f>
        <v>4.3899999999999997</v>
      </c>
      <c r="N42" s="164">
        <f>VLOOKUP(B42,'ALIATA - PÓS ANALISAR'!$A$8:$I$206,9,)</f>
        <v>2.2000000000000002</v>
      </c>
      <c r="O42" s="99">
        <f t="shared" si="14"/>
        <v>3.8424999999999998</v>
      </c>
      <c r="P42" s="162" t="b">
        <f t="shared" si="17"/>
        <v>1</v>
      </c>
      <c r="Q42" s="164">
        <f>VLOOKUP(B42,'ALIVAR - PÓS ANALISE'!A:J,10,)</f>
        <v>4.5200000000000005</v>
      </c>
      <c r="R42" s="164">
        <f>VLOOKUP(B42,'ALIATA - PÓS ANALISAR'!A:J,10,)</f>
        <v>2.0499999999999998</v>
      </c>
      <c r="S42" s="99">
        <f t="shared" si="15"/>
        <v>3.9025000000000003</v>
      </c>
      <c r="T42" s="150">
        <f t="shared" si="12"/>
        <v>-2.8761061946902866E-2</v>
      </c>
      <c r="U42" s="150">
        <f t="shared" si="16"/>
        <v>7.317073170731736E-2</v>
      </c>
      <c r="V42" s="150">
        <f t="shared" si="13"/>
        <v>-1.5374759769378743E-2</v>
      </c>
      <c r="W42" s="158"/>
      <c r="X42" s="165"/>
      <c r="Y42" s="166"/>
      <c r="Z42" s="166"/>
      <c r="AA42" s="166"/>
      <c r="AB42" s="103"/>
      <c r="AC42" s="99"/>
      <c r="AD42" s="99"/>
      <c r="AE42" s="166"/>
      <c r="AF42" s="166"/>
      <c r="AG42" s="166"/>
      <c r="AH42" s="101"/>
      <c r="AK42" s="167"/>
      <c r="AL42" s="168"/>
    </row>
    <row r="43" spans="1:38" x14ac:dyDescent="0.2">
      <c r="A43" s="111">
        <v>89151200337</v>
      </c>
      <c r="B43" s="111">
        <v>9940</v>
      </c>
      <c r="C43" s="111">
        <v>89151200337</v>
      </c>
      <c r="D43" s="111"/>
      <c r="E43" s="163">
        <v>89151200337</v>
      </c>
      <c r="F43" s="111"/>
      <c r="G43" s="182" t="s">
        <v>33</v>
      </c>
      <c r="H43" s="208" t="s">
        <v>211</v>
      </c>
      <c r="I43" s="163" t="s">
        <v>11</v>
      </c>
      <c r="J43" s="163">
        <v>10302</v>
      </c>
      <c r="K43" s="182" t="s">
        <v>32</v>
      </c>
      <c r="L43" s="228">
        <v>45001</v>
      </c>
      <c r="M43" s="164">
        <f>VLOOKUP(B43,'ALIVAR - PÓS ANALISE'!$A$8:$I$206,9,)</f>
        <v>4.92</v>
      </c>
      <c r="N43" s="164">
        <f>VLOOKUP(B43,'ALIATA - PÓS ANALISAR'!$A$8:$I$206,9,)</f>
        <v>2.14</v>
      </c>
      <c r="O43" s="99">
        <f t="shared" si="14"/>
        <v>4.2249999999999996</v>
      </c>
      <c r="P43" s="162" t="b">
        <f t="shared" si="17"/>
        <v>1</v>
      </c>
      <c r="Q43" s="164">
        <f>VLOOKUP(B43,'ALIVAR - PÓS ANALISE'!A:J,10,)</f>
        <v>4.6900000000000004</v>
      </c>
      <c r="R43" s="164">
        <f>VLOOKUP(B43,'ALIATA - PÓS ANALISAR'!A:J,10,)</f>
        <v>2.14</v>
      </c>
      <c r="S43" s="99">
        <f t="shared" si="15"/>
        <v>4.0525000000000002</v>
      </c>
      <c r="T43" s="150">
        <f t="shared" si="12"/>
        <v>4.9040511727078684E-2</v>
      </c>
      <c r="U43" s="150">
        <f t="shared" si="16"/>
        <v>0</v>
      </c>
      <c r="V43" s="150">
        <f t="shared" si="13"/>
        <v>4.2566317088216898E-2</v>
      </c>
      <c r="W43" s="158"/>
      <c r="X43" s="165"/>
      <c r="Y43" s="166"/>
      <c r="Z43" s="166"/>
      <c r="AA43" s="166"/>
      <c r="AB43" s="103"/>
      <c r="AC43" s="99"/>
      <c r="AD43" s="99"/>
      <c r="AE43" s="166"/>
      <c r="AF43" s="166"/>
      <c r="AG43" s="166"/>
      <c r="AH43" s="101"/>
      <c r="AK43" s="167"/>
      <c r="AL43" s="168"/>
    </row>
    <row r="44" spans="1:38" x14ac:dyDescent="0.2">
      <c r="A44" s="111">
        <v>89151200418</v>
      </c>
      <c r="B44" s="111">
        <v>9941</v>
      </c>
      <c r="C44" s="111">
        <v>89151200418</v>
      </c>
      <c r="D44" s="111"/>
      <c r="E44" s="163">
        <v>89151200418</v>
      </c>
      <c r="F44" s="111"/>
      <c r="G44" s="182" t="s">
        <v>34</v>
      </c>
      <c r="H44" s="208" t="s">
        <v>212</v>
      </c>
      <c r="I44" s="163" t="s">
        <v>11</v>
      </c>
      <c r="J44" s="163">
        <v>10302</v>
      </c>
      <c r="K44" s="182" t="s">
        <v>32</v>
      </c>
      <c r="L44" s="228">
        <v>45001</v>
      </c>
      <c r="M44" s="164">
        <f>VLOOKUP(B44,'ALIVAR - PÓS ANALISE'!$A$8:$I$206,9,)</f>
        <v>8.42</v>
      </c>
      <c r="N44" s="164">
        <f>VLOOKUP(B44,'ALIATA - PÓS ANALISAR'!$A$8:$I$206,9,)</f>
        <v>4.8</v>
      </c>
      <c r="O44" s="99">
        <f t="shared" si="14"/>
        <v>7.5149999999999997</v>
      </c>
      <c r="P44" s="162" t="b">
        <f t="shared" si="17"/>
        <v>1</v>
      </c>
      <c r="Q44" s="164">
        <f>VLOOKUP(B44,'ALIVAR - PÓS ANALISE'!A:J,10,)</f>
        <v>8.7200000000000006</v>
      </c>
      <c r="R44" s="164">
        <f>VLOOKUP(B44,'ALIATA - PÓS ANALISAR'!A:J,10,)</f>
        <v>3.73</v>
      </c>
      <c r="S44" s="99">
        <f t="shared" si="15"/>
        <v>7.4725000000000001</v>
      </c>
      <c r="T44" s="150">
        <f t="shared" si="12"/>
        <v>-3.4403669724770714E-2</v>
      </c>
      <c r="U44" s="150">
        <f t="shared" si="16"/>
        <v>0.28686327077747986</v>
      </c>
      <c r="V44" s="150">
        <f t="shared" si="13"/>
        <v>5.6875209100033519E-3</v>
      </c>
      <c r="W44" s="158"/>
      <c r="X44" s="165"/>
      <c r="Y44" s="166"/>
      <c r="Z44" s="166"/>
      <c r="AA44" s="166"/>
      <c r="AB44" s="103"/>
      <c r="AC44" s="99"/>
      <c r="AD44" s="99"/>
      <c r="AE44" s="166"/>
      <c r="AF44" s="166"/>
      <c r="AG44" s="166"/>
      <c r="AH44" s="101"/>
      <c r="AK44" s="167"/>
      <c r="AL44" s="168"/>
    </row>
    <row r="45" spans="1:38" x14ac:dyDescent="0.2">
      <c r="A45" s="111">
        <v>89151200507</v>
      </c>
      <c r="B45" s="111">
        <v>9942</v>
      </c>
      <c r="C45" s="111">
        <v>89151200507</v>
      </c>
      <c r="D45" s="111"/>
      <c r="E45" s="163">
        <v>89151200507</v>
      </c>
      <c r="F45" s="111"/>
      <c r="G45" s="182" t="s">
        <v>35</v>
      </c>
      <c r="H45" s="208" t="s">
        <v>213</v>
      </c>
      <c r="I45" s="163" t="s">
        <v>11</v>
      </c>
      <c r="J45" s="163">
        <v>10302</v>
      </c>
      <c r="K45" s="182" t="s">
        <v>32</v>
      </c>
      <c r="L45" s="228">
        <v>45001</v>
      </c>
      <c r="M45" s="164">
        <f>VLOOKUP(B45,'ALIVAR - PÓS ANALISE'!$A$8:$I$206,9,)</f>
        <v>4.38</v>
      </c>
      <c r="N45" s="164">
        <f>VLOOKUP(B45,'ALIATA - PÓS ANALISAR'!$A$8:$I$206,9,)</f>
        <v>2.9</v>
      </c>
      <c r="O45" s="99">
        <f t="shared" si="14"/>
        <v>4.01</v>
      </c>
      <c r="P45" s="162" t="b">
        <f t="shared" si="17"/>
        <v>1</v>
      </c>
      <c r="Q45" s="164">
        <f>VLOOKUP(B45,'ALIVAR - PÓS ANALISE'!A:J,10,)</f>
        <v>4.3500000000000005</v>
      </c>
      <c r="R45" s="164">
        <f>VLOOKUP(B45,'ALIATA - PÓS ANALISAR'!A:J,10,)</f>
        <v>2.93</v>
      </c>
      <c r="S45" s="99">
        <f t="shared" si="15"/>
        <v>3.9950000000000006</v>
      </c>
      <c r="T45" s="150">
        <f t="shared" si="12"/>
        <v>6.8965517241377228E-3</v>
      </c>
      <c r="U45" s="150">
        <f t="shared" si="16"/>
        <v>-1.0238907849829393E-2</v>
      </c>
      <c r="V45" s="150">
        <f t="shared" si="13"/>
        <v>3.754693366708084E-3</v>
      </c>
      <c r="W45" s="158"/>
      <c r="X45" s="165"/>
      <c r="Y45" s="166"/>
      <c r="Z45" s="166"/>
      <c r="AA45" s="166"/>
      <c r="AB45" s="103"/>
      <c r="AC45" s="99"/>
      <c r="AD45" s="99"/>
      <c r="AE45" s="166"/>
      <c r="AF45" s="166"/>
      <c r="AG45" s="166"/>
      <c r="AH45" s="101"/>
      <c r="AK45" s="167"/>
      <c r="AL45" s="168"/>
    </row>
    <row r="46" spans="1:38" x14ac:dyDescent="0.2">
      <c r="A46" s="111">
        <v>89151200680</v>
      </c>
      <c r="B46" s="111">
        <v>9943</v>
      </c>
      <c r="C46" s="111">
        <v>89151200680</v>
      </c>
      <c r="D46" s="111"/>
      <c r="E46" s="163">
        <v>89151200680</v>
      </c>
      <c r="F46" s="111"/>
      <c r="G46" s="182" t="s">
        <v>36</v>
      </c>
      <c r="H46" s="208" t="s">
        <v>214</v>
      </c>
      <c r="I46" s="163" t="s">
        <v>11</v>
      </c>
      <c r="J46" s="163">
        <v>10302</v>
      </c>
      <c r="K46" s="182" t="s">
        <v>32</v>
      </c>
      <c r="L46" s="228">
        <v>45001</v>
      </c>
      <c r="M46" s="164">
        <f>VLOOKUP(B46,'ALIVAR - PÓS ANALISE'!$A$8:$I$206,9,)</f>
        <v>7.84</v>
      </c>
      <c r="N46" s="164">
        <f>VLOOKUP(B46,'ALIATA - PÓS ANALISAR'!$A$8:$I$206,9,)</f>
        <v>3</v>
      </c>
      <c r="O46" s="99">
        <f t="shared" si="14"/>
        <v>6.63</v>
      </c>
      <c r="P46" s="162" t="b">
        <f t="shared" si="17"/>
        <v>1</v>
      </c>
      <c r="Q46" s="164">
        <f>VLOOKUP(B46,'ALIVAR - PÓS ANALISE'!A:J,10,)</f>
        <v>7.65</v>
      </c>
      <c r="R46" s="164">
        <f>VLOOKUP(B46,'ALIATA - PÓS ANALISAR'!A:J,10,)</f>
        <v>3</v>
      </c>
      <c r="S46" s="99">
        <f t="shared" si="15"/>
        <v>6.4875000000000007</v>
      </c>
      <c r="T46" s="150">
        <f t="shared" si="12"/>
        <v>2.4836601307189454E-2</v>
      </c>
      <c r="U46" s="150">
        <f t="shared" si="16"/>
        <v>0</v>
      </c>
      <c r="V46" s="150">
        <f t="shared" si="13"/>
        <v>2.1965317919075078E-2</v>
      </c>
      <c r="W46" s="158"/>
      <c r="X46" s="165"/>
      <c r="Y46" s="166"/>
      <c r="Z46" s="166"/>
      <c r="AA46" s="166"/>
      <c r="AB46" s="103"/>
      <c r="AC46" s="99"/>
      <c r="AD46" s="99"/>
      <c r="AE46" s="166"/>
      <c r="AF46" s="166"/>
      <c r="AG46" s="166"/>
      <c r="AH46" s="101"/>
      <c r="AK46" s="167"/>
      <c r="AL46" s="168"/>
    </row>
    <row r="47" spans="1:38" x14ac:dyDescent="0.2">
      <c r="A47" s="111">
        <v>89151200760</v>
      </c>
      <c r="B47" s="111">
        <v>9944</v>
      </c>
      <c r="C47" s="111">
        <v>89151200760</v>
      </c>
      <c r="D47" s="111"/>
      <c r="E47" s="163">
        <v>89151200760</v>
      </c>
      <c r="F47" s="111"/>
      <c r="G47" s="182" t="s">
        <v>37</v>
      </c>
      <c r="H47" s="208" t="s">
        <v>215</v>
      </c>
      <c r="I47" s="163" t="s">
        <v>11</v>
      </c>
      <c r="J47" s="163">
        <v>10302</v>
      </c>
      <c r="K47" s="182" t="s">
        <v>32</v>
      </c>
      <c r="L47" s="228">
        <v>45001</v>
      </c>
      <c r="M47" s="164">
        <f>VLOOKUP(B47,'ALIVAR - PÓS ANALISE'!$A$8:$I$206,9,)</f>
        <v>13.41</v>
      </c>
      <c r="N47" s="164">
        <f>VLOOKUP(B47,'ALIATA - PÓS ANALISAR'!$A$8:$I$206,9,)</f>
        <v>12.200000000000001</v>
      </c>
      <c r="O47" s="99">
        <f t="shared" si="14"/>
        <v>13.1075</v>
      </c>
      <c r="P47" s="162" t="b">
        <f t="shared" si="17"/>
        <v>1</v>
      </c>
      <c r="Q47" s="164">
        <f>VLOOKUP(B47,'ALIVAR - PÓS ANALISE'!A:J,10,)</f>
        <v>15.75</v>
      </c>
      <c r="R47" s="164">
        <f>VLOOKUP(B47,'ALIATA - PÓS ANALISAR'!A:J,10,)</f>
        <v>10.55</v>
      </c>
      <c r="S47" s="99">
        <f t="shared" si="15"/>
        <v>14.45</v>
      </c>
      <c r="T47" s="150">
        <f t="shared" si="12"/>
        <v>-0.14857142857142858</v>
      </c>
      <c r="U47" s="150">
        <f t="shared" si="16"/>
        <v>0.15639810426540279</v>
      </c>
      <c r="V47" s="150">
        <f t="shared" si="13"/>
        <v>-9.2906574394463592E-2</v>
      </c>
      <c r="W47" s="158"/>
      <c r="X47" s="165"/>
      <c r="Y47" s="166"/>
      <c r="Z47" s="166"/>
      <c r="AA47" s="166"/>
      <c r="AB47" s="103"/>
      <c r="AC47" s="99"/>
      <c r="AD47" s="99"/>
      <c r="AE47" s="166"/>
      <c r="AF47" s="166"/>
      <c r="AG47" s="166"/>
      <c r="AH47" s="101"/>
      <c r="AK47" s="167"/>
      <c r="AL47" s="168"/>
    </row>
    <row r="48" spans="1:38" x14ac:dyDescent="0.2">
      <c r="A48" s="111">
        <v>89151200922</v>
      </c>
      <c r="B48" s="111">
        <v>9945</v>
      </c>
      <c r="C48" s="111">
        <v>89151200922</v>
      </c>
      <c r="D48" s="111"/>
      <c r="E48" s="163">
        <v>89151200922</v>
      </c>
      <c r="F48" s="111"/>
      <c r="G48" s="182" t="s">
        <v>38</v>
      </c>
      <c r="H48" s="208" t="s">
        <v>216</v>
      </c>
      <c r="I48" s="163" t="s">
        <v>11</v>
      </c>
      <c r="J48" s="163">
        <v>10302</v>
      </c>
      <c r="K48" s="182" t="s">
        <v>32</v>
      </c>
      <c r="L48" s="228">
        <v>45001</v>
      </c>
      <c r="M48" s="164">
        <f>VLOOKUP(B48,'ALIVAR - PÓS ANALISE'!$A$8:$I$206,9,)</f>
        <v>4.17</v>
      </c>
      <c r="N48" s="164">
        <f>VLOOKUP(B48,'ALIATA - PÓS ANALISAR'!$A$8:$I$206,9,)</f>
        <v>2.5</v>
      </c>
      <c r="O48" s="99">
        <f t="shared" si="14"/>
        <v>3.7524999999999999</v>
      </c>
      <c r="P48" s="162" t="b">
        <f t="shared" si="17"/>
        <v>1</v>
      </c>
      <c r="Q48" s="164">
        <f>VLOOKUP(B48,'ALIVAR - PÓS ANALISE'!A:J,10,)</f>
        <v>3.91</v>
      </c>
      <c r="R48" s="164">
        <f>VLOOKUP(B48,'ALIATA - PÓS ANALISAR'!A:J,10,)</f>
        <v>2.37</v>
      </c>
      <c r="S48" s="99">
        <f t="shared" si="15"/>
        <v>3.5250000000000004</v>
      </c>
      <c r="T48" s="157">
        <f t="shared" si="12"/>
        <v>6.6496163682864484E-2</v>
      </c>
      <c r="U48" s="157">
        <f t="shared" si="16"/>
        <v>5.4852320675105481E-2</v>
      </c>
      <c r="V48" s="150">
        <f t="shared" si="13"/>
        <v>6.4539007092198508E-2</v>
      </c>
      <c r="W48" s="158"/>
      <c r="X48" s="165"/>
      <c r="Y48" s="166"/>
      <c r="Z48" s="166"/>
      <c r="AA48" s="166"/>
      <c r="AB48" s="103"/>
      <c r="AC48" s="99"/>
      <c r="AD48" s="99"/>
      <c r="AE48" s="166"/>
      <c r="AF48" s="166"/>
      <c r="AG48" s="166"/>
      <c r="AH48" s="101"/>
      <c r="AK48" s="167"/>
      <c r="AL48" s="168"/>
    </row>
    <row r="49" spans="1:38" x14ac:dyDescent="0.2">
      <c r="A49" s="111">
        <v>89151201066</v>
      </c>
      <c r="B49" s="111">
        <v>9946</v>
      </c>
      <c r="C49" s="111">
        <v>89151201066</v>
      </c>
      <c r="D49" s="111"/>
      <c r="E49" s="163">
        <v>89151201066</v>
      </c>
      <c r="F49" s="111"/>
      <c r="G49" s="182" t="s">
        <v>39</v>
      </c>
      <c r="H49" s="208" t="s">
        <v>217</v>
      </c>
      <c r="I49" s="163" t="s">
        <v>11</v>
      </c>
      <c r="J49" s="163">
        <v>10302</v>
      </c>
      <c r="K49" s="182" t="s">
        <v>32</v>
      </c>
      <c r="L49" s="228">
        <v>45001</v>
      </c>
      <c r="M49" s="164">
        <f>VLOOKUP(B49,'ALIVAR - PÓS ANALISE'!$A$8:$I$206,9,)</f>
        <v>3.45</v>
      </c>
      <c r="N49" s="164">
        <f>VLOOKUP(B49,'ALIATA - PÓS ANALISAR'!$A$8:$I$206,9,)</f>
        <v>2.44</v>
      </c>
      <c r="O49" s="99">
        <f t="shared" si="14"/>
        <v>3.1975000000000002</v>
      </c>
      <c r="P49" s="162" t="b">
        <f t="shared" si="17"/>
        <v>1</v>
      </c>
      <c r="Q49" s="164">
        <f>VLOOKUP(B49,'ALIVAR - PÓS ANALISE'!A:J,10,)</f>
        <v>4.24</v>
      </c>
      <c r="R49" s="164">
        <f>VLOOKUP(B49,'ALIATA - PÓS ANALISAR'!A:J,10,)</f>
        <v>2.0300000000000002</v>
      </c>
      <c r="S49" s="99">
        <f t="shared" si="15"/>
        <v>3.6875</v>
      </c>
      <c r="T49" s="157">
        <f t="shared" si="12"/>
        <v>-0.18632075471698117</v>
      </c>
      <c r="U49" s="157">
        <f t="shared" si="16"/>
        <v>0.20197044334975356</v>
      </c>
      <c r="V49" s="150">
        <f t="shared" si="13"/>
        <v>-0.13288135593220329</v>
      </c>
      <c r="W49" s="158"/>
      <c r="X49" s="165"/>
      <c r="Y49" s="166"/>
      <c r="Z49" s="166"/>
      <c r="AA49" s="166"/>
      <c r="AB49" s="103"/>
      <c r="AC49" s="99"/>
      <c r="AD49" s="99"/>
      <c r="AE49" s="166"/>
      <c r="AF49" s="166"/>
      <c r="AG49" s="166"/>
      <c r="AH49" s="101"/>
      <c r="AK49" s="167"/>
      <c r="AL49" s="168"/>
    </row>
    <row r="50" spans="1:38" x14ac:dyDescent="0.2">
      <c r="A50" s="111">
        <v>89151201147</v>
      </c>
      <c r="B50" s="111">
        <v>9947</v>
      </c>
      <c r="C50" s="111">
        <v>89151201147</v>
      </c>
      <c r="D50" s="111"/>
      <c r="E50" s="163">
        <v>89151201147</v>
      </c>
      <c r="F50" s="111"/>
      <c r="G50" s="182" t="s">
        <v>40</v>
      </c>
      <c r="H50" s="208" t="s">
        <v>218</v>
      </c>
      <c r="I50" s="163" t="s">
        <v>11</v>
      </c>
      <c r="J50" s="163">
        <v>10302</v>
      </c>
      <c r="K50" s="182" t="s">
        <v>32</v>
      </c>
      <c r="L50" s="228">
        <v>45001</v>
      </c>
      <c r="M50" s="164">
        <f>VLOOKUP(B50,'ALIVAR - PÓS ANALISE'!$A$8:$I$206,9,)</f>
        <v>4.75</v>
      </c>
      <c r="N50" s="164">
        <f>VLOOKUP(B50,'ALIATA - PÓS ANALISAR'!$A$8:$I$206,9,)</f>
        <v>2.8000000000000003</v>
      </c>
      <c r="O50" s="99">
        <f t="shared" si="14"/>
        <v>4.2625000000000002</v>
      </c>
      <c r="P50" s="162" t="b">
        <f t="shared" si="17"/>
        <v>1</v>
      </c>
      <c r="Q50" s="164">
        <f>VLOOKUP(B50,'ALIVAR - PÓS ANALISE'!A:J,10,)</f>
        <v>4.55</v>
      </c>
      <c r="R50" s="164">
        <f>VLOOKUP(B50,'ALIATA - PÓS ANALISAR'!A:J,10,)</f>
        <v>2.8000000000000003</v>
      </c>
      <c r="S50" s="99">
        <f t="shared" si="15"/>
        <v>4.1124999999999998</v>
      </c>
      <c r="T50" s="150">
        <f t="shared" si="12"/>
        <v>4.3956043956044022E-2</v>
      </c>
      <c r="U50" s="150">
        <f t="shared" si="16"/>
        <v>0</v>
      </c>
      <c r="V50" s="150">
        <f t="shared" si="13"/>
        <v>3.6474164133738718E-2</v>
      </c>
      <c r="W50" s="158"/>
      <c r="X50" s="165"/>
      <c r="Y50" s="166"/>
      <c r="Z50" s="166"/>
      <c r="AA50" s="166"/>
      <c r="AB50" s="103"/>
      <c r="AC50" s="99"/>
      <c r="AD50" s="99"/>
      <c r="AE50" s="166"/>
      <c r="AF50" s="166"/>
      <c r="AG50" s="166"/>
      <c r="AH50" s="101"/>
      <c r="AK50" s="167"/>
      <c r="AL50" s="168"/>
    </row>
    <row r="51" spans="1:38" x14ac:dyDescent="0.2">
      <c r="A51" s="111">
        <v>89151201228</v>
      </c>
      <c r="B51" s="111">
        <v>9948</v>
      </c>
      <c r="C51" s="111">
        <v>89151201228</v>
      </c>
      <c r="D51" s="111"/>
      <c r="E51" s="163">
        <v>89151201228</v>
      </c>
      <c r="F51" s="111"/>
      <c r="G51" s="182" t="s">
        <v>41</v>
      </c>
      <c r="H51" s="208" t="s">
        <v>219</v>
      </c>
      <c r="I51" s="163" t="s">
        <v>11</v>
      </c>
      <c r="J51" s="163">
        <v>10302</v>
      </c>
      <c r="K51" s="182" t="s">
        <v>32</v>
      </c>
      <c r="L51" s="228">
        <v>45001</v>
      </c>
      <c r="M51" s="164">
        <f>VLOOKUP(B51,'ALIVAR - PÓS ANALISE'!$A$8:$I$206,9,)</f>
        <v>6.96</v>
      </c>
      <c r="N51" s="164">
        <f>VLOOKUP(B51,'ALIATA - PÓS ANALISAR'!$A$8:$I$206,9,)</f>
        <v>4.2</v>
      </c>
      <c r="O51" s="99">
        <f t="shared" si="14"/>
        <v>6.27</v>
      </c>
      <c r="P51" s="162" t="b">
        <f t="shared" si="17"/>
        <v>1</v>
      </c>
      <c r="Q51" s="164">
        <f>VLOOKUP(B51,'ALIVAR - PÓS ANALISE'!A:J,10,)</f>
        <v>6.37</v>
      </c>
      <c r="R51" s="164">
        <f>VLOOKUP(B51,'ALIATA - PÓS ANALISAR'!A:J,10,)</f>
        <v>3.3000000000000003</v>
      </c>
      <c r="S51" s="99">
        <f t="shared" si="15"/>
        <v>5.6025</v>
      </c>
      <c r="T51" s="157">
        <f t="shared" si="12"/>
        <v>9.262166405023553E-2</v>
      </c>
      <c r="U51" s="157">
        <f t="shared" si="16"/>
        <v>0.27272727272727271</v>
      </c>
      <c r="V51" s="150">
        <f t="shared" si="13"/>
        <v>0.11914323962516726</v>
      </c>
      <c r="W51" s="158"/>
      <c r="X51" s="165"/>
      <c r="Y51" s="166"/>
      <c r="Z51" s="166"/>
      <c r="AA51" s="166"/>
      <c r="AB51" s="103"/>
      <c r="AC51" s="99"/>
      <c r="AD51" s="99"/>
      <c r="AE51" s="166"/>
      <c r="AF51" s="166"/>
      <c r="AG51" s="166"/>
      <c r="AH51" s="101"/>
      <c r="AK51" s="167"/>
      <c r="AL51" s="168"/>
    </row>
    <row r="52" spans="1:38" x14ac:dyDescent="0.2">
      <c r="A52" s="111">
        <v>89151201309</v>
      </c>
      <c r="B52" s="111">
        <v>9949</v>
      </c>
      <c r="C52" s="111">
        <v>89151201309</v>
      </c>
      <c r="D52" s="111"/>
      <c r="E52" s="163">
        <v>89151201309</v>
      </c>
      <c r="F52" s="111"/>
      <c r="G52" s="182" t="s">
        <v>42</v>
      </c>
      <c r="H52" s="208" t="s">
        <v>220</v>
      </c>
      <c r="I52" s="163" t="s">
        <v>11</v>
      </c>
      <c r="J52" s="163">
        <v>10302</v>
      </c>
      <c r="K52" s="182" t="s">
        <v>32</v>
      </c>
      <c r="L52" s="228">
        <v>45001</v>
      </c>
      <c r="M52" s="164">
        <f>VLOOKUP(B52,'ALIVAR - PÓS ANALISE'!$A$8:$I$206,9,)</f>
        <v>4.54</v>
      </c>
      <c r="N52" s="164">
        <f>VLOOKUP(B52,'ALIATA - PÓS ANALISAR'!$A$8:$I$206,9,)</f>
        <v>2.63</v>
      </c>
      <c r="O52" s="99">
        <f t="shared" si="14"/>
        <v>4.0625</v>
      </c>
      <c r="P52" s="162" t="b">
        <f t="shared" si="17"/>
        <v>1</v>
      </c>
      <c r="Q52" s="164">
        <f>VLOOKUP(B52,'ALIVAR - PÓS ANALISE'!A:J,10,)</f>
        <v>4.05</v>
      </c>
      <c r="R52" s="164">
        <f>VLOOKUP(B52,'ALIATA - PÓS ANALISAR'!A:J,10,)</f>
        <v>2.37</v>
      </c>
      <c r="S52" s="99">
        <f t="shared" si="15"/>
        <v>3.63</v>
      </c>
      <c r="T52" s="150">
        <f t="shared" si="12"/>
        <v>0.12098765432098779</v>
      </c>
      <c r="U52" s="150">
        <f t="shared" si="16"/>
        <v>0.10970464135021096</v>
      </c>
      <c r="V52" s="150">
        <f t="shared" si="13"/>
        <v>0.11914600550964183</v>
      </c>
      <c r="W52" s="158"/>
      <c r="X52" s="165"/>
      <c r="Y52" s="166"/>
      <c r="Z52" s="166"/>
      <c r="AA52" s="166"/>
      <c r="AB52" s="103"/>
      <c r="AC52" s="99"/>
      <c r="AD52" s="99"/>
      <c r="AE52" s="166"/>
      <c r="AF52" s="166"/>
      <c r="AG52" s="166"/>
      <c r="AH52" s="101"/>
      <c r="AK52" s="167"/>
      <c r="AL52" s="168"/>
    </row>
    <row r="53" spans="1:38" x14ac:dyDescent="0.2">
      <c r="A53" s="111">
        <v>89151201490</v>
      </c>
      <c r="B53" s="111">
        <v>9950</v>
      </c>
      <c r="C53" s="111">
        <v>89151201490</v>
      </c>
      <c r="D53" s="111"/>
      <c r="E53" s="163">
        <v>89151201490</v>
      </c>
      <c r="F53" s="111"/>
      <c r="G53" s="182" t="s">
        <v>43</v>
      </c>
      <c r="H53" s="208" t="s">
        <v>221</v>
      </c>
      <c r="I53" s="163" t="s">
        <v>11</v>
      </c>
      <c r="J53" s="163">
        <v>10302</v>
      </c>
      <c r="K53" s="182" t="s">
        <v>32</v>
      </c>
      <c r="L53" s="228">
        <v>45001</v>
      </c>
      <c r="M53" s="164">
        <f>VLOOKUP(B53,'ALIVAR - PÓS ANALISE'!$A$8:$I$206,9,)</f>
        <v>5.53</v>
      </c>
      <c r="N53" s="164">
        <f>VLOOKUP(B53,'ALIATA - PÓS ANALISAR'!$A$8:$I$206,9,)</f>
        <v>5.4</v>
      </c>
      <c r="O53" s="99">
        <f t="shared" si="14"/>
        <v>5.4975000000000005</v>
      </c>
      <c r="P53" s="230" t="b">
        <f t="shared" si="17"/>
        <v>1</v>
      </c>
      <c r="Q53" s="164">
        <f>VLOOKUP(B53,'ALIVAR - PÓS ANALISE'!A:J,10,)</f>
        <v>5.67</v>
      </c>
      <c r="R53" s="164">
        <f>VLOOKUP(B53,'ALIATA - PÓS ANALISAR'!A:J,10,)</f>
        <v>5.6000000000000005</v>
      </c>
      <c r="S53" s="99">
        <f t="shared" si="15"/>
        <v>5.6524999999999999</v>
      </c>
      <c r="T53" s="150">
        <f t="shared" si="12"/>
        <v>-2.4691358024691357E-2</v>
      </c>
      <c r="U53" s="150">
        <f t="shared" si="16"/>
        <v>-3.5714285714285698E-2</v>
      </c>
      <c r="V53" s="150">
        <f t="shared" si="13"/>
        <v>-2.7421494913754896E-2</v>
      </c>
      <c r="W53" s="158"/>
      <c r="X53" s="165"/>
      <c r="Y53" s="166"/>
      <c r="Z53" s="166"/>
      <c r="AA53" s="166"/>
      <c r="AB53" s="103"/>
      <c r="AC53" s="99"/>
      <c r="AD53" s="99"/>
      <c r="AE53" s="166"/>
      <c r="AF53" s="166"/>
      <c r="AG53" s="166"/>
      <c r="AH53" s="101"/>
      <c r="AK53" s="167"/>
      <c r="AL53" s="168"/>
    </row>
    <row r="54" spans="1:38" x14ac:dyDescent="0.2">
      <c r="A54" s="111">
        <v>89151201570</v>
      </c>
      <c r="B54" s="111">
        <v>9951</v>
      </c>
      <c r="C54" s="111">
        <v>89151201570</v>
      </c>
      <c r="D54" s="111"/>
      <c r="E54" s="163">
        <v>89151201570</v>
      </c>
      <c r="F54" s="111"/>
      <c r="G54" s="182" t="s">
        <v>44</v>
      </c>
      <c r="H54" s="208" t="s">
        <v>222</v>
      </c>
      <c r="I54" s="163" t="s">
        <v>11</v>
      </c>
      <c r="J54" s="163">
        <v>10302</v>
      </c>
      <c r="K54" s="182" t="s">
        <v>32</v>
      </c>
      <c r="L54" s="228">
        <v>45001</v>
      </c>
      <c r="M54" s="164">
        <f>VLOOKUP(B54,'ALIVAR - PÓS ANALISE'!$A$8:$I$206,9,)</f>
        <v>4.01</v>
      </c>
      <c r="N54" s="164">
        <f>VLOOKUP(B54,'ALIATA - PÓS ANALISAR'!$A$8:$I$206,9,)</f>
        <v>3.25</v>
      </c>
      <c r="O54" s="99">
        <f t="shared" si="14"/>
        <v>3.82</v>
      </c>
      <c r="P54" s="162" t="b">
        <f t="shared" si="17"/>
        <v>1</v>
      </c>
      <c r="Q54" s="164">
        <f>VLOOKUP(B54,'ALIVAR - PÓS ANALISE'!A:J,10,)</f>
        <v>4.43</v>
      </c>
      <c r="R54" s="164">
        <f>VLOOKUP(B54,'ALIATA - PÓS ANALISAR'!A:J,10,)</f>
        <v>3.1</v>
      </c>
      <c r="S54" s="99">
        <f t="shared" si="15"/>
        <v>4.0975000000000001</v>
      </c>
      <c r="T54" s="157">
        <f t="shared" si="12"/>
        <v>-9.4808126410835247E-2</v>
      </c>
      <c r="U54" s="157">
        <f t="shared" si="16"/>
        <v>4.8387096774193505E-2</v>
      </c>
      <c r="V54" s="150">
        <f t="shared" si="13"/>
        <v>-6.7724222086638308E-2</v>
      </c>
      <c r="W54" s="158"/>
      <c r="X54" s="165"/>
      <c r="Y54" s="166"/>
      <c r="Z54" s="166"/>
      <c r="AA54" s="166"/>
      <c r="AB54" s="103"/>
      <c r="AC54" s="99"/>
      <c r="AD54" s="99"/>
      <c r="AE54" s="166"/>
      <c r="AF54" s="166"/>
      <c r="AG54" s="166"/>
      <c r="AH54" s="101"/>
      <c r="AK54" s="167"/>
      <c r="AL54" s="168"/>
    </row>
    <row r="55" spans="1:38" x14ac:dyDescent="0.2">
      <c r="A55" s="111">
        <v>89151201651</v>
      </c>
      <c r="B55" s="111">
        <v>9952</v>
      </c>
      <c r="C55" s="111">
        <v>89151201651</v>
      </c>
      <c r="D55" s="111"/>
      <c r="E55" s="163">
        <v>89151201651</v>
      </c>
      <c r="F55" s="111"/>
      <c r="G55" s="182" t="s">
        <v>45</v>
      </c>
      <c r="H55" s="208" t="s">
        <v>223</v>
      </c>
      <c r="I55" s="163" t="s">
        <v>11</v>
      </c>
      <c r="J55" s="163">
        <v>10302</v>
      </c>
      <c r="K55" s="182" t="s">
        <v>32</v>
      </c>
      <c r="L55" s="228">
        <v>45001</v>
      </c>
      <c r="M55" s="164">
        <f>VLOOKUP(B55,'ALIVAR - PÓS ANALISE'!$A$8:$I$206,9,)</f>
        <v>6.92</v>
      </c>
      <c r="N55" s="164">
        <f>VLOOKUP(B55,'ALIATA - PÓS ANALISAR'!$A$8:$I$206,9,)</f>
        <v>5.75</v>
      </c>
      <c r="O55" s="99">
        <f t="shared" si="14"/>
        <v>6.6274999999999995</v>
      </c>
      <c r="P55" s="162" t="b">
        <f t="shared" si="17"/>
        <v>1</v>
      </c>
      <c r="Q55" s="164">
        <f>VLOOKUP(B55,'ALIVAR - PÓS ANALISE'!A:J,10,)</f>
        <v>6.2700000000000005</v>
      </c>
      <c r="R55" s="164">
        <f>VLOOKUP(B55,'ALIATA - PÓS ANALISAR'!A:J,10,)</f>
        <v>4.7</v>
      </c>
      <c r="S55" s="99">
        <f t="shared" si="15"/>
        <v>5.8775000000000004</v>
      </c>
      <c r="T55" s="157">
        <f t="shared" si="12"/>
        <v>0.10366826156299824</v>
      </c>
      <c r="U55" s="157">
        <f t="shared" si="16"/>
        <v>0.22340425531914887</v>
      </c>
      <c r="V55" s="150">
        <f t="shared" si="13"/>
        <v>0.12760527435133961</v>
      </c>
      <c r="W55" s="158"/>
      <c r="X55" s="165"/>
      <c r="Y55" s="166"/>
      <c r="Z55" s="166"/>
      <c r="AA55" s="166"/>
      <c r="AB55" s="103"/>
      <c r="AC55" s="99"/>
      <c r="AD55" s="99"/>
      <c r="AE55" s="166"/>
      <c r="AF55" s="166"/>
      <c r="AG55" s="166"/>
      <c r="AH55" s="101"/>
      <c r="AK55" s="167"/>
      <c r="AL55" s="168"/>
    </row>
    <row r="56" spans="1:38" x14ac:dyDescent="0.2">
      <c r="A56" s="111">
        <v>89151201732</v>
      </c>
      <c r="B56" s="111">
        <v>9953</v>
      </c>
      <c r="C56" s="111">
        <v>89151201732</v>
      </c>
      <c r="D56" s="111"/>
      <c r="E56" s="163">
        <v>89151201732</v>
      </c>
      <c r="F56" s="111"/>
      <c r="G56" s="182" t="s">
        <v>46</v>
      </c>
      <c r="H56" s="208" t="s">
        <v>224</v>
      </c>
      <c r="I56" s="163" t="s">
        <v>11</v>
      </c>
      <c r="J56" s="163">
        <v>10302</v>
      </c>
      <c r="K56" s="182" t="s">
        <v>32</v>
      </c>
      <c r="L56" s="228">
        <v>45001</v>
      </c>
      <c r="M56" s="164">
        <f>VLOOKUP(B56,'ALIVAR - PÓS ANALISE'!$A$8:$I$206,9,)</f>
        <v>49</v>
      </c>
      <c r="N56" s="164">
        <f>VLOOKUP(B56,'ALIATA - PÓS ANALISAR'!$A$8:$I$206,9,)</f>
        <v>23</v>
      </c>
      <c r="O56" s="99">
        <f t="shared" si="14"/>
        <v>42.5</v>
      </c>
      <c r="P56" s="162" t="b">
        <f t="shared" si="17"/>
        <v>1</v>
      </c>
      <c r="Q56" s="164">
        <f>VLOOKUP(B56,'ALIVAR - PÓS ANALISE'!A:J,10,)</f>
        <v>39.050000000000004</v>
      </c>
      <c r="R56" s="164">
        <f>VLOOKUP(B56,'ALIATA - PÓS ANALISAR'!A:J,10,)</f>
        <v>13</v>
      </c>
      <c r="S56" s="99">
        <f t="shared" si="15"/>
        <v>32.537500000000001</v>
      </c>
      <c r="T56" s="157">
        <f t="shared" si="12"/>
        <v>0.25480153649167714</v>
      </c>
      <c r="U56" s="157">
        <f t="shared" si="16"/>
        <v>0.76923076923076916</v>
      </c>
      <c r="V56" s="150">
        <f t="shared" si="13"/>
        <v>0.30618517095658859</v>
      </c>
      <c r="W56" s="158"/>
      <c r="X56" s="165"/>
      <c r="Y56" s="166"/>
      <c r="Z56" s="166"/>
      <c r="AA56" s="166"/>
      <c r="AB56" s="103"/>
      <c r="AC56" s="99"/>
      <c r="AD56" s="99"/>
      <c r="AE56" s="166"/>
      <c r="AF56" s="166"/>
      <c r="AG56" s="166"/>
      <c r="AH56" s="101"/>
      <c r="AK56" s="167"/>
      <c r="AL56" s="168"/>
    </row>
    <row r="57" spans="1:38" x14ac:dyDescent="0.2">
      <c r="A57" s="111">
        <v>89151201813</v>
      </c>
      <c r="B57" s="111">
        <v>9954</v>
      </c>
      <c r="C57" s="111">
        <v>89151201813</v>
      </c>
      <c r="D57" s="111"/>
      <c r="E57" s="111">
        <v>89151201813</v>
      </c>
      <c r="F57" s="111"/>
      <c r="G57" s="162" t="s">
        <v>361</v>
      </c>
      <c r="H57" s="200" t="s">
        <v>375</v>
      </c>
      <c r="I57" s="163" t="s">
        <v>11</v>
      </c>
      <c r="J57" s="111">
        <v>10302</v>
      </c>
      <c r="K57" s="162" t="s">
        <v>32</v>
      </c>
      <c r="L57" s="228">
        <v>45001</v>
      </c>
      <c r="M57" s="164">
        <f>VLOOKUP(B57,'ALIVAR - PÓS ANALISE'!$A$8:$I$206,9,)</f>
        <v>15.96</v>
      </c>
      <c r="N57" s="164">
        <f>VLOOKUP(B57,'ALIATA - PÓS ANALISAR'!$A$8:$I$206,9,)</f>
        <v>9.25</v>
      </c>
      <c r="O57" s="99">
        <f t="shared" si="14"/>
        <v>14.282500000000001</v>
      </c>
      <c r="P57" s="162" t="b">
        <f t="shared" si="17"/>
        <v>1</v>
      </c>
      <c r="Q57" s="164">
        <f>VLOOKUP(B57,'ALIVAR - PÓS ANALISE'!A:J,10,)</f>
        <v>15.450000000000001</v>
      </c>
      <c r="R57" s="164">
        <f>VLOOKUP(B57,'ALIATA - PÓS ANALISAR'!A:J,10,)</f>
        <v>9</v>
      </c>
      <c r="S57" s="99">
        <f t="shared" si="15"/>
        <v>13.8375</v>
      </c>
      <c r="T57" s="150">
        <f t="shared" si="12"/>
        <v>3.3009708737864019E-2</v>
      </c>
      <c r="U57" s="150">
        <f t="shared" si="16"/>
        <v>2.7777777777777679E-2</v>
      </c>
      <c r="V57" s="150">
        <f t="shared" si="13"/>
        <v>3.215898825654917E-2</v>
      </c>
      <c r="W57" s="158"/>
      <c r="X57" s="165"/>
      <c r="Y57" s="166"/>
      <c r="Z57" s="166"/>
      <c r="AA57" s="166"/>
      <c r="AB57" s="103"/>
      <c r="AC57" s="99"/>
      <c r="AD57" s="99"/>
      <c r="AE57" s="166"/>
      <c r="AF57" s="166"/>
      <c r="AG57" s="166"/>
      <c r="AH57" s="102"/>
      <c r="AK57" s="167"/>
      <c r="AL57" s="168"/>
    </row>
    <row r="58" spans="1:38" x14ac:dyDescent="0.2">
      <c r="A58" s="111">
        <v>89151201902</v>
      </c>
      <c r="B58" s="111">
        <v>9955</v>
      </c>
      <c r="C58" s="111">
        <v>89151201902</v>
      </c>
      <c r="D58" s="111"/>
      <c r="E58" s="163">
        <v>89151201902</v>
      </c>
      <c r="F58" s="111"/>
      <c r="G58" s="182" t="s">
        <v>47</v>
      </c>
      <c r="H58" s="208" t="s">
        <v>225</v>
      </c>
      <c r="I58" s="163" t="s">
        <v>11</v>
      </c>
      <c r="J58" s="163">
        <v>10302</v>
      </c>
      <c r="K58" s="182" t="s">
        <v>32</v>
      </c>
      <c r="L58" s="228">
        <v>45001</v>
      </c>
      <c r="M58" s="164">
        <f>VLOOKUP(B58,'ALIVAR - PÓS ANALISE'!$A$8:$I$206,9,)</f>
        <v>2.34</v>
      </c>
      <c r="N58" s="164">
        <f>VLOOKUP(B58,'ALIATA - PÓS ANALISAR'!$A$8:$I$206,9,)</f>
        <v>1.5</v>
      </c>
      <c r="O58" s="99">
        <f t="shared" si="14"/>
        <v>2.13</v>
      </c>
      <c r="P58" s="162" t="b">
        <f t="shared" si="17"/>
        <v>1</v>
      </c>
      <c r="Q58" s="164">
        <f>VLOOKUP(B58,'ALIVAR - PÓS ANALISE'!A:J,10,)</f>
        <v>2.86</v>
      </c>
      <c r="R58" s="164">
        <f>VLOOKUP(B58,'ALIATA - PÓS ANALISAR'!A:J,10,)</f>
        <v>1.81</v>
      </c>
      <c r="S58" s="99">
        <f t="shared" si="15"/>
        <v>2.5975000000000001</v>
      </c>
      <c r="T58" s="150">
        <f t="shared" si="12"/>
        <v>-0.18181818181818188</v>
      </c>
      <c r="U58" s="150">
        <f t="shared" si="16"/>
        <v>-0.17127071823204421</v>
      </c>
      <c r="V58" s="150">
        <f t="shared" si="13"/>
        <v>-0.17998075072184805</v>
      </c>
      <c r="W58" s="158"/>
      <c r="X58" s="165"/>
      <c r="Y58" s="166"/>
      <c r="Z58" s="166"/>
      <c r="AA58" s="166"/>
      <c r="AB58" s="103"/>
      <c r="AC58" s="99"/>
      <c r="AD58" s="99"/>
      <c r="AE58" s="166"/>
      <c r="AF58" s="166"/>
      <c r="AG58" s="166"/>
      <c r="AH58" s="101"/>
      <c r="AK58" s="167"/>
      <c r="AL58" s="168"/>
    </row>
    <row r="59" spans="1:38" x14ac:dyDescent="0.2">
      <c r="A59" s="111">
        <v>89151202038</v>
      </c>
      <c r="B59" s="111">
        <v>9956</v>
      </c>
      <c r="C59" s="111">
        <v>89151202038</v>
      </c>
      <c r="D59" s="111"/>
      <c r="E59" s="163">
        <v>89151202038</v>
      </c>
      <c r="F59" s="111"/>
      <c r="G59" s="182" t="s">
        <v>48</v>
      </c>
      <c r="H59" s="208" t="s">
        <v>226</v>
      </c>
      <c r="I59" s="163" t="s">
        <v>11</v>
      </c>
      <c r="J59" s="163">
        <v>10302</v>
      </c>
      <c r="K59" s="182" t="s">
        <v>32</v>
      </c>
      <c r="L59" s="228">
        <v>45001</v>
      </c>
      <c r="M59" s="164">
        <f>VLOOKUP(B59,'ALIVAR - PÓS ANALISE'!$A$8:$I$206,9,)</f>
        <v>22.400000000000002</v>
      </c>
      <c r="N59" s="164">
        <f>VLOOKUP(B59,'ALIATA - PÓS ANALISAR'!$A$8:$I$206,9,)</f>
        <v>9.5</v>
      </c>
      <c r="O59" s="99">
        <f t="shared" si="14"/>
        <v>19.175000000000001</v>
      </c>
      <c r="P59" s="162" t="b">
        <f t="shared" si="17"/>
        <v>1</v>
      </c>
      <c r="Q59" s="164">
        <f>VLOOKUP(B59,'ALIVAR - PÓS ANALISE'!A:J,10,)</f>
        <v>20.3</v>
      </c>
      <c r="R59" s="164">
        <f>VLOOKUP(B59,'ALIATA - PÓS ANALISAR'!A:J,10,)</f>
        <v>10</v>
      </c>
      <c r="S59" s="99">
        <f t="shared" si="15"/>
        <v>17.725000000000001</v>
      </c>
      <c r="T59" s="157">
        <f t="shared" si="12"/>
        <v>0.10344827586206895</v>
      </c>
      <c r="U59" s="157">
        <f t="shared" si="16"/>
        <v>-5.0000000000000044E-2</v>
      </c>
      <c r="V59" s="150">
        <f t="shared" si="13"/>
        <v>8.1805359661494936E-2</v>
      </c>
      <c r="W59" s="158"/>
      <c r="X59" s="165"/>
      <c r="Y59" s="166"/>
      <c r="Z59" s="166"/>
      <c r="AA59" s="166"/>
      <c r="AB59" s="103"/>
      <c r="AC59" s="99"/>
      <c r="AD59" s="99"/>
      <c r="AE59" s="166"/>
      <c r="AF59" s="166"/>
      <c r="AG59" s="166"/>
      <c r="AH59" s="101"/>
      <c r="AK59" s="167"/>
      <c r="AL59" s="168"/>
    </row>
    <row r="60" spans="1:38" x14ac:dyDescent="0.2">
      <c r="A60" s="111">
        <v>89151202119</v>
      </c>
      <c r="B60" s="111">
        <v>9957</v>
      </c>
      <c r="C60" s="111">
        <v>89151202119</v>
      </c>
      <c r="D60" s="111"/>
      <c r="E60" s="163">
        <v>89151202119</v>
      </c>
      <c r="F60" s="111"/>
      <c r="G60" s="182" t="s">
        <v>49</v>
      </c>
      <c r="H60" s="208" t="s">
        <v>227</v>
      </c>
      <c r="I60" s="163" t="s">
        <v>11</v>
      </c>
      <c r="J60" s="163">
        <v>10302</v>
      </c>
      <c r="K60" s="182" t="s">
        <v>32</v>
      </c>
      <c r="L60" s="228">
        <v>45001</v>
      </c>
      <c r="M60" s="164">
        <f>VLOOKUP(B60,'ALIVAR - PÓS ANALISE'!$A$8:$I$206,9,)</f>
        <v>12.86</v>
      </c>
      <c r="N60" s="164">
        <f>VLOOKUP(B60,'ALIATA - PÓS ANALISAR'!$A$8:$I$206,9,)</f>
        <v>11</v>
      </c>
      <c r="O60" s="99">
        <f t="shared" si="14"/>
        <v>12.395</v>
      </c>
      <c r="P60" s="162" t="b">
        <f t="shared" si="17"/>
        <v>1</v>
      </c>
      <c r="Q60" s="164">
        <f>VLOOKUP(B60,'ALIVAR - PÓS ANALISE'!A:J,10,)</f>
        <v>12.43</v>
      </c>
      <c r="R60" s="164">
        <f>VLOOKUP(B60,'ALIATA - PÓS ANALISAR'!A:J,10,)</f>
        <v>9.33</v>
      </c>
      <c r="S60" s="99">
        <f t="shared" si="15"/>
        <v>11.654999999999999</v>
      </c>
      <c r="T60" s="157">
        <f t="shared" ref="T60:T91" si="18">M60/Q60-1</f>
        <v>3.4593724859211639E-2</v>
      </c>
      <c r="U60" s="157">
        <f t="shared" si="16"/>
        <v>0.17899249732047151</v>
      </c>
      <c r="V60" s="150">
        <f t="shared" ref="V60:V91" si="19">O60/S60-1</f>
        <v>6.3492063492063489E-2</v>
      </c>
      <c r="W60" s="158"/>
      <c r="X60" s="165"/>
      <c r="Y60" s="166"/>
      <c r="Z60" s="166"/>
      <c r="AA60" s="166"/>
      <c r="AB60" s="103"/>
      <c r="AC60" s="99"/>
      <c r="AD60" s="99"/>
      <c r="AE60" s="166"/>
      <c r="AF60" s="166"/>
      <c r="AG60" s="166"/>
      <c r="AH60" s="101"/>
      <c r="AK60" s="167"/>
      <c r="AL60" s="168"/>
    </row>
    <row r="61" spans="1:38" x14ac:dyDescent="0.2">
      <c r="A61" s="111">
        <v>89151202208</v>
      </c>
      <c r="B61" s="111">
        <v>9958</v>
      </c>
      <c r="C61" s="111">
        <v>89151202208</v>
      </c>
      <c r="D61" s="111"/>
      <c r="E61" s="163">
        <v>89151202208</v>
      </c>
      <c r="F61" s="111"/>
      <c r="G61" s="182" t="s">
        <v>50</v>
      </c>
      <c r="H61" s="208" t="s">
        <v>228</v>
      </c>
      <c r="I61" s="163" t="s">
        <v>11</v>
      </c>
      <c r="J61" s="163">
        <v>10302</v>
      </c>
      <c r="K61" s="182" t="s">
        <v>32</v>
      </c>
      <c r="L61" s="228">
        <v>45001</v>
      </c>
      <c r="M61" s="164">
        <f>VLOOKUP(B61,'ALIVAR - PÓS ANALISE'!$A$8:$I$206,9,)</f>
        <v>6.93</v>
      </c>
      <c r="N61" s="164">
        <f>VLOOKUP(B61,'ALIATA - PÓS ANALISAR'!$A$8:$I$206,9,)</f>
        <v>4</v>
      </c>
      <c r="O61" s="99">
        <f t="shared" ref="O61:O92" si="20">N61+0.75*(M61-N61)</f>
        <v>6.1974999999999998</v>
      </c>
      <c r="P61" s="162" t="b">
        <f t="shared" si="17"/>
        <v>1</v>
      </c>
      <c r="Q61" s="164">
        <f>VLOOKUP(B61,'ALIVAR - PÓS ANALISE'!A:J,10,)</f>
        <v>6.99</v>
      </c>
      <c r="R61" s="164">
        <f>VLOOKUP(B61,'ALIATA - PÓS ANALISAR'!A:J,10,)</f>
        <v>2.19</v>
      </c>
      <c r="S61" s="99">
        <f t="shared" ref="S61:S92" si="21">R61+0.75*(Q61-R61)</f>
        <v>5.7900000000000009</v>
      </c>
      <c r="T61" s="150">
        <f t="shared" si="18"/>
        <v>-8.5836909871245259E-3</v>
      </c>
      <c r="U61" s="150">
        <f t="shared" ref="U61:U92" si="22">N61/R61-1</f>
        <v>0.8264840182648403</v>
      </c>
      <c r="V61" s="150">
        <f t="shared" si="19"/>
        <v>7.0379965457685545E-2</v>
      </c>
      <c r="W61" s="158"/>
      <c r="X61" s="165"/>
      <c r="Y61" s="166"/>
      <c r="Z61" s="166"/>
      <c r="AA61" s="166"/>
      <c r="AB61" s="103"/>
      <c r="AC61" s="99"/>
      <c r="AD61" s="99"/>
      <c r="AE61" s="166"/>
      <c r="AF61" s="166"/>
      <c r="AG61" s="166"/>
      <c r="AH61" s="101"/>
      <c r="AK61" s="167"/>
      <c r="AL61" s="168"/>
    </row>
    <row r="62" spans="1:38" x14ac:dyDescent="0.2">
      <c r="A62" s="111">
        <v>89151202380</v>
      </c>
      <c r="B62" s="111">
        <v>9970</v>
      </c>
      <c r="C62" s="111">
        <v>89151202380</v>
      </c>
      <c r="D62" s="111"/>
      <c r="E62" s="163">
        <v>89151202380</v>
      </c>
      <c r="F62" s="111"/>
      <c r="G62" s="182" t="s">
        <v>59</v>
      </c>
      <c r="H62" s="208" t="s">
        <v>237</v>
      </c>
      <c r="I62" s="163" t="s">
        <v>11</v>
      </c>
      <c r="J62" s="163">
        <v>10302</v>
      </c>
      <c r="K62" s="182" t="s">
        <v>32</v>
      </c>
      <c r="L62" s="228">
        <v>45001</v>
      </c>
      <c r="M62" s="164">
        <f>VLOOKUP(B62,'ALIVAR - PÓS ANALISE'!$A$8:$I$206,9,)</f>
        <v>6.93</v>
      </c>
      <c r="N62" s="164">
        <f>VLOOKUP(B62,'ALIATA - PÓS ANALISAR'!$A$8:$I$206,9,)</f>
        <v>6.88</v>
      </c>
      <c r="O62" s="99">
        <f t="shared" si="20"/>
        <v>6.9174999999999995</v>
      </c>
      <c r="P62" s="162" t="b">
        <f t="shared" si="17"/>
        <v>1</v>
      </c>
      <c r="Q62" s="164">
        <f>VLOOKUP(B62,'ALIVAR - PÓS ANALISE'!A:J,10,)</f>
        <v>8.69</v>
      </c>
      <c r="R62" s="164">
        <f>VLOOKUP(B62,'ALIATA - PÓS ANALISAR'!A:J,10,)</f>
        <v>7.75</v>
      </c>
      <c r="S62" s="99">
        <f t="shared" si="21"/>
        <v>8.4550000000000001</v>
      </c>
      <c r="T62" s="150">
        <f t="shared" si="18"/>
        <v>-0.20253164556962022</v>
      </c>
      <c r="U62" s="150">
        <f t="shared" si="22"/>
        <v>-0.11225806451612907</v>
      </c>
      <c r="V62" s="150">
        <f t="shared" si="19"/>
        <v>-0.18184506209343587</v>
      </c>
      <c r="W62" s="158"/>
      <c r="X62" s="165"/>
      <c r="Y62" s="166"/>
      <c r="Z62" s="166"/>
      <c r="AA62" s="166"/>
      <c r="AB62" s="103"/>
      <c r="AC62" s="99"/>
      <c r="AD62" s="99"/>
      <c r="AE62" s="166"/>
      <c r="AF62" s="166"/>
      <c r="AG62" s="166"/>
      <c r="AH62" s="101"/>
      <c r="AK62" s="167"/>
      <c r="AL62" s="168"/>
    </row>
    <row r="63" spans="1:38" x14ac:dyDescent="0.2">
      <c r="A63" s="111">
        <v>89151202461</v>
      </c>
      <c r="B63" s="111">
        <v>9959</v>
      </c>
      <c r="C63" s="111">
        <v>89151202461</v>
      </c>
      <c r="D63" s="111"/>
      <c r="E63" s="163">
        <v>89151202461</v>
      </c>
      <c r="F63" s="111"/>
      <c r="G63" s="182" t="s">
        <v>51</v>
      </c>
      <c r="H63" s="208" t="s">
        <v>229</v>
      </c>
      <c r="I63" s="163" t="s">
        <v>11</v>
      </c>
      <c r="J63" s="163">
        <v>10302</v>
      </c>
      <c r="K63" s="182" t="s">
        <v>32</v>
      </c>
      <c r="L63" s="228">
        <v>45001</v>
      </c>
      <c r="M63" s="164">
        <f>VLOOKUP(B63,'ALIVAR - PÓS ANALISE'!$A$8:$I$206,9,)</f>
        <v>4.6399999999999997</v>
      </c>
      <c r="N63" s="164">
        <f>VLOOKUP(B63,'ALIATA - PÓS ANALISAR'!$A$8:$I$206,9,)</f>
        <v>3.6</v>
      </c>
      <c r="O63" s="99">
        <f t="shared" si="20"/>
        <v>4.38</v>
      </c>
      <c r="P63" s="162" t="b">
        <f t="shared" si="17"/>
        <v>1</v>
      </c>
      <c r="Q63" s="164">
        <f>VLOOKUP(B63,'ALIVAR - PÓS ANALISE'!A:J,10,)</f>
        <v>4.49</v>
      </c>
      <c r="R63" s="164">
        <f>VLOOKUP(B63,'ALIATA - PÓS ANALISAR'!A:J,10,)</f>
        <v>3.3000000000000003</v>
      </c>
      <c r="S63" s="99">
        <f t="shared" si="21"/>
        <v>4.1924999999999999</v>
      </c>
      <c r="T63" s="150">
        <f t="shared" si="18"/>
        <v>3.3407572383073347E-2</v>
      </c>
      <c r="U63" s="150">
        <f t="shared" si="22"/>
        <v>9.0909090909090828E-2</v>
      </c>
      <c r="V63" s="150">
        <f t="shared" si="19"/>
        <v>4.4722719141323752E-2</v>
      </c>
      <c r="W63" s="158"/>
      <c r="X63" s="165"/>
      <c r="Y63" s="166"/>
      <c r="Z63" s="166"/>
      <c r="AA63" s="166"/>
      <c r="AB63" s="103"/>
      <c r="AC63" s="99"/>
      <c r="AD63" s="99"/>
      <c r="AE63" s="166"/>
      <c r="AF63" s="166"/>
      <c r="AG63" s="166"/>
      <c r="AH63" s="101"/>
      <c r="AK63" s="167"/>
      <c r="AL63" s="168"/>
    </row>
    <row r="64" spans="1:38" x14ac:dyDescent="0.2">
      <c r="A64" s="111">
        <v>89151202542</v>
      </c>
      <c r="B64" s="111">
        <v>9969</v>
      </c>
      <c r="C64" s="111">
        <v>89151202542</v>
      </c>
      <c r="D64" s="111"/>
      <c r="E64" s="163">
        <v>89151202542</v>
      </c>
      <c r="F64" s="111"/>
      <c r="G64" s="182" t="s">
        <v>58</v>
      </c>
      <c r="H64" s="208" t="s">
        <v>236</v>
      </c>
      <c r="I64" s="163" t="s">
        <v>11</v>
      </c>
      <c r="J64" s="163">
        <v>10302</v>
      </c>
      <c r="K64" s="182" t="s">
        <v>32</v>
      </c>
      <c r="L64" s="228">
        <v>45001</v>
      </c>
      <c r="M64" s="164">
        <f>VLOOKUP(B64,'ALIVAR - PÓS ANALISE'!$A$8:$I$206,9,)</f>
        <v>7.51</v>
      </c>
      <c r="N64" s="164">
        <f>VLOOKUP(B64,'ALIATA - PÓS ANALISAR'!$A$8:$I$206,9,)</f>
        <v>4.5600000000000005</v>
      </c>
      <c r="O64" s="99">
        <f t="shared" si="20"/>
        <v>6.7725</v>
      </c>
      <c r="P64" s="162" t="b">
        <f t="shared" si="17"/>
        <v>1</v>
      </c>
      <c r="Q64" s="164">
        <f>VLOOKUP(B64,'ALIVAR - PÓS ANALISE'!A:J,10,)</f>
        <v>6.59</v>
      </c>
      <c r="R64" s="164">
        <f>VLOOKUP(B64,'ALIATA - PÓS ANALISAR'!A:J,10,)</f>
        <v>3.91</v>
      </c>
      <c r="S64" s="99">
        <f t="shared" si="21"/>
        <v>5.92</v>
      </c>
      <c r="T64" s="157">
        <f t="shared" si="18"/>
        <v>0.13960546282245834</v>
      </c>
      <c r="U64" s="157">
        <f t="shared" si="22"/>
        <v>0.16624040920716121</v>
      </c>
      <c r="V64" s="150">
        <f t="shared" si="19"/>
        <v>0.14400337837837829</v>
      </c>
      <c r="W64" s="158"/>
      <c r="X64" s="165"/>
      <c r="Y64" s="166"/>
      <c r="Z64" s="166"/>
      <c r="AA64" s="166"/>
      <c r="AB64" s="103"/>
      <c r="AC64" s="99"/>
      <c r="AD64" s="99"/>
      <c r="AE64" s="166"/>
      <c r="AF64" s="166"/>
      <c r="AG64" s="166"/>
      <c r="AH64" s="101"/>
      <c r="AK64" s="167"/>
      <c r="AL64" s="168"/>
    </row>
    <row r="65" spans="1:40" s="212" customFormat="1" x14ac:dyDescent="0.2">
      <c r="A65" s="111">
        <v>89151202623</v>
      </c>
      <c r="B65" s="111">
        <v>9961</v>
      </c>
      <c r="C65" s="111">
        <v>89151202623</v>
      </c>
      <c r="D65" s="111"/>
      <c r="E65" s="163">
        <v>89151202623</v>
      </c>
      <c r="F65" s="111"/>
      <c r="G65" s="182" t="s">
        <v>52</v>
      </c>
      <c r="H65" s="208" t="s">
        <v>230</v>
      </c>
      <c r="I65" s="163" t="s">
        <v>11</v>
      </c>
      <c r="J65" s="163">
        <v>10302</v>
      </c>
      <c r="K65" s="182" t="s">
        <v>32</v>
      </c>
      <c r="L65" s="228">
        <v>45001</v>
      </c>
      <c r="M65" s="164">
        <f>VLOOKUP(B65,'ALIVAR - PÓS ANALISE'!$A$8:$I$206,9,)</f>
        <v>7.16</v>
      </c>
      <c r="N65" s="164">
        <f>VLOOKUP(B65,'ALIATA - PÓS ANALISAR'!$A$8:$I$206,9,)</f>
        <v>5.47</v>
      </c>
      <c r="O65" s="99">
        <f t="shared" si="20"/>
        <v>6.7374999999999998</v>
      </c>
      <c r="P65" s="162" t="b">
        <f t="shared" si="17"/>
        <v>1</v>
      </c>
      <c r="Q65" s="164">
        <f>VLOOKUP(B65,'ALIVAR - PÓS ANALISE'!A:J,10,)</f>
        <v>7.4</v>
      </c>
      <c r="R65" s="164">
        <f>VLOOKUP(B65,'ALIATA - PÓS ANALISAR'!A:J,10,)</f>
        <v>4.4400000000000004</v>
      </c>
      <c r="S65" s="99">
        <f t="shared" si="21"/>
        <v>6.66</v>
      </c>
      <c r="T65" s="150">
        <f t="shared" si="18"/>
        <v>-3.2432432432432434E-2</v>
      </c>
      <c r="U65" s="150">
        <f t="shared" si="22"/>
        <v>0.23198198198198172</v>
      </c>
      <c r="V65" s="150">
        <f t="shared" si="19"/>
        <v>1.1636636636636499E-2</v>
      </c>
      <c r="W65" s="158"/>
      <c r="X65" s="165"/>
      <c r="Y65" s="166"/>
      <c r="Z65" s="166"/>
      <c r="AA65" s="166"/>
      <c r="AB65" s="103"/>
      <c r="AC65" s="99"/>
      <c r="AD65" s="99"/>
      <c r="AE65" s="166"/>
      <c r="AF65" s="166"/>
      <c r="AG65" s="166"/>
      <c r="AH65" s="101"/>
      <c r="AI65" s="131"/>
      <c r="AJ65" s="131"/>
      <c r="AK65" s="167"/>
      <c r="AL65" s="168"/>
      <c r="AM65" s="131"/>
      <c r="AN65" s="131"/>
    </row>
    <row r="66" spans="1:40" s="212" customFormat="1" x14ac:dyDescent="0.2">
      <c r="A66" s="111">
        <v>89151202976</v>
      </c>
      <c r="B66" s="111">
        <v>9963</v>
      </c>
      <c r="C66" s="111">
        <v>89151202976</v>
      </c>
      <c r="D66" s="111"/>
      <c r="E66" s="163">
        <v>89151202976</v>
      </c>
      <c r="F66" s="111"/>
      <c r="G66" s="182" t="s">
        <v>53</v>
      </c>
      <c r="H66" s="208" t="s">
        <v>231</v>
      </c>
      <c r="I66" s="163" t="s">
        <v>11</v>
      </c>
      <c r="J66" s="163">
        <v>10302</v>
      </c>
      <c r="K66" s="182" t="s">
        <v>32</v>
      </c>
      <c r="L66" s="228">
        <v>45001</v>
      </c>
      <c r="M66" s="164">
        <f>VLOOKUP(B66,'ALIVAR - PÓS ANALISE'!$A$8:$I$206,9,)</f>
        <v>3.3000000000000003</v>
      </c>
      <c r="N66" s="164">
        <f>VLOOKUP(B66,'ALIATA - PÓS ANALISAR'!$A$8:$I$206,9,)</f>
        <v>1.67</v>
      </c>
      <c r="O66" s="99">
        <f t="shared" si="20"/>
        <v>2.8925000000000001</v>
      </c>
      <c r="P66" s="162" t="b">
        <f t="shared" si="17"/>
        <v>1</v>
      </c>
      <c r="Q66" s="164">
        <f>VLOOKUP(B66,'ALIVAR - PÓS ANALISE'!A:J,10,)</f>
        <v>3.3000000000000003</v>
      </c>
      <c r="R66" s="164">
        <f>VLOOKUP(B66,'ALIATA - PÓS ANALISAR'!A:J,10,)</f>
        <v>1.97</v>
      </c>
      <c r="S66" s="99">
        <f t="shared" si="21"/>
        <v>2.9675000000000002</v>
      </c>
      <c r="T66" s="150">
        <f t="shared" si="18"/>
        <v>0</v>
      </c>
      <c r="U66" s="150">
        <f t="shared" si="22"/>
        <v>-0.15228426395939088</v>
      </c>
      <c r="V66" s="150">
        <f t="shared" si="19"/>
        <v>-2.5273799494524019E-2</v>
      </c>
      <c r="W66" s="158"/>
      <c r="X66" s="165"/>
      <c r="Y66" s="166"/>
      <c r="Z66" s="166"/>
      <c r="AA66" s="166"/>
      <c r="AB66" s="103"/>
      <c r="AC66" s="99"/>
      <c r="AD66" s="99"/>
      <c r="AE66" s="166"/>
      <c r="AF66" s="166"/>
      <c r="AG66" s="166"/>
      <c r="AH66" s="101"/>
      <c r="AI66" s="131"/>
      <c r="AJ66" s="131"/>
      <c r="AK66" s="167"/>
      <c r="AL66" s="168"/>
      <c r="AM66" s="131"/>
      <c r="AN66" s="131"/>
    </row>
    <row r="67" spans="1:40" x14ac:dyDescent="0.2">
      <c r="A67" s="111">
        <v>89151203190</v>
      </c>
      <c r="B67" s="111">
        <v>9965</v>
      </c>
      <c r="C67" s="111">
        <v>89151203190</v>
      </c>
      <c r="D67" s="111"/>
      <c r="E67" s="163">
        <v>89151203190</v>
      </c>
      <c r="F67" s="111"/>
      <c r="G67" s="182" t="s">
        <v>54</v>
      </c>
      <c r="H67" s="208" t="s">
        <v>232</v>
      </c>
      <c r="I67" s="163" t="s">
        <v>11</v>
      </c>
      <c r="J67" s="163">
        <v>10302</v>
      </c>
      <c r="K67" s="182" t="s">
        <v>32</v>
      </c>
      <c r="L67" s="228">
        <v>45001</v>
      </c>
      <c r="M67" s="164">
        <f>VLOOKUP(B67,'ALIVAR - PÓS ANALISE'!$A$8:$I$206,9,)</f>
        <v>3.44</v>
      </c>
      <c r="N67" s="164">
        <f>VLOOKUP(B67,'ALIATA - PÓS ANALISAR'!$A$8:$I$206,9,)</f>
        <v>2.08</v>
      </c>
      <c r="O67" s="99">
        <f t="shared" si="20"/>
        <v>3.1</v>
      </c>
      <c r="P67" s="162" t="b">
        <f t="shared" si="17"/>
        <v>1</v>
      </c>
      <c r="Q67" s="164">
        <f>VLOOKUP(B67,'ALIVAR - PÓS ANALISE'!A:J,10,)</f>
        <v>3.96</v>
      </c>
      <c r="R67" s="164">
        <f>VLOOKUP(B67,'ALIATA - PÓS ANALISAR'!A:J,10,)</f>
        <v>2</v>
      </c>
      <c r="S67" s="99">
        <f t="shared" si="21"/>
        <v>3.4699999999999998</v>
      </c>
      <c r="T67" s="157">
        <f t="shared" si="18"/>
        <v>-0.13131313131313127</v>
      </c>
      <c r="U67" s="157">
        <f t="shared" si="22"/>
        <v>4.0000000000000036E-2</v>
      </c>
      <c r="V67" s="150">
        <f t="shared" si="19"/>
        <v>-0.10662824207492783</v>
      </c>
      <c r="W67" s="158"/>
      <c r="X67" s="165"/>
      <c r="Y67" s="166"/>
      <c r="Z67" s="166"/>
      <c r="AA67" s="166"/>
      <c r="AB67" s="103"/>
      <c r="AC67" s="99"/>
      <c r="AD67" s="99"/>
      <c r="AE67" s="166"/>
      <c r="AF67" s="166"/>
      <c r="AG67" s="166"/>
      <c r="AH67" s="101"/>
      <c r="AK67" s="167"/>
      <c r="AL67" s="168"/>
    </row>
    <row r="68" spans="1:40" x14ac:dyDescent="0.2">
      <c r="A68" s="111">
        <v>89151203271</v>
      </c>
      <c r="B68" s="111">
        <v>9966</v>
      </c>
      <c r="C68" s="111">
        <v>89151203271</v>
      </c>
      <c r="D68" s="111"/>
      <c r="E68" s="163">
        <v>89151203271</v>
      </c>
      <c r="F68" s="111"/>
      <c r="G68" s="182" t="s">
        <v>55</v>
      </c>
      <c r="H68" s="208" t="s">
        <v>233</v>
      </c>
      <c r="I68" s="163" t="s">
        <v>11</v>
      </c>
      <c r="J68" s="163">
        <v>10302</v>
      </c>
      <c r="K68" s="182" t="s">
        <v>32</v>
      </c>
      <c r="L68" s="228">
        <v>45001</v>
      </c>
      <c r="M68" s="164">
        <f>VLOOKUP(B68,'ALIVAR - PÓS ANALISE'!$A$8:$I$206,9,)</f>
        <v>7.48</v>
      </c>
      <c r="N68" s="164">
        <f>VLOOKUP(B68,'ALIATA - PÓS ANALISAR'!$A$8:$I$206,9,)</f>
        <v>5.22</v>
      </c>
      <c r="O68" s="99">
        <f t="shared" si="20"/>
        <v>6.915</v>
      </c>
      <c r="P68" s="162" t="b">
        <f t="shared" si="17"/>
        <v>1</v>
      </c>
      <c r="Q68" s="164">
        <f>VLOOKUP(B68,'ALIVAR - PÓS ANALISE'!A:J,10,)</f>
        <v>7.67</v>
      </c>
      <c r="R68" s="164">
        <f>VLOOKUP(B68,'ALIATA - PÓS ANALISAR'!A:J,10,)</f>
        <v>4.96</v>
      </c>
      <c r="S68" s="99">
        <f t="shared" si="21"/>
        <v>6.9924999999999997</v>
      </c>
      <c r="T68" s="157">
        <f t="shared" si="18"/>
        <v>-2.4771838331160256E-2</v>
      </c>
      <c r="U68" s="157">
        <f t="shared" si="22"/>
        <v>5.2419354838709742E-2</v>
      </c>
      <c r="V68" s="150">
        <f t="shared" si="19"/>
        <v>-1.1083303539506595E-2</v>
      </c>
      <c r="W68" s="158"/>
      <c r="X68" s="165"/>
      <c r="Y68" s="166"/>
      <c r="Z68" s="166"/>
      <c r="AA68" s="166"/>
      <c r="AB68" s="103"/>
      <c r="AC68" s="99"/>
      <c r="AD68" s="99"/>
      <c r="AE68" s="166"/>
      <c r="AF68" s="166"/>
      <c r="AG68" s="166"/>
      <c r="AH68" s="101"/>
      <c r="AK68" s="167"/>
      <c r="AL68" s="168"/>
    </row>
    <row r="69" spans="1:40" s="155" customFormat="1" x14ac:dyDescent="0.2">
      <c r="A69" s="111">
        <v>89151203352</v>
      </c>
      <c r="B69" s="111">
        <v>9967</v>
      </c>
      <c r="C69" s="111">
        <v>89151203352</v>
      </c>
      <c r="D69" s="111"/>
      <c r="E69" s="163">
        <v>89151203352</v>
      </c>
      <c r="F69" s="111"/>
      <c r="G69" s="182" t="s">
        <v>56</v>
      </c>
      <c r="H69" s="208" t="s">
        <v>234</v>
      </c>
      <c r="I69" s="163" t="s">
        <v>11</v>
      </c>
      <c r="J69" s="163">
        <v>10302</v>
      </c>
      <c r="K69" s="182" t="s">
        <v>32</v>
      </c>
      <c r="L69" s="228">
        <v>45001</v>
      </c>
      <c r="M69" s="164">
        <f>VLOOKUP(B69,'ALIVAR - PÓS ANALISE'!$A$8:$I$206,9,)</f>
        <v>7.98</v>
      </c>
      <c r="N69" s="164">
        <f>VLOOKUP(B69,'ALIATA - PÓS ANALISAR'!$A$8:$I$206,9,)</f>
        <v>7.1000000000000005</v>
      </c>
      <c r="O69" s="99">
        <f t="shared" si="20"/>
        <v>7.7600000000000007</v>
      </c>
      <c r="P69" s="162" t="b">
        <f t="shared" ref="P69:P100" si="23">M69&gt;N69</f>
        <v>1</v>
      </c>
      <c r="Q69" s="164">
        <f>VLOOKUP(B69,'ALIVAR - PÓS ANALISE'!A:J,10,)</f>
        <v>6.49</v>
      </c>
      <c r="R69" s="164">
        <f>VLOOKUP(B69,'ALIATA - PÓS ANALISAR'!A:J,10,)</f>
        <v>5.2700000000000005</v>
      </c>
      <c r="S69" s="99">
        <f t="shared" si="21"/>
        <v>6.1850000000000005</v>
      </c>
      <c r="T69" s="150">
        <f t="shared" si="18"/>
        <v>0.22958397534668729</v>
      </c>
      <c r="U69" s="150">
        <f t="shared" si="22"/>
        <v>0.3472485768500948</v>
      </c>
      <c r="V69" s="150">
        <f t="shared" si="19"/>
        <v>0.25464834276475345</v>
      </c>
      <c r="W69" s="158"/>
      <c r="X69" s="165"/>
      <c r="Y69" s="166"/>
      <c r="Z69" s="166"/>
      <c r="AA69" s="166"/>
      <c r="AB69" s="103"/>
      <c r="AC69" s="99"/>
      <c r="AD69" s="99"/>
      <c r="AE69" s="166"/>
      <c r="AF69" s="166"/>
      <c r="AG69" s="166"/>
      <c r="AH69" s="101"/>
      <c r="AI69" s="131"/>
      <c r="AJ69" s="131"/>
      <c r="AK69" s="167"/>
      <c r="AL69" s="168"/>
      <c r="AM69" s="131"/>
      <c r="AN69" s="131"/>
    </row>
    <row r="70" spans="1:40" x14ac:dyDescent="0.2">
      <c r="A70" s="111">
        <v>89151203433</v>
      </c>
      <c r="B70" s="111">
        <v>9968</v>
      </c>
      <c r="C70" s="111">
        <v>89151203433</v>
      </c>
      <c r="D70" s="111"/>
      <c r="E70" s="163">
        <v>89151203433</v>
      </c>
      <c r="F70" s="111"/>
      <c r="G70" s="182" t="s">
        <v>57</v>
      </c>
      <c r="H70" s="208" t="s">
        <v>235</v>
      </c>
      <c r="I70" s="163" t="s">
        <v>11</v>
      </c>
      <c r="J70" s="163">
        <v>10302</v>
      </c>
      <c r="K70" s="182" t="s">
        <v>32</v>
      </c>
      <c r="L70" s="228">
        <v>45001</v>
      </c>
      <c r="M70" s="164">
        <f>VLOOKUP(B70,'ALIVAR - PÓS ANALISE'!$A$8:$I$206,9,)</f>
        <v>4.13</v>
      </c>
      <c r="N70" s="164">
        <f>VLOOKUP(B70,'ALIATA - PÓS ANALISAR'!$A$8:$I$206,9,)</f>
        <v>2.33</v>
      </c>
      <c r="O70" s="99">
        <f t="shared" si="20"/>
        <v>3.6799999999999997</v>
      </c>
      <c r="P70" s="162" t="b">
        <f t="shared" si="23"/>
        <v>1</v>
      </c>
      <c r="Q70" s="164">
        <f>VLOOKUP(B70,'ALIVAR - PÓS ANALISE'!A:J,10,)</f>
        <v>4.74</v>
      </c>
      <c r="R70" s="164">
        <f>VLOOKUP(B70,'ALIATA - PÓS ANALISAR'!A:J,10,)</f>
        <v>2.2400000000000002</v>
      </c>
      <c r="S70" s="99">
        <f t="shared" si="21"/>
        <v>4.1150000000000002</v>
      </c>
      <c r="T70" s="150">
        <f t="shared" si="18"/>
        <v>-0.12869198312236296</v>
      </c>
      <c r="U70" s="150">
        <f t="shared" si="22"/>
        <v>4.0178571428571397E-2</v>
      </c>
      <c r="V70" s="150">
        <f t="shared" si="19"/>
        <v>-0.10571081409477534</v>
      </c>
      <c r="W70" s="158"/>
      <c r="X70" s="165"/>
      <c r="Y70" s="166"/>
      <c r="Z70" s="166"/>
      <c r="AA70" s="166"/>
      <c r="AB70" s="103"/>
      <c r="AC70" s="99"/>
      <c r="AD70" s="99"/>
      <c r="AE70" s="166"/>
      <c r="AF70" s="166"/>
      <c r="AG70" s="166"/>
      <c r="AH70" s="101"/>
      <c r="AK70" s="167"/>
      <c r="AL70" s="168"/>
    </row>
    <row r="71" spans="1:40" x14ac:dyDescent="0.2">
      <c r="A71" s="111">
        <v>89151203603</v>
      </c>
      <c r="B71" s="111">
        <v>22752</v>
      </c>
      <c r="C71" s="111">
        <v>89151203603</v>
      </c>
      <c r="D71" s="111"/>
      <c r="E71" s="163">
        <v>89151203603</v>
      </c>
      <c r="F71" s="111"/>
      <c r="G71" s="182" t="s">
        <v>113</v>
      </c>
      <c r="H71" s="208" t="s">
        <v>280</v>
      </c>
      <c r="I71" s="163" t="s">
        <v>11</v>
      </c>
      <c r="J71" s="163">
        <v>10302</v>
      </c>
      <c r="K71" s="182" t="s">
        <v>32</v>
      </c>
      <c r="L71" s="228">
        <v>45001</v>
      </c>
      <c r="M71" s="164">
        <f>VLOOKUP(B71,'ALIVAR - PÓS ANALISE'!$A$8:$I$206,9,)</f>
        <v>38.83</v>
      </c>
      <c r="N71" s="164">
        <f>VLOOKUP(B71,'ALIATA - PÓS ANALISAR'!$A$8:$I$206,9,)</f>
        <v>27.5</v>
      </c>
      <c r="O71" s="99">
        <f t="shared" si="20"/>
        <v>35.997500000000002</v>
      </c>
      <c r="P71" s="162" t="b">
        <f t="shared" si="23"/>
        <v>1</v>
      </c>
      <c r="Q71" s="164">
        <f>VLOOKUP(B71,'ALIVAR - PÓS ANALISE'!A:J,10,)</f>
        <v>43.63</v>
      </c>
      <c r="R71" s="164">
        <f>VLOOKUP(B71,'ALIATA - PÓS ANALISAR'!A:J,10,)</f>
        <v>21.67</v>
      </c>
      <c r="S71" s="99">
        <f t="shared" si="21"/>
        <v>38.14</v>
      </c>
      <c r="T71" s="150">
        <f t="shared" si="18"/>
        <v>-0.11001604400641773</v>
      </c>
      <c r="U71" s="150">
        <f t="shared" si="22"/>
        <v>0.26903553299492367</v>
      </c>
      <c r="V71" s="150">
        <f t="shared" si="19"/>
        <v>-5.6174619821709459E-2</v>
      </c>
      <c r="W71" s="158"/>
      <c r="X71" s="165"/>
      <c r="Y71" s="166"/>
      <c r="Z71" s="166"/>
      <c r="AA71" s="166"/>
      <c r="AB71" s="103"/>
      <c r="AC71" s="99"/>
      <c r="AD71" s="99"/>
      <c r="AE71" s="166"/>
      <c r="AF71" s="166"/>
      <c r="AG71" s="166"/>
      <c r="AH71" s="101"/>
      <c r="AK71" s="167"/>
      <c r="AL71" s="168"/>
    </row>
    <row r="72" spans="1:40" x14ac:dyDescent="0.2">
      <c r="A72" s="111">
        <v>89151203786</v>
      </c>
      <c r="B72" s="111">
        <v>26219</v>
      </c>
      <c r="C72" s="111">
        <v>89151203786</v>
      </c>
      <c r="D72" s="111"/>
      <c r="E72" s="163">
        <v>89151203786</v>
      </c>
      <c r="F72" s="111"/>
      <c r="G72" s="182" t="s">
        <v>120</v>
      </c>
      <c r="H72" s="162" t="s">
        <v>286</v>
      </c>
      <c r="I72" s="163" t="s">
        <v>11</v>
      </c>
      <c r="J72" s="163">
        <v>10302</v>
      </c>
      <c r="K72" s="182" t="s">
        <v>32</v>
      </c>
      <c r="L72" s="228">
        <v>45001</v>
      </c>
      <c r="M72" s="164">
        <f>VLOOKUP(B72,'ALIVAR - PÓS ANALISE'!$A$8:$I$206,9,)</f>
        <v>9.92</v>
      </c>
      <c r="N72" s="164">
        <f>VLOOKUP(B72,'ALIATA - PÓS ANALISAR'!$A$8:$I$206,9,)</f>
        <v>6</v>
      </c>
      <c r="O72" s="99">
        <f t="shared" si="20"/>
        <v>8.94</v>
      </c>
      <c r="P72" s="162" t="b">
        <f t="shared" si="23"/>
        <v>1</v>
      </c>
      <c r="Q72" s="164">
        <f>VLOOKUP(B72,'ALIVAR - PÓS ANALISE'!A:J,10,)</f>
        <v>9.94</v>
      </c>
      <c r="R72" s="164">
        <f>VLOOKUP(B72,'ALIATA - PÓS ANALISAR'!A:J,10,)</f>
        <v>5.75</v>
      </c>
      <c r="S72" s="99">
        <f t="shared" si="21"/>
        <v>8.8925000000000001</v>
      </c>
      <c r="T72" s="157">
        <f t="shared" si="18"/>
        <v>-2.012072434607548E-3</v>
      </c>
      <c r="U72" s="157">
        <f t="shared" si="22"/>
        <v>4.3478260869565188E-2</v>
      </c>
      <c r="V72" s="150">
        <f t="shared" si="19"/>
        <v>5.3415799831317834E-3</v>
      </c>
      <c r="W72" s="158"/>
      <c r="X72" s="165"/>
      <c r="Y72" s="166"/>
      <c r="Z72" s="166"/>
      <c r="AA72" s="166"/>
      <c r="AB72" s="103"/>
      <c r="AC72" s="99"/>
      <c r="AD72" s="99"/>
      <c r="AE72" s="166"/>
      <c r="AF72" s="166"/>
      <c r="AG72" s="166"/>
      <c r="AH72" s="101"/>
      <c r="AK72" s="167"/>
      <c r="AL72" s="168"/>
    </row>
    <row r="73" spans="1:40" x14ac:dyDescent="0.2">
      <c r="A73" s="111">
        <v>89151207188</v>
      </c>
      <c r="B73" s="166">
        <v>236315</v>
      </c>
      <c r="C73" s="111">
        <v>89151207188</v>
      </c>
      <c r="D73" s="111"/>
      <c r="E73" s="111">
        <v>89151207188</v>
      </c>
      <c r="F73" s="111"/>
      <c r="G73" s="162" t="s">
        <v>363</v>
      </c>
      <c r="H73" s="182" t="s">
        <v>377</v>
      </c>
      <c r="I73" s="163" t="s">
        <v>11</v>
      </c>
      <c r="J73" s="111">
        <v>10302</v>
      </c>
      <c r="K73" s="162" t="s">
        <v>32</v>
      </c>
      <c r="L73" s="228">
        <v>45001</v>
      </c>
      <c r="M73" s="164">
        <f>VLOOKUP(B73,'ALIVAR - PÓS ANALISE'!$A$8:$I$206,9,)</f>
        <v>16.490000000000002</v>
      </c>
      <c r="N73" s="164">
        <f>VLOOKUP(B73,'ALIATA - PÓS ANALISAR'!$A$8:$I$206,9,)</f>
        <v>8.5</v>
      </c>
      <c r="O73" s="99">
        <f t="shared" si="20"/>
        <v>14.492500000000001</v>
      </c>
      <c r="P73" s="162" t="b">
        <f t="shared" si="23"/>
        <v>1</v>
      </c>
      <c r="Q73" s="164">
        <f>VLOOKUP(B73,'ALIVAR - PÓS ANALISE'!A:J,10,)</f>
        <v>16.490000000000002</v>
      </c>
      <c r="R73" s="164">
        <f>VLOOKUP(B73,'ALIATA - PÓS ANALISAR'!A:J,10,)</f>
        <v>8.56</v>
      </c>
      <c r="S73" s="99">
        <f t="shared" si="21"/>
        <v>14.507500000000002</v>
      </c>
      <c r="T73" s="150">
        <f t="shared" si="18"/>
        <v>0</v>
      </c>
      <c r="U73" s="150">
        <f t="shared" si="22"/>
        <v>-7.0093457943926074E-3</v>
      </c>
      <c r="V73" s="150">
        <f t="shared" si="19"/>
        <v>-1.0339479579528632E-3</v>
      </c>
      <c r="W73" s="158"/>
      <c r="X73" s="165"/>
      <c r="Y73" s="166"/>
      <c r="Z73" s="166"/>
      <c r="AA73" s="166"/>
      <c r="AB73" s="103"/>
      <c r="AC73" s="99"/>
      <c r="AD73" s="99"/>
      <c r="AE73" s="166"/>
      <c r="AF73" s="166"/>
      <c r="AG73" s="166"/>
      <c r="AH73" s="102"/>
      <c r="AK73" s="167"/>
      <c r="AL73" s="168"/>
    </row>
    <row r="74" spans="1:40" x14ac:dyDescent="0.2">
      <c r="A74" s="111">
        <v>89151207269</v>
      </c>
      <c r="B74" s="111">
        <v>236316</v>
      </c>
      <c r="C74" s="111">
        <v>89151207269</v>
      </c>
      <c r="D74" s="111"/>
      <c r="E74" s="163">
        <v>89151207269</v>
      </c>
      <c r="F74" s="111"/>
      <c r="G74" s="182" t="s">
        <v>147</v>
      </c>
      <c r="H74" s="208" t="s">
        <v>316</v>
      </c>
      <c r="I74" s="163" t="s">
        <v>11</v>
      </c>
      <c r="J74" s="163">
        <v>10302</v>
      </c>
      <c r="K74" s="182" t="s">
        <v>32</v>
      </c>
      <c r="L74" s="228">
        <v>45001</v>
      </c>
      <c r="M74" s="164">
        <f>VLOOKUP(B74,'ALIVAR - PÓS ANALISE'!$A$8:$I$206,9,)</f>
        <v>3.3200000000000003</v>
      </c>
      <c r="N74" s="164">
        <f>VLOOKUP(B74,'ALIATA - PÓS ANALISAR'!$A$8:$I$206,9,)</f>
        <v>1.05</v>
      </c>
      <c r="O74" s="99">
        <f t="shared" si="20"/>
        <v>2.7525000000000004</v>
      </c>
      <c r="P74" s="162" t="b">
        <f t="shared" si="23"/>
        <v>1</v>
      </c>
      <c r="Q74" s="164">
        <f>VLOOKUP(B74,'ALIVAR - PÓS ANALISE'!A:J,10,)</f>
        <v>4.32</v>
      </c>
      <c r="R74" s="164">
        <f>VLOOKUP(B74,'ALIATA - PÓS ANALISAR'!A:J,10,)</f>
        <v>1.1000000000000001</v>
      </c>
      <c r="S74" s="99">
        <f t="shared" si="21"/>
        <v>3.5150000000000001</v>
      </c>
      <c r="T74" s="150">
        <f t="shared" si="18"/>
        <v>-0.23148148148148151</v>
      </c>
      <c r="U74" s="150">
        <f t="shared" si="22"/>
        <v>-4.5454545454545525E-2</v>
      </c>
      <c r="V74" s="150">
        <f t="shared" si="19"/>
        <v>-0.21692745376955891</v>
      </c>
      <c r="W74" s="158"/>
      <c r="X74" s="165"/>
      <c r="Y74" s="166"/>
      <c r="Z74" s="166"/>
      <c r="AA74" s="166"/>
      <c r="AB74" s="103"/>
      <c r="AC74" s="99"/>
      <c r="AD74" s="99"/>
      <c r="AE74" s="166"/>
      <c r="AF74" s="166"/>
      <c r="AG74" s="166"/>
      <c r="AH74" s="190" t="s">
        <v>397</v>
      </c>
      <c r="AK74" s="167"/>
      <c r="AL74" s="168"/>
    </row>
    <row r="75" spans="1:40" x14ac:dyDescent="0.2">
      <c r="A75" s="111">
        <v>89151207340</v>
      </c>
      <c r="B75" s="111">
        <v>236317</v>
      </c>
      <c r="C75" s="111">
        <v>89151207340</v>
      </c>
      <c r="D75" s="111"/>
      <c r="E75" s="163">
        <v>89151207340</v>
      </c>
      <c r="F75" s="111"/>
      <c r="G75" s="182" t="s">
        <v>148</v>
      </c>
      <c r="H75" s="208" t="s">
        <v>317</v>
      </c>
      <c r="I75" s="163" t="s">
        <v>11</v>
      </c>
      <c r="J75" s="163">
        <v>10302</v>
      </c>
      <c r="K75" s="182" t="s">
        <v>32</v>
      </c>
      <c r="L75" s="228">
        <v>45001</v>
      </c>
      <c r="M75" s="164">
        <f>VLOOKUP(B75,'ALIVAR - PÓS ANALISE'!$A$8:$I$206,9,)</f>
        <v>5.55</v>
      </c>
      <c r="N75" s="164">
        <f>VLOOKUP(B75,'ALIATA - PÓS ANALISAR'!$A$8:$I$206,9,)</f>
        <v>5.5</v>
      </c>
      <c r="O75" s="99">
        <f t="shared" si="20"/>
        <v>5.5374999999999996</v>
      </c>
      <c r="P75" s="230" t="b">
        <f t="shared" si="23"/>
        <v>1</v>
      </c>
      <c r="Q75" s="164">
        <f>VLOOKUP(B75,'ALIVAR - PÓS ANALISE'!A:J,10,)</f>
        <v>6.86</v>
      </c>
      <c r="R75" s="164">
        <f>VLOOKUP(B75,'ALIATA - PÓS ANALISAR'!A:J,10,)</f>
        <v>6.66</v>
      </c>
      <c r="S75" s="99">
        <f t="shared" si="21"/>
        <v>6.8100000000000005</v>
      </c>
      <c r="T75" s="157">
        <f t="shared" si="18"/>
        <v>-0.19096209912536455</v>
      </c>
      <c r="U75" s="157">
        <f t="shared" si="22"/>
        <v>-0.17417417417417425</v>
      </c>
      <c r="V75" s="150">
        <f t="shared" si="19"/>
        <v>-0.18685756240822327</v>
      </c>
      <c r="W75" s="158"/>
      <c r="X75" s="165"/>
      <c r="Y75" s="166"/>
      <c r="Z75" s="166"/>
      <c r="AA75" s="166"/>
      <c r="AB75" s="103"/>
      <c r="AC75" s="99"/>
      <c r="AD75" s="99"/>
      <c r="AE75" s="166"/>
      <c r="AF75" s="166"/>
      <c r="AG75" s="166"/>
      <c r="AH75" s="101"/>
      <c r="AK75" s="167"/>
      <c r="AL75" s="168"/>
    </row>
    <row r="76" spans="1:40" x14ac:dyDescent="0.2">
      <c r="A76" s="111">
        <v>89151207420</v>
      </c>
      <c r="B76" s="111">
        <v>236318</v>
      </c>
      <c r="C76" s="111">
        <v>89151207420</v>
      </c>
      <c r="D76" s="111"/>
      <c r="E76" s="163">
        <v>89151207420</v>
      </c>
      <c r="F76" s="111"/>
      <c r="G76" s="182" t="s">
        <v>149</v>
      </c>
      <c r="H76" s="208" t="s">
        <v>318</v>
      </c>
      <c r="I76" s="163" t="s">
        <v>11</v>
      </c>
      <c r="J76" s="163">
        <v>10302</v>
      </c>
      <c r="K76" s="182" t="s">
        <v>32</v>
      </c>
      <c r="L76" s="228">
        <v>45001</v>
      </c>
      <c r="M76" s="164">
        <f>VLOOKUP(B76,'ALIVAR - PÓS ANALISE'!$A$8:$I$206,9,)</f>
        <v>8.44</v>
      </c>
      <c r="N76" s="164">
        <f>VLOOKUP(B76,'ALIATA - PÓS ANALISAR'!$A$8:$I$206,9,)</f>
        <v>8.33</v>
      </c>
      <c r="O76" s="99">
        <f t="shared" si="20"/>
        <v>8.4124999999999996</v>
      </c>
      <c r="P76" s="162" t="b">
        <f t="shared" si="23"/>
        <v>1</v>
      </c>
      <c r="Q76" s="164">
        <f>VLOOKUP(B76,'ALIVAR - PÓS ANALISE'!A:J,10,)</f>
        <v>8.0400000000000009</v>
      </c>
      <c r="R76" s="164">
        <f>VLOOKUP(B76,'ALIATA - PÓS ANALISAR'!A:J,10,)</f>
        <v>5</v>
      </c>
      <c r="S76" s="99">
        <f t="shared" si="21"/>
        <v>7.2800000000000011</v>
      </c>
      <c r="T76" s="150">
        <f t="shared" si="18"/>
        <v>4.9751243781094301E-2</v>
      </c>
      <c r="U76" s="150">
        <f t="shared" si="22"/>
        <v>0.66599999999999993</v>
      </c>
      <c r="V76" s="150">
        <f t="shared" si="19"/>
        <v>0.15556318681318659</v>
      </c>
      <c r="W76" s="158"/>
      <c r="X76" s="165"/>
      <c r="Y76" s="166"/>
      <c r="Z76" s="166"/>
      <c r="AA76" s="166"/>
      <c r="AB76" s="103"/>
      <c r="AC76" s="99"/>
      <c r="AD76" s="99"/>
      <c r="AE76" s="166"/>
      <c r="AF76" s="166"/>
      <c r="AG76" s="166"/>
      <c r="AH76" s="101"/>
      <c r="AK76" s="167"/>
      <c r="AL76" s="168"/>
    </row>
    <row r="77" spans="1:40" x14ac:dyDescent="0.2">
      <c r="A77" s="111">
        <v>89151300129</v>
      </c>
      <c r="B77" s="111">
        <v>9971</v>
      </c>
      <c r="C77" s="111">
        <v>89151300129</v>
      </c>
      <c r="D77" s="111"/>
      <c r="E77" s="163">
        <v>89151300129</v>
      </c>
      <c r="F77" s="111"/>
      <c r="G77" s="182" t="s">
        <v>60</v>
      </c>
      <c r="H77" s="208" t="s">
        <v>238</v>
      </c>
      <c r="I77" s="163" t="s">
        <v>11</v>
      </c>
      <c r="J77" s="163">
        <v>10303</v>
      </c>
      <c r="K77" s="182" t="s">
        <v>61</v>
      </c>
      <c r="L77" s="228">
        <v>45001</v>
      </c>
      <c r="M77" s="164">
        <f>VLOOKUP(B77,'ALIVAR - PÓS ANALISE'!$A$8:$I$206,9,)</f>
        <v>4.6900000000000004</v>
      </c>
      <c r="N77" s="164">
        <f>VLOOKUP(B77,'ALIATA - PÓS ANALISAR'!$A$8:$I$206,9,)</f>
        <v>3.89</v>
      </c>
      <c r="O77" s="99">
        <f t="shared" si="20"/>
        <v>4.49</v>
      </c>
      <c r="P77" s="162" t="b">
        <f t="shared" si="23"/>
        <v>1</v>
      </c>
      <c r="Q77" s="164">
        <f>VLOOKUP(B77,'ALIVAR - PÓS ANALISE'!A:J,10,)</f>
        <v>4.6100000000000003</v>
      </c>
      <c r="R77" s="164">
        <f>VLOOKUP(B77,'ALIATA - PÓS ANALISAR'!A:J,10,)</f>
        <v>2.9</v>
      </c>
      <c r="S77" s="99">
        <f t="shared" si="21"/>
        <v>4.1825000000000001</v>
      </c>
      <c r="T77" s="157">
        <f t="shared" si="18"/>
        <v>1.7353579175704903E-2</v>
      </c>
      <c r="U77" s="157">
        <f t="shared" si="22"/>
        <v>0.34137931034482771</v>
      </c>
      <c r="V77" s="150">
        <f t="shared" si="19"/>
        <v>7.3520621637776395E-2</v>
      </c>
      <c r="W77" s="158"/>
      <c r="X77" s="165"/>
      <c r="Y77" s="166"/>
      <c r="Z77" s="166"/>
      <c r="AA77" s="166"/>
      <c r="AB77" s="103"/>
      <c r="AC77" s="99"/>
      <c r="AD77" s="99"/>
      <c r="AE77" s="166"/>
      <c r="AF77" s="166"/>
      <c r="AG77" s="166"/>
      <c r="AH77" s="101"/>
      <c r="AK77" s="167"/>
      <c r="AL77" s="168"/>
    </row>
    <row r="78" spans="1:40" x14ac:dyDescent="0.2">
      <c r="A78" s="111">
        <v>89151300390</v>
      </c>
      <c r="B78" s="111">
        <v>9973</v>
      </c>
      <c r="C78" s="111">
        <v>89151300390</v>
      </c>
      <c r="D78" s="111"/>
      <c r="E78" s="163">
        <v>89151300390</v>
      </c>
      <c r="F78" s="111"/>
      <c r="G78" s="182" t="s">
        <v>62</v>
      </c>
      <c r="H78" s="208" t="s">
        <v>239</v>
      </c>
      <c r="I78" s="163" t="s">
        <v>11</v>
      </c>
      <c r="J78" s="163">
        <v>10303</v>
      </c>
      <c r="K78" s="182" t="s">
        <v>61</v>
      </c>
      <c r="L78" s="228">
        <v>45001</v>
      </c>
      <c r="M78" s="164">
        <f>VLOOKUP(B78,'ALIVAR - PÓS ANALISE'!$A$8:$I$206,9,)</f>
        <v>4.84</v>
      </c>
      <c r="N78" s="164">
        <f>VLOOKUP(B78,'ALIATA - PÓS ANALISAR'!$A$8:$I$206,9,)</f>
        <v>3.0500000000000003</v>
      </c>
      <c r="O78" s="99">
        <f t="shared" si="20"/>
        <v>4.3925000000000001</v>
      </c>
      <c r="P78" s="162" t="b">
        <f t="shared" si="23"/>
        <v>1</v>
      </c>
      <c r="Q78" s="164">
        <f>VLOOKUP(B78,'ALIVAR - PÓS ANALISE'!A:J,10,)</f>
        <v>4.55</v>
      </c>
      <c r="R78" s="164">
        <f>VLOOKUP(B78,'ALIATA - PÓS ANALISAR'!A:J,10,)</f>
        <v>2.77</v>
      </c>
      <c r="S78" s="99">
        <f t="shared" si="21"/>
        <v>4.1050000000000004</v>
      </c>
      <c r="T78" s="157">
        <f t="shared" si="18"/>
        <v>6.3736263736263732E-2</v>
      </c>
      <c r="U78" s="157">
        <f t="shared" si="22"/>
        <v>0.10108303249097483</v>
      </c>
      <c r="V78" s="150">
        <f t="shared" si="19"/>
        <v>7.0036540803897651E-2</v>
      </c>
      <c r="W78" s="158"/>
      <c r="X78" s="165"/>
      <c r="Y78" s="166"/>
      <c r="Z78" s="166"/>
      <c r="AA78" s="166"/>
      <c r="AB78" s="103"/>
      <c r="AC78" s="99"/>
      <c r="AD78" s="99"/>
      <c r="AE78" s="166"/>
      <c r="AF78" s="166"/>
      <c r="AG78" s="166"/>
      <c r="AH78" s="101"/>
      <c r="AK78" s="167"/>
      <c r="AL78" s="168"/>
    </row>
    <row r="79" spans="1:40" x14ac:dyDescent="0.2">
      <c r="A79" s="111">
        <v>89151300471</v>
      </c>
      <c r="B79" s="111">
        <v>9974</v>
      </c>
      <c r="C79" s="111">
        <v>89151300471</v>
      </c>
      <c r="D79" s="111"/>
      <c r="E79" s="163">
        <v>89151300471</v>
      </c>
      <c r="F79" s="111"/>
      <c r="G79" s="182" t="s">
        <v>63</v>
      </c>
      <c r="H79" s="208" t="s">
        <v>240</v>
      </c>
      <c r="I79" s="163" t="s">
        <v>11</v>
      </c>
      <c r="J79" s="163">
        <v>10303</v>
      </c>
      <c r="K79" s="182" t="s">
        <v>61</v>
      </c>
      <c r="L79" s="228">
        <v>45001</v>
      </c>
      <c r="M79" s="164">
        <f>VLOOKUP(B79,'ALIVAR - PÓS ANALISE'!$A$8:$I$206,9,)</f>
        <v>6.8100000000000005</v>
      </c>
      <c r="N79" s="164">
        <f>VLOOKUP(B79,'ALIATA - PÓS ANALISAR'!$A$8:$I$206,9,)</f>
        <v>4.6500000000000004</v>
      </c>
      <c r="O79" s="99">
        <f t="shared" si="20"/>
        <v>6.2700000000000005</v>
      </c>
      <c r="P79" s="162" t="b">
        <f t="shared" si="23"/>
        <v>1</v>
      </c>
      <c r="Q79" s="164">
        <f>VLOOKUP(B79,'ALIVAR - PÓS ANALISE'!A:J,10,)</f>
        <v>7.66</v>
      </c>
      <c r="R79" s="164">
        <f>VLOOKUP(B79,'ALIATA - PÓS ANALISAR'!A:J,10,)</f>
        <v>4</v>
      </c>
      <c r="S79" s="99">
        <f t="shared" si="21"/>
        <v>6.7450000000000001</v>
      </c>
      <c r="T79" s="157">
        <f t="shared" si="18"/>
        <v>-0.11096605744125321</v>
      </c>
      <c r="U79" s="157">
        <f t="shared" si="22"/>
        <v>0.16250000000000009</v>
      </c>
      <c r="V79" s="150">
        <f t="shared" si="19"/>
        <v>-7.0422535211267512E-2</v>
      </c>
      <c r="W79" s="158"/>
      <c r="X79" s="165"/>
      <c r="Y79" s="166"/>
      <c r="Z79" s="166"/>
      <c r="AA79" s="166"/>
      <c r="AB79" s="103"/>
      <c r="AC79" s="99"/>
      <c r="AD79" s="99"/>
      <c r="AE79" s="166"/>
      <c r="AF79" s="166"/>
      <c r="AG79" s="166"/>
      <c r="AH79" s="101"/>
      <c r="AK79" s="167"/>
      <c r="AL79" s="168"/>
    </row>
    <row r="80" spans="1:40" x14ac:dyDescent="0.2">
      <c r="A80" s="111">
        <v>89151300552</v>
      </c>
      <c r="B80" s="111">
        <v>10158</v>
      </c>
      <c r="C80" s="111">
        <v>89151300552</v>
      </c>
      <c r="D80" s="111"/>
      <c r="E80" s="163">
        <v>89151300552</v>
      </c>
      <c r="F80" s="111"/>
      <c r="G80" s="182" t="s">
        <v>102</v>
      </c>
      <c r="H80" s="208" t="s">
        <v>270</v>
      </c>
      <c r="I80" s="163" t="s">
        <v>11</v>
      </c>
      <c r="J80" s="163">
        <v>10303</v>
      </c>
      <c r="K80" s="182" t="s">
        <v>61</v>
      </c>
      <c r="L80" s="228">
        <v>45001</v>
      </c>
      <c r="M80" s="164">
        <f>VLOOKUP(B80,'ALIVAR - PÓS ANALISE'!$A$8:$I$206,9,)</f>
        <v>8.99</v>
      </c>
      <c r="N80" s="164">
        <f>VLOOKUP(B80,'ALIATA - PÓS ANALISAR'!$A$8:$I$206,9,)</f>
        <v>4.0600000000000005</v>
      </c>
      <c r="O80" s="99">
        <f t="shared" si="20"/>
        <v>7.7575000000000003</v>
      </c>
      <c r="P80" s="162" t="b">
        <f t="shared" si="23"/>
        <v>1</v>
      </c>
      <c r="Q80" s="164">
        <f>VLOOKUP(B80,'ALIVAR - PÓS ANALISE'!A:J,10,)</f>
        <v>14.99</v>
      </c>
      <c r="R80" s="164">
        <f>VLOOKUP(B80,'ALIATA - PÓS ANALISAR'!A:J,10,)</f>
        <v>6.8100000000000005</v>
      </c>
      <c r="S80" s="99">
        <f t="shared" si="21"/>
        <v>12.945</v>
      </c>
      <c r="T80" s="150">
        <f t="shared" si="18"/>
        <v>-0.40026684456304207</v>
      </c>
      <c r="U80" s="150">
        <f t="shared" si="22"/>
        <v>-0.40381791483113061</v>
      </c>
      <c r="V80" s="150">
        <f t="shared" si="19"/>
        <v>-0.40073387408265737</v>
      </c>
      <c r="W80" s="158"/>
      <c r="X80" s="165"/>
      <c r="Y80" s="166"/>
      <c r="Z80" s="166"/>
      <c r="AA80" s="166"/>
      <c r="AB80" s="103"/>
      <c r="AC80" s="99"/>
      <c r="AD80" s="99"/>
      <c r="AE80" s="166"/>
      <c r="AF80" s="166"/>
      <c r="AG80" s="166"/>
      <c r="AH80" s="101"/>
      <c r="AK80" s="167"/>
      <c r="AL80" s="168"/>
    </row>
    <row r="81" spans="1:40" x14ac:dyDescent="0.2">
      <c r="A81" s="111">
        <v>89151300633</v>
      </c>
      <c r="B81" s="111">
        <v>9980</v>
      </c>
      <c r="C81" s="111">
        <v>89151300633</v>
      </c>
      <c r="D81" s="111"/>
      <c r="E81" s="163">
        <v>89151300633</v>
      </c>
      <c r="F81" s="111"/>
      <c r="G81" s="182" t="s">
        <v>68</v>
      </c>
      <c r="H81" s="208" t="s">
        <v>245</v>
      </c>
      <c r="I81" s="163" t="s">
        <v>11</v>
      </c>
      <c r="J81" s="163">
        <v>10303</v>
      </c>
      <c r="K81" s="182" t="s">
        <v>61</v>
      </c>
      <c r="L81" s="228">
        <v>45001</v>
      </c>
      <c r="M81" s="164">
        <f>VLOOKUP(B81,'ALIVAR - PÓS ANALISE'!$A$8:$I$206,9,)</f>
        <v>11.24</v>
      </c>
      <c r="N81" s="164">
        <f>VLOOKUP(B81,'ALIATA - PÓS ANALISAR'!$A$8:$I$206,9,)</f>
        <v>6.23</v>
      </c>
      <c r="O81" s="99">
        <f t="shared" si="20"/>
        <v>9.9875000000000007</v>
      </c>
      <c r="P81" s="162" t="b">
        <f t="shared" si="23"/>
        <v>1</v>
      </c>
      <c r="Q81" s="164">
        <f>VLOOKUP(B81,'ALIVAR - PÓS ANALISE'!A:J,10,)</f>
        <v>9.61</v>
      </c>
      <c r="R81" s="164">
        <f>VLOOKUP(B81,'ALIATA - PÓS ANALISAR'!A:J,10,)</f>
        <v>5.98</v>
      </c>
      <c r="S81" s="99">
        <f t="shared" si="21"/>
        <v>8.7025000000000006</v>
      </c>
      <c r="T81" s="150">
        <f t="shared" si="18"/>
        <v>0.1696149843912591</v>
      </c>
      <c r="U81" s="150">
        <f t="shared" si="22"/>
        <v>4.1806020066889715E-2</v>
      </c>
      <c r="V81" s="150">
        <f t="shared" si="19"/>
        <v>0.14765871875897729</v>
      </c>
      <c r="W81" s="158"/>
      <c r="X81" s="165"/>
      <c r="Y81" s="166"/>
      <c r="Z81" s="166"/>
      <c r="AA81" s="166"/>
      <c r="AB81" s="103"/>
      <c r="AC81" s="99"/>
      <c r="AD81" s="99"/>
      <c r="AE81" s="166"/>
      <c r="AF81" s="166"/>
      <c r="AG81" s="166"/>
      <c r="AH81" s="101"/>
      <c r="AK81" s="167"/>
      <c r="AL81" s="168"/>
    </row>
    <row r="82" spans="1:40" x14ac:dyDescent="0.2">
      <c r="A82" s="111">
        <v>89151300803</v>
      </c>
      <c r="B82" s="111">
        <v>9975</v>
      </c>
      <c r="C82" s="111">
        <v>89151300803</v>
      </c>
      <c r="D82" s="111"/>
      <c r="E82" s="163">
        <v>89151300803</v>
      </c>
      <c r="F82" s="111"/>
      <c r="G82" s="182" t="s">
        <v>64</v>
      </c>
      <c r="H82" s="208" t="s">
        <v>241</v>
      </c>
      <c r="I82" s="163" t="s">
        <v>11</v>
      </c>
      <c r="J82" s="163">
        <v>10303</v>
      </c>
      <c r="K82" s="182" t="s">
        <v>61</v>
      </c>
      <c r="L82" s="228">
        <v>45001</v>
      </c>
      <c r="M82" s="164">
        <f>VLOOKUP(B82,'ALIVAR - PÓS ANALISE'!$A$8:$I$206,9,)</f>
        <v>5.98</v>
      </c>
      <c r="N82" s="164">
        <f>VLOOKUP(B82,'ALIATA - PÓS ANALISAR'!$A$8:$I$206,9,)</f>
        <v>3.5</v>
      </c>
      <c r="O82" s="99">
        <f t="shared" si="20"/>
        <v>5.36</v>
      </c>
      <c r="P82" s="162" t="b">
        <f t="shared" si="23"/>
        <v>1</v>
      </c>
      <c r="Q82" s="164">
        <f>VLOOKUP(B82,'ALIVAR - PÓS ANALISE'!A:J,10,)</f>
        <v>5.82</v>
      </c>
      <c r="R82" s="164">
        <f>VLOOKUP(B82,'ALIATA - PÓS ANALISAR'!A:J,10,)</f>
        <v>2.7800000000000002</v>
      </c>
      <c r="S82" s="99">
        <f t="shared" si="21"/>
        <v>5.0600000000000005</v>
      </c>
      <c r="T82" s="157">
        <f t="shared" si="18"/>
        <v>2.7491408934708028E-2</v>
      </c>
      <c r="U82" s="157">
        <f t="shared" si="22"/>
        <v>0.25899280575539563</v>
      </c>
      <c r="V82" s="150">
        <f t="shared" si="19"/>
        <v>5.9288537549406994E-2</v>
      </c>
      <c r="W82" s="158"/>
      <c r="X82" s="165"/>
      <c r="Y82" s="166"/>
      <c r="Z82" s="166"/>
      <c r="AA82" s="166"/>
      <c r="AB82" s="103"/>
      <c r="AC82" s="99"/>
      <c r="AD82" s="99"/>
      <c r="AE82" s="166"/>
      <c r="AF82" s="166"/>
      <c r="AG82" s="166"/>
      <c r="AH82" s="101"/>
      <c r="AK82" s="167"/>
      <c r="AL82" s="168"/>
    </row>
    <row r="83" spans="1:40" x14ac:dyDescent="0.2">
      <c r="A83" s="111">
        <v>89151301010</v>
      </c>
      <c r="B83" s="111">
        <v>9976</v>
      </c>
      <c r="C83" s="111">
        <v>89151301010</v>
      </c>
      <c r="D83" s="111"/>
      <c r="E83" s="163">
        <v>89151301010</v>
      </c>
      <c r="F83" s="111"/>
      <c r="G83" s="182" t="s">
        <v>65</v>
      </c>
      <c r="H83" s="208" t="s">
        <v>242</v>
      </c>
      <c r="I83" s="163" t="s">
        <v>11</v>
      </c>
      <c r="J83" s="163">
        <v>10303</v>
      </c>
      <c r="K83" s="182" t="s">
        <v>61</v>
      </c>
      <c r="L83" s="228">
        <v>45001</v>
      </c>
      <c r="M83" s="164">
        <f>VLOOKUP(B83,'ALIVAR - PÓS ANALISE'!$A$8:$I$206,9,)</f>
        <v>4.07</v>
      </c>
      <c r="N83" s="164">
        <f>VLOOKUP(B83,'ALIATA - PÓS ANALISAR'!$A$8:$I$206,9,)</f>
        <v>2.95</v>
      </c>
      <c r="O83" s="99">
        <f t="shared" si="20"/>
        <v>3.79</v>
      </c>
      <c r="P83" s="162" t="b">
        <f t="shared" si="23"/>
        <v>1</v>
      </c>
      <c r="Q83" s="164">
        <f>VLOOKUP(B83,'ALIVAR - PÓS ANALISE'!A:J,10,)</f>
        <v>3.84</v>
      </c>
      <c r="R83" s="164">
        <f>VLOOKUP(B83,'ALIATA - PÓS ANALISAR'!A:J,10,)</f>
        <v>1.3800000000000001</v>
      </c>
      <c r="S83" s="99">
        <f t="shared" si="21"/>
        <v>3.2250000000000001</v>
      </c>
      <c r="T83" s="157">
        <f t="shared" si="18"/>
        <v>5.9895833333333481E-2</v>
      </c>
      <c r="U83" s="157">
        <f t="shared" si="22"/>
        <v>1.13768115942029</v>
      </c>
      <c r="V83" s="150">
        <f t="shared" si="19"/>
        <v>0.17519379844961236</v>
      </c>
      <c r="W83" s="158"/>
      <c r="X83" s="165"/>
      <c r="Y83" s="166"/>
      <c r="Z83" s="166"/>
      <c r="AA83" s="166"/>
      <c r="AB83" s="103"/>
      <c r="AC83" s="99"/>
      <c r="AD83" s="99"/>
      <c r="AE83" s="166"/>
      <c r="AF83" s="166"/>
      <c r="AG83" s="166"/>
      <c r="AH83" s="101"/>
      <c r="AK83" s="167"/>
      <c r="AL83" s="168"/>
    </row>
    <row r="84" spans="1:40" s="155" customFormat="1" x14ac:dyDescent="0.2">
      <c r="A84" s="111">
        <v>89151301109</v>
      </c>
      <c r="B84" s="111">
        <v>10160</v>
      </c>
      <c r="C84" s="111">
        <v>89151301109</v>
      </c>
      <c r="D84" s="111"/>
      <c r="E84" s="163">
        <v>89151301109</v>
      </c>
      <c r="F84" s="111"/>
      <c r="G84" s="182" t="s">
        <v>103</v>
      </c>
      <c r="H84" s="208" t="s">
        <v>271</v>
      </c>
      <c r="I84" s="163" t="s">
        <v>11</v>
      </c>
      <c r="J84" s="163">
        <v>10303</v>
      </c>
      <c r="K84" s="182" t="s">
        <v>61</v>
      </c>
      <c r="L84" s="228">
        <v>45001</v>
      </c>
      <c r="M84" s="164">
        <f>VLOOKUP(B84,'ALIVAR - PÓS ANALISE'!$A$8:$I$206,9,)</f>
        <v>4.99</v>
      </c>
      <c r="N84" s="164">
        <f>VLOOKUP(B84,'ALIATA - PÓS ANALISAR'!$A$8:$I$206,9,)</f>
        <v>3.25</v>
      </c>
      <c r="O84" s="99">
        <f t="shared" si="20"/>
        <v>4.5549999999999997</v>
      </c>
      <c r="P84" s="162" t="b">
        <f t="shared" si="23"/>
        <v>1</v>
      </c>
      <c r="Q84" s="164">
        <f>VLOOKUP(B84,'ALIVAR - PÓS ANALISE'!A:J,10,)</f>
        <v>4.97</v>
      </c>
      <c r="R84" s="164">
        <f>VLOOKUP(B84,'ALIATA - PÓS ANALISAR'!A:J,10,)</f>
        <v>2.5300000000000002</v>
      </c>
      <c r="S84" s="99">
        <f t="shared" si="21"/>
        <v>4.3599999999999994</v>
      </c>
      <c r="T84" s="157">
        <f t="shared" si="18"/>
        <v>4.0241448692153181E-3</v>
      </c>
      <c r="U84" s="157">
        <f t="shared" si="22"/>
        <v>0.28458498023715406</v>
      </c>
      <c r="V84" s="150">
        <f t="shared" si="19"/>
        <v>4.4724770642201817E-2</v>
      </c>
      <c r="W84" s="158"/>
      <c r="X84" s="165"/>
      <c r="Y84" s="166"/>
      <c r="Z84" s="166"/>
      <c r="AA84" s="166"/>
      <c r="AB84" s="103"/>
      <c r="AC84" s="99"/>
      <c r="AD84" s="99"/>
      <c r="AE84" s="166"/>
      <c r="AF84" s="166"/>
      <c r="AG84" s="166"/>
      <c r="AH84" s="101"/>
      <c r="AI84" s="131"/>
      <c r="AJ84" s="131"/>
      <c r="AK84" s="167"/>
      <c r="AL84" s="168"/>
      <c r="AM84" s="131"/>
      <c r="AN84" s="131"/>
    </row>
    <row r="85" spans="1:40" x14ac:dyDescent="0.2">
      <c r="A85" s="111">
        <v>89151301281</v>
      </c>
      <c r="B85" s="111">
        <v>9977</v>
      </c>
      <c r="C85" s="111">
        <v>89151301281</v>
      </c>
      <c r="D85" s="111"/>
      <c r="E85" s="163">
        <v>89151301281</v>
      </c>
      <c r="F85" s="111"/>
      <c r="G85" s="182" t="s">
        <v>66</v>
      </c>
      <c r="H85" s="208" t="s">
        <v>243</v>
      </c>
      <c r="I85" s="163" t="s">
        <v>11</v>
      </c>
      <c r="J85" s="163">
        <v>10303</v>
      </c>
      <c r="K85" s="182" t="s">
        <v>61</v>
      </c>
      <c r="L85" s="228">
        <v>45001</v>
      </c>
      <c r="M85" s="164">
        <f>VLOOKUP(B85,'ALIVAR - PÓS ANALISE'!$A$8:$I$206,9,)</f>
        <v>2.98</v>
      </c>
      <c r="N85" s="164">
        <f>VLOOKUP(B85,'ALIATA - PÓS ANALISAR'!$A$8:$I$206,9,)</f>
        <v>2.4</v>
      </c>
      <c r="O85" s="99">
        <f t="shared" si="20"/>
        <v>2.835</v>
      </c>
      <c r="P85" s="162" t="b">
        <f t="shared" si="23"/>
        <v>1</v>
      </c>
      <c r="Q85" s="164">
        <f>VLOOKUP(B85,'ALIVAR - PÓS ANALISE'!A:J,10,)</f>
        <v>2.98</v>
      </c>
      <c r="R85" s="164">
        <f>VLOOKUP(B85,'ALIATA - PÓS ANALISAR'!A:J,10,)</f>
        <v>1.87</v>
      </c>
      <c r="S85" s="99">
        <f t="shared" si="21"/>
        <v>2.7025000000000001</v>
      </c>
      <c r="T85" s="150">
        <f t="shared" si="18"/>
        <v>0</v>
      </c>
      <c r="U85" s="150">
        <f t="shared" si="22"/>
        <v>0.28342245989304793</v>
      </c>
      <c r="V85" s="150">
        <f t="shared" si="19"/>
        <v>4.9028677150786182E-2</v>
      </c>
      <c r="W85" s="158"/>
      <c r="X85" s="165"/>
      <c r="Y85" s="166"/>
      <c r="Z85" s="166"/>
      <c r="AA85" s="166"/>
      <c r="AB85" s="103"/>
      <c r="AC85" s="99"/>
      <c r="AD85" s="99"/>
      <c r="AE85" s="166"/>
      <c r="AF85" s="166"/>
      <c r="AG85" s="166"/>
      <c r="AH85" s="101"/>
      <c r="AK85" s="167"/>
      <c r="AL85" s="168"/>
    </row>
    <row r="86" spans="1:40" x14ac:dyDescent="0.2">
      <c r="A86" s="111">
        <v>89151301362</v>
      </c>
      <c r="B86" s="111">
        <v>9978</v>
      </c>
      <c r="C86" s="111">
        <v>89151301362</v>
      </c>
      <c r="D86" s="111"/>
      <c r="E86" s="163">
        <v>89151301362</v>
      </c>
      <c r="F86" s="111"/>
      <c r="G86" s="182" t="s">
        <v>67</v>
      </c>
      <c r="H86" s="208" t="s">
        <v>244</v>
      </c>
      <c r="I86" s="163" t="s">
        <v>11</v>
      </c>
      <c r="J86" s="163">
        <v>10303</v>
      </c>
      <c r="K86" s="182" t="s">
        <v>61</v>
      </c>
      <c r="L86" s="228">
        <v>45001</v>
      </c>
      <c r="M86" s="164">
        <f>VLOOKUP(B86,'ALIVAR - PÓS ANALISE'!$A$8:$I$206,9,)</f>
        <v>6.75</v>
      </c>
      <c r="N86" s="164">
        <f>VLOOKUP(B86,'ALIATA - PÓS ANALISAR'!$A$8:$I$206,9,)</f>
        <v>6.61</v>
      </c>
      <c r="O86" s="99">
        <f t="shared" si="20"/>
        <v>6.7149999999999999</v>
      </c>
      <c r="P86" s="230" t="b">
        <f t="shared" si="23"/>
        <v>1</v>
      </c>
      <c r="Q86" s="164">
        <f>VLOOKUP(B86,'ALIVAR - PÓS ANALISE'!A:J,10,)</f>
        <v>9.4500000000000011</v>
      </c>
      <c r="R86" s="164">
        <f>VLOOKUP(B86,'ALIATA - PÓS ANALISAR'!A:J,10,)</f>
        <v>6.51</v>
      </c>
      <c r="S86" s="99">
        <f t="shared" si="21"/>
        <v>8.7149999999999999</v>
      </c>
      <c r="T86" s="150">
        <f t="shared" si="18"/>
        <v>-0.28571428571428581</v>
      </c>
      <c r="U86" s="150">
        <f t="shared" si="22"/>
        <v>1.5360983102918668E-2</v>
      </c>
      <c r="V86" s="150">
        <f t="shared" si="19"/>
        <v>-0.22948938611589209</v>
      </c>
      <c r="W86" s="158"/>
      <c r="X86" s="165"/>
      <c r="Y86" s="166"/>
      <c r="Z86" s="166"/>
      <c r="AA86" s="166"/>
      <c r="AB86" s="103"/>
      <c r="AC86" s="99"/>
      <c r="AD86" s="99"/>
      <c r="AE86" s="166"/>
      <c r="AF86" s="166"/>
      <c r="AG86" s="166"/>
      <c r="AH86" s="101"/>
      <c r="AK86" s="167"/>
      <c r="AL86" s="168"/>
    </row>
    <row r="87" spans="1:40" x14ac:dyDescent="0.2">
      <c r="A87" s="113">
        <v>89151301524</v>
      </c>
      <c r="B87" s="113">
        <v>10162</v>
      </c>
      <c r="C87" s="113">
        <v>89151301524</v>
      </c>
      <c r="D87" s="113"/>
      <c r="E87" s="169">
        <v>89151301524</v>
      </c>
      <c r="F87" s="113"/>
      <c r="G87" s="182" t="s">
        <v>104</v>
      </c>
      <c r="H87" s="209" t="s">
        <v>272</v>
      </c>
      <c r="I87" s="169" t="s">
        <v>11</v>
      </c>
      <c r="J87" s="163">
        <v>10303</v>
      </c>
      <c r="K87" s="182" t="s">
        <v>61</v>
      </c>
      <c r="L87" s="228">
        <v>45001</v>
      </c>
      <c r="M87" s="164">
        <f>VLOOKUP(B87,'ALIVAR - PÓS ANALISE'!$A$8:$I$206,9,)</f>
        <v>7.98</v>
      </c>
      <c r="N87" s="164">
        <f>VLOOKUP(B87,'ALIATA - PÓS ANALISAR'!$A$8:$I$206,9,)</f>
        <v>7.94</v>
      </c>
      <c r="O87" s="99">
        <f t="shared" si="20"/>
        <v>7.9700000000000006</v>
      </c>
      <c r="P87" s="201" t="b">
        <f t="shared" si="23"/>
        <v>1</v>
      </c>
      <c r="Q87" s="164">
        <f>VLOOKUP(B87,'ALIVAR - PÓS ANALISE'!A:J,10,)</f>
        <v>9.99</v>
      </c>
      <c r="R87" s="164">
        <f>VLOOKUP(B87,'ALIATA - PÓS ANALISAR'!A:J,10,)</f>
        <v>8.7799999999999994</v>
      </c>
      <c r="S87" s="99">
        <f t="shared" si="21"/>
        <v>9.6875</v>
      </c>
      <c r="T87" s="153">
        <f t="shared" si="18"/>
        <v>-0.20120120120120122</v>
      </c>
      <c r="U87" s="153">
        <f t="shared" si="22"/>
        <v>-9.567198177676528E-2</v>
      </c>
      <c r="V87" s="153">
        <f t="shared" si="19"/>
        <v>-0.17729032258064514</v>
      </c>
      <c r="W87" s="153"/>
      <c r="X87" s="171"/>
      <c r="Y87" s="172"/>
      <c r="Z87" s="172"/>
      <c r="AA87" s="172"/>
      <c r="AB87" s="103"/>
      <c r="AC87" s="99"/>
      <c r="AD87" s="99"/>
      <c r="AE87" s="172"/>
      <c r="AF87" s="172"/>
      <c r="AG87" s="172"/>
      <c r="AH87" s="105"/>
      <c r="AI87" s="155"/>
      <c r="AJ87" s="155"/>
      <c r="AK87" s="167"/>
      <c r="AL87" s="168"/>
    </row>
    <row r="88" spans="1:40" x14ac:dyDescent="0.2">
      <c r="A88" s="113">
        <v>89151301605</v>
      </c>
      <c r="B88" s="113">
        <v>10163</v>
      </c>
      <c r="C88" s="113">
        <v>89151301605</v>
      </c>
      <c r="D88" s="113"/>
      <c r="E88" s="169">
        <v>89151301605</v>
      </c>
      <c r="F88" s="113"/>
      <c r="G88" s="185" t="s">
        <v>105</v>
      </c>
      <c r="H88" s="204" t="s">
        <v>273</v>
      </c>
      <c r="I88" s="169" t="s">
        <v>11</v>
      </c>
      <c r="J88" s="163">
        <v>10303</v>
      </c>
      <c r="K88" s="182" t="s">
        <v>61</v>
      </c>
      <c r="L88" s="228">
        <v>45001</v>
      </c>
      <c r="M88" s="164">
        <f>VLOOKUP(B88,'ALIVAR - PÓS ANALISE'!$A$8:$I$206,9,)</f>
        <v>6.5</v>
      </c>
      <c r="N88" s="164">
        <f>VLOOKUP(B88,'ALIATA - PÓS ANALISAR'!$A$8:$I$206,9,)</f>
        <v>5.28</v>
      </c>
      <c r="O88" s="99">
        <f t="shared" si="20"/>
        <v>6.1950000000000003</v>
      </c>
      <c r="P88" s="201" t="b">
        <f t="shared" si="23"/>
        <v>1</v>
      </c>
      <c r="Q88" s="164">
        <f>VLOOKUP(B88,'ALIVAR - PÓS ANALISE'!A:J,10,)</f>
        <v>6.2700000000000005</v>
      </c>
      <c r="R88" s="164">
        <f>VLOOKUP(B88,'ALIATA - PÓS ANALISAR'!A:J,10,)</f>
        <v>5.28</v>
      </c>
      <c r="S88" s="99">
        <f t="shared" si="21"/>
        <v>6.0225000000000009</v>
      </c>
      <c r="T88" s="150">
        <f t="shared" si="18"/>
        <v>3.6682615629983983E-2</v>
      </c>
      <c r="U88" s="150">
        <f t="shared" si="22"/>
        <v>0</v>
      </c>
      <c r="V88" s="150">
        <f t="shared" si="19"/>
        <v>2.8642590286425795E-2</v>
      </c>
      <c r="W88" s="158"/>
      <c r="X88" s="165"/>
      <c r="Y88" s="166"/>
      <c r="Z88" s="166"/>
      <c r="AA88" s="166"/>
      <c r="AB88" s="103"/>
      <c r="AC88" s="99"/>
      <c r="AD88" s="99"/>
      <c r="AE88" s="166"/>
      <c r="AF88" s="166"/>
      <c r="AG88" s="166"/>
      <c r="AH88" s="106" t="s">
        <v>401</v>
      </c>
      <c r="AK88" s="167"/>
      <c r="AL88" s="168"/>
    </row>
    <row r="89" spans="1:40" x14ac:dyDescent="0.2">
      <c r="A89" s="111">
        <v>89151301877</v>
      </c>
      <c r="B89" s="111">
        <v>9983</v>
      </c>
      <c r="C89" s="111">
        <v>89151301877</v>
      </c>
      <c r="D89" s="111"/>
      <c r="E89" s="163">
        <v>89151301877</v>
      </c>
      <c r="F89" s="111"/>
      <c r="G89" s="182" t="s">
        <v>70</v>
      </c>
      <c r="H89" s="208" t="s">
        <v>247</v>
      </c>
      <c r="I89" s="163" t="s">
        <v>11</v>
      </c>
      <c r="J89" s="163">
        <v>10303</v>
      </c>
      <c r="K89" s="182" t="s">
        <v>61</v>
      </c>
      <c r="L89" s="228">
        <v>45001</v>
      </c>
      <c r="M89" s="164">
        <f>VLOOKUP(B89,'ALIVAR - PÓS ANALISE'!$A$8:$I$206,9,)</f>
        <v>3.5300000000000002</v>
      </c>
      <c r="N89" s="164">
        <f>VLOOKUP(B89,'ALIATA - PÓS ANALISAR'!$A$8:$I$206,9,)</f>
        <v>2.5</v>
      </c>
      <c r="O89" s="99">
        <f t="shared" si="20"/>
        <v>3.2725</v>
      </c>
      <c r="P89" s="162" t="b">
        <f t="shared" si="23"/>
        <v>1</v>
      </c>
      <c r="Q89" s="164">
        <f>VLOOKUP(B89,'ALIVAR - PÓS ANALISE'!A:J,10,)</f>
        <v>3.27</v>
      </c>
      <c r="R89" s="164">
        <f>VLOOKUP(B89,'ALIATA - PÓS ANALISAR'!A:J,10,)</f>
        <v>2.1</v>
      </c>
      <c r="S89" s="99">
        <f t="shared" si="21"/>
        <v>2.9775</v>
      </c>
      <c r="T89" s="157">
        <f t="shared" si="18"/>
        <v>7.9510703363914415E-2</v>
      </c>
      <c r="U89" s="157">
        <f t="shared" si="22"/>
        <v>0.19047619047619047</v>
      </c>
      <c r="V89" s="150">
        <f t="shared" si="19"/>
        <v>9.9076406381192195E-2</v>
      </c>
      <c r="W89" s="158"/>
      <c r="X89" s="165"/>
      <c r="Y89" s="166"/>
      <c r="Z89" s="166"/>
      <c r="AA89" s="166"/>
      <c r="AB89" s="103"/>
      <c r="AC89" s="99"/>
      <c r="AD89" s="99"/>
      <c r="AE89" s="166"/>
      <c r="AF89" s="166"/>
      <c r="AG89" s="166"/>
      <c r="AH89" s="101"/>
      <c r="AK89" s="167"/>
      <c r="AL89" s="168"/>
    </row>
    <row r="90" spans="1:40" x14ac:dyDescent="0.2">
      <c r="A90" s="111">
        <v>89151301958</v>
      </c>
      <c r="B90" s="111">
        <v>9984</v>
      </c>
      <c r="C90" s="111">
        <v>89151301958</v>
      </c>
      <c r="D90" s="111"/>
      <c r="E90" s="163">
        <v>89151301958</v>
      </c>
      <c r="F90" s="111"/>
      <c r="G90" s="182" t="s">
        <v>71</v>
      </c>
      <c r="H90" s="208" t="s">
        <v>248</v>
      </c>
      <c r="I90" s="163" t="s">
        <v>11</v>
      </c>
      <c r="J90" s="163">
        <v>10303</v>
      </c>
      <c r="K90" s="182" t="s">
        <v>61</v>
      </c>
      <c r="L90" s="228">
        <v>45001</v>
      </c>
      <c r="M90" s="164">
        <f>VLOOKUP(B90,'ALIVAR - PÓS ANALISE'!$A$8:$I$206,9,)</f>
        <v>5.46</v>
      </c>
      <c r="N90" s="164">
        <f>VLOOKUP(B90,'ALIATA - PÓS ANALISAR'!$A$8:$I$206,9,)</f>
        <v>4.29</v>
      </c>
      <c r="O90" s="99">
        <f t="shared" si="20"/>
        <v>5.1675000000000004</v>
      </c>
      <c r="P90" s="162" t="b">
        <f t="shared" si="23"/>
        <v>1</v>
      </c>
      <c r="Q90" s="164">
        <f>VLOOKUP(B90,'ALIVAR - PÓS ANALISE'!A:J,10,)</f>
        <v>5.92</v>
      </c>
      <c r="R90" s="164">
        <f>VLOOKUP(B90,'ALIATA - PÓS ANALISAR'!A:J,10,)</f>
        <v>3.67</v>
      </c>
      <c r="S90" s="99">
        <f t="shared" si="21"/>
        <v>5.3574999999999999</v>
      </c>
      <c r="T90" s="150">
        <f t="shared" si="18"/>
        <v>-7.7702702702702742E-2</v>
      </c>
      <c r="U90" s="150">
        <f t="shared" si="22"/>
        <v>0.16893732970027253</v>
      </c>
      <c r="V90" s="150">
        <f t="shared" si="19"/>
        <v>-3.5464302379841217E-2</v>
      </c>
      <c r="W90" s="158"/>
      <c r="X90" s="165"/>
      <c r="Y90" s="166"/>
      <c r="Z90" s="166"/>
      <c r="AA90" s="166"/>
      <c r="AB90" s="103"/>
      <c r="AC90" s="99"/>
      <c r="AD90" s="99"/>
      <c r="AE90" s="166"/>
      <c r="AF90" s="166"/>
      <c r="AG90" s="166"/>
      <c r="AH90" s="101"/>
      <c r="AK90" s="167"/>
      <c r="AL90" s="168"/>
    </row>
    <row r="91" spans="1:40" x14ac:dyDescent="0.2">
      <c r="A91" s="111">
        <v>89151302091</v>
      </c>
      <c r="B91" s="111">
        <v>9982</v>
      </c>
      <c r="C91" s="111">
        <v>89151302091</v>
      </c>
      <c r="D91" s="111"/>
      <c r="E91" s="163">
        <v>89151302091</v>
      </c>
      <c r="F91" s="111"/>
      <c r="G91" s="182" t="s">
        <v>69</v>
      </c>
      <c r="H91" s="208" t="s">
        <v>246</v>
      </c>
      <c r="I91" s="163" t="s">
        <v>11</v>
      </c>
      <c r="J91" s="163">
        <v>10303</v>
      </c>
      <c r="K91" s="182" t="s">
        <v>61</v>
      </c>
      <c r="L91" s="228">
        <v>45001</v>
      </c>
      <c r="M91" s="164">
        <f>VLOOKUP(B91,'ALIVAR - PÓS ANALISE'!$A$8:$I$206,9,)</f>
        <v>3.99</v>
      </c>
      <c r="N91" s="164">
        <f>VLOOKUP(B91,'ALIATA - PÓS ANALISAR'!$A$8:$I$206,9,)</f>
        <v>3.93</v>
      </c>
      <c r="O91" s="99">
        <f t="shared" si="20"/>
        <v>3.9750000000000001</v>
      </c>
      <c r="P91" s="162" t="b">
        <f t="shared" si="23"/>
        <v>1</v>
      </c>
      <c r="Q91" s="164">
        <f>VLOOKUP(B91,'ALIVAR - PÓS ANALISE'!A:J,10,)</f>
        <v>3.99</v>
      </c>
      <c r="R91" s="164">
        <f>VLOOKUP(B91,'ALIATA - PÓS ANALISAR'!A:J,10,)</f>
        <v>3</v>
      </c>
      <c r="S91" s="99">
        <f t="shared" si="21"/>
        <v>3.7425000000000002</v>
      </c>
      <c r="T91" s="157">
        <f t="shared" si="18"/>
        <v>0</v>
      </c>
      <c r="U91" s="157">
        <f t="shared" si="22"/>
        <v>0.31000000000000005</v>
      </c>
      <c r="V91" s="150">
        <f t="shared" si="19"/>
        <v>6.2124248496993939E-2</v>
      </c>
      <c r="W91" s="158"/>
      <c r="X91" s="165"/>
      <c r="Y91" s="166"/>
      <c r="Z91" s="166"/>
      <c r="AA91" s="166"/>
      <c r="AB91" s="103"/>
      <c r="AC91" s="99"/>
      <c r="AD91" s="99"/>
      <c r="AE91" s="166"/>
      <c r="AF91" s="166"/>
      <c r="AG91" s="166"/>
      <c r="AH91" s="101"/>
      <c r="AK91" s="167"/>
      <c r="AL91" s="168"/>
    </row>
    <row r="92" spans="1:40" x14ac:dyDescent="0.2">
      <c r="A92" s="111">
        <v>89151302253</v>
      </c>
      <c r="B92" s="111">
        <v>12329</v>
      </c>
      <c r="C92" s="111">
        <v>89151302253</v>
      </c>
      <c r="D92" s="111"/>
      <c r="E92" s="163">
        <v>89151302253</v>
      </c>
      <c r="F92" s="111"/>
      <c r="G92" s="182" t="s">
        <v>112</v>
      </c>
      <c r="H92" s="208" t="s">
        <v>279</v>
      </c>
      <c r="I92" s="163" t="s">
        <v>11</v>
      </c>
      <c r="J92" s="163">
        <v>10303</v>
      </c>
      <c r="K92" s="182" t="s">
        <v>61</v>
      </c>
      <c r="L92" s="228">
        <v>45001</v>
      </c>
      <c r="M92" s="164">
        <f>VLOOKUP(B92,'ALIVAR - PÓS ANALISE'!$A$8:$I$206,9,)</f>
        <v>8.870000000000001</v>
      </c>
      <c r="N92" s="164">
        <f>VLOOKUP(B92,'ALIATA - PÓS ANALISAR'!$A$8:$I$206,9,)</f>
        <v>6.88</v>
      </c>
      <c r="O92" s="99">
        <f t="shared" si="20"/>
        <v>8.3725000000000005</v>
      </c>
      <c r="P92" s="162" t="b">
        <f t="shared" si="23"/>
        <v>1</v>
      </c>
      <c r="Q92" s="164">
        <f>VLOOKUP(B92,'ALIVAR - PÓS ANALISE'!A:J,10,)</f>
        <v>11.950000000000001</v>
      </c>
      <c r="R92" s="164">
        <f>VLOOKUP(B92,'ALIATA - PÓS ANALISAR'!A:J,10,)</f>
        <v>6.69</v>
      </c>
      <c r="S92" s="99">
        <f t="shared" si="21"/>
        <v>10.635000000000002</v>
      </c>
      <c r="T92" s="150">
        <f t="shared" ref="T92:T122" si="24">M92/Q92-1</f>
        <v>-0.25774058577405856</v>
      </c>
      <c r="U92" s="150">
        <f t="shared" si="22"/>
        <v>2.8400597907324299E-2</v>
      </c>
      <c r="V92" s="150">
        <f t="shared" ref="V92:V123" si="25">O92/S92-1</f>
        <v>-0.21274094969440538</v>
      </c>
      <c r="W92" s="158"/>
      <c r="X92" s="165"/>
      <c r="Y92" s="166"/>
      <c r="Z92" s="166"/>
      <c r="AA92" s="166"/>
      <c r="AB92" s="103"/>
      <c r="AC92" s="99"/>
      <c r="AD92" s="99"/>
      <c r="AE92" s="166"/>
      <c r="AF92" s="166"/>
      <c r="AG92" s="166"/>
      <c r="AH92" s="189" t="s">
        <v>183</v>
      </c>
      <c r="AK92" s="167"/>
      <c r="AL92" s="168"/>
    </row>
    <row r="93" spans="1:40" x14ac:dyDescent="0.2">
      <c r="A93" s="111">
        <v>89151303144</v>
      </c>
      <c r="B93" s="111">
        <v>32269</v>
      </c>
      <c r="C93" s="111">
        <v>89151303144</v>
      </c>
      <c r="D93" s="111"/>
      <c r="E93" s="163">
        <v>89151303144</v>
      </c>
      <c r="F93" s="111"/>
      <c r="G93" s="182" t="s">
        <v>126</v>
      </c>
      <c r="H93" s="162" t="s">
        <v>292</v>
      </c>
      <c r="I93" s="163" t="s">
        <v>11</v>
      </c>
      <c r="J93" s="163">
        <v>10303</v>
      </c>
      <c r="K93" s="182" t="s">
        <v>61</v>
      </c>
      <c r="L93" s="228">
        <v>45001</v>
      </c>
      <c r="M93" s="164">
        <f>VLOOKUP(B93,'ALIVAR - PÓS ANALISE'!$A$8:$I$206,9,)</f>
        <v>5.5</v>
      </c>
      <c r="N93" s="164">
        <f>VLOOKUP(B93,'ALIATA - PÓS ANALISAR'!$A$8:$I$206,9,)</f>
        <v>3.13</v>
      </c>
      <c r="O93" s="99">
        <f t="shared" ref="O93:O122" si="26">N93+0.75*(M93-N93)</f>
        <v>4.9074999999999998</v>
      </c>
      <c r="P93" s="162" t="b">
        <f t="shared" si="23"/>
        <v>1</v>
      </c>
      <c r="Q93" s="164">
        <f>VLOOKUP(B93,'ALIVAR - PÓS ANALISE'!A:J,10,)</f>
        <v>5.41</v>
      </c>
      <c r="R93" s="164">
        <f>VLOOKUP(B93,'ALIATA - PÓS ANALISAR'!A:J,10,)</f>
        <v>3.96</v>
      </c>
      <c r="S93" s="99">
        <f t="shared" ref="S93:S122" si="27">R93+0.75*(Q93-R93)</f>
        <v>5.0475000000000003</v>
      </c>
      <c r="T93" s="157">
        <f t="shared" si="24"/>
        <v>1.6635859519408491E-2</v>
      </c>
      <c r="U93" s="157">
        <f t="shared" ref="U93:U124" si="28">N93/R93-1</f>
        <v>-0.20959595959595967</v>
      </c>
      <c r="V93" s="150">
        <f t="shared" si="25"/>
        <v>-2.7736503219415676E-2</v>
      </c>
      <c r="W93" s="158"/>
      <c r="X93" s="165"/>
      <c r="Y93" s="166"/>
      <c r="Z93" s="166"/>
      <c r="AA93" s="166"/>
      <c r="AB93" s="103"/>
      <c r="AC93" s="99"/>
      <c r="AD93" s="99"/>
      <c r="AE93" s="166"/>
      <c r="AF93" s="166"/>
      <c r="AG93" s="166"/>
      <c r="AH93" s="101"/>
      <c r="AK93" s="167"/>
      <c r="AL93" s="168"/>
    </row>
    <row r="94" spans="1:40" x14ac:dyDescent="0.2">
      <c r="A94" s="111">
        <v>89151305511</v>
      </c>
      <c r="B94" s="166">
        <v>299930</v>
      </c>
      <c r="C94" s="111">
        <v>89151305511</v>
      </c>
      <c r="D94" s="111"/>
      <c r="E94" s="111">
        <v>89151305511</v>
      </c>
      <c r="F94" s="111"/>
      <c r="G94" s="162" t="s">
        <v>364</v>
      </c>
      <c r="H94" s="182" t="s">
        <v>378</v>
      </c>
      <c r="I94" s="163" t="s">
        <v>11</v>
      </c>
      <c r="J94" s="111">
        <v>10303</v>
      </c>
      <c r="K94" s="162" t="s">
        <v>61</v>
      </c>
      <c r="L94" s="228">
        <v>45001</v>
      </c>
      <c r="M94" s="164">
        <f>VLOOKUP(B94,'ALIVAR - PÓS ANALISE'!$A$8:$I$206,9,)</f>
        <v>4.4800000000000004</v>
      </c>
      <c r="N94" s="164">
        <f>VLOOKUP(B94,'ALIATA - PÓS ANALISAR'!$A$8:$I$206,9,)</f>
        <v>4.1100000000000003</v>
      </c>
      <c r="O94" s="99">
        <f t="shared" si="26"/>
        <v>4.3875000000000002</v>
      </c>
      <c r="P94" s="162" t="b">
        <f t="shared" si="23"/>
        <v>1</v>
      </c>
      <c r="Q94" s="164">
        <f>VLOOKUP(B94,'ALIVAR - PÓS ANALISE'!A:J,10,)</f>
        <v>5.05</v>
      </c>
      <c r="R94" s="164">
        <f>VLOOKUP(B94,'ALIATA - PÓS ANALISAR'!A:J,10,)</f>
        <v>4.5600000000000005</v>
      </c>
      <c r="S94" s="99">
        <f t="shared" si="27"/>
        <v>4.9275000000000002</v>
      </c>
      <c r="T94" s="150">
        <f t="shared" si="24"/>
        <v>-0.11287128712871275</v>
      </c>
      <c r="U94" s="150">
        <f t="shared" si="28"/>
        <v>-9.8684210526315819E-2</v>
      </c>
      <c r="V94" s="150">
        <f t="shared" si="25"/>
        <v>-0.1095890410958904</v>
      </c>
      <c r="W94" s="158"/>
      <c r="X94" s="165"/>
      <c r="Y94" s="166"/>
      <c r="Z94" s="166"/>
      <c r="AA94" s="166"/>
      <c r="AB94" s="103"/>
      <c r="AC94" s="99"/>
      <c r="AD94" s="99"/>
      <c r="AE94" s="166"/>
      <c r="AF94" s="166"/>
      <c r="AG94" s="166"/>
      <c r="AH94" s="102"/>
      <c r="AK94" s="167"/>
      <c r="AL94" s="168"/>
    </row>
    <row r="95" spans="1:40" x14ac:dyDescent="0.2">
      <c r="A95" s="111">
        <v>89151500306</v>
      </c>
      <c r="B95" s="111">
        <v>9932</v>
      </c>
      <c r="C95" s="111">
        <v>89151500306</v>
      </c>
      <c r="D95" s="111"/>
      <c r="E95" s="163">
        <v>89151500306</v>
      </c>
      <c r="F95" s="111"/>
      <c r="G95" s="182" t="s">
        <v>29</v>
      </c>
      <c r="H95" s="162" t="s">
        <v>208</v>
      </c>
      <c r="I95" s="163" t="s">
        <v>18</v>
      </c>
      <c r="J95" s="163">
        <v>10301</v>
      </c>
      <c r="K95" s="182" t="s">
        <v>27</v>
      </c>
      <c r="L95" s="228">
        <v>45001</v>
      </c>
      <c r="M95" s="164">
        <f>VLOOKUP(B95,'ALIVAR - PÓS ANALISE'!$A$8:$I$206,9,)</f>
        <v>4.46</v>
      </c>
      <c r="N95" s="164">
        <f>VLOOKUP(B95,'ALIATA - PÓS ANALISAR'!$A$8:$I$206,9,)</f>
        <v>3.69</v>
      </c>
      <c r="O95" s="99">
        <f t="shared" si="26"/>
        <v>4.2675000000000001</v>
      </c>
      <c r="P95" s="162" t="b">
        <f t="shared" si="23"/>
        <v>1</v>
      </c>
      <c r="Q95" s="164">
        <f>VLOOKUP(B95,'ALIVAR - PÓS ANALISE'!A:J,10,)</f>
        <v>4.12</v>
      </c>
      <c r="R95" s="164">
        <f>VLOOKUP(B95,'ALIATA - PÓS ANALISAR'!A:J,10,)</f>
        <v>3.54</v>
      </c>
      <c r="S95" s="99">
        <f t="shared" si="27"/>
        <v>3.9750000000000001</v>
      </c>
      <c r="T95" s="150">
        <f t="shared" si="24"/>
        <v>8.2524271844660158E-2</v>
      </c>
      <c r="U95" s="150">
        <f t="shared" si="28"/>
        <v>4.237288135593209E-2</v>
      </c>
      <c r="V95" s="150">
        <f t="shared" si="25"/>
        <v>7.3584905660377453E-2</v>
      </c>
      <c r="W95" s="158"/>
      <c r="X95" s="165"/>
      <c r="Y95" s="166"/>
      <c r="Z95" s="166"/>
      <c r="AA95" s="166"/>
      <c r="AB95" s="103"/>
      <c r="AC95" s="99"/>
      <c r="AD95" s="99"/>
      <c r="AE95" s="166"/>
      <c r="AF95" s="166"/>
      <c r="AG95" s="166"/>
      <c r="AH95" s="101"/>
      <c r="AK95" s="167"/>
      <c r="AL95" s="168"/>
    </row>
    <row r="96" spans="1:40" x14ac:dyDescent="0.2">
      <c r="A96" s="111">
        <v>89151500489</v>
      </c>
      <c r="B96" s="111">
        <v>9926</v>
      </c>
      <c r="C96" s="111">
        <v>89151500489</v>
      </c>
      <c r="D96" s="111"/>
      <c r="E96" s="163">
        <v>89151500489</v>
      </c>
      <c r="F96" s="111"/>
      <c r="G96" s="182" t="s">
        <v>28</v>
      </c>
      <c r="H96" s="162" t="s">
        <v>207</v>
      </c>
      <c r="I96" s="163" t="s">
        <v>18</v>
      </c>
      <c r="J96" s="163">
        <v>10301</v>
      </c>
      <c r="K96" s="182" t="s">
        <v>27</v>
      </c>
      <c r="L96" s="228">
        <v>45001</v>
      </c>
      <c r="M96" s="164">
        <f>VLOOKUP(B96,'ALIVAR - PÓS ANALISE'!$A$8:$I$206,9,)</f>
        <v>3.21</v>
      </c>
      <c r="N96" s="164">
        <f>VLOOKUP(B96,'ALIATA - PÓS ANALISAR'!$A$8:$I$206,9,)</f>
        <v>2.56</v>
      </c>
      <c r="O96" s="99">
        <f t="shared" si="26"/>
        <v>3.0474999999999999</v>
      </c>
      <c r="P96" s="162" t="b">
        <f t="shared" si="23"/>
        <v>1</v>
      </c>
      <c r="Q96" s="164">
        <f>VLOOKUP(B96,'ALIVAR - PÓS ANALISE'!A:J,10,)</f>
        <v>3.13</v>
      </c>
      <c r="R96" s="164">
        <f>VLOOKUP(B96,'ALIATA - PÓS ANALISAR'!A:J,10,)</f>
        <v>2.56</v>
      </c>
      <c r="S96" s="99">
        <f t="shared" si="27"/>
        <v>2.9874999999999998</v>
      </c>
      <c r="T96" s="150">
        <f t="shared" si="24"/>
        <v>2.5559105431310014E-2</v>
      </c>
      <c r="U96" s="150">
        <f t="shared" si="28"/>
        <v>0</v>
      </c>
      <c r="V96" s="150">
        <f t="shared" si="25"/>
        <v>2.0083682008368298E-2</v>
      </c>
      <c r="W96" s="158"/>
      <c r="X96" s="165"/>
      <c r="Y96" s="166"/>
      <c r="Z96" s="166"/>
      <c r="AA96" s="166"/>
      <c r="AB96" s="103"/>
      <c r="AC96" s="99"/>
      <c r="AD96" s="99"/>
      <c r="AE96" s="166"/>
      <c r="AF96" s="166"/>
      <c r="AG96" s="166"/>
      <c r="AH96" s="101"/>
      <c r="AK96" s="167"/>
      <c r="AL96" s="168"/>
    </row>
    <row r="97" spans="1:40" x14ac:dyDescent="0.2">
      <c r="A97" s="111">
        <v>89151603458</v>
      </c>
      <c r="B97" s="166">
        <v>299938</v>
      </c>
      <c r="C97" s="111">
        <v>89151603458</v>
      </c>
      <c r="D97" s="111"/>
      <c r="E97" s="111">
        <v>89151603458</v>
      </c>
      <c r="F97" s="111"/>
      <c r="G97" s="162" t="s">
        <v>371</v>
      </c>
      <c r="H97" s="182" t="s">
        <v>386</v>
      </c>
      <c r="I97" s="196" t="s">
        <v>11</v>
      </c>
      <c r="J97" s="111">
        <v>10302</v>
      </c>
      <c r="K97" s="162" t="s">
        <v>32</v>
      </c>
      <c r="L97" s="228">
        <v>45001</v>
      </c>
      <c r="M97" s="164">
        <f>VLOOKUP(B97,'ALIVAR - PÓS ANALISE'!$A$8:$I$206,9,)</f>
        <v>4.99</v>
      </c>
      <c r="N97" s="164">
        <f>VLOOKUP(B97,'ALIATA - PÓS ANALISAR'!$A$8:$I$206,9,)</f>
        <v>3.47</v>
      </c>
      <c r="O97" s="99">
        <f t="shared" si="26"/>
        <v>4.6100000000000003</v>
      </c>
      <c r="P97" s="162" t="b">
        <f t="shared" si="23"/>
        <v>1</v>
      </c>
      <c r="Q97" s="164">
        <f>VLOOKUP(B97,'ALIVAR - PÓS ANALISE'!A:J,10,)</f>
        <v>4.99</v>
      </c>
      <c r="R97" s="164">
        <f>VLOOKUP(B97,'ALIATA - PÓS ANALISAR'!A:J,10,)</f>
        <v>3.47</v>
      </c>
      <c r="S97" s="99">
        <f t="shared" si="27"/>
        <v>4.6100000000000003</v>
      </c>
      <c r="T97" s="157">
        <f t="shared" si="24"/>
        <v>0</v>
      </c>
      <c r="U97" s="157">
        <f t="shared" si="28"/>
        <v>0</v>
      </c>
      <c r="V97" s="150">
        <f t="shared" si="25"/>
        <v>0</v>
      </c>
      <c r="W97" s="158"/>
      <c r="X97" s="165"/>
      <c r="Y97" s="166"/>
      <c r="Z97" s="166"/>
      <c r="AA97" s="166"/>
      <c r="AB97" s="103"/>
      <c r="AC97" s="99"/>
      <c r="AD97" s="99"/>
      <c r="AE97" s="166"/>
      <c r="AF97" s="166"/>
      <c r="AG97" s="166"/>
      <c r="AH97" s="102"/>
      <c r="AK97" s="167"/>
      <c r="AL97" s="168"/>
    </row>
    <row r="98" spans="1:40" x14ac:dyDescent="0.2">
      <c r="A98" s="111">
        <v>89201600805</v>
      </c>
      <c r="B98" s="111">
        <v>9990</v>
      </c>
      <c r="C98" s="111">
        <v>89201600805</v>
      </c>
      <c r="D98" s="111"/>
      <c r="E98" s="163">
        <v>89201600805</v>
      </c>
      <c r="F98" s="111"/>
      <c r="G98" s="182" t="s">
        <v>72</v>
      </c>
      <c r="H98" s="162" t="s">
        <v>249</v>
      </c>
      <c r="I98" s="163" t="s">
        <v>18</v>
      </c>
      <c r="J98" s="163">
        <v>10401</v>
      </c>
      <c r="K98" s="182" t="s">
        <v>73</v>
      </c>
      <c r="L98" s="228">
        <v>45001</v>
      </c>
      <c r="M98" s="164">
        <f>VLOOKUP(B98,'ALIVAR - PÓS ANALISE'!$A$8:$I$206,9,)</f>
        <v>9.49</v>
      </c>
      <c r="N98" s="164">
        <f>VLOOKUP(B98,'ALIATA - PÓS ANALISAR'!$A$8:$I$206,9,)</f>
        <v>8.69</v>
      </c>
      <c r="O98" s="99">
        <f t="shared" si="26"/>
        <v>9.2899999999999991</v>
      </c>
      <c r="P98" s="162" t="b">
        <f t="shared" si="23"/>
        <v>1</v>
      </c>
      <c r="Q98" s="164">
        <f>VLOOKUP(B98,'ALIVAR - PÓS ANALISE'!A:J,10,)</f>
        <v>11.99</v>
      </c>
      <c r="R98" s="164">
        <f>VLOOKUP(B98,'ALIATA - PÓS ANALISAR'!A:J,10,)</f>
        <v>8.69</v>
      </c>
      <c r="S98" s="99">
        <f t="shared" si="27"/>
        <v>11.164999999999999</v>
      </c>
      <c r="T98" s="157">
        <f t="shared" si="24"/>
        <v>-0.20850708924103423</v>
      </c>
      <c r="U98" s="157">
        <f t="shared" si="28"/>
        <v>0</v>
      </c>
      <c r="V98" s="150">
        <f t="shared" si="25"/>
        <v>-0.16793551276309904</v>
      </c>
      <c r="W98" s="158"/>
      <c r="X98" s="165"/>
      <c r="Y98" s="166"/>
      <c r="Z98" s="166"/>
      <c r="AA98" s="166"/>
      <c r="AB98" s="103"/>
      <c r="AC98" s="99"/>
      <c r="AD98" s="99"/>
      <c r="AE98" s="166"/>
      <c r="AF98" s="166"/>
      <c r="AG98" s="166"/>
      <c r="AH98" s="101"/>
      <c r="AK98" s="167"/>
      <c r="AL98" s="168"/>
    </row>
    <row r="99" spans="1:40" x14ac:dyDescent="0.2">
      <c r="A99" s="111">
        <v>89201600996</v>
      </c>
      <c r="B99" s="111">
        <v>10005</v>
      </c>
      <c r="C99" s="111">
        <v>89201600996</v>
      </c>
      <c r="D99" s="111"/>
      <c r="E99" s="163">
        <v>89201600996</v>
      </c>
      <c r="F99" s="111"/>
      <c r="G99" s="182" t="s">
        <v>78</v>
      </c>
      <c r="H99" s="162" t="s">
        <v>254</v>
      </c>
      <c r="I99" s="163" t="s">
        <v>18</v>
      </c>
      <c r="J99" s="163">
        <v>10401</v>
      </c>
      <c r="K99" s="182" t="s">
        <v>73</v>
      </c>
      <c r="L99" s="228">
        <v>45001</v>
      </c>
      <c r="M99" s="164">
        <f>VLOOKUP(B99,'ALIVAR - PÓS ANALISE'!$A$8:$I$206,9,)</f>
        <v>9.02</v>
      </c>
      <c r="N99" s="164">
        <f>VLOOKUP(B99,'ALIATA - PÓS ANALISAR'!$A$8:$I$206,9,)</f>
        <v>5.5200000000000005</v>
      </c>
      <c r="O99" s="99">
        <f t="shared" si="26"/>
        <v>8.1449999999999996</v>
      </c>
      <c r="P99" s="162" t="b">
        <f t="shared" si="23"/>
        <v>1</v>
      </c>
      <c r="Q99" s="164">
        <f>VLOOKUP(B99,'ALIVAR - PÓS ANALISE'!A:J,10,)</f>
        <v>8.0299999999999994</v>
      </c>
      <c r="R99" s="164">
        <f>VLOOKUP(B99,'ALIATA - PÓS ANALISAR'!A:J,10,)</f>
        <v>5.5200000000000005</v>
      </c>
      <c r="S99" s="99">
        <f t="shared" si="27"/>
        <v>7.4024999999999999</v>
      </c>
      <c r="T99" s="157">
        <f t="shared" si="24"/>
        <v>0.12328767123287676</v>
      </c>
      <c r="U99" s="157">
        <f t="shared" si="28"/>
        <v>0</v>
      </c>
      <c r="V99" s="150">
        <f t="shared" si="25"/>
        <v>0.10030395136778103</v>
      </c>
      <c r="W99" s="158"/>
      <c r="X99" s="165"/>
      <c r="Y99" s="166"/>
      <c r="Z99" s="166"/>
      <c r="AA99" s="166"/>
      <c r="AB99" s="103"/>
      <c r="AC99" s="99"/>
      <c r="AD99" s="99"/>
      <c r="AE99" s="166"/>
      <c r="AF99" s="166"/>
      <c r="AG99" s="166"/>
      <c r="AH99" s="211"/>
      <c r="AI99" s="212"/>
      <c r="AJ99" s="212"/>
      <c r="AK99" s="167"/>
      <c r="AL99" s="213"/>
      <c r="AM99" s="212"/>
      <c r="AN99" s="212"/>
    </row>
    <row r="100" spans="1:40" x14ac:dyDescent="0.2">
      <c r="A100" s="111">
        <v>89201601291</v>
      </c>
      <c r="B100" s="111">
        <v>9996</v>
      </c>
      <c r="C100" s="111">
        <v>89201601291</v>
      </c>
      <c r="D100" s="111"/>
      <c r="E100" s="163">
        <v>89201601291</v>
      </c>
      <c r="F100" s="111"/>
      <c r="G100" s="182" t="s">
        <v>76</v>
      </c>
      <c r="H100" s="162" t="s">
        <v>252</v>
      </c>
      <c r="I100" s="163" t="s">
        <v>18</v>
      </c>
      <c r="J100" s="163">
        <v>10401</v>
      </c>
      <c r="K100" s="182" t="s">
        <v>73</v>
      </c>
      <c r="L100" s="228">
        <v>45001</v>
      </c>
      <c r="M100" s="164">
        <f>VLOOKUP(B100,'ALIVAR - PÓS ANALISE'!$A$8:$I$206,9,)</f>
        <v>3.81</v>
      </c>
      <c r="N100" s="164">
        <f>VLOOKUP(B100,'ALIATA - PÓS ANALISAR'!$A$8:$I$206,9,)</f>
        <v>3.08</v>
      </c>
      <c r="O100" s="99">
        <f t="shared" si="26"/>
        <v>3.6274999999999999</v>
      </c>
      <c r="P100" s="162" t="b">
        <f t="shared" si="23"/>
        <v>1</v>
      </c>
      <c r="Q100" s="164">
        <f>VLOOKUP(B100,'ALIVAR - PÓS ANALISE'!A:J,10,)</f>
        <v>3.7600000000000002</v>
      </c>
      <c r="R100" s="164">
        <f>VLOOKUP(B100,'ALIATA - PÓS ANALISAR'!A:J,10,)</f>
        <v>3.0100000000000002</v>
      </c>
      <c r="S100" s="99">
        <f t="shared" si="27"/>
        <v>3.5725000000000002</v>
      </c>
      <c r="T100" s="157">
        <f t="shared" si="24"/>
        <v>1.3297872340425565E-2</v>
      </c>
      <c r="U100" s="157">
        <f t="shared" si="28"/>
        <v>2.3255813953488413E-2</v>
      </c>
      <c r="V100" s="150">
        <f t="shared" si="25"/>
        <v>1.5395381385584272E-2</v>
      </c>
      <c r="W100" s="158"/>
      <c r="X100" s="165"/>
      <c r="Y100" s="166"/>
      <c r="Z100" s="166"/>
      <c r="AA100" s="166"/>
      <c r="AB100" s="103"/>
      <c r="AC100" s="99"/>
      <c r="AD100" s="99"/>
      <c r="AE100" s="166"/>
      <c r="AF100" s="166"/>
      <c r="AG100" s="166"/>
      <c r="AH100" s="101"/>
      <c r="AK100" s="167"/>
      <c r="AL100" s="168"/>
    </row>
    <row r="101" spans="1:40" x14ac:dyDescent="0.2">
      <c r="A101" s="111">
        <v>89201601372</v>
      </c>
      <c r="B101" s="111">
        <v>218445</v>
      </c>
      <c r="C101" s="111">
        <v>89201601372</v>
      </c>
      <c r="D101" s="111"/>
      <c r="E101" s="163">
        <v>89201601372</v>
      </c>
      <c r="F101" s="111"/>
      <c r="G101" s="182" t="s">
        <v>141</v>
      </c>
      <c r="H101" s="162" t="s">
        <v>309</v>
      </c>
      <c r="I101" s="163" t="s">
        <v>18</v>
      </c>
      <c r="J101" s="163">
        <v>10401</v>
      </c>
      <c r="K101" s="182" t="s">
        <v>73</v>
      </c>
      <c r="L101" s="228">
        <v>45001</v>
      </c>
      <c r="M101" s="164">
        <f>VLOOKUP(B101,'ALIVAR - PÓS ANALISE'!$A$8:$I$206,9,)</f>
        <v>6.49</v>
      </c>
      <c r="N101" s="164">
        <f>VLOOKUP(B101,'ALIATA - PÓS ANALISAR'!$A$8:$I$206,9,)</f>
        <v>6.3900000000000006</v>
      </c>
      <c r="O101" s="99">
        <f t="shared" si="26"/>
        <v>6.4649999999999999</v>
      </c>
      <c r="P101" s="162" t="b">
        <f t="shared" ref="P101:P132" si="29">M101&gt;N101</f>
        <v>1</v>
      </c>
      <c r="Q101" s="164">
        <f>VLOOKUP(B101,'ALIVAR - PÓS ANALISE'!A:J,10,)</f>
        <v>6.49</v>
      </c>
      <c r="R101" s="164">
        <f>VLOOKUP(B101,'ALIATA - PÓS ANALISAR'!A:J,10,)</f>
        <v>5.86</v>
      </c>
      <c r="S101" s="99">
        <f t="shared" si="27"/>
        <v>6.3325000000000005</v>
      </c>
      <c r="T101" s="157">
        <f t="shared" si="24"/>
        <v>0</v>
      </c>
      <c r="U101" s="157">
        <f t="shared" si="28"/>
        <v>9.0443686006826063E-2</v>
      </c>
      <c r="V101" s="150">
        <f t="shared" si="25"/>
        <v>2.0923805763916281E-2</v>
      </c>
      <c r="W101" s="158"/>
      <c r="X101" s="165"/>
      <c r="Y101" s="99"/>
      <c r="Z101" s="166"/>
      <c r="AA101" s="166"/>
      <c r="AB101" s="103"/>
      <c r="AC101" s="99"/>
      <c r="AD101" s="99"/>
      <c r="AE101" s="166"/>
      <c r="AF101" s="166"/>
      <c r="AG101" s="166"/>
      <c r="AH101" s="101"/>
      <c r="AK101" s="167"/>
      <c r="AL101" s="168"/>
    </row>
    <row r="102" spans="1:40" x14ac:dyDescent="0.2">
      <c r="A102" s="111">
        <v>89201601615</v>
      </c>
      <c r="B102" s="111">
        <v>10043</v>
      </c>
      <c r="C102" s="111">
        <v>89201601615</v>
      </c>
      <c r="D102" s="111"/>
      <c r="E102" s="163">
        <v>89201601615</v>
      </c>
      <c r="F102" s="111"/>
      <c r="G102" s="182" t="s">
        <v>92</v>
      </c>
      <c r="H102" s="162" t="s">
        <v>262</v>
      </c>
      <c r="I102" s="163" t="s">
        <v>18</v>
      </c>
      <c r="J102" s="163">
        <v>11001</v>
      </c>
      <c r="K102" s="182" t="s">
        <v>93</v>
      </c>
      <c r="L102" s="228">
        <v>45001</v>
      </c>
      <c r="M102" s="164">
        <f>VLOOKUP(B102,'ALIVAR - PÓS ANALISE'!$A$8:$I$206,9,)</f>
        <v>3.0100000000000002</v>
      </c>
      <c r="N102" s="164">
        <f>VLOOKUP(B102,'ALIATA - PÓS ANALISAR'!$A$8:$I$206,9,)</f>
        <v>2.67</v>
      </c>
      <c r="O102" s="99">
        <f t="shared" si="26"/>
        <v>2.9250000000000003</v>
      </c>
      <c r="P102" s="162" t="b">
        <f t="shared" si="29"/>
        <v>1</v>
      </c>
      <c r="Q102" s="164">
        <f>VLOOKUP(B102,'ALIVAR - PÓS ANALISE'!A:J,10,)</f>
        <v>3</v>
      </c>
      <c r="R102" s="164">
        <f>VLOOKUP(B102,'ALIATA - PÓS ANALISAR'!A:J,10,)</f>
        <v>2.58</v>
      </c>
      <c r="S102" s="99">
        <f t="shared" si="27"/>
        <v>2.895</v>
      </c>
      <c r="T102" s="157">
        <f t="shared" si="24"/>
        <v>3.3333333333334103E-3</v>
      </c>
      <c r="U102" s="157">
        <f t="shared" si="28"/>
        <v>3.4883720930232398E-2</v>
      </c>
      <c r="V102" s="150">
        <f t="shared" si="25"/>
        <v>1.0362694300518172E-2</v>
      </c>
      <c r="W102" s="158"/>
      <c r="X102" s="165"/>
      <c r="Y102" s="166"/>
      <c r="Z102" s="166"/>
      <c r="AA102" s="166"/>
      <c r="AB102" s="103"/>
      <c r="AC102" s="99"/>
      <c r="AD102" s="99"/>
      <c r="AE102" s="166"/>
      <c r="AF102" s="166"/>
      <c r="AG102" s="166"/>
      <c r="AH102" s="101"/>
      <c r="AK102" s="167"/>
      <c r="AL102" s="168"/>
    </row>
    <row r="103" spans="1:40" x14ac:dyDescent="0.2">
      <c r="A103" s="113">
        <v>89201602000</v>
      </c>
      <c r="B103" s="113">
        <v>9995</v>
      </c>
      <c r="C103" s="113">
        <v>89201602000</v>
      </c>
      <c r="D103" s="113"/>
      <c r="E103" s="169">
        <v>89201602000</v>
      </c>
      <c r="F103" s="113"/>
      <c r="G103" s="185" t="s">
        <v>75</v>
      </c>
      <c r="H103" s="107" t="s">
        <v>251</v>
      </c>
      <c r="I103" s="169" t="s">
        <v>18</v>
      </c>
      <c r="J103" s="169">
        <v>10401</v>
      </c>
      <c r="K103" s="185" t="s">
        <v>73</v>
      </c>
      <c r="L103" s="228">
        <v>45001</v>
      </c>
      <c r="M103" s="164">
        <f>VLOOKUP(B103,'ALIVAR - PÓS ANALISE'!$A$8:$I$206,9,)</f>
        <v>4.74</v>
      </c>
      <c r="N103" s="164">
        <f>VLOOKUP(B103,'ALIATA - PÓS ANALISAR'!$A$8:$I$206,9,)</f>
        <v>4.63</v>
      </c>
      <c r="O103" s="99">
        <f t="shared" si="26"/>
        <v>4.7125000000000004</v>
      </c>
      <c r="P103" s="170" t="b">
        <f t="shared" si="29"/>
        <v>1</v>
      </c>
      <c r="Q103" s="164">
        <f>VLOOKUP(B103,'ALIVAR - PÓS ANALISE'!A:J,10,)</f>
        <v>4.92</v>
      </c>
      <c r="R103" s="164">
        <f>VLOOKUP(B103,'ALIATA - PÓS ANALISAR'!A:J,10,)</f>
        <v>4.5</v>
      </c>
      <c r="S103" s="99">
        <f t="shared" si="27"/>
        <v>4.8149999999999995</v>
      </c>
      <c r="T103" s="157">
        <f t="shared" si="24"/>
        <v>-3.6585365853658458E-2</v>
      </c>
      <c r="U103" s="157">
        <f t="shared" si="28"/>
        <v>2.8888888888888964E-2</v>
      </c>
      <c r="V103" s="150">
        <f t="shared" si="25"/>
        <v>-2.1287642782969685E-2</v>
      </c>
      <c r="W103" s="158"/>
      <c r="X103" s="165"/>
      <c r="Y103" s="166"/>
      <c r="Z103" s="166"/>
      <c r="AA103" s="166"/>
      <c r="AB103" s="103"/>
      <c r="AC103" s="99"/>
      <c r="AD103" s="99"/>
      <c r="AE103" s="166"/>
      <c r="AF103" s="166"/>
      <c r="AG103" s="166"/>
      <c r="AH103" s="101"/>
      <c r="AK103" s="167"/>
      <c r="AL103" s="168"/>
    </row>
    <row r="104" spans="1:40" x14ac:dyDescent="0.2">
      <c r="A104" s="111">
        <v>89201602263</v>
      </c>
      <c r="B104" s="111">
        <v>9992</v>
      </c>
      <c r="C104" s="111">
        <v>89201602263</v>
      </c>
      <c r="D104" s="111"/>
      <c r="E104" s="163">
        <v>89201602263</v>
      </c>
      <c r="F104" s="111"/>
      <c r="G104" s="182" t="s">
        <v>74</v>
      </c>
      <c r="H104" s="162" t="s">
        <v>250</v>
      </c>
      <c r="I104" s="163" t="s">
        <v>18</v>
      </c>
      <c r="J104" s="163">
        <v>10401</v>
      </c>
      <c r="K104" s="182" t="s">
        <v>73</v>
      </c>
      <c r="L104" s="228">
        <v>45001</v>
      </c>
      <c r="M104" s="164">
        <f>VLOOKUP(B104,'ALIVAR - PÓS ANALISE'!$A$8:$I$206,9,)</f>
        <v>8.16</v>
      </c>
      <c r="N104" s="164">
        <f>VLOOKUP(B104,'ALIATA - PÓS ANALISAR'!$A$8:$I$206,9,)</f>
        <v>6.4</v>
      </c>
      <c r="O104" s="99">
        <f t="shared" si="26"/>
        <v>7.7200000000000006</v>
      </c>
      <c r="P104" s="162" t="b">
        <f t="shared" si="29"/>
        <v>1</v>
      </c>
      <c r="Q104" s="164">
        <f>VLOOKUP(B104,'ALIVAR - PÓS ANALISE'!A:J,10,)</f>
        <v>8.16</v>
      </c>
      <c r="R104" s="164">
        <f>VLOOKUP(B104,'ALIATA - PÓS ANALISAR'!A:J,10,)</f>
        <v>5.69</v>
      </c>
      <c r="S104" s="99">
        <f t="shared" si="27"/>
        <v>7.5425000000000004</v>
      </c>
      <c r="T104" s="157">
        <f t="shared" si="24"/>
        <v>0</v>
      </c>
      <c r="U104" s="157">
        <f t="shared" si="28"/>
        <v>0.12478031634446385</v>
      </c>
      <c r="V104" s="150">
        <f t="shared" si="25"/>
        <v>2.3533311236327403E-2</v>
      </c>
      <c r="W104" s="158"/>
      <c r="X104" s="165"/>
      <c r="Y104" s="166"/>
      <c r="Z104" s="166"/>
      <c r="AA104" s="166"/>
      <c r="AB104" s="103"/>
      <c r="AC104" s="99"/>
      <c r="AD104" s="99"/>
      <c r="AE104" s="166"/>
      <c r="AF104" s="166"/>
      <c r="AG104" s="166"/>
      <c r="AH104" s="101"/>
      <c r="AK104" s="167"/>
      <c r="AL104" s="168"/>
    </row>
    <row r="105" spans="1:40" x14ac:dyDescent="0.2">
      <c r="A105" s="111">
        <v>89201602778</v>
      </c>
      <c r="B105" s="111">
        <v>22823</v>
      </c>
      <c r="C105" s="111">
        <v>89201602778</v>
      </c>
      <c r="D105" s="111"/>
      <c r="E105" s="163">
        <v>89201602778</v>
      </c>
      <c r="F105" s="111"/>
      <c r="G105" s="182" t="s">
        <v>119</v>
      </c>
      <c r="H105" s="162" t="s">
        <v>285</v>
      </c>
      <c r="I105" s="163" t="s">
        <v>18</v>
      </c>
      <c r="J105" s="163">
        <v>10401</v>
      </c>
      <c r="K105" s="182" t="s">
        <v>73</v>
      </c>
      <c r="L105" s="228">
        <v>45001</v>
      </c>
      <c r="M105" s="164">
        <f>VLOOKUP(B105,'ALIVAR - PÓS ANALISE'!$A$8:$I$206,9,)</f>
        <v>11.07</v>
      </c>
      <c r="N105" s="164">
        <f>VLOOKUP(B105,'ALIATA - PÓS ANALISAR'!$A$8:$I$206,9,)</f>
        <v>8.69</v>
      </c>
      <c r="O105" s="99">
        <f t="shared" si="26"/>
        <v>10.475</v>
      </c>
      <c r="P105" s="216" t="b">
        <f t="shared" si="29"/>
        <v>1</v>
      </c>
      <c r="Q105" s="164">
        <f>VLOOKUP(B105,'ALIVAR - PÓS ANALISE'!A:J,10,)</f>
        <v>9.98</v>
      </c>
      <c r="R105" s="164">
        <f>VLOOKUP(B105,'ALIATA - PÓS ANALISAR'!A:J,10,)</f>
        <v>8.69</v>
      </c>
      <c r="S105" s="99">
        <f t="shared" si="27"/>
        <v>9.6575000000000006</v>
      </c>
      <c r="T105" s="157">
        <f t="shared" si="24"/>
        <v>0.10921843687374744</v>
      </c>
      <c r="U105" s="157">
        <f t="shared" si="28"/>
        <v>0</v>
      </c>
      <c r="V105" s="150">
        <f t="shared" si="25"/>
        <v>8.4649236344809697E-2</v>
      </c>
      <c r="W105" s="158"/>
      <c r="X105" s="165"/>
      <c r="Y105" s="166"/>
      <c r="Z105" s="166"/>
      <c r="AA105" s="166"/>
      <c r="AB105" s="103"/>
      <c r="AC105" s="99"/>
      <c r="AD105" s="99"/>
      <c r="AE105" s="166"/>
      <c r="AF105" s="166"/>
      <c r="AG105" s="166"/>
      <c r="AH105" s="101"/>
      <c r="AK105" s="167"/>
      <c r="AL105" s="168"/>
    </row>
    <row r="106" spans="1:40" x14ac:dyDescent="0.2">
      <c r="A106" s="111">
        <v>89201603235</v>
      </c>
      <c r="B106" s="111">
        <v>41707</v>
      </c>
      <c r="C106" s="111">
        <v>89201603235</v>
      </c>
      <c r="D106" s="111"/>
      <c r="E106" s="163">
        <v>89201603235</v>
      </c>
      <c r="F106" s="111"/>
      <c r="G106" s="182" t="s">
        <v>134</v>
      </c>
      <c r="H106" s="162" t="s">
        <v>299</v>
      </c>
      <c r="I106" s="163" t="s">
        <v>18</v>
      </c>
      <c r="J106" s="163">
        <v>11001</v>
      </c>
      <c r="K106" s="182" t="s">
        <v>93</v>
      </c>
      <c r="L106" s="228">
        <v>45001</v>
      </c>
      <c r="M106" s="164">
        <f>VLOOKUP(B106,'ALIVAR - PÓS ANALISE'!$A$8:$I$206,9,)</f>
        <v>1.97</v>
      </c>
      <c r="N106" s="164">
        <f>VLOOKUP(B106,'ALIATA - PÓS ANALISAR'!$A$8:$I$206,9,)</f>
        <v>1.8900000000000001</v>
      </c>
      <c r="O106" s="99">
        <f t="shared" si="26"/>
        <v>1.95</v>
      </c>
      <c r="P106" s="201" t="b">
        <f t="shared" si="29"/>
        <v>1</v>
      </c>
      <c r="Q106" s="164">
        <f>VLOOKUP(B106,'ALIVAR - PÓS ANALISE'!A:J,10,)</f>
        <v>2.29</v>
      </c>
      <c r="R106" s="164">
        <f>VLOOKUP(B106,'ALIATA - PÓS ANALISAR'!A:J,10,)</f>
        <v>2.99</v>
      </c>
      <c r="S106" s="99">
        <f t="shared" si="27"/>
        <v>2.4649999999999999</v>
      </c>
      <c r="T106" s="150">
        <f t="shared" si="24"/>
        <v>-0.13973799126637554</v>
      </c>
      <c r="U106" s="150">
        <f t="shared" si="28"/>
        <v>-0.36789297658862874</v>
      </c>
      <c r="V106" s="150">
        <f t="shared" si="25"/>
        <v>-0.20892494929006078</v>
      </c>
      <c r="W106" s="158"/>
      <c r="X106" s="165"/>
      <c r="Y106" s="166"/>
      <c r="Z106" s="166"/>
      <c r="AA106" s="166"/>
      <c r="AB106" s="103"/>
      <c r="AC106" s="99"/>
      <c r="AD106" s="99"/>
      <c r="AE106" s="166"/>
      <c r="AF106" s="166"/>
      <c r="AG106" s="166"/>
      <c r="AH106" s="101"/>
      <c r="AK106" s="167"/>
      <c r="AL106" s="168"/>
    </row>
    <row r="107" spans="1:40" x14ac:dyDescent="0.2">
      <c r="A107" s="111">
        <v>89201605289</v>
      </c>
      <c r="B107" s="111">
        <v>272995</v>
      </c>
      <c r="C107" s="111">
        <v>89201605289</v>
      </c>
      <c r="D107" s="111"/>
      <c r="E107" s="163">
        <v>89201605289</v>
      </c>
      <c r="F107" s="111"/>
      <c r="G107" s="182" t="s">
        <v>166</v>
      </c>
      <c r="H107" s="162" t="s">
        <v>337</v>
      </c>
      <c r="I107" s="163" t="s">
        <v>18</v>
      </c>
      <c r="J107" s="163">
        <v>10401</v>
      </c>
      <c r="K107" s="182" t="s">
        <v>73</v>
      </c>
      <c r="L107" s="228">
        <v>45001</v>
      </c>
      <c r="M107" s="164">
        <f>VLOOKUP(B107,'ALIVAR - PÓS ANALISE'!$A$8:$I$206,9,)</f>
        <v>3.44</v>
      </c>
      <c r="N107" s="164">
        <f>VLOOKUP(B107,'ALIATA - PÓS ANALISAR'!$A$8:$I$206,9,)</f>
        <v>2.75</v>
      </c>
      <c r="O107" s="99">
        <f t="shared" si="26"/>
        <v>3.2675000000000001</v>
      </c>
      <c r="P107" s="201" t="b">
        <f t="shared" si="29"/>
        <v>1</v>
      </c>
      <c r="Q107" s="164">
        <f>VLOOKUP(B107,'ALIVAR - PÓS ANALISE'!A:J,10,)</f>
        <v>3.46</v>
      </c>
      <c r="R107" s="164">
        <f>VLOOKUP(B107,'ALIATA - PÓS ANALISAR'!A:J,10,)</f>
        <v>2.75</v>
      </c>
      <c r="S107" s="99">
        <f t="shared" si="27"/>
        <v>3.2824999999999998</v>
      </c>
      <c r="T107" s="157">
        <f t="shared" si="24"/>
        <v>-5.7803468208093012E-3</v>
      </c>
      <c r="U107" s="157">
        <f t="shared" si="28"/>
        <v>0</v>
      </c>
      <c r="V107" s="150">
        <f t="shared" si="25"/>
        <v>-4.5696877380044798E-3</v>
      </c>
      <c r="W107" s="158"/>
      <c r="X107" s="165"/>
      <c r="Y107" s="166"/>
      <c r="Z107" s="166"/>
      <c r="AA107" s="166"/>
      <c r="AB107" s="103"/>
      <c r="AC107" s="99"/>
      <c r="AD107" s="99"/>
      <c r="AE107" s="166"/>
      <c r="AF107" s="166"/>
      <c r="AG107" s="166"/>
      <c r="AH107" s="101"/>
      <c r="AK107" s="167"/>
      <c r="AL107" s="168"/>
    </row>
    <row r="108" spans="1:40" x14ac:dyDescent="0.2">
      <c r="A108" s="111">
        <v>89201605360</v>
      </c>
      <c r="B108" s="111">
        <v>272996</v>
      </c>
      <c r="C108" s="111">
        <v>89201605360</v>
      </c>
      <c r="D108" s="111"/>
      <c r="E108" s="163">
        <v>89201605360</v>
      </c>
      <c r="F108" s="111"/>
      <c r="G108" s="182" t="s">
        <v>167</v>
      </c>
      <c r="H108" s="162" t="s">
        <v>338</v>
      </c>
      <c r="I108" s="163" t="s">
        <v>18</v>
      </c>
      <c r="J108" s="163">
        <v>10401</v>
      </c>
      <c r="K108" s="182" t="s">
        <v>73</v>
      </c>
      <c r="L108" s="228">
        <v>45001</v>
      </c>
      <c r="M108" s="164">
        <f>VLOOKUP(B108,'ALIVAR - PÓS ANALISE'!$A$8:$I$206,9,)</f>
        <v>3.36</v>
      </c>
      <c r="N108" s="164">
        <f>VLOOKUP(B108,'ALIATA - PÓS ANALISAR'!$A$8:$I$206,9,)</f>
        <v>3.33</v>
      </c>
      <c r="O108" s="99">
        <f t="shared" si="26"/>
        <v>3.3525</v>
      </c>
      <c r="P108" s="201" t="b">
        <f t="shared" si="29"/>
        <v>1</v>
      </c>
      <c r="Q108" s="164">
        <f>VLOOKUP(B108,'ALIVAR - PÓS ANALISE'!A:J,10,)</f>
        <v>3.34</v>
      </c>
      <c r="R108" s="164">
        <f>VLOOKUP(B108,'ALIATA - PÓS ANALISAR'!A:J,10,)</f>
        <v>3.33</v>
      </c>
      <c r="S108" s="99">
        <f t="shared" si="27"/>
        <v>3.3374999999999999</v>
      </c>
      <c r="T108" s="157">
        <f t="shared" si="24"/>
        <v>5.9880239520957446E-3</v>
      </c>
      <c r="U108" s="157">
        <f t="shared" si="28"/>
        <v>0</v>
      </c>
      <c r="V108" s="150">
        <f t="shared" si="25"/>
        <v>4.4943820224718767E-3</v>
      </c>
      <c r="W108" s="158"/>
      <c r="X108" s="165"/>
      <c r="Y108" s="166"/>
      <c r="Z108" s="166"/>
      <c r="AA108" s="166"/>
      <c r="AB108" s="103"/>
      <c r="AC108" s="99"/>
      <c r="AD108" s="99"/>
      <c r="AE108" s="166"/>
      <c r="AF108" s="166"/>
      <c r="AG108" s="166"/>
      <c r="AH108" s="211"/>
      <c r="AI108" s="212"/>
      <c r="AJ108" s="212"/>
      <c r="AK108" s="167"/>
      <c r="AL108" s="213"/>
      <c r="AM108" s="212"/>
      <c r="AN108" s="212"/>
    </row>
    <row r="109" spans="1:40" x14ac:dyDescent="0.2">
      <c r="A109" s="113">
        <v>89201605440</v>
      </c>
      <c r="B109" s="113">
        <v>272997</v>
      </c>
      <c r="C109" s="113">
        <v>89201605440</v>
      </c>
      <c r="D109" s="113"/>
      <c r="E109" s="169">
        <v>89201605440</v>
      </c>
      <c r="F109" s="113"/>
      <c r="G109" s="185" t="s">
        <v>168</v>
      </c>
      <c r="H109" s="170" t="s">
        <v>339</v>
      </c>
      <c r="I109" s="169" t="s">
        <v>18</v>
      </c>
      <c r="J109" s="163">
        <v>10401</v>
      </c>
      <c r="K109" s="182" t="s">
        <v>73</v>
      </c>
      <c r="L109" s="228">
        <v>45001</v>
      </c>
      <c r="M109" s="164">
        <f>VLOOKUP(B109,'ALIVAR - PÓS ANALISE'!$A$8:$I$206,9,)</f>
        <v>3.5300000000000002</v>
      </c>
      <c r="N109" s="164">
        <f>VLOOKUP(B109,'ALIATA - PÓS ANALISAR'!$A$8:$I$206,9,)</f>
        <v>2.75</v>
      </c>
      <c r="O109" s="99">
        <f t="shared" si="26"/>
        <v>3.335</v>
      </c>
      <c r="P109" s="162" t="b">
        <f t="shared" si="29"/>
        <v>1</v>
      </c>
      <c r="Q109" s="164">
        <f>VLOOKUP(B109,'ALIVAR - PÓS ANALISE'!A:J,10,)</f>
        <v>3.49</v>
      </c>
      <c r="R109" s="164">
        <f>VLOOKUP(B109,'ALIATA - PÓS ANALISAR'!A:J,10,)</f>
        <v>2.75</v>
      </c>
      <c r="S109" s="99">
        <f t="shared" si="27"/>
        <v>3.3050000000000002</v>
      </c>
      <c r="T109" s="157">
        <f t="shared" si="24"/>
        <v>1.1461318051575908E-2</v>
      </c>
      <c r="U109" s="157">
        <f t="shared" si="28"/>
        <v>0</v>
      </c>
      <c r="V109" s="150">
        <f t="shared" si="25"/>
        <v>9.0771558245081874E-3</v>
      </c>
      <c r="W109" s="158"/>
      <c r="X109" s="165"/>
      <c r="Y109" s="166"/>
      <c r="Z109" s="166"/>
      <c r="AA109" s="166"/>
      <c r="AB109" s="103"/>
      <c r="AC109" s="99"/>
      <c r="AD109" s="99"/>
      <c r="AE109" s="166"/>
      <c r="AF109" s="166"/>
      <c r="AG109" s="166"/>
      <c r="AH109" s="101"/>
      <c r="AK109" s="167"/>
      <c r="AL109" s="168"/>
    </row>
    <row r="110" spans="1:40" x14ac:dyDescent="0.2">
      <c r="A110" s="111">
        <v>89201606501</v>
      </c>
      <c r="B110" s="166">
        <v>299939</v>
      </c>
      <c r="C110" s="111">
        <v>89201606501</v>
      </c>
      <c r="D110" s="111"/>
      <c r="E110" s="111">
        <v>89201606501</v>
      </c>
      <c r="F110" s="111"/>
      <c r="G110" s="162" t="s">
        <v>372</v>
      </c>
      <c r="H110" s="182" t="s">
        <v>387</v>
      </c>
      <c r="I110" s="196" t="s">
        <v>18</v>
      </c>
      <c r="J110" s="111">
        <v>10401</v>
      </c>
      <c r="K110" s="162" t="s">
        <v>73</v>
      </c>
      <c r="L110" s="228">
        <v>45001</v>
      </c>
      <c r="M110" s="164">
        <f>VLOOKUP(B110,'ALIVAR - PÓS ANALISE'!$A$8:$I$206,9,)</f>
        <v>2.5</v>
      </c>
      <c r="N110" s="164">
        <f>VLOOKUP(B110,'ALIATA - PÓS ANALISAR'!$A$8:$I$206,9,)</f>
        <v>1.33</v>
      </c>
      <c r="O110" s="99">
        <f t="shared" si="26"/>
        <v>2.2075</v>
      </c>
      <c r="P110" s="162" t="b">
        <f t="shared" si="29"/>
        <v>1</v>
      </c>
      <c r="Q110" s="164">
        <f>VLOOKUP(B110,'ALIVAR - PÓS ANALISE'!A:J,10,)</f>
        <v>2.4900000000000002</v>
      </c>
      <c r="R110" s="164">
        <f>VLOOKUP(B110,'ALIATA - PÓS ANALISAR'!A:J,10,)</f>
        <v>1.99</v>
      </c>
      <c r="S110" s="99">
        <f t="shared" si="27"/>
        <v>2.3650000000000002</v>
      </c>
      <c r="T110" s="157">
        <f t="shared" si="24"/>
        <v>4.0160642570279403E-3</v>
      </c>
      <c r="U110" s="157">
        <f t="shared" si="28"/>
        <v>-0.33165829145728642</v>
      </c>
      <c r="V110" s="150">
        <f t="shared" si="25"/>
        <v>-6.6596194503171335E-2</v>
      </c>
      <c r="W110" s="158"/>
      <c r="X110" s="165"/>
      <c r="Y110" s="166"/>
      <c r="Z110" s="166"/>
      <c r="AA110" s="166"/>
      <c r="AB110" s="103"/>
      <c r="AC110" s="99"/>
      <c r="AD110" s="99"/>
      <c r="AE110" s="166"/>
      <c r="AF110" s="166"/>
      <c r="AG110" s="166"/>
      <c r="AH110" s="102"/>
      <c r="AK110" s="167"/>
      <c r="AL110" s="168"/>
    </row>
    <row r="111" spans="1:40" x14ac:dyDescent="0.2">
      <c r="A111" s="111">
        <v>89201700354</v>
      </c>
      <c r="B111" s="111">
        <v>10002</v>
      </c>
      <c r="C111" s="111">
        <v>89201700354</v>
      </c>
      <c r="D111" s="111"/>
      <c r="E111" s="163">
        <v>89201700354</v>
      </c>
      <c r="F111" s="111"/>
      <c r="G111" s="182" t="s">
        <v>77</v>
      </c>
      <c r="H111" s="162" t="s">
        <v>253</v>
      </c>
      <c r="I111" s="163" t="s">
        <v>18</v>
      </c>
      <c r="J111" s="163">
        <v>10401</v>
      </c>
      <c r="K111" s="182" t="s">
        <v>73</v>
      </c>
      <c r="L111" s="228">
        <v>45001</v>
      </c>
      <c r="M111" s="164">
        <f>VLOOKUP(B111,'ALIVAR - PÓS ANALISE'!$A$8:$I$206,9,)</f>
        <v>6.59</v>
      </c>
      <c r="N111" s="164">
        <f>VLOOKUP(B111,'ALIATA - PÓS ANALISAR'!$A$8:$I$206,9,)</f>
        <v>3.99</v>
      </c>
      <c r="O111" s="99">
        <f t="shared" si="26"/>
        <v>5.9399999999999995</v>
      </c>
      <c r="P111" s="162" t="b">
        <f t="shared" si="29"/>
        <v>1</v>
      </c>
      <c r="Q111" s="164">
        <f>VLOOKUP(B111,'ALIVAR - PÓS ANALISE'!A:J,10,)</f>
        <v>6.99</v>
      </c>
      <c r="R111" s="164">
        <f>VLOOKUP(B111,'ALIATA - PÓS ANALISAR'!A:J,10,)</f>
        <v>3.99</v>
      </c>
      <c r="S111" s="99">
        <f t="shared" si="27"/>
        <v>6.24</v>
      </c>
      <c r="T111" s="157">
        <f t="shared" si="24"/>
        <v>-5.722460658082984E-2</v>
      </c>
      <c r="U111" s="157">
        <f t="shared" si="28"/>
        <v>0</v>
      </c>
      <c r="V111" s="150">
        <f t="shared" si="25"/>
        <v>-4.8076923076923239E-2</v>
      </c>
      <c r="W111" s="158"/>
      <c r="X111" s="165"/>
      <c r="Y111" s="166"/>
      <c r="Z111" s="166"/>
      <c r="AA111" s="166"/>
      <c r="AB111" s="103"/>
      <c r="AC111" s="99"/>
      <c r="AD111" s="99"/>
      <c r="AE111" s="166"/>
      <c r="AF111" s="166"/>
      <c r="AG111" s="166"/>
      <c r="AH111" s="101"/>
      <c r="AK111" s="167"/>
      <c r="AL111" s="168"/>
    </row>
    <row r="112" spans="1:40" x14ac:dyDescent="0.2">
      <c r="A112" s="113">
        <v>89201700435</v>
      </c>
      <c r="B112" s="113">
        <v>10165</v>
      </c>
      <c r="C112" s="113">
        <v>89201700435</v>
      </c>
      <c r="D112" s="111"/>
      <c r="E112" s="169">
        <v>89201700435</v>
      </c>
      <c r="F112" s="111"/>
      <c r="G112" s="185" t="s">
        <v>106</v>
      </c>
      <c r="H112" s="170" t="s">
        <v>274</v>
      </c>
      <c r="I112" s="169" t="s">
        <v>18</v>
      </c>
      <c r="J112" s="169">
        <v>10401</v>
      </c>
      <c r="K112" s="185" t="s">
        <v>73</v>
      </c>
      <c r="L112" s="228">
        <v>45001</v>
      </c>
      <c r="M112" s="164">
        <f>VLOOKUP(B112,'ALIVAR - PÓS ANALISE'!$A$8:$I$206,9,)</f>
        <v>4.29</v>
      </c>
      <c r="N112" s="164">
        <f>VLOOKUP(B112,'ALIATA - PÓS ANALISAR'!$A$8:$I$206,9,)</f>
        <v>3.99</v>
      </c>
      <c r="O112" s="99">
        <f t="shared" si="26"/>
        <v>4.2149999999999999</v>
      </c>
      <c r="P112" s="170" t="b">
        <f t="shared" si="29"/>
        <v>1</v>
      </c>
      <c r="Q112" s="164">
        <f>VLOOKUP(B112,'ALIVAR - PÓS ANALISE'!A:J,10,)</f>
        <v>4.49</v>
      </c>
      <c r="R112" s="164">
        <f>VLOOKUP(B112,'ALIATA - PÓS ANALISAR'!A:J,10,)</f>
        <v>3.99</v>
      </c>
      <c r="S112" s="99">
        <f t="shared" si="27"/>
        <v>4.3650000000000002</v>
      </c>
      <c r="T112" s="157">
        <f t="shared" si="24"/>
        <v>-4.4543429844097981E-2</v>
      </c>
      <c r="U112" s="157">
        <f t="shared" si="28"/>
        <v>0</v>
      </c>
      <c r="V112" s="150">
        <f t="shared" si="25"/>
        <v>-3.436426116838498E-2</v>
      </c>
      <c r="W112" s="158"/>
      <c r="X112" s="165"/>
      <c r="Y112" s="111"/>
      <c r="Z112" s="166"/>
      <c r="AA112" s="166"/>
      <c r="AB112" s="103"/>
      <c r="AC112" s="99"/>
      <c r="AD112" s="99"/>
      <c r="AE112" s="166"/>
      <c r="AF112" s="166"/>
      <c r="AG112" s="166"/>
      <c r="AH112" s="101"/>
      <c r="AK112" s="167"/>
      <c r="AL112" s="168"/>
    </row>
    <row r="113" spans="1:40" x14ac:dyDescent="0.2">
      <c r="A113" s="111">
        <v>89201700605</v>
      </c>
      <c r="B113" s="111">
        <v>32284</v>
      </c>
      <c r="C113" s="111">
        <v>89201700605</v>
      </c>
      <c r="D113" s="111"/>
      <c r="E113" s="163">
        <v>89201700605</v>
      </c>
      <c r="F113" s="111"/>
      <c r="G113" s="182" t="s">
        <v>131</v>
      </c>
      <c r="H113" s="162" t="s">
        <v>297</v>
      </c>
      <c r="I113" s="163" t="s">
        <v>18</v>
      </c>
      <c r="J113" s="163">
        <v>10401</v>
      </c>
      <c r="K113" s="182" t="s">
        <v>73</v>
      </c>
      <c r="L113" s="228">
        <v>45001</v>
      </c>
      <c r="M113" s="164">
        <f>VLOOKUP(B113,'ALIVAR - PÓS ANALISE'!$A$8:$I$206,9,)</f>
        <v>4.8100000000000005</v>
      </c>
      <c r="N113" s="164">
        <f>VLOOKUP(B113,'ALIATA - PÓS ANALISAR'!$A$8:$I$206,9,)</f>
        <v>2.86</v>
      </c>
      <c r="O113" s="99">
        <f t="shared" si="26"/>
        <v>4.3224999999999998</v>
      </c>
      <c r="P113" s="162" t="b">
        <f t="shared" si="29"/>
        <v>1</v>
      </c>
      <c r="Q113" s="164">
        <f>VLOOKUP(B113,'ALIVAR - PÓS ANALISE'!A:J,10,)</f>
        <v>4.62</v>
      </c>
      <c r="R113" s="164">
        <f>VLOOKUP(B113,'ALIATA - PÓS ANALISAR'!A:J,10,)</f>
        <v>2.86</v>
      </c>
      <c r="S113" s="99">
        <f t="shared" si="27"/>
        <v>4.18</v>
      </c>
      <c r="T113" s="150">
        <f t="shared" si="24"/>
        <v>4.1125541125541121E-2</v>
      </c>
      <c r="U113" s="150">
        <f t="shared" si="28"/>
        <v>0</v>
      </c>
      <c r="V113" s="150">
        <f t="shared" si="25"/>
        <v>3.4090909090909172E-2</v>
      </c>
      <c r="W113" s="158"/>
      <c r="X113" s="165"/>
      <c r="Y113" s="166"/>
      <c r="Z113" s="166"/>
      <c r="AA113" s="166"/>
      <c r="AB113" s="103"/>
      <c r="AC113" s="99"/>
      <c r="AD113" s="99"/>
      <c r="AE113" s="166"/>
      <c r="AF113" s="166"/>
      <c r="AG113" s="166"/>
      <c r="AH113" s="101"/>
      <c r="AK113" s="167"/>
      <c r="AL113" s="168"/>
    </row>
    <row r="114" spans="1:40" x14ac:dyDescent="0.2">
      <c r="A114" s="111">
        <v>89201700788</v>
      </c>
      <c r="B114" s="111">
        <v>32271</v>
      </c>
      <c r="C114" s="111">
        <v>89201700788</v>
      </c>
      <c r="D114" s="111"/>
      <c r="E114" s="163">
        <v>89201700788</v>
      </c>
      <c r="F114" s="111"/>
      <c r="G114" s="182" t="s">
        <v>127</v>
      </c>
      <c r="H114" s="162" t="s">
        <v>293</v>
      </c>
      <c r="I114" s="163" t="s">
        <v>18</v>
      </c>
      <c r="J114" s="163">
        <v>10401</v>
      </c>
      <c r="K114" s="182" t="s">
        <v>73</v>
      </c>
      <c r="L114" s="228">
        <v>45001</v>
      </c>
      <c r="M114" s="164">
        <f>VLOOKUP(B114,'ALIVAR - PÓS ANALISE'!$A$8:$I$206,9,)</f>
        <v>4.55</v>
      </c>
      <c r="N114" s="164">
        <f>VLOOKUP(B114,'ALIATA - PÓS ANALISAR'!$A$8:$I$206,9,)</f>
        <v>3.27</v>
      </c>
      <c r="O114" s="99">
        <f t="shared" si="26"/>
        <v>4.2299999999999995</v>
      </c>
      <c r="P114" s="162" t="b">
        <f t="shared" si="29"/>
        <v>1</v>
      </c>
      <c r="Q114" s="164">
        <f>VLOOKUP(B114,'ALIVAR - PÓS ANALISE'!A:J,10,)</f>
        <v>4.6399999999999997</v>
      </c>
      <c r="R114" s="164">
        <f>VLOOKUP(B114,'ALIATA - PÓS ANALISAR'!A:J,10,)</f>
        <v>3.27</v>
      </c>
      <c r="S114" s="99">
        <f t="shared" si="27"/>
        <v>4.2974999999999994</v>
      </c>
      <c r="T114" s="157">
        <f t="shared" si="24"/>
        <v>-1.93965517241379E-2</v>
      </c>
      <c r="U114" s="157">
        <f t="shared" si="28"/>
        <v>0</v>
      </c>
      <c r="V114" s="150">
        <f t="shared" si="25"/>
        <v>-1.5706806282722474E-2</v>
      </c>
      <c r="W114" s="158"/>
      <c r="X114" s="165"/>
      <c r="Y114" s="166"/>
      <c r="Z114" s="166"/>
      <c r="AA114" s="166"/>
      <c r="AB114" s="103"/>
      <c r="AC114" s="99"/>
      <c r="AD114" s="99"/>
      <c r="AE114" s="166"/>
      <c r="AF114" s="166"/>
      <c r="AG114" s="166"/>
      <c r="AH114" s="101"/>
      <c r="AK114" s="167"/>
      <c r="AL114" s="168"/>
    </row>
    <row r="115" spans="1:40" x14ac:dyDescent="0.2">
      <c r="A115" s="111">
        <v>89201700869</v>
      </c>
      <c r="B115" s="111">
        <v>32272</v>
      </c>
      <c r="C115" s="111">
        <v>89201700869</v>
      </c>
      <c r="D115" s="111"/>
      <c r="E115" s="163">
        <v>89201700869</v>
      </c>
      <c r="F115" s="111"/>
      <c r="G115" s="182" t="s">
        <v>128</v>
      </c>
      <c r="H115" s="162" t="s">
        <v>294</v>
      </c>
      <c r="I115" s="163" t="s">
        <v>18</v>
      </c>
      <c r="J115" s="163">
        <v>10401</v>
      </c>
      <c r="K115" s="182" t="s">
        <v>73</v>
      </c>
      <c r="L115" s="228">
        <v>45001</v>
      </c>
      <c r="M115" s="164">
        <f>VLOOKUP(B115,'ALIVAR - PÓS ANALISE'!$A$8:$I$206,9,)</f>
        <v>4.92</v>
      </c>
      <c r="N115" s="164">
        <f>VLOOKUP(B115,'ALIATA - PÓS ANALISAR'!$A$8:$I$206,9,)</f>
        <v>4.0600000000000005</v>
      </c>
      <c r="O115" s="99">
        <f t="shared" si="26"/>
        <v>4.7050000000000001</v>
      </c>
      <c r="P115" s="162" t="b">
        <f t="shared" si="29"/>
        <v>1</v>
      </c>
      <c r="Q115" s="164">
        <f>VLOOKUP(B115,'ALIVAR - PÓS ANALISE'!A:J,10,)</f>
        <v>4.72</v>
      </c>
      <c r="R115" s="164">
        <f>VLOOKUP(B115,'ALIATA - PÓS ANALISAR'!A:J,10,)</f>
        <v>4.0600000000000005</v>
      </c>
      <c r="S115" s="99">
        <f t="shared" si="27"/>
        <v>4.5549999999999997</v>
      </c>
      <c r="T115" s="157">
        <f t="shared" si="24"/>
        <v>4.2372881355932313E-2</v>
      </c>
      <c r="U115" s="157">
        <f t="shared" si="28"/>
        <v>0</v>
      </c>
      <c r="V115" s="150">
        <f t="shared" si="25"/>
        <v>3.2930845225027428E-2</v>
      </c>
      <c r="W115" s="158"/>
      <c r="X115" s="165"/>
      <c r="Y115" s="166"/>
      <c r="Z115" s="166"/>
      <c r="AA115" s="166"/>
      <c r="AB115" s="103"/>
      <c r="AC115" s="99"/>
      <c r="AD115" s="99"/>
      <c r="AE115" s="166"/>
      <c r="AF115" s="166"/>
      <c r="AG115" s="166"/>
      <c r="AH115" s="101"/>
      <c r="AK115" s="167"/>
      <c r="AL115" s="168"/>
    </row>
    <row r="116" spans="1:40" x14ac:dyDescent="0.2">
      <c r="A116" s="111">
        <v>89201701750</v>
      </c>
      <c r="B116" s="111">
        <v>220427</v>
      </c>
      <c r="C116" s="111">
        <v>89201701750</v>
      </c>
      <c r="D116" s="111"/>
      <c r="E116" s="163">
        <v>89201701750</v>
      </c>
      <c r="F116" s="111"/>
      <c r="G116" s="182" t="s">
        <v>144</v>
      </c>
      <c r="H116" s="162" t="s">
        <v>313</v>
      </c>
      <c r="I116" s="163" t="s">
        <v>18</v>
      </c>
      <c r="J116" s="163">
        <v>10401</v>
      </c>
      <c r="K116" s="182" t="s">
        <v>73</v>
      </c>
      <c r="L116" s="228">
        <v>45001</v>
      </c>
      <c r="M116" s="164">
        <f>VLOOKUP(B116,'ALIVAR - PÓS ANALISE'!$A$8:$I$206,9,)</f>
        <v>4.84</v>
      </c>
      <c r="N116" s="164">
        <f>VLOOKUP(B116,'ALIATA - PÓS ANALISAR'!$A$8:$I$206,9,)</f>
        <v>3.69</v>
      </c>
      <c r="O116" s="99">
        <f t="shared" si="26"/>
        <v>4.5525000000000002</v>
      </c>
      <c r="P116" s="162" t="b">
        <f t="shared" si="29"/>
        <v>1</v>
      </c>
      <c r="Q116" s="164">
        <f>VLOOKUP(B116,'ALIVAR - PÓS ANALISE'!A:J,10,)</f>
        <v>4.72</v>
      </c>
      <c r="R116" s="164">
        <f>VLOOKUP(B116,'ALIATA - PÓS ANALISAR'!A:J,10,)</f>
        <v>3.69</v>
      </c>
      <c r="S116" s="99">
        <f t="shared" si="27"/>
        <v>4.4624999999999995</v>
      </c>
      <c r="T116" s="150">
        <f t="shared" si="24"/>
        <v>2.5423728813559254E-2</v>
      </c>
      <c r="U116" s="150">
        <f t="shared" si="28"/>
        <v>0</v>
      </c>
      <c r="V116" s="150">
        <f t="shared" si="25"/>
        <v>2.0168067226890907E-2</v>
      </c>
      <c r="W116" s="158"/>
      <c r="X116" s="165"/>
      <c r="Y116" s="166"/>
      <c r="Z116" s="166"/>
      <c r="AA116" s="166"/>
      <c r="AB116" s="103"/>
      <c r="AC116" s="99"/>
      <c r="AD116" s="99"/>
      <c r="AE116" s="166"/>
      <c r="AF116" s="166"/>
      <c r="AG116" s="166"/>
      <c r="AH116" s="104" t="s">
        <v>186</v>
      </c>
      <c r="AK116" s="167"/>
      <c r="AL116" s="168"/>
    </row>
    <row r="117" spans="1:40" x14ac:dyDescent="0.2">
      <c r="A117" s="113">
        <v>89201701830</v>
      </c>
      <c r="B117" s="113">
        <v>236326</v>
      </c>
      <c r="C117" s="113">
        <v>89201701830</v>
      </c>
      <c r="D117" s="111"/>
      <c r="E117" s="169">
        <v>89201701830</v>
      </c>
      <c r="F117" s="111"/>
      <c r="G117" s="185" t="s">
        <v>151</v>
      </c>
      <c r="H117" s="170" t="s">
        <v>322</v>
      </c>
      <c r="I117" s="169" t="s">
        <v>18</v>
      </c>
      <c r="J117" s="169">
        <v>10401</v>
      </c>
      <c r="K117" s="185" t="s">
        <v>73</v>
      </c>
      <c r="L117" s="228">
        <v>45001</v>
      </c>
      <c r="M117" s="164">
        <f>VLOOKUP(B117,'ALIVAR - PÓS ANALISE'!$A$8:$I$206,9,)</f>
        <v>4.74</v>
      </c>
      <c r="N117" s="164">
        <f>VLOOKUP(B117,'ALIATA - PÓS ANALISAR'!$A$8:$I$206,9,)</f>
        <v>3.69</v>
      </c>
      <c r="O117" s="99">
        <f t="shared" si="26"/>
        <v>4.4775</v>
      </c>
      <c r="P117" s="162" t="b">
        <f t="shared" si="29"/>
        <v>1</v>
      </c>
      <c r="Q117" s="164">
        <f>VLOOKUP(B117,'ALIVAR - PÓS ANALISE'!A:J,10,)</f>
        <v>4.49</v>
      </c>
      <c r="R117" s="164">
        <f>VLOOKUP(B117,'ALIATA - PÓS ANALISAR'!A:J,10,)</f>
        <v>3.69</v>
      </c>
      <c r="S117" s="99">
        <f t="shared" si="27"/>
        <v>4.29</v>
      </c>
      <c r="T117" s="150">
        <f t="shared" si="24"/>
        <v>5.5679287305122394E-2</v>
      </c>
      <c r="U117" s="157">
        <f t="shared" si="28"/>
        <v>0</v>
      </c>
      <c r="V117" s="150">
        <f t="shared" si="25"/>
        <v>4.3706293706293753E-2</v>
      </c>
      <c r="W117" s="158"/>
      <c r="X117" s="165"/>
      <c r="Y117" s="166"/>
      <c r="Z117" s="166"/>
      <c r="AA117" s="166"/>
      <c r="AB117" s="103"/>
      <c r="AC117" s="99"/>
      <c r="AD117" s="99"/>
      <c r="AE117" s="166"/>
      <c r="AF117" s="166"/>
      <c r="AG117" s="166"/>
      <c r="AH117" s="101"/>
      <c r="AK117" s="167"/>
      <c r="AL117" s="168"/>
    </row>
    <row r="118" spans="1:40" x14ac:dyDescent="0.2">
      <c r="A118" s="111">
        <v>89201702055</v>
      </c>
      <c r="B118" s="111">
        <v>261404</v>
      </c>
      <c r="C118" s="111">
        <v>89201702055</v>
      </c>
      <c r="D118" s="111"/>
      <c r="E118" s="163">
        <v>89201702055</v>
      </c>
      <c r="F118" s="111"/>
      <c r="G118" s="182" t="s">
        <v>164</v>
      </c>
      <c r="H118" s="162" t="s">
        <v>335</v>
      </c>
      <c r="I118" s="163" t="s">
        <v>18</v>
      </c>
      <c r="J118" s="163">
        <v>10401</v>
      </c>
      <c r="K118" s="182" t="s">
        <v>73</v>
      </c>
      <c r="L118" s="228">
        <v>45001</v>
      </c>
      <c r="M118" s="164">
        <f>VLOOKUP(B118,'ALIVAR - PÓS ANALISE'!$A$8:$I$206,9,)</f>
        <v>4.9800000000000004</v>
      </c>
      <c r="N118" s="164">
        <f>VLOOKUP(B118,'ALIATA - PÓS ANALISAR'!$A$8:$I$206,9,)</f>
        <v>4.0999999999999996</v>
      </c>
      <c r="O118" s="99">
        <f t="shared" si="26"/>
        <v>4.76</v>
      </c>
      <c r="P118" s="162" t="b">
        <f t="shared" si="29"/>
        <v>1</v>
      </c>
      <c r="Q118" s="164">
        <f>VLOOKUP(B118,'ALIVAR - PÓS ANALISE'!A:J,10,)</f>
        <v>4.9800000000000004</v>
      </c>
      <c r="R118" s="164">
        <f>VLOOKUP(B118,'ALIATA - PÓS ANALISAR'!A:J,10,)</f>
        <v>4.0999999999999996</v>
      </c>
      <c r="S118" s="99">
        <f t="shared" si="27"/>
        <v>4.76</v>
      </c>
      <c r="T118" s="150">
        <f t="shared" si="24"/>
        <v>0</v>
      </c>
      <c r="U118" s="150">
        <f t="shared" si="28"/>
        <v>0</v>
      </c>
      <c r="V118" s="150">
        <f t="shared" si="25"/>
        <v>0</v>
      </c>
      <c r="W118" s="158"/>
      <c r="X118" s="103"/>
      <c r="Y118" s="99"/>
      <c r="Z118" s="166"/>
      <c r="AA118" s="111"/>
      <c r="AB118" s="103"/>
      <c r="AC118" s="99"/>
      <c r="AD118" s="99"/>
      <c r="AE118" s="100"/>
      <c r="AF118" s="166"/>
      <c r="AG118" s="166"/>
      <c r="AH118" s="101"/>
      <c r="AK118" s="167"/>
      <c r="AL118" s="168"/>
    </row>
    <row r="119" spans="1:40" x14ac:dyDescent="0.2">
      <c r="A119" s="111">
        <v>89201800227</v>
      </c>
      <c r="B119" s="111">
        <v>10801</v>
      </c>
      <c r="C119" s="111">
        <v>89201800227</v>
      </c>
      <c r="D119" s="111"/>
      <c r="E119" s="163">
        <v>89201800227</v>
      </c>
      <c r="F119" s="111"/>
      <c r="G119" s="182" t="s">
        <v>109</v>
      </c>
      <c r="H119" s="162" t="s">
        <v>276</v>
      </c>
      <c r="I119" s="163" t="s">
        <v>18</v>
      </c>
      <c r="J119" s="163">
        <v>10402</v>
      </c>
      <c r="K119" s="182" t="s">
        <v>80</v>
      </c>
      <c r="L119" s="228">
        <v>45001</v>
      </c>
      <c r="M119" s="164">
        <f>VLOOKUP(B119,'ALIVAR - PÓS ANALISE'!$A$8:$I$206,9,)</f>
        <v>3.69</v>
      </c>
      <c r="N119" s="164">
        <f>VLOOKUP(B119,'ALIATA - PÓS ANALISAR'!$A$8:$I$206,9,)</f>
        <v>2.4900000000000002</v>
      </c>
      <c r="O119" s="99">
        <f t="shared" si="26"/>
        <v>3.39</v>
      </c>
      <c r="P119" s="162" t="b">
        <f t="shared" si="29"/>
        <v>1</v>
      </c>
      <c r="Q119" s="164">
        <f>VLOOKUP(B119,'ALIVAR - PÓS ANALISE'!A:J,10,)</f>
        <v>3.64</v>
      </c>
      <c r="R119" s="164">
        <f>VLOOKUP(B119,'ALIATA - PÓS ANALISAR'!A:J,10,)</f>
        <v>2.57</v>
      </c>
      <c r="S119" s="99">
        <f t="shared" si="27"/>
        <v>3.3725000000000001</v>
      </c>
      <c r="T119" s="157">
        <f t="shared" si="24"/>
        <v>1.3736263736263687E-2</v>
      </c>
      <c r="U119" s="157">
        <f t="shared" si="28"/>
        <v>-3.112840466926059E-2</v>
      </c>
      <c r="V119" s="150">
        <f t="shared" si="25"/>
        <v>5.1890289103040388E-3</v>
      </c>
      <c r="W119" s="158"/>
      <c r="X119" s="103"/>
      <c r="Y119" s="99"/>
      <c r="Z119" s="166"/>
      <c r="AA119" s="166"/>
      <c r="AB119" s="103"/>
      <c r="AC119" s="99"/>
      <c r="AD119" s="99"/>
      <c r="AE119" s="166"/>
      <c r="AF119" s="166"/>
      <c r="AG119" s="166"/>
      <c r="AH119" s="101"/>
      <c r="AK119" s="167"/>
      <c r="AL119" s="168"/>
    </row>
    <row r="120" spans="1:40" x14ac:dyDescent="0.2">
      <c r="A120" s="111">
        <v>89201800570</v>
      </c>
      <c r="B120" s="111">
        <v>10802</v>
      </c>
      <c r="C120" s="111">
        <v>89201800570</v>
      </c>
      <c r="D120" s="111"/>
      <c r="E120" s="163">
        <v>89201800570</v>
      </c>
      <c r="F120" s="111"/>
      <c r="G120" s="182" t="s">
        <v>110</v>
      </c>
      <c r="H120" s="162" t="s">
        <v>277</v>
      </c>
      <c r="I120" s="163" t="s">
        <v>18</v>
      </c>
      <c r="J120" s="163">
        <v>10402</v>
      </c>
      <c r="K120" s="182" t="s">
        <v>80</v>
      </c>
      <c r="L120" s="228">
        <v>45001</v>
      </c>
      <c r="M120" s="164">
        <f>VLOOKUP(B120,'ALIVAR - PÓS ANALISE'!$A$8:$I$206,9,)</f>
        <v>3.49</v>
      </c>
      <c r="N120" s="164">
        <f>VLOOKUP(B120,'ALIATA - PÓS ANALISAR'!$A$8:$I$206,9,)</f>
        <v>3.0300000000000002</v>
      </c>
      <c r="O120" s="99">
        <f t="shared" si="26"/>
        <v>3.375</v>
      </c>
      <c r="P120" s="162" t="b">
        <f t="shared" si="29"/>
        <v>1</v>
      </c>
      <c r="Q120" s="164">
        <f>VLOOKUP(B120,'ALIVAR - PÓS ANALISE'!A:J,10,)</f>
        <v>3.42</v>
      </c>
      <c r="R120" s="164">
        <f>VLOOKUP(B120,'ALIATA - PÓS ANALISAR'!A:J,10,)</f>
        <v>3.0300000000000002</v>
      </c>
      <c r="S120" s="99">
        <f t="shared" si="27"/>
        <v>3.3224999999999998</v>
      </c>
      <c r="T120" s="157">
        <f t="shared" si="24"/>
        <v>2.0467836257310079E-2</v>
      </c>
      <c r="U120" s="157">
        <f t="shared" si="28"/>
        <v>0</v>
      </c>
      <c r="V120" s="150">
        <f t="shared" si="25"/>
        <v>1.5801354401805856E-2</v>
      </c>
      <c r="W120" s="158"/>
      <c r="X120" s="103"/>
      <c r="Y120" s="99"/>
      <c r="Z120" s="166"/>
      <c r="AA120" s="166"/>
      <c r="AB120" s="103"/>
      <c r="AC120" s="99"/>
      <c r="AD120" s="99"/>
      <c r="AE120" s="166"/>
      <c r="AF120" s="166"/>
      <c r="AG120" s="166"/>
      <c r="AH120" s="101"/>
      <c r="AK120" s="167"/>
      <c r="AL120" s="168"/>
    </row>
    <row r="121" spans="1:40" x14ac:dyDescent="0.2">
      <c r="A121" s="111">
        <v>89201801622</v>
      </c>
      <c r="B121" s="111">
        <v>41709</v>
      </c>
      <c r="C121" s="111">
        <v>89201801622</v>
      </c>
      <c r="D121" s="111"/>
      <c r="E121" s="163">
        <v>89201801622</v>
      </c>
      <c r="F121" s="111"/>
      <c r="G121" s="182" t="s">
        <v>109</v>
      </c>
      <c r="H121" s="162" t="s">
        <v>300</v>
      </c>
      <c r="I121" s="163" t="s">
        <v>18</v>
      </c>
      <c r="J121" s="163">
        <v>10402</v>
      </c>
      <c r="K121" s="182" t="s">
        <v>80</v>
      </c>
      <c r="L121" s="228">
        <v>45001</v>
      </c>
      <c r="M121" s="164">
        <f>VLOOKUP(B121,'ALIVAR - PÓS ANALISE'!$A$8:$I$206,9,)</f>
        <v>4.2700000000000005</v>
      </c>
      <c r="N121" s="164">
        <f>VLOOKUP(B121,'ALIATA - PÓS ANALISAR'!$A$8:$I$206,9,)</f>
        <v>3.87</v>
      </c>
      <c r="O121" s="99">
        <f t="shared" si="26"/>
        <v>4.17</v>
      </c>
      <c r="P121" s="162" t="b">
        <f t="shared" si="29"/>
        <v>1</v>
      </c>
      <c r="Q121" s="164">
        <f>VLOOKUP(B121,'ALIVAR - PÓS ANALISE'!A:J,10,)</f>
        <v>4.8899999999999997</v>
      </c>
      <c r="R121" s="164">
        <f>VLOOKUP(B121,'ALIATA - PÓS ANALISAR'!A:J,10,)</f>
        <v>3.87</v>
      </c>
      <c r="S121" s="99">
        <f t="shared" si="27"/>
        <v>4.6349999999999998</v>
      </c>
      <c r="T121" s="150">
        <f t="shared" si="24"/>
        <v>-0.12678936605316959</v>
      </c>
      <c r="U121" s="150">
        <f t="shared" si="28"/>
        <v>0</v>
      </c>
      <c r="V121" s="150">
        <f t="shared" si="25"/>
        <v>-0.10032362459546929</v>
      </c>
      <c r="W121" s="158"/>
      <c r="X121" s="165"/>
      <c r="Y121" s="166"/>
      <c r="Z121" s="166"/>
      <c r="AA121" s="166"/>
      <c r="AB121" s="103"/>
      <c r="AC121" s="99"/>
      <c r="AD121" s="99"/>
      <c r="AE121" s="166"/>
      <c r="AF121" s="166"/>
      <c r="AG121" s="166"/>
      <c r="AH121" s="101"/>
      <c r="AK121" s="167"/>
      <c r="AL121" s="168"/>
    </row>
    <row r="122" spans="1:40" x14ac:dyDescent="0.2">
      <c r="A122" s="111">
        <v>89201801894</v>
      </c>
      <c r="B122" s="111">
        <v>204908</v>
      </c>
      <c r="C122" s="111">
        <v>89201801894</v>
      </c>
      <c r="D122" s="111"/>
      <c r="E122" s="163">
        <v>89201801894</v>
      </c>
      <c r="F122" s="111"/>
      <c r="G122" s="182" t="s">
        <v>110</v>
      </c>
      <c r="H122" s="162" t="s">
        <v>305</v>
      </c>
      <c r="I122" s="163" t="s">
        <v>18</v>
      </c>
      <c r="J122" s="163">
        <v>10402</v>
      </c>
      <c r="K122" s="182" t="s">
        <v>80</v>
      </c>
      <c r="L122" s="228">
        <v>45001</v>
      </c>
      <c r="M122" s="164">
        <f>VLOOKUP(B122,'ALIVAR - PÓS ANALISE'!$A$8:$I$206,9,)</f>
        <v>5.5600000000000005</v>
      </c>
      <c r="N122" s="164">
        <f>VLOOKUP(B122,'ALIATA - PÓS ANALISAR'!$A$8:$I$206,9,)</f>
        <v>4.88</v>
      </c>
      <c r="O122" s="99">
        <f t="shared" si="26"/>
        <v>5.3900000000000006</v>
      </c>
      <c r="P122" s="162" t="b">
        <f t="shared" si="29"/>
        <v>1</v>
      </c>
      <c r="Q122" s="164">
        <f>VLOOKUP(B122,'ALIVAR - PÓS ANALISE'!A:J,10,)</f>
        <v>4.97</v>
      </c>
      <c r="R122" s="164">
        <f>VLOOKUP(B122,'ALIATA - PÓS ANALISAR'!A:J,10,)</f>
        <v>4.78</v>
      </c>
      <c r="S122" s="99">
        <f t="shared" si="27"/>
        <v>4.9224999999999994</v>
      </c>
      <c r="T122" s="150">
        <f t="shared" si="24"/>
        <v>0.11871227364185133</v>
      </c>
      <c r="U122" s="150">
        <f t="shared" si="28"/>
        <v>2.0920502092050208E-2</v>
      </c>
      <c r="V122" s="150">
        <f t="shared" si="25"/>
        <v>9.4972067039106323E-2</v>
      </c>
      <c r="W122" s="158"/>
      <c r="X122" s="165"/>
      <c r="Y122" s="166"/>
      <c r="Z122" s="166"/>
      <c r="AA122" s="166"/>
      <c r="AB122" s="103"/>
      <c r="AC122" s="99"/>
      <c r="AD122" s="99"/>
      <c r="AE122" s="166"/>
      <c r="AF122" s="166"/>
      <c r="AG122" s="166"/>
      <c r="AH122" s="101"/>
      <c r="AK122" s="167"/>
      <c r="AL122" s="168"/>
    </row>
    <row r="123" spans="1:40" x14ac:dyDescent="0.2">
      <c r="A123" s="113">
        <v>89201802866</v>
      </c>
      <c r="B123" s="113">
        <v>236320</v>
      </c>
      <c r="C123" s="113">
        <v>89201802866</v>
      </c>
      <c r="D123" s="113"/>
      <c r="E123" s="169">
        <v>89201802866</v>
      </c>
      <c r="F123" s="113"/>
      <c r="G123" s="185" t="s">
        <v>110</v>
      </c>
      <c r="H123" s="170" t="s">
        <v>319</v>
      </c>
      <c r="I123" s="169" t="s">
        <v>18</v>
      </c>
      <c r="J123" s="169">
        <v>10402</v>
      </c>
      <c r="K123" s="191" t="s">
        <v>80</v>
      </c>
      <c r="L123" s="228">
        <v>45001</v>
      </c>
      <c r="M123" s="231">
        <f>VLOOKUP(B123,'ALIVAR - PÓS ANALISE'!$A$8:$I$206,9,)</f>
        <v>0</v>
      </c>
      <c r="N123" s="164">
        <f>VLOOKUP(B123,'ALIATA - PÓS ANALISAR'!$A$8:$I$206,9,)</f>
        <v>0.22</v>
      </c>
      <c r="O123" s="232">
        <f>1.1*N123</f>
        <v>0.24200000000000002</v>
      </c>
      <c r="P123" s="233" t="b">
        <f t="shared" si="29"/>
        <v>0</v>
      </c>
      <c r="Q123" s="164">
        <f>VLOOKUP(B123,'ALIVAR - PÓS ANALISE'!A:J,10,)</f>
        <v>0</v>
      </c>
      <c r="R123" s="164">
        <f>VLOOKUP(B123,'ALIATA - PÓS ANALISAR'!A:J,10,)</f>
        <v>0.33</v>
      </c>
      <c r="S123" s="99">
        <f>1.1*R123</f>
        <v>0.36300000000000004</v>
      </c>
      <c r="T123" s="150"/>
      <c r="U123" s="150">
        <f t="shared" si="28"/>
        <v>-0.33333333333333337</v>
      </c>
      <c r="V123" s="150">
        <f t="shared" si="25"/>
        <v>-0.33333333333333337</v>
      </c>
      <c r="W123" s="158"/>
      <c r="X123" s="165"/>
      <c r="Y123" s="166"/>
      <c r="Z123" s="166"/>
      <c r="AA123" s="166"/>
      <c r="AB123" s="103"/>
      <c r="AC123" s="99"/>
      <c r="AD123" s="99"/>
      <c r="AE123" s="166"/>
      <c r="AF123" s="166"/>
      <c r="AG123" s="166"/>
      <c r="AH123" s="104" t="s">
        <v>196</v>
      </c>
      <c r="AK123" s="167"/>
      <c r="AL123" s="168"/>
    </row>
    <row r="124" spans="1:40" x14ac:dyDescent="0.2">
      <c r="A124" s="111">
        <v>89201802947</v>
      </c>
      <c r="B124" s="111">
        <v>278375</v>
      </c>
      <c r="C124" s="111">
        <v>89201802947</v>
      </c>
      <c r="D124" s="111"/>
      <c r="E124" s="163">
        <v>89201802947</v>
      </c>
      <c r="F124" s="111"/>
      <c r="G124" s="182" t="s">
        <v>110</v>
      </c>
      <c r="H124" s="162" t="s">
        <v>346</v>
      </c>
      <c r="I124" s="163" t="s">
        <v>18</v>
      </c>
      <c r="J124" s="163">
        <v>10402</v>
      </c>
      <c r="K124" s="182" t="s">
        <v>80</v>
      </c>
      <c r="L124" s="228">
        <v>45001</v>
      </c>
      <c r="M124" s="164">
        <f>VLOOKUP(B124,'ALIVAR - PÓS ANALISE'!$A$8:$I$206,9,)</f>
        <v>11.43</v>
      </c>
      <c r="N124" s="164">
        <f>VLOOKUP(B124,'ALIATA - PÓS ANALISAR'!$A$8:$I$206,9,)</f>
        <v>9.73</v>
      </c>
      <c r="O124" s="108">
        <f>N124+0.75*(M124-N124)</f>
        <v>11.004999999999999</v>
      </c>
      <c r="P124" s="170" t="b">
        <f t="shared" si="29"/>
        <v>1</v>
      </c>
      <c r="Q124" s="164">
        <f>VLOOKUP(B124,'ALIVAR - PÓS ANALISE'!A:J,10,)</f>
        <v>8.39</v>
      </c>
      <c r="R124" s="164">
        <f>VLOOKUP(B124,'ALIATA - PÓS ANALISAR'!A:J,10,)</f>
        <v>6.99</v>
      </c>
      <c r="S124" s="99">
        <f>R124+0.75*(Q124-R124)</f>
        <v>8.0400000000000009</v>
      </c>
      <c r="T124" s="150">
        <f t="shared" ref="T124:T155" si="30">M124/Q124-1</f>
        <v>0.36233611442193081</v>
      </c>
      <c r="U124" s="157">
        <f t="shared" si="28"/>
        <v>0.39198855507868391</v>
      </c>
      <c r="V124" s="150">
        <f t="shared" ref="V124:V155" si="31">O124/S124-1</f>
        <v>0.36878109452736285</v>
      </c>
      <c r="W124" s="158"/>
      <c r="X124" s="165"/>
      <c r="Y124" s="166"/>
      <c r="Z124" s="166"/>
      <c r="AA124" s="166"/>
      <c r="AB124" s="103"/>
      <c r="AC124" s="99"/>
      <c r="AD124" s="99"/>
      <c r="AE124" s="166"/>
      <c r="AF124" s="166"/>
      <c r="AG124" s="166"/>
      <c r="AH124" s="101"/>
      <c r="AK124" s="167"/>
      <c r="AL124" s="168"/>
    </row>
    <row r="125" spans="1:40" x14ac:dyDescent="0.2">
      <c r="A125" s="111">
        <v>89201803080</v>
      </c>
      <c r="B125" s="111">
        <v>278376</v>
      </c>
      <c r="C125" s="111">
        <v>89201803080</v>
      </c>
      <c r="D125" s="111"/>
      <c r="E125" s="163">
        <v>89201803080</v>
      </c>
      <c r="F125" s="111"/>
      <c r="G125" s="182" t="s">
        <v>174</v>
      </c>
      <c r="H125" s="162" t="s">
        <v>347</v>
      </c>
      <c r="I125" s="163" t="s">
        <v>18</v>
      </c>
      <c r="J125" s="163">
        <v>10402</v>
      </c>
      <c r="K125" s="182" t="s">
        <v>80</v>
      </c>
      <c r="L125" s="228">
        <v>45001</v>
      </c>
      <c r="M125" s="164">
        <f>VLOOKUP(B125,'ALIVAR - PÓS ANALISE'!$A$8:$I$206,9,)</f>
        <v>2.99</v>
      </c>
      <c r="N125" s="231">
        <f>VLOOKUP(B125,'ALIATA - PÓS ANALISAR'!$A$8:$I$206,9,)</f>
        <v>0</v>
      </c>
      <c r="O125" s="232">
        <f>0.9*M125</f>
        <v>2.6910000000000003</v>
      </c>
      <c r="P125" s="234" t="b">
        <f t="shared" si="29"/>
        <v>1</v>
      </c>
      <c r="Q125" s="164">
        <f>VLOOKUP(B125,'ALIVAR - PÓS ANALISE'!A:J,10,)</f>
        <v>2.99</v>
      </c>
      <c r="R125" s="164">
        <f>VLOOKUP(B125,'ALIATA - PÓS ANALISAR'!A:J,10,)</f>
        <v>0</v>
      </c>
      <c r="S125" s="99">
        <f>0.9*Q125</f>
        <v>2.6910000000000003</v>
      </c>
      <c r="T125" s="157">
        <f t="shared" si="30"/>
        <v>0</v>
      </c>
      <c r="U125" s="157"/>
      <c r="V125" s="150">
        <f t="shared" si="31"/>
        <v>0</v>
      </c>
      <c r="W125" s="158"/>
      <c r="X125" s="165"/>
      <c r="Y125" s="166"/>
      <c r="Z125" s="166"/>
      <c r="AA125" s="166"/>
      <c r="AB125" s="103"/>
      <c r="AC125" s="99"/>
      <c r="AD125" s="99"/>
      <c r="AE125" s="166"/>
      <c r="AF125" s="166"/>
      <c r="AG125" s="166"/>
      <c r="AH125" s="101"/>
      <c r="AK125" s="167"/>
      <c r="AL125" s="168"/>
    </row>
    <row r="126" spans="1:40" x14ac:dyDescent="0.2">
      <c r="A126" s="172">
        <v>89201803161</v>
      </c>
      <c r="B126" s="172">
        <v>278374</v>
      </c>
      <c r="C126" s="172">
        <v>89201803161</v>
      </c>
      <c r="D126" s="111"/>
      <c r="E126" s="176">
        <v>89201803161</v>
      </c>
      <c r="F126" s="111"/>
      <c r="G126" s="193" t="s">
        <v>173</v>
      </c>
      <c r="H126" s="162" t="s">
        <v>345</v>
      </c>
      <c r="I126" s="176" t="s">
        <v>18</v>
      </c>
      <c r="J126" s="176">
        <v>10402</v>
      </c>
      <c r="K126" s="194" t="s">
        <v>80</v>
      </c>
      <c r="L126" s="228">
        <v>45001</v>
      </c>
      <c r="M126" s="164">
        <f>VLOOKUP(B126,'ALIVAR - PÓS ANALISE'!$A$8:$I$206,9,)</f>
        <v>5.58</v>
      </c>
      <c r="N126" s="164">
        <f>VLOOKUP(B126,'ALIATA - PÓS ANALISAR'!$A$8:$I$206,9,)</f>
        <v>4.66</v>
      </c>
      <c r="O126" s="108">
        <f>N126+0.75*(M126-N126)</f>
        <v>5.35</v>
      </c>
      <c r="P126" s="170" t="b">
        <f t="shared" si="29"/>
        <v>1</v>
      </c>
      <c r="Q126" s="164">
        <f>VLOOKUP(B126,'ALIVAR - PÓS ANALISE'!A:J,10,)</f>
        <v>5</v>
      </c>
      <c r="R126" s="164">
        <f>VLOOKUP(B126,'ALIATA - PÓS ANALISAR'!A:J,10,)</f>
        <v>4.66</v>
      </c>
      <c r="S126" s="99">
        <f>R126+0.75*(Q126-R126)</f>
        <v>4.915</v>
      </c>
      <c r="T126" s="150">
        <f t="shared" si="30"/>
        <v>0.1160000000000001</v>
      </c>
      <c r="U126" s="157">
        <f>N126/R126-1</f>
        <v>0</v>
      </c>
      <c r="V126" s="150">
        <f t="shared" si="31"/>
        <v>8.8504577822990704E-2</v>
      </c>
      <c r="W126" s="158"/>
      <c r="X126" s="165"/>
      <c r="Y126" s="166"/>
      <c r="Z126" s="166"/>
      <c r="AA126" s="166"/>
      <c r="AB126" s="103"/>
      <c r="AC126" s="99"/>
      <c r="AD126" s="99"/>
      <c r="AE126" s="166"/>
      <c r="AF126" s="166"/>
      <c r="AG126" s="166"/>
      <c r="AH126" s="104" t="s">
        <v>354</v>
      </c>
      <c r="AJ126" s="155"/>
      <c r="AK126" s="167"/>
      <c r="AL126" s="168"/>
    </row>
    <row r="127" spans="1:40" x14ac:dyDescent="0.2">
      <c r="A127" s="111">
        <v>89201900108</v>
      </c>
      <c r="B127" s="111">
        <v>10009</v>
      </c>
      <c r="C127" s="111">
        <v>89201900108</v>
      </c>
      <c r="D127" s="111"/>
      <c r="E127" s="163">
        <v>89201900108</v>
      </c>
      <c r="F127" s="111"/>
      <c r="G127" s="182" t="s">
        <v>79</v>
      </c>
      <c r="H127" s="162" t="s">
        <v>255</v>
      </c>
      <c r="I127" s="163" t="s">
        <v>18</v>
      </c>
      <c r="J127" s="163">
        <v>10402</v>
      </c>
      <c r="K127" s="182" t="s">
        <v>80</v>
      </c>
      <c r="L127" s="228">
        <v>45001</v>
      </c>
      <c r="M127" s="164">
        <f>VLOOKUP(B127,'ALIVAR - PÓS ANALISE'!$A$8:$I$206,9,)</f>
        <v>6.86</v>
      </c>
      <c r="N127" s="164">
        <f>VLOOKUP(B127,'ALIATA - PÓS ANALISAR'!$A$8:$I$206,9,)</f>
        <v>5.2700000000000005</v>
      </c>
      <c r="O127" s="99">
        <f>N127+0.75*(M127-N127)</f>
        <v>6.4625000000000004</v>
      </c>
      <c r="P127" s="162" t="b">
        <f t="shared" si="29"/>
        <v>1</v>
      </c>
      <c r="Q127" s="164">
        <f>VLOOKUP(B127,'ALIVAR - PÓS ANALISE'!A:J,10,)</f>
        <v>6.3500000000000005</v>
      </c>
      <c r="R127" s="164">
        <f>VLOOKUP(B127,'ALIATA - PÓS ANALISAR'!A:J,10,)</f>
        <v>5.58</v>
      </c>
      <c r="S127" s="99">
        <f>R127+0.75*(Q127-R127)</f>
        <v>6.1575000000000006</v>
      </c>
      <c r="T127" s="157">
        <f t="shared" si="30"/>
        <v>8.0314960629921162E-2</v>
      </c>
      <c r="U127" s="157">
        <f>N127/R127-1</f>
        <v>-5.5555555555555469E-2</v>
      </c>
      <c r="V127" s="150">
        <f t="shared" si="31"/>
        <v>4.9533089727973989E-2</v>
      </c>
      <c r="W127" s="158"/>
      <c r="X127" s="165"/>
      <c r="Y127" s="166"/>
      <c r="Z127" s="166"/>
      <c r="AA127" s="166"/>
      <c r="AB127" s="103"/>
      <c r="AC127" s="99"/>
      <c r="AD127" s="99"/>
      <c r="AE127" s="166"/>
      <c r="AF127" s="166"/>
      <c r="AG127" s="166"/>
      <c r="AH127" s="211"/>
      <c r="AI127" s="212"/>
      <c r="AJ127" s="212"/>
      <c r="AK127" s="167"/>
      <c r="AL127" s="213"/>
      <c r="AM127" s="212"/>
      <c r="AN127" s="212"/>
    </row>
    <row r="128" spans="1:40" x14ac:dyDescent="0.2">
      <c r="A128" s="111">
        <v>89201901414</v>
      </c>
      <c r="B128" s="111">
        <v>200522</v>
      </c>
      <c r="C128" s="111">
        <v>89201901414</v>
      </c>
      <c r="D128" s="111"/>
      <c r="E128" s="163">
        <v>89201901414</v>
      </c>
      <c r="F128" s="111"/>
      <c r="G128" s="182" t="s">
        <v>136</v>
      </c>
      <c r="H128" s="162" t="s">
        <v>302</v>
      </c>
      <c r="I128" s="163" t="s">
        <v>11</v>
      </c>
      <c r="J128" s="163">
        <v>10402</v>
      </c>
      <c r="K128" s="182" t="s">
        <v>80</v>
      </c>
      <c r="L128" s="228">
        <v>45001</v>
      </c>
      <c r="M128" s="164">
        <f>VLOOKUP(B128,'ALIVAR - PÓS ANALISE'!$A$8:$I$206,9,)</f>
        <v>14.38</v>
      </c>
      <c r="N128" s="231">
        <f>VLOOKUP(B128,'ALIATA - PÓS ANALISAR'!$A$8:$I$206,9,)</f>
        <v>0</v>
      </c>
      <c r="O128" s="232">
        <f>0.9*M128</f>
        <v>12.942</v>
      </c>
      <c r="P128" s="234" t="b">
        <f t="shared" si="29"/>
        <v>1</v>
      </c>
      <c r="Q128" s="164">
        <f>VLOOKUP(B128,'ALIVAR - PÓS ANALISE'!A:J,10,)</f>
        <v>14.01</v>
      </c>
      <c r="R128" s="164">
        <f>VLOOKUP(B128,'ALIATA - PÓS ANALISAR'!A:J,10,)</f>
        <v>0</v>
      </c>
      <c r="S128" s="99">
        <f>0.9*Q128</f>
        <v>12.609</v>
      </c>
      <c r="T128" s="157">
        <f t="shared" si="30"/>
        <v>2.6409707351891631E-2</v>
      </c>
      <c r="U128" s="150"/>
      <c r="V128" s="150">
        <f t="shared" si="31"/>
        <v>2.6409707351891631E-2</v>
      </c>
      <c r="W128" s="158"/>
      <c r="X128" s="165"/>
      <c r="Y128" s="166"/>
      <c r="Z128" s="166"/>
      <c r="AA128" s="166"/>
      <c r="AB128" s="103"/>
      <c r="AC128" s="99"/>
      <c r="AD128" s="99"/>
      <c r="AE128" s="166"/>
      <c r="AF128" s="166"/>
      <c r="AG128" s="166"/>
      <c r="AH128" s="101"/>
      <c r="AK128" s="167"/>
      <c r="AL128" s="168"/>
    </row>
    <row r="129" spans="1:40" x14ac:dyDescent="0.2">
      <c r="A129" s="111">
        <v>89201901503</v>
      </c>
      <c r="B129" s="111">
        <v>203805</v>
      </c>
      <c r="C129" s="111">
        <v>89201901503</v>
      </c>
      <c r="D129" s="111"/>
      <c r="E129" s="163">
        <v>89201901503</v>
      </c>
      <c r="F129" s="111"/>
      <c r="G129" s="182" t="s">
        <v>137</v>
      </c>
      <c r="H129" s="162" t="s">
        <v>304</v>
      </c>
      <c r="I129" s="163" t="s">
        <v>11</v>
      </c>
      <c r="J129" s="163">
        <v>10402</v>
      </c>
      <c r="K129" s="182" t="s">
        <v>80</v>
      </c>
      <c r="L129" s="228">
        <v>45001</v>
      </c>
      <c r="M129" s="164">
        <f>VLOOKUP(B129,'ALIVAR - PÓS ANALISE'!$A$8:$I$206,9,)</f>
        <v>18.59</v>
      </c>
      <c r="N129" s="231">
        <f>VLOOKUP(B129,'ALIATA - PÓS ANALISAR'!$A$8:$I$206,9,)</f>
        <v>0</v>
      </c>
      <c r="O129" s="232">
        <f>0.9*M129</f>
        <v>16.731000000000002</v>
      </c>
      <c r="P129" s="234" t="b">
        <f t="shared" si="29"/>
        <v>1</v>
      </c>
      <c r="Q129" s="164">
        <f>VLOOKUP(B129,'ALIVAR - PÓS ANALISE'!A:J,10,)</f>
        <v>17.900000000000002</v>
      </c>
      <c r="R129" s="164">
        <f>VLOOKUP(B129,'ALIATA - PÓS ANALISAR'!A:J,10,)</f>
        <v>0</v>
      </c>
      <c r="S129" s="99">
        <f>0.9*Q129</f>
        <v>16.110000000000003</v>
      </c>
      <c r="T129" s="157">
        <f t="shared" si="30"/>
        <v>3.8547486033519318E-2</v>
      </c>
      <c r="U129" s="150"/>
      <c r="V129" s="150">
        <f t="shared" si="31"/>
        <v>3.854748603351954E-2</v>
      </c>
      <c r="W129" s="158"/>
      <c r="X129" s="165"/>
      <c r="Y129" s="166"/>
      <c r="Z129" s="166"/>
      <c r="AA129" s="166"/>
      <c r="AB129" s="103"/>
      <c r="AC129" s="99"/>
      <c r="AD129" s="99"/>
      <c r="AE129" s="166"/>
      <c r="AF129" s="166"/>
      <c r="AG129" s="166"/>
      <c r="AH129" s="101"/>
      <c r="AK129" s="167"/>
      <c r="AL129" s="168"/>
    </row>
    <row r="130" spans="1:40" x14ac:dyDescent="0.2">
      <c r="A130" s="111">
        <v>89201901686</v>
      </c>
      <c r="B130" s="111">
        <v>203804</v>
      </c>
      <c r="C130" s="111">
        <v>89201901686</v>
      </c>
      <c r="D130" s="111"/>
      <c r="E130" s="163">
        <v>89201901686</v>
      </c>
      <c r="F130" s="111"/>
      <c r="G130" s="182" t="s">
        <v>137</v>
      </c>
      <c r="H130" s="162" t="s">
        <v>303</v>
      </c>
      <c r="I130" s="163" t="s">
        <v>11</v>
      </c>
      <c r="J130" s="163">
        <v>10402</v>
      </c>
      <c r="K130" s="182" t="s">
        <v>80</v>
      </c>
      <c r="L130" s="228">
        <v>45001</v>
      </c>
      <c r="M130" s="164">
        <f>VLOOKUP(B130,'ALIVAR - PÓS ANALISE'!$A$8:$I$206,9,)</f>
        <v>14.8</v>
      </c>
      <c r="N130" s="231">
        <f>VLOOKUP(B130,'ALIATA - PÓS ANALISAR'!$A$8:$I$206,9,)</f>
        <v>0</v>
      </c>
      <c r="O130" s="232">
        <f>0.9*M130</f>
        <v>13.32</v>
      </c>
      <c r="P130" s="234" t="b">
        <f t="shared" si="29"/>
        <v>1</v>
      </c>
      <c r="Q130" s="164">
        <f>VLOOKUP(B130,'ALIVAR - PÓS ANALISE'!A:J,10,)</f>
        <v>17.3</v>
      </c>
      <c r="R130" s="164">
        <f>VLOOKUP(B130,'ALIATA - PÓS ANALISAR'!A:J,10,)</f>
        <v>0</v>
      </c>
      <c r="S130" s="99">
        <f>0.9*Q130</f>
        <v>15.57</v>
      </c>
      <c r="T130" s="157">
        <f t="shared" si="30"/>
        <v>-0.1445086705202312</v>
      </c>
      <c r="U130" s="150"/>
      <c r="V130" s="150">
        <f t="shared" si="31"/>
        <v>-0.1445086705202312</v>
      </c>
      <c r="W130" s="158"/>
      <c r="X130" s="165"/>
      <c r="Y130" s="166"/>
      <c r="Z130" s="166"/>
      <c r="AA130" s="166"/>
      <c r="AB130" s="103"/>
      <c r="AC130" s="99"/>
      <c r="AD130" s="99"/>
      <c r="AE130" s="166"/>
      <c r="AF130" s="166"/>
      <c r="AG130" s="166"/>
      <c r="AH130" s="101"/>
      <c r="AK130" s="167"/>
      <c r="AL130" s="168"/>
    </row>
    <row r="131" spans="1:40" x14ac:dyDescent="0.2">
      <c r="A131" s="111">
        <v>89201902658</v>
      </c>
      <c r="B131" s="111">
        <v>206166</v>
      </c>
      <c r="C131" s="111">
        <v>89201902658</v>
      </c>
      <c r="D131" s="111"/>
      <c r="E131" s="163">
        <v>89201902658</v>
      </c>
      <c r="F131" s="111"/>
      <c r="G131" s="182" t="s">
        <v>138</v>
      </c>
      <c r="H131" s="162" t="s">
        <v>306</v>
      </c>
      <c r="I131" s="163" t="s">
        <v>11</v>
      </c>
      <c r="J131" s="163">
        <v>10402</v>
      </c>
      <c r="K131" s="182" t="s">
        <v>80</v>
      </c>
      <c r="L131" s="228">
        <v>45001</v>
      </c>
      <c r="M131" s="164">
        <f>VLOOKUP(B131,'ALIVAR - PÓS ANALISE'!$A$8:$I$206,9,)</f>
        <v>17.900000000000002</v>
      </c>
      <c r="N131" s="231">
        <f>VLOOKUP(B131,'ALIATA - PÓS ANALISAR'!$A$8:$I$206,9,)</f>
        <v>0</v>
      </c>
      <c r="O131" s="232">
        <f>0.9*M131</f>
        <v>16.110000000000003</v>
      </c>
      <c r="P131" s="234" t="b">
        <f t="shared" si="29"/>
        <v>1</v>
      </c>
      <c r="Q131" s="164">
        <f>VLOOKUP(B131,'ALIVAR - PÓS ANALISE'!A:J,10,)</f>
        <v>16.5</v>
      </c>
      <c r="R131" s="164">
        <f>VLOOKUP(B131,'ALIATA - PÓS ANALISAR'!A:J,10,)</f>
        <v>0</v>
      </c>
      <c r="S131" s="99">
        <f>0.9*Q131</f>
        <v>14.85</v>
      </c>
      <c r="T131" s="157">
        <f t="shared" si="30"/>
        <v>8.4848484848484951E-2</v>
      </c>
      <c r="U131" s="150"/>
      <c r="V131" s="150">
        <f t="shared" si="31"/>
        <v>8.4848484848485173E-2</v>
      </c>
      <c r="W131" s="158"/>
      <c r="X131" s="165"/>
      <c r="Y131" s="166"/>
      <c r="Z131" s="166"/>
      <c r="AA131" s="166"/>
      <c r="AB131" s="103"/>
      <c r="AC131" s="99"/>
      <c r="AD131" s="99"/>
      <c r="AE131" s="166"/>
      <c r="AF131" s="166"/>
      <c r="AG131" s="166"/>
      <c r="AH131" s="101"/>
      <c r="AK131" s="167"/>
      <c r="AL131" s="168"/>
    </row>
    <row r="132" spans="1:40" x14ac:dyDescent="0.2">
      <c r="A132" s="113">
        <v>89201902739</v>
      </c>
      <c r="B132" s="113">
        <v>278373</v>
      </c>
      <c r="C132" s="113">
        <v>89201902739</v>
      </c>
      <c r="D132" s="113"/>
      <c r="E132" s="169">
        <v>89201902739</v>
      </c>
      <c r="F132" s="113"/>
      <c r="G132" s="185" t="s">
        <v>172</v>
      </c>
      <c r="H132" s="170" t="s">
        <v>344</v>
      </c>
      <c r="I132" s="169" t="s">
        <v>18</v>
      </c>
      <c r="J132" s="163">
        <v>10402</v>
      </c>
      <c r="K132" s="182" t="s">
        <v>80</v>
      </c>
      <c r="L132" s="228">
        <v>45001</v>
      </c>
      <c r="M132" s="164">
        <f>VLOOKUP(B132,'ALIVAR - PÓS ANALISE'!$A$8:$I$206,9,)</f>
        <v>0.89</v>
      </c>
      <c r="N132" s="164">
        <f>VLOOKUP(B132,'ALIATA - PÓS ANALISAR'!$A$8:$I$206,9,)</f>
        <v>0.72</v>
      </c>
      <c r="O132" s="99">
        <f t="shared" ref="O132:O151" si="32">N132+0.75*(M132-N132)</f>
        <v>0.84750000000000003</v>
      </c>
      <c r="P132" s="162" t="b">
        <f t="shared" si="29"/>
        <v>1</v>
      </c>
      <c r="Q132" s="164">
        <f>VLOOKUP(B132,'ALIVAR - PÓS ANALISE'!A:J,10,)</f>
        <v>0.79</v>
      </c>
      <c r="R132" s="164">
        <f>VLOOKUP(B132,'ALIATA - PÓS ANALISAR'!A:J,10,)</f>
        <v>0.72</v>
      </c>
      <c r="S132" s="99">
        <f t="shared" ref="S132:S146" si="33">R132+0.75*(Q132-R132)</f>
        <v>0.77249999999999996</v>
      </c>
      <c r="T132" s="157">
        <f t="shared" si="30"/>
        <v>0.12658227848101267</v>
      </c>
      <c r="U132" s="157">
        <f t="shared" ref="U132:U142" si="34">N132/R132-1</f>
        <v>0</v>
      </c>
      <c r="V132" s="150">
        <f t="shared" si="31"/>
        <v>9.7087378640776878E-2</v>
      </c>
      <c r="W132" s="158"/>
      <c r="X132" s="165"/>
      <c r="Y132" s="166"/>
      <c r="Z132" s="166"/>
      <c r="AA132" s="166"/>
      <c r="AB132" s="103"/>
      <c r="AC132" s="99"/>
      <c r="AD132" s="99"/>
      <c r="AE132" s="166"/>
      <c r="AF132" s="166"/>
      <c r="AG132" s="166"/>
      <c r="AH132" s="101"/>
      <c r="AK132" s="167"/>
      <c r="AL132" s="168"/>
    </row>
    <row r="133" spans="1:40" x14ac:dyDescent="0.2">
      <c r="A133" s="111">
        <v>89252000139</v>
      </c>
      <c r="B133" s="111">
        <v>10011</v>
      </c>
      <c r="C133" s="111">
        <v>89252000139</v>
      </c>
      <c r="D133" s="111"/>
      <c r="E133" s="163">
        <v>89252000139</v>
      </c>
      <c r="F133" s="111"/>
      <c r="G133" s="182" t="s">
        <v>81</v>
      </c>
      <c r="H133" s="162" t="s">
        <v>256</v>
      </c>
      <c r="I133" s="163" t="s">
        <v>11</v>
      </c>
      <c r="J133" s="163">
        <v>10501</v>
      </c>
      <c r="K133" s="182" t="s">
        <v>82</v>
      </c>
      <c r="L133" s="228">
        <v>45001</v>
      </c>
      <c r="M133" s="164">
        <f>VLOOKUP(B133,'ALIVAR - PÓS ANALISE'!$A$8:$I$206,9,)</f>
        <v>3.74</v>
      </c>
      <c r="N133" s="164">
        <f>VLOOKUP(B133,'ALIATA - PÓS ANALISAR'!$A$8:$I$206,9,)</f>
        <v>3.72</v>
      </c>
      <c r="O133" s="99">
        <f t="shared" si="32"/>
        <v>3.7350000000000003</v>
      </c>
      <c r="P133" s="162" t="b">
        <f t="shared" ref="P133:P164" si="35">M133&gt;N133</f>
        <v>1</v>
      </c>
      <c r="Q133" s="164">
        <f>VLOOKUP(B133,'ALIVAR - PÓS ANALISE'!A:J,10,)</f>
        <v>3.64</v>
      </c>
      <c r="R133" s="164">
        <f>VLOOKUP(B133,'ALIATA - PÓS ANALISAR'!A:J,10,)</f>
        <v>3.58</v>
      </c>
      <c r="S133" s="99">
        <f t="shared" si="33"/>
        <v>3.625</v>
      </c>
      <c r="T133" s="157">
        <f t="shared" si="30"/>
        <v>2.7472527472527597E-2</v>
      </c>
      <c r="U133" s="157">
        <f t="shared" si="34"/>
        <v>3.9106145251396773E-2</v>
      </c>
      <c r="V133" s="150">
        <f t="shared" si="31"/>
        <v>3.0344827586207046E-2</v>
      </c>
      <c r="W133" s="158"/>
      <c r="X133" s="165"/>
      <c r="Y133" s="166"/>
      <c r="Z133" s="166"/>
      <c r="AA133" s="166"/>
      <c r="AB133" s="103"/>
      <c r="AC133" s="99"/>
      <c r="AD133" s="99"/>
      <c r="AE133" s="166"/>
      <c r="AF133" s="166"/>
      <c r="AG133" s="166"/>
      <c r="AH133" s="101"/>
      <c r="AK133" s="167"/>
      <c r="AL133" s="168"/>
    </row>
    <row r="134" spans="1:40" x14ac:dyDescent="0.2">
      <c r="A134" s="111">
        <v>89252200227</v>
      </c>
      <c r="B134" s="111">
        <v>10013</v>
      </c>
      <c r="C134" s="111">
        <v>89252200227</v>
      </c>
      <c r="D134" s="111"/>
      <c r="E134" s="163">
        <v>89252200227</v>
      </c>
      <c r="F134" s="111"/>
      <c r="G134" s="182" t="s">
        <v>83</v>
      </c>
      <c r="H134" s="162" t="s">
        <v>257</v>
      </c>
      <c r="I134" s="163" t="s">
        <v>18</v>
      </c>
      <c r="J134" s="163">
        <v>10502</v>
      </c>
      <c r="K134" s="182" t="s">
        <v>84</v>
      </c>
      <c r="L134" s="228">
        <v>45001</v>
      </c>
      <c r="M134" s="164">
        <f>VLOOKUP(B134,'ALIVAR - PÓS ANALISE'!$A$8:$I$206,9,)</f>
        <v>2.81</v>
      </c>
      <c r="N134" s="164">
        <f>VLOOKUP(B134,'ALIATA - PÓS ANALISAR'!$A$8:$I$206,9,)</f>
        <v>2.59</v>
      </c>
      <c r="O134" s="99">
        <f t="shared" si="32"/>
        <v>2.7549999999999999</v>
      </c>
      <c r="P134" s="162" t="b">
        <f t="shared" si="35"/>
        <v>1</v>
      </c>
      <c r="Q134" s="164">
        <f>VLOOKUP(B134,'ALIVAR - PÓS ANALISE'!A:J,10,)</f>
        <v>2.91</v>
      </c>
      <c r="R134" s="164">
        <f>VLOOKUP(B134,'ALIATA - PÓS ANALISAR'!A:J,10,)</f>
        <v>2.4900000000000002</v>
      </c>
      <c r="S134" s="99">
        <f t="shared" si="33"/>
        <v>2.8050000000000002</v>
      </c>
      <c r="T134" s="150">
        <f t="shared" si="30"/>
        <v>-3.4364261168384869E-2</v>
      </c>
      <c r="U134" s="150">
        <f t="shared" si="34"/>
        <v>4.0160642570280958E-2</v>
      </c>
      <c r="V134" s="150">
        <f t="shared" si="31"/>
        <v>-1.782531194295911E-2</v>
      </c>
      <c r="W134" s="158"/>
      <c r="X134" s="165"/>
      <c r="Y134" s="166"/>
      <c r="Z134" s="166"/>
      <c r="AA134" s="166"/>
      <c r="AB134" s="103"/>
      <c r="AC134" s="99"/>
      <c r="AD134" s="99"/>
      <c r="AE134" s="166"/>
      <c r="AF134" s="166"/>
      <c r="AG134" s="166"/>
      <c r="AH134" s="101"/>
      <c r="AK134" s="167"/>
      <c r="AL134" s="168"/>
    </row>
    <row r="135" spans="1:40" x14ac:dyDescent="0.2">
      <c r="A135" s="113">
        <v>89252400234</v>
      </c>
      <c r="B135" s="113">
        <v>10015</v>
      </c>
      <c r="C135" s="113">
        <v>89252400234</v>
      </c>
      <c r="D135" s="113"/>
      <c r="E135" s="169">
        <v>89252400234</v>
      </c>
      <c r="F135" s="113"/>
      <c r="G135" s="170" t="s">
        <v>362</v>
      </c>
      <c r="H135" s="107" t="s">
        <v>376</v>
      </c>
      <c r="I135" s="169" t="s">
        <v>18</v>
      </c>
      <c r="J135" s="113">
        <v>10502</v>
      </c>
      <c r="K135" s="170" t="s">
        <v>84</v>
      </c>
      <c r="L135" s="228">
        <v>45001</v>
      </c>
      <c r="M135" s="164">
        <f>VLOOKUP(B135,'ALIVAR - PÓS ANALISE'!$A$8:$I$206,9,)</f>
        <v>37.980000000000004</v>
      </c>
      <c r="N135" s="164">
        <f>VLOOKUP(B135,'ALIATA - PÓS ANALISAR'!$A$8:$I$206,9,)</f>
        <v>35.270000000000003</v>
      </c>
      <c r="O135" s="99">
        <f t="shared" si="32"/>
        <v>37.302500000000002</v>
      </c>
      <c r="P135" s="170" t="b">
        <f t="shared" si="35"/>
        <v>1</v>
      </c>
      <c r="Q135" s="164">
        <f>VLOOKUP(B135,'ALIVAR - PÓS ANALISE'!A:J,10,)</f>
        <v>34.99</v>
      </c>
      <c r="R135" s="164">
        <f>VLOOKUP(B135,'ALIATA - PÓS ANALISAR'!A:J,10,)</f>
        <v>28.310000000000002</v>
      </c>
      <c r="S135" s="99">
        <f t="shared" si="33"/>
        <v>33.32</v>
      </c>
      <c r="T135" s="153">
        <f t="shared" si="30"/>
        <v>8.5452986567590816E-2</v>
      </c>
      <c r="U135" s="153">
        <f t="shared" si="34"/>
        <v>0.24584952313670083</v>
      </c>
      <c r="V135" s="153">
        <f t="shared" si="31"/>
        <v>0.11952280912364954</v>
      </c>
      <c r="W135" s="153"/>
      <c r="X135" s="171"/>
      <c r="Y135" s="172"/>
      <c r="Z135" s="172"/>
      <c r="AA135" s="172"/>
      <c r="AB135" s="103"/>
      <c r="AC135" s="99"/>
      <c r="AD135" s="99"/>
      <c r="AE135" s="172"/>
      <c r="AF135" s="172"/>
      <c r="AG135" s="172"/>
      <c r="AH135" s="107"/>
      <c r="AI135" s="155"/>
      <c r="AJ135" s="155"/>
      <c r="AK135" s="167"/>
      <c r="AL135" s="168"/>
    </row>
    <row r="136" spans="1:40" x14ac:dyDescent="0.2">
      <c r="A136" s="111">
        <v>89252400404</v>
      </c>
      <c r="B136" s="111">
        <v>236328</v>
      </c>
      <c r="C136" s="111">
        <v>89252400404</v>
      </c>
      <c r="D136" s="111"/>
      <c r="E136" s="163">
        <v>89252400404</v>
      </c>
      <c r="F136" s="111"/>
      <c r="G136" s="182" t="s">
        <v>152</v>
      </c>
      <c r="H136" s="162" t="s">
        <v>323</v>
      </c>
      <c r="I136" s="163" t="s">
        <v>18</v>
      </c>
      <c r="J136" s="163">
        <v>10502</v>
      </c>
      <c r="K136" s="182" t="s">
        <v>84</v>
      </c>
      <c r="L136" s="228">
        <v>45001</v>
      </c>
      <c r="M136" s="164">
        <f>VLOOKUP(B136,'ALIVAR - PÓS ANALISE'!$A$8:$I$206,9,)</f>
        <v>8.99</v>
      </c>
      <c r="N136" s="164">
        <f>VLOOKUP(B136,'ALIATA - PÓS ANALISAR'!$A$8:$I$206,9,)</f>
        <v>4.0200000000000005</v>
      </c>
      <c r="O136" s="99">
        <f t="shared" si="32"/>
        <v>7.7475000000000005</v>
      </c>
      <c r="P136" s="170" t="b">
        <f t="shared" si="35"/>
        <v>1</v>
      </c>
      <c r="Q136" s="164">
        <f>VLOOKUP(B136,'ALIVAR - PÓS ANALISE'!A:J,10,)</f>
        <v>8.99</v>
      </c>
      <c r="R136" s="164">
        <f>VLOOKUP(B136,'ALIATA - PÓS ANALISAR'!A:J,10,)</f>
        <v>4.0200000000000005</v>
      </c>
      <c r="S136" s="99">
        <f t="shared" si="33"/>
        <v>7.7475000000000005</v>
      </c>
      <c r="T136" s="150">
        <f t="shared" si="30"/>
        <v>0</v>
      </c>
      <c r="U136" s="150">
        <f t="shared" si="34"/>
        <v>0</v>
      </c>
      <c r="V136" s="150">
        <f t="shared" si="31"/>
        <v>0</v>
      </c>
      <c r="W136" s="158"/>
      <c r="X136" s="165"/>
      <c r="Y136" s="166"/>
      <c r="Z136" s="166"/>
      <c r="AA136" s="166"/>
      <c r="AB136" s="103"/>
      <c r="AC136" s="99"/>
      <c r="AD136" s="99"/>
      <c r="AE136" s="166"/>
      <c r="AF136" s="166"/>
      <c r="AG136" s="166"/>
      <c r="AH136" s="101"/>
      <c r="AK136" s="167"/>
      <c r="AL136" s="168"/>
    </row>
    <row r="137" spans="1:40" x14ac:dyDescent="0.2">
      <c r="A137" s="111">
        <v>89302500741</v>
      </c>
      <c r="B137" s="111">
        <v>10020</v>
      </c>
      <c r="C137" s="111">
        <v>89302500741</v>
      </c>
      <c r="D137" s="111"/>
      <c r="E137" s="163">
        <v>89302500741</v>
      </c>
      <c r="F137" s="111"/>
      <c r="G137" s="182" t="s">
        <v>87</v>
      </c>
      <c r="H137" s="162" t="s">
        <v>259</v>
      </c>
      <c r="I137" s="163" t="s">
        <v>18</v>
      </c>
      <c r="J137" s="163">
        <v>10601</v>
      </c>
      <c r="K137" s="182" t="s">
        <v>86</v>
      </c>
      <c r="L137" s="228">
        <v>45001</v>
      </c>
      <c r="M137" s="164">
        <f>VLOOKUP(B137,'ALIVAR - PÓS ANALISE'!$A$8:$I$206,9,)</f>
        <v>10.39</v>
      </c>
      <c r="N137" s="164">
        <f>VLOOKUP(B137,'ALIATA - PÓS ANALISAR'!$A$8:$I$206,9,)</f>
        <v>8.31</v>
      </c>
      <c r="O137" s="99">
        <f t="shared" si="32"/>
        <v>9.870000000000001</v>
      </c>
      <c r="P137" s="230" t="b">
        <f t="shared" si="35"/>
        <v>1</v>
      </c>
      <c r="Q137" s="164">
        <f>VLOOKUP(B137,'ALIVAR - PÓS ANALISE'!A:J,10,)</f>
        <v>10.39</v>
      </c>
      <c r="R137" s="164">
        <f>VLOOKUP(B137,'ALIATA - PÓS ANALISAR'!A:J,10,)</f>
        <v>8.4700000000000006</v>
      </c>
      <c r="S137" s="99">
        <f t="shared" si="33"/>
        <v>9.91</v>
      </c>
      <c r="T137" s="150">
        <f t="shared" si="30"/>
        <v>0</v>
      </c>
      <c r="U137" s="150">
        <f t="shared" si="34"/>
        <v>-1.8890200708382543E-2</v>
      </c>
      <c r="V137" s="150">
        <f t="shared" si="31"/>
        <v>-4.0363269424822379E-3</v>
      </c>
      <c r="W137" s="158"/>
      <c r="X137" s="165"/>
      <c r="Y137" s="166"/>
      <c r="Z137" s="166"/>
      <c r="AA137" s="166"/>
      <c r="AB137" s="103"/>
      <c r="AC137" s="99"/>
      <c r="AD137" s="99"/>
      <c r="AE137" s="166"/>
      <c r="AF137" s="166"/>
      <c r="AG137" s="166"/>
      <c r="AH137" s="101"/>
      <c r="AK137" s="167"/>
      <c r="AL137" s="168"/>
    </row>
    <row r="138" spans="1:40" x14ac:dyDescent="0.2">
      <c r="A138" s="111">
        <v>89302600100</v>
      </c>
      <c r="B138" s="111">
        <v>10017</v>
      </c>
      <c r="C138" s="111">
        <v>89302600100</v>
      </c>
      <c r="D138" s="111"/>
      <c r="E138" s="163">
        <v>89302600100</v>
      </c>
      <c r="F138" s="111"/>
      <c r="G138" s="182" t="s">
        <v>85</v>
      </c>
      <c r="H138" s="162" t="s">
        <v>258</v>
      </c>
      <c r="I138" s="163" t="s">
        <v>18</v>
      </c>
      <c r="J138" s="163">
        <v>10601</v>
      </c>
      <c r="K138" s="182" t="s">
        <v>86</v>
      </c>
      <c r="L138" s="228">
        <v>45001</v>
      </c>
      <c r="M138" s="164">
        <f>VLOOKUP(B138,'ALIVAR - PÓS ANALISE'!$A$8:$I$206,9,)</f>
        <v>3.69</v>
      </c>
      <c r="N138" s="164">
        <f>VLOOKUP(B138,'ALIATA - PÓS ANALISAR'!$A$8:$I$206,9,)</f>
        <v>1.98</v>
      </c>
      <c r="O138" s="99">
        <f t="shared" si="32"/>
        <v>3.2625000000000002</v>
      </c>
      <c r="P138" s="162" t="b">
        <f t="shared" si="35"/>
        <v>1</v>
      </c>
      <c r="Q138" s="164">
        <f>VLOOKUP(B138,'ALIVAR - PÓS ANALISE'!A:J,10,)</f>
        <v>3.59</v>
      </c>
      <c r="R138" s="164">
        <f>VLOOKUP(B138,'ALIATA - PÓS ANALISAR'!A:J,10,)</f>
        <v>1.6400000000000001</v>
      </c>
      <c r="S138" s="99">
        <f t="shared" si="33"/>
        <v>3.1025</v>
      </c>
      <c r="T138" s="157">
        <f t="shared" si="30"/>
        <v>2.7855153203342642E-2</v>
      </c>
      <c r="U138" s="157">
        <f t="shared" si="34"/>
        <v>0.20731707317073167</v>
      </c>
      <c r="V138" s="150">
        <f t="shared" si="31"/>
        <v>5.1571313456889589E-2</v>
      </c>
      <c r="W138" s="158"/>
      <c r="X138" s="165"/>
      <c r="Y138" s="166"/>
      <c r="Z138" s="166"/>
      <c r="AA138" s="166"/>
      <c r="AB138" s="103"/>
      <c r="AC138" s="99"/>
      <c r="AD138" s="99"/>
      <c r="AE138" s="166"/>
      <c r="AF138" s="166"/>
      <c r="AG138" s="166"/>
      <c r="AH138" s="101"/>
      <c r="AK138" s="167"/>
      <c r="AL138" s="168"/>
    </row>
    <row r="139" spans="1:40" x14ac:dyDescent="0.2">
      <c r="A139" s="216">
        <v>89403201057</v>
      </c>
      <c r="B139" s="216">
        <v>236276</v>
      </c>
      <c r="C139" s="216">
        <v>89403201057</v>
      </c>
      <c r="D139" s="216"/>
      <c r="E139" s="217">
        <v>89403201057</v>
      </c>
      <c r="F139" s="216"/>
      <c r="G139" s="218" t="s">
        <v>145</v>
      </c>
      <c r="H139" s="201" t="s">
        <v>314</v>
      </c>
      <c r="I139" s="217" t="s">
        <v>18</v>
      </c>
      <c r="J139" s="163">
        <v>10802</v>
      </c>
      <c r="K139" s="182" t="s">
        <v>133</v>
      </c>
      <c r="L139" s="228">
        <v>45001</v>
      </c>
      <c r="M139" s="164">
        <f>VLOOKUP(B139,'ALIVAR - PÓS ANALISE'!$A$8:$I$206,9,)</f>
        <v>4.7700000000000005</v>
      </c>
      <c r="N139" s="164">
        <f>VLOOKUP(B139,'ALIATA - PÓS ANALISAR'!$A$8:$I$206,9,)</f>
        <v>4.17</v>
      </c>
      <c r="O139" s="99">
        <f t="shared" si="32"/>
        <v>4.62</v>
      </c>
      <c r="P139" s="162" t="b">
        <f t="shared" si="35"/>
        <v>1</v>
      </c>
      <c r="Q139" s="164">
        <f>VLOOKUP(B139,'ALIVAR - PÓS ANALISE'!A:J,10,)</f>
        <v>6.3</v>
      </c>
      <c r="R139" s="164">
        <f>VLOOKUP(B139,'ALIATA - PÓS ANALISAR'!A:J,10,)</f>
        <v>4.17</v>
      </c>
      <c r="S139" s="99">
        <f t="shared" si="33"/>
        <v>5.7675000000000001</v>
      </c>
      <c r="T139" s="150">
        <f t="shared" si="30"/>
        <v>-0.24285714285714277</v>
      </c>
      <c r="U139" s="150">
        <f t="shared" si="34"/>
        <v>0</v>
      </c>
      <c r="V139" s="150">
        <f t="shared" si="31"/>
        <v>-0.19895968790637186</v>
      </c>
      <c r="W139" s="158"/>
      <c r="X139" s="165"/>
      <c r="Y139" s="166"/>
      <c r="Z139" s="166"/>
      <c r="AA139" s="166"/>
      <c r="AB139" s="103"/>
      <c r="AC139" s="99"/>
      <c r="AD139" s="99"/>
      <c r="AE139" s="166"/>
      <c r="AF139" s="166"/>
      <c r="AG139" s="166"/>
      <c r="AH139" s="101"/>
      <c r="AK139" s="167"/>
      <c r="AL139" s="168"/>
    </row>
    <row r="140" spans="1:40" s="155" customFormat="1" x14ac:dyDescent="0.2">
      <c r="A140" s="111">
        <v>89403201642</v>
      </c>
      <c r="B140" s="148">
        <v>299936</v>
      </c>
      <c r="C140" s="111">
        <v>89403201642</v>
      </c>
      <c r="D140" s="111">
        <v>90403201642</v>
      </c>
      <c r="E140" s="111">
        <v>89403201642</v>
      </c>
      <c r="F140" s="111">
        <v>304905</v>
      </c>
      <c r="G140" s="124" t="s">
        <v>369</v>
      </c>
      <c r="H140" s="159" t="s">
        <v>384</v>
      </c>
      <c r="I140" s="149" t="s">
        <v>18</v>
      </c>
      <c r="J140" s="111">
        <v>10802</v>
      </c>
      <c r="K140" s="162" t="s">
        <v>133</v>
      </c>
      <c r="L140" s="228">
        <v>45001</v>
      </c>
      <c r="M140" s="164">
        <f>VLOOKUP(B140,'ALIVAR - PÓS ANALISE'!$A$8:$I$206,9,)</f>
        <v>8.49</v>
      </c>
      <c r="N140" s="164">
        <f>VLOOKUP(B140,'ALIATA - PÓS ANALISAR'!$A$8:$I$206,9,)</f>
        <v>7.22</v>
      </c>
      <c r="O140" s="99">
        <f t="shared" si="32"/>
        <v>8.1724999999999994</v>
      </c>
      <c r="P140" s="162" t="b">
        <f t="shared" si="35"/>
        <v>1</v>
      </c>
      <c r="Q140" s="164">
        <f>VLOOKUP(B140,'ALIVAR - PÓS ANALISE'!A:J,10,)</f>
        <v>7.3900000000000006</v>
      </c>
      <c r="R140" s="164">
        <f>VLOOKUP(B140,'ALIATA - PÓS ANALISAR'!A:J,10,)</f>
        <v>6.65</v>
      </c>
      <c r="S140" s="99">
        <f t="shared" si="33"/>
        <v>7.2050000000000001</v>
      </c>
      <c r="T140" s="150">
        <f t="shared" si="30"/>
        <v>0.14884979702300405</v>
      </c>
      <c r="U140" s="150">
        <f t="shared" si="34"/>
        <v>8.5714285714285632E-2</v>
      </c>
      <c r="V140" s="150">
        <f t="shared" si="31"/>
        <v>0.13428174878556542</v>
      </c>
      <c r="W140" s="158"/>
      <c r="X140" s="103">
        <f>VLOOKUP(F140,'ALIVAR - PÓS ANALISE'!$A$180:$I$206,9,)</f>
        <v>9.7233330000000002</v>
      </c>
      <c r="Y140" s="99">
        <f>VLOOKUP(F140,'ALIATA - PÓS ANALISAR'!$A$180:$I$206,9,)</f>
        <v>9.4616360000000004</v>
      </c>
      <c r="Z140" s="99">
        <f t="shared" ref="Z140:Z151" si="36">Y140+0.75*(X140-Y140)</f>
        <v>9.6579087500000007</v>
      </c>
      <c r="AA140" s="113" t="b">
        <f t="shared" ref="AA140:AA153" si="37">X140&gt;Y140</f>
        <v>1</v>
      </c>
      <c r="AB140" s="103">
        <f>VLOOKUP(F140,'ALIVAR - PÓS ANALISE'!$A$180:$J$206,10,)</f>
        <v>9.3566669999999998</v>
      </c>
      <c r="AC140" s="99">
        <f>VLOOKUP(F140,'ALIATA - PÓS ANALISAR'!$A$180:$J$206,10,)</f>
        <v>7.2190909999999997</v>
      </c>
      <c r="AD140" s="99">
        <f>AC140+0.75*(AB140-AC140)</f>
        <v>8.8222729999999991</v>
      </c>
      <c r="AE140" s="100">
        <f t="shared" ref="AE140:AG142" si="38">X140/AB140-1</f>
        <v>3.9187672276890906E-2</v>
      </c>
      <c r="AF140" s="100">
        <f t="shared" si="38"/>
        <v>0.31064091033067753</v>
      </c>
      <c r="AG140" s="100">
        <f t="shared" si="38"/>
        <v>9.4718872335961768E-2</v>
      </c>
      <c r="AH140" s="102"/>
      <c r="AI140" s="131"/>
      <c r="AJ140" s="131"/>
      <c r="AK140" s="167"/>
      <c r="AL140" s="168"/>
      <c r="AM140" s="131"/>
      <c r="AN140" s="131"/>
    </row>
    <row r="141" spans="1:40" x14ac:dyDescent="0.2">
      <c r="A141" s="113">
        <v>89403301787</v>
      </c>
      <c r="B141" s="148">
        <v>218444</v>
      </c>
      <c r="C141" s="113">
        <v>89403301787</v>
      </c>
      <c r="D141" s="111">
        <v>90403301787</v>
      </c>
      <c r="E141" s="169">
        <v>89403301787</v>
      </c>
      <c r="F141" s="111">
        <v>304890</v>
      </c>
      <c r="G141" s="186" t="s">
        <v>140</v>
      </c>
      <c r="H141" s="151" t="s">
        <v>308</v>
      </c>
      <c r="I141" s="152" t="s">
        <v>18</v>
      </c>
      <c r="J141" s="169">
        <v>10802</v>
      </c>
      <c r="K141" s="185" t="s">
        <v>133</v>
      </c>
      <c r="L141" s="228">
        <v>45001</v>
      </c>
      <c r="M141" s="164">
        <f>VLOOKUP(B141,'ALIVAR - PÓS ANALISE'!$A$8:$I$206,9,)</f>
        <v>69.290000000000006</v>
      </c>
      <c r="N141" s="164">
        <f>VLOOKUP(B141,'ALIATA - PÓS ANALISAR'!$A$8:$I$206,9,)</f>
        <v>66.489999999999995</v>
      </c>
      <c r="O141" s="99">
        <f t="shared" si="32"/>
        <v>68.59</v>
      </c>
      <c r="P141" s="201" t="b">
        <f t="shared" si="35"/>
        <v>1</v>
      </c>
      <c r="Q141" s="164">
        <f>VLOOKUP(B141,'ALIVAR - PÓS ANALISE'!A:J,10,)</f>
        <v>45.99</v>
      </c>
      <c r="R141" s="164">
        <f>VLOOKUP(B141,'ALIATA - PÓS ANALISAR'!A:J,10,)</f>
        <v>41.21</v>
      </c>
      <c r="S141" s="99">
        <f t="shared" si="33"/>
        <v>44.795000000000002</v>
      </c>
      <c r="T141" s="150">
        <f t="shared" si="30"/>
        <v>0.50663187649489028</v>
      </c>
      <c r="U141" s="150">
        <f t="shared" si="34"/>
        <v>0.61344333899538928</v>
      </c>
      <c r="V141" s="150">
        <f t="shared" si="31"/>
        <v>0.53119767831231157</v>
      </c>
      <c r="W141" s="158"/>
      <c r="X141" s="103">
        <f>VLOOKUP(F141,'ALIVAR - PÓS ANALISE'!$A$180:$I$206,9,)</f>
        <v>69.284999999999997</v>
      </c>
      <c r="Y141" s="99">
        <f>VLOOKUP(F141,'ALIATA - PÓS ANALISAR'!$A$180:$I$206,9,)</f>
        <v>67.52</v>
      </c>
      <c r="Z141" s="108">
        <f t="shared" si="36"/>
        <v>68.84375</v>
      </c>
      <c r="AA141" s="113" t="b">
        <f t="shared" si="37"/>
        <v>1</v>
      </c>
      <c r="AB141" s="103">
        <f>VLOOKUP(F141,'ALIVAR - PÓS ANALISE'!$A$180:$J$206,10,)</f>
        <v>56.734000000000002</v>
      </c>
      <c r="AC141" s="99">
        <f>VLOOKUP(F141,'ALIATA - PÓS ANALISAR'!$A$180:$J$206,10,)</f>
        <v>54.88</v>
      </c>
      <c r="AD141" s="99">
        <f>AC141+0.75*(AB141-AC141)</f>
        <v>56.270499999999998</v>
      </c>
      <c r="AE141" s="100">
        <f t="shared" si="38"/>
        <v>0.22122536750449462</v>
      </c>
      <c r="AF141" s="100">
        <f t="shared" si="38"/>
        <v>0.23032069970845459</v>
      </c>
      <c r="AG141" s="100">
        <f t="shared" si="38"/>
        <v>0.22344301188011473</v>
      </c>
      <c r="AH141" s="101"/>
      <c r="AK141" s="167"/>
      <c r="AL141" s="168"/>
    </row>
    <row r="142" spans="1:40" x14ac:dyDescent="0.2">
      <c r="A142" s="111">
        <v>89403302406</v>
      </c>
      <c r="B142" s="148">
        <v>259252</v>
      </c>
      <c r="C142" s="111">
        <v>89403302406</v>
      </c>
      <c r="D142" s="111">
        <v>90403302406</v>
      </c>
      <c r="E142" s="163">
        <v>89403302406</v>
      </c>
      <c r="F142" s="111">
        <v>304891</v>
      </c>
      <c r="G142" s="159" t="s">
        <v>158</v>
      </c>
      <c r="H142" s="124" t="s">
        <v>329</v>
      </c>
      <c r="I142" s="149" t="s">
        <v>18</v>
      </c>
      <c r="J142" s="163">
        <v>10802</v>
      </c>
      <c r="K142" s="182" t="s">
        <v>133</v>
      </c>
      <c r="L142" s="228">
        <v>45001</v>
      </c>
      <c r="M142" s="164">
        <f>VLOOKUP(B142,'ALIVAR - PÓS ANALISE'!$A$8:$I$206,9,)</f>
        <v>55</v>
      </c>
      <c r="N142" s="164">
        <f>VLOOKUP(B142,'ALIATA - PÓS ANALISAR'!$A$8:$I$206,9,)</f>
        <v>51.2</v>
      </c>
      <c r="O142" s="215">
        <f t="shared" si="32"/>
        <v>54.05</v>
      </c>
      <c r="P142" s="201" t="b">
        <f t="shared" si="35"/>
        <v>1</v>
      </c>
      <c r="Q142" s="164">
        <f>VLOOKUP(B142,'ALIVAR - PÓS ANALISE'!A:J,10,)</f>
        <v>55</v>
      </c>
      <c r="R142" s="164">
        <f>VLOOKUP(B142,'ALIATA - PÓS ANALISAR'!A:J,10,)</f>
        <v>51.2</v>
      </c>
      <c r="S142" s="99">
        <f t="shared" si="33"/>
        <v>54.05</v>
      </c>
      <c r="T142" s="150">
        <f t="shared" si="30"/>
        <v>0</v>
      </c>
      <c r="U142" s="157">
        <f t="shared" si="34"/>
        <v>0</v>
      </c>
      <c r="V142" s="150">
        <f t="shared" si="31"/>
        <v>0</v>
      </c>
      <c r="W142" s="158"/>
      <c r="X142" s="103">
        <f>VLOOKUP(F142,'ALIVAR - PÓS ANALISE'!$A$180:$I$206,9,)</f>
        <v>54.995000000000005</v>
      </c>
      <c r="Y142" s="99">
        <f>VLOOKUP(F142,'ALIATA - PÓS ANALISAR'!$A$180:$I$206,9,)</f>
        <v>51.2</v>
      </c>
      <c r="Z142" s="108">
        <f t="shared" si="36"/>
        <v>54.046250000000001</v>
      </c>
      <c r="AA142" s="216" t="b">
        <f t="shared" si="37"/>
        <v>1</v>
      </c>
      <c r="AB142" s="103">
        <f>VLOOKUP(F142,'ALIVAR - PÓS ANALISE'!$A$180:$J$206,10,)</f>
        <v>54.995000000000005</v>
      </c>
      <c r="AC142" s="99">
        <f>VLOOKUP(F142,'ALIATA - PÓS ANALISAR'!$A$180:$J$206,10,)</f>
        <v>51.2</v>
      </c>
      <c r="AD142" s="99">
        <f>AB142</f>
        <v>54.995000000000005</v>
      </c>
      <c r="AE142" s="100">
        <f t="shared" si="38"/>
        <v>0</v>
      </c>
      <c r="AF142" s="100">
        <f t="shared" si="38"/>
        <v>0</v>
      </c>
      <c r="AG142" s="100">
        <f t="shared" si="38"/>
        <v>-1.7251568324393229E-2</v>
      </c>
      <c r="AH142" s="106"/>
      <c r="AK142" s="167"/>
      <c r="AL142" s="168"/>
    </row>
    <row r="143" spans="1:40" x14ac:dyDescent="0.2">
      <c r="A143" s="111">
        <v>89403303054</v>
      </c>
      <c r="B143" s="148">
        <v>259254</v>
      </c>
      <c r="C143" s="111">
        <v>89403303054</v>
      </c>
      <c r="D143" s="111">
        <v>90403303054</v>
      </c>
      <c r="E143" s="163">
        <v>89403303054</v>
      </c>
      <c r="F143" s="111">
        <v>304892</v>
      </c>
      <c r="G143" s="159" t="s">
        <v>159</v>
      </c>
      <c r="H143" s="124" t="s">
        <v>330</v>
      </c>
      <c r="I143" s="149" t="s">
        <v>18</v>
      </c>
      <c r="J143" s="163">
        <v>10802</v>
      </c>
      <c r="K143" s="182" t="s">
        <v>133</v>
      </c>
      <c r="L143" s="228">
        <v>45001</v>
      </c>
      <c r="M143" s="164">
        <f>VLOOKUP(B143,'ALIVAR - PÓS ANALISE'!$A$8:$I$206,9,)</f>
        <v>356.98</v>
      </c>
      <c r="N143" s="164">
        <f>VLOOKUP(B143,'ALIATA - PÓS ANALISAR'!$A$8:$I$206,9,)</f>
        <v>279.99</v>
      </c>
      <c r="O143" s="215">
        <f t="shared" si="32"/>
        <v>337.73250000000002</v>
      </c>
      <c r="P143" s="201" t="b">
        <f t="shared" si="35"/>
        <v>1</v>
      </c>
      <c r="Q143" s="164">
        <f>VLOOKUP(B143,'ALIVAR - PÓS ANALISE'!A:J,10,)</f>
        <v>356.98</v>
      </c>
      <c r="R143" s="164">
        <f>VLOOKUP(B143,'ALIATA - PÓS ANALISAR'!A:J,10,)</f>
        <v>279.99</v>
      </c>
      <c r="S143" s="99">
        <f t="shared" si="33"/>
        <v>337.73250000000002</v>
      </c>
      <c r="T143" s="150">
        <f t="shared" si="30"/>
        <v>0</v>
      </c>
      <c r="U143" s="157"/>
      <c r="V143" s="150">
        <f t="shared" si="31"/>
        <v>0</v>
      </c>
      <c r="W143" s="158"/>
      <c r="X143" s="103">
        <f>VLOOKUP(F143,'ALIVAR - PÓS ANALISE'!$A$180:$I$206,9,)</f>
        <v>392.36666700000001</v>
      </c>
      <c r="Y143" s="215">
        <f>VLOOKUP(F143,'ALIATA - PÓS ANALISAR'!$A$180:$I$206,9,)</f>
        <v>279.99</v>
      </c>
      <c r="Z143" s="99">
        <f t="shared" si="36"/>
        <v>364.27250025000001</v>
      </c>
      <c r="AA143" s="111" t="b">
        <f t="shared" si="37"/>
        <v>1</v>
      </c>
      <c r="AB143" s="103">
        <f>VLOOKUP(F143,'ALIVAR - PÓS ANALISE'!$A$180:$J$206,10,)</f>
        <v>392.36666700000001</v>
      </c>
      <c r="AC143" s="99">
        <f>VLOOKUP(F143,'ALIATA - PÓS ANALISAR'!$A$180:$J$206,10,)</f>
        <v>279.99</v>
      </c>
      <c r="AD143" s="99">
        <f>0.9*AB143</f>
        <v>353.13000030000001</v>
      </c>
      <c r="AE143" s="100">
        <f t="shared" ref="AE143:AE153" si="39">X143/AB143-1</f>
        <v>0</v>
      </c>
      <c r="AF143" s="100"/>
      <c r="AG143" s="100">
        <f t="shared" ref="AG143:AG153" si="40">Z143/AD143-1</f>
        <v>3.1553535356763529E-2</v>
      </c>
      <c r="AH143" s="101"/>
      <c r="AK143" s="167"/>
      <c r="AL143" s="168"/>
    </row>
    <row r="144" spans="1:40" x14ac:dyDescent="0.2">
      <c r="A144" s="113">
        <v>89403303992</v>
      </c>
      <c r="B144" s="156">
        <v>32293</v>
      </c>
      <c r="C144" s="113">
        <v>89403303992</v>
      </c>
      <c r="D144" s="111">
        <v>90403303992</v>
      </c>
      <c r="E144" s="169">
        <v>89403303992</v>
      </c>
      <c r="F144" s="111">
        <v>304893</v>
      </c>
      <c r="G144" s="186" t="s">
        <v>132</v>
      </c>
      <c r="H144" s="151" t="s">
        <v>298</v>
      </c>
      <c r="I144" s="152" t="s">
        <v>18</v>
      </c>
      <c r="J144" s="169">
        <v>10802</v>
      </c>
      <c r="K144" s="185" t="s">
        <v>133</v>
      </c>
      <c r="L144" s="228">
        <v>45001</v>
      </c>
      <c r="M144" s="164">
        <f>VLOOKUP(B144,'ALIVAR - PÓS ANALISE'!$A$8:$I$206,9,)</f>
        <v>34.46</v>
      </c>
      <c r="N144" s="164">
        <f>VLOOKUP(B144,'ALIATA - PÓS ANALISAR'!$A$8:$I$206,9,)</f>
        <v>31.6</v>
      </c>
      <c r="O144" s="99">
        <f t="shared" si="32"/>
        <v>33.745000000000005</v>
      </c>
      <c r="P144" s="230" t="b">
        <f t="shared" si="35"/>
        <v>1</v>
      </c>
      <c r="Q144" s="164">
        <f>VLOOKUP(B144,'ALIVAR - PÓS ANALISE'!A:J,10,)</f>
        <v>34.46</v>
      </c>
      <c r="R144" s="164">
        <f>VLOOKUP(B144,'ALIATA - PÓS ANALISAR'!A:J,10,)</f>
        <v>31.6</v>
      </c>
      <c r="S144" s="99">
        <f t="shared" si="33"/>
        <v>33.745000000000005</v>
      </c>
      <c r="T144" s="150">
        <f t="shared" si="30"/>
        <v>0</v>
      </c>
      <c r="U144" s="150">
        <f t="shared" ref="U144:U176" si="41">N144/R144-1</f>
        <v>0</v>
      </c>
      <c r="V144" s="150">
        <f t="shared" si="31"/>
        <v>0</v>
      </c>
      <c r="W144" s="158"/>
      <c r="X144" s="103">
        <f>VLOOKUP(F144,'ALIVAR - PÓS ANALISE'!$A$180:$I$206,9,)</f>
        <v>34.456000000000003</v>
      </c>
      <c r="Y144" s="99">
        <f>VLOOKUP(F144,'ALIATA - PÓS ANALISAR'!$A$180:$I$206,9,)</f>
        <v>31.6</v>
      </c>
      <c r="Z144" s="215">
        <f t="shared" si="36"/>
        <v>33.742000000000004</v>
      </c>
      <c r="AA144" s="216" t="b">
        <f t="shared" si="37"/>
        <v>1</v>
      </c>
      <c r="AB144" s="103">
        <f>VLOOKUP(F144,'ALIVAR - PÓS ANALISE'!$A$180:$J$206,10,)</f>
        <v>34.456000000000003</v>
      </c>
      <c r="AC144" s="99">
        <f>VLOOKUP(F144,'ALIATA - PÓS ANALISAR'!$A$180:$J$206,10,)</f>
        <v>31.599</v>
      </c>
      <c r="AD144" s="99">
        <f>AB144</f>
        <v>34.456000000000003</v>
      </c>
      <c r="AE144" s="100">
        <f t="shared" si="39"/>
        <v>0</v>
      </c>
      <c r="AF144" s="100">
        <f t="shared" ref="AF144:AF153" si="42">Y144/AC144-1</f>
        <v>3.164657109411273E-5</v>
      </c>
      <c r="AG144" s="100">
        <f t="shared" si="40"/>
        <v>-2.0722080334339421E-2</v>
      </c>
      <c r="AH144" s="104" t="s">
        <v>389</v>
      </c>
      <c r="AK144" s="167"/>
      <c r="AL144" s="168"/>
    </row>
    <row r="145" spans="1:40" s="155" customFormat="1" x14ac:dyDescent="0.2">
      <c r="A145" s="111">
        <v>89403305502</v>
      </c>
      <c r="B145" s="148">
        <v>218443</v>
      </c>
      <c r="C145" s="111">
        <v>89403305502</v>
      </c>
      <c r="D145" s="111">
        <v>90403305502</v>
      </c>
      <c r="E145" s="163">
        <v>89403305502</v>
      </c>
      <c r="F145" s="111">
        <v>304894</v>
      </c>
      <c r="G145" s="159" t="s">
        <v>139</v>
      </c>
      <c r="H145" s="124" t="s">
        <v>307</v>
      </c>
      <c r="I145" s="149" t="s">
        <v>18</v>
      </c>
      <c r="J145" s="163">
        <v>10802</v>
      </c>
      <c r="K145" s="182" t="s">
        <v>133</v>
      </c>
      <c r="L145" s="228">
        <v>45001</v>
      </c>
      <c r="M145" s="164">
        <f>VLOOKUP(B145,'ALIVAR - PÓS ANALISE'!$A$8:$I$206,9,)</f>
        <v>55.89</v>
      </c>
      <c r="N145" s="164">
        <f>VLOOKUP(B145,'ALIATA - PÓS ANALISAR'!$A$8:$I$206,9,)</f>
        <v>42.94</v>
      </c>
      <c r="O145" s="99">
        <f t="shared" si="32"/>
        <v>52.652500000000003</v>
      </c>
      <c r="P145" s="162" t="b">
        <f t="shared" si="35"/>
        <v>1</v>
      </c>
      <c r="Q145" s="164">
        <f>VLOOKUP(B145,'ALIVAR - PÓS ANALISE'!A:J,10,)</f>
        <v>55.99</v>
      </c>
      <c r="R145" s="164">
        <f>VLOOKUP(B145,'ALIATA - PÓS ANALISAR'!A:J,10,)</f>
        <v>42.94</v>
      </c>
      <c r="S145" s="99">
        <f t="shared" si="33"/>
        <v>52.727499999999999</v>
      </c>
      <c r="T145" s="150">
        <f t="shared" si="30"/>
        <v>-1.7860332202179752E-3</v>
      </c>
      <c r="U145" s="150">
        <f t="shared" si="41"/>
        <v>0</v>
      </c>
      <c r="V145" s="150">
        <f t="shared" si="31"/>
        <v>-1.4224076620358295E-3</v>
      </c>
      <c r="W145" s="158"/>
      <c r="X145" s="103">
        <f>VLOOKUP(F145,'ALIVAR - PÓS ANALISE'!$A$180:$I$206,9,)</f>
        <v>61.623332999999995</v>
      </c>
      <c r="Y145" s="202">
        <f>VLOOKUP(F145,'ALIATA - PÓS ANALISAR'!$A$180:$I$206,9,)</f>
        <v>58.164000000000001</v>
      </c>
      <c r="Z145" s="99">
        <f t="shared" si="36"/>
        <v>60.758499749999999</v>
      </c>
      <c r="AA145" s="113" t="b">
        <f t="shared" si="37"/>
        <v>1</v>
      </c>
      <c r="AB145" s="103">
        <f>VLOOKUP(F145,'ALIVAR - PÓS ANALISE'!$A$180:$J$206,10,)</f>
        <v>61.656666999999999</v>
      </c>
      <c r="AC145" s="99">
        <f>VLOOKUP(F145,'ALIATA - PÓS ANALISAR'!$A$180:$J$206,10,)</f>
        <v>42.9375</v>
      </c>
      <c r="AD145" s="99">
        <f>AC145+0.75*(AB145-AC145)</f>
        <v>56.976875249999999</v>
      </c>
      <c r="AE145" s="100">
        <f t="shared" si="39"/>
        <v>-5.4063901962142502E-4</v>
      </c>
      <c r="AF145" s="100">
        <f t="shared" si="42"/>
        <v>0.35462008733624462</v>
      </c>
      <c r="AG145" s="100">
        <f t="shared" si="40"/>
        <v>6.6371216101395403E-2</v>
      </c>
      <c r="AH145" s="101"/>
      <c r="AI145" s="131"/>
      <c r="AJ145" s="131"/>
      <c r="AK145" s="167"/>
      <c r="AL145" s="168"/>
      <c r="AM145" s="131"/>
      <c r="AN145" s="131"/>
    </row>
    <row r="146" spans="1:40" x14ac:dyDescent="0.2">
      <c r="A146" s="111">
        <v>89403305774</v>
      </c>
      <c r="B146" s="148">
        <v>259250</v>
      </c>
      <c r="C146" s="111">
        <v>89403305774</v>
      </c>
      <c r="D146" s="111">
        <v>90403305774</v>
      </c>
      <c r="E146" s="163">
        <v>89403305774</v>
      </c>
      <c r="F146" s="111">
        <v>304895</v>
      </c>
      <c r="G146" s="159" t="s">
        <v>157</v>
      </c>
      <c r="H146" s="124" t="s">
        <v>328</v>
      </c>
      <c r="I146" s="149" t="s">
        <v>18</v>
      </c>
      <c r="J146" s="163">
        <v>10802</v>
      </c>
      <c r="K146" s="182" t="s">
        <v>133</v>
      </c>
      <c r="L146" s="228">
        <v>45001</v>
      </c>
      <c r="M146" s="164">
        <f>VLOOKUP(B146,'ALIVAR - PÓS ANALISE'!$A$8:$I$206,9,)</f>
        <v>193.49</v>
      </c>
      <c r="N146" s="164">
        <f>VLOOKUP(B146,'ALIATA - PÓS ANALISAR'!$A$8:$I$206,9,)</f>
        <v>188.8</v>
      </c>
      <c r="O146" s="99">
        <f t="shared" si="32"/>
        <v>192.3175</v>
      </c>
      <c r="P146" s="162" t="b">
        <f t="shared" si="35"/>
        <v>1</v>
      </c>
      <c r="Q146" s="164">
        <f>VLOOKUP(B146,'ALIVAR - PÓS ANALISE'!A:J,10,)</f>
        <v>214.99</v>
      </c>
      <c r="R146" s="164">
        <f>VLOOKUP(B146,'ALIATA - PÓS ANALISAR'!A:J,10,)</f>
        <v>188.8</v>
      </c>
      <c r="S146" s="99">
        <f t="shared" si="33"/>
        <v>208.4425</v>
      </c>
      <c r="T146" s="157">
        <f t="shared" si="30"/>
        <v>-0.10000465137913395</v>
      </c>
      <c r="U146" s="157">
        <f t="shared" si="41"/>
        <v>0</v>
      </c>
      <c r="V146" s="150">
        <f t="shared" si="31"/>
        <v>-7.7359463641052062E-2</v>
      </c>
      <c r="W146" s="158"/>
      <c r="X146" s="103">
        <f>VLOOKUP(F146,'ALIVAR - PÓS ANALISE'!$A$180:$I$206,9,)</f>
        <v>232.98750000000001</v>
      </c>
      <c r="Y146" s="99">
        <f>VLOOKUP(F146,'ALIATA - PÓS ANALISAR'!$A$180:$I$206,9,)</f>
        <v>208.294667</v>
      </c>
      <c r="Z146" s="99">
        <f t="shared" si="36"/>
        <v>226.81429175</v>
      </c>
      <c r="AA146" s="111" t="b">
        <f t="shared" si="37"/>
        <v>1</v>
      </c>
      <c r="AB146" s="103">
        <f>VLOOKUP(F146,'ALIVAR - PÓS ANALISE'!$A$180:$J$206,10,)</f>
        <v>241.89000000000001</v>
      </c>
      <c r="AC146" s="99">
        <f>VLOOKUP(F146,'ALIATA - PÓS ANALISAR'!$A$180:$J$206,10,)</f>
        <v>208.294667</v>
      </c>
      <c r="AD146" s="99">
        <f>AC146+0.75*(AB146-AC146)</f>
        <v>233.49116675000002</v>
      </c>
      <c r="AE146" s="100">
        <f t="shared" si="39"/>
        <v>-3.6803919136797703E-2</v>
      </c>
      <c r="AF146" s="100">
        <f t="shared" si="42"/>
        <v>0</v>
      </c>
      <c r="AG146" s="100">
        <f t="shared" si="40"/>
        <v>-2.8595835521045609E-2</v>
      </c>
      <c r="AH146" s="101"/>
      <c r="AK146" s="167"/>
      <c r="AL146" s="168"/>
    </row>
    <row r="147" spans="1:40" x14ac:dyDescent="0.2">
      <c r="A147" s="113">
        <v>89403305936</v>
      </c>
      <c r="B147" s="156">
        <v>278381</v>
      </c>
      <c r="C147" s="113">
        <v>89403305936</v>
      </c>
      <c r="D147" s="113">
        <v>90403305936</v>
      </c>
      <c r="E147" s="113">
        <v>89403305936</v>
      </c>
      <c r="F147" s="113">
        <v>304896</v>
      </c>
      <c r="G147" s="195" t="s">
        <v>155</v>
      </c>
      <c r="H147" s="151" t="s">
        <v>352</v>
      </c>
      <c r="I147" s="152" t="s">
        <v>18</v>
      </c>
      <c r="J147" s="163">
        <v>10802</v>
      </c>
      <c r="K147" s="182" t="s">
        <v>133</v>
      </c>
      <c r="L147" s="228">
        <v>45001</v>
      </c>
      <c r="M147" s="164">
        <f>VLOOKUP(B147,'ALIVAR - PÓS ANALISE'!$A$8:$I$206,9,)</f>
        <v>289.99</v>
      </c>
      <c r="N147" s="164">
        <f>VLOOKUP(B147,'ALIATA - PÓS ANALISAR'!$A$8:$I$206,9,)</f>
        <v>282.99</v>
      </c>
      <c r="O147" s="99">
        <f t="shared" si="32"/>
        <v>288.24</v>
      </c>
      <c r="P147" s="201" t="b">
        <f t="shared" si="35"/>
        <v>1</v>
      </c>
      <c r="Q147" s="164">
        <f>VLOOKUP(B147,'ALIVAR - PÓS ANALISE'!A:J,10,)</f>
        <v>269.12</v>
      </c>
      <c r="R147" s="164">
        <f>VLOOKUP(B147,'ALIATA - PÓS ANALISAR'!A:J,10,)</f>
        <v>302.89</v>
      </c>
      <c r="S147" s="99">
        <f>Q147</f>
        <v>269.12</v>
      </c>
      <c r="T147" s="153">
        <f t="shared" si="30"/>
        <v>7.7549048751486271E-2</v>
      </c>
      <c r="U147" s="153">
        <f t="shared" si="41"/>
        <v>-6.5700419294133061E-2</v>
      </c>
      <c r="V147" s="153">
        <f t="shared" si="31"/>
        <v>7.1046373365041715E-2</v>
      </c>
      <c r="W147" s="153"/>
      <c r="X147" s="103">
        <f>VLOOKUP(F147,'ALIVAR - PÓS ANALISE'!$A$180:$I$206,9,)</f>
        <v>295.98500000000001</v>
      </c>
      <c r="Y147" s="99">
        <f>VLOOKUP(F147,'ALIATA - PÓS ANALISAR'!$A$180:$I$206,9,)</f>
        <v>282.99</v>
      </c>
      <c r="Z147" s="99">
        <f t="shared" si="36"/>
        <v>292.73625000000004</v>
      </c>
      <c r="AA147" s="216" t="b">
        <f t="shared" si="37"/>
        <v>1</v>
      </c>
      <c r="AB147" s="103">
        <f>VLOOKUP(F147,'ALIVAR - PÓS ANALISE'!$A$180:$J$206,10,)</f>
        <v>287.03000000000003</v>
      </c>
      <c r="AC147" s="99">
        <f>VLOOKUP(F147,'ALIATA - PÓS ANALISAR'!$A$180:$J$206,10,)</f>
        <v>302.89</v>
      </c>
      <c r="AD147" s="99">
        <f>AB147</f>
        <v>287.03000000000003</v>
      </c>
      <c r="AE147" s="109">
        <f t="shared" si="39"/>
        <v>3.1198829390655991E-2</v>
      </c>
      <c r="AF147" s="109">
        <f t="shared" si="42"/>
        <v>-6.5700419294133061E-2</v>
      </c>
      <c r="AG147" s="109">
        <f t="shared" si="40"/>
        <v>1.9880326098317358E-2</v>
      </c>
      <c r="AH147" s="110" t="s">
        <v>392</v>
      </c>
      <c r="AI147" s="181"/>
      <c r="AJ147" s="181"/>
      <c r="AK147" s="167"/>
      <c r="AL147" s="168"/>
    </row>
    <row r="148" spans="1:40" x14ac:dyDescent="0.2">
      <c r="A148" s="113">
        <v>89403306150</v>
      </c>
      <c r="B148" s="148">
        <v>259249</v>
      </c>
      <c r="C148" s="113">
        <v>89403306150</v>
      </c>
      <c r="D148" s="111">
        <v>90403306150</v>
      </c>
      <c r="E148" s="169">
        <v>89403306150</v>
      </c>
      <c r="F148" s="111">
        <v>304897</v>
      </c>
      <c r="G148" s="192" t="s">
        <v>156</v>
      </c>
      <c r="H148" s="124" t="s">
        <v>327</v>
      </c>
      <c r="I148" s="149" t="s">
        <v>18</v>
      </c>
      <c r="J148" s="163">
        <v>10802</v>
      </c>
      <c r="K148" s="182" t="s">
        <v>133</v>
      </c>
      <c r="L148" s="228">
        <v>45001</v>
      </c>
      <c r="M148" s="164">
        <f>VLOOKUP(B148,'ALIVAR - PÓS ANALISE'!$A$8:$I$206,9,)</f>
        <v>119.99000000000001</v>
      </c>
      <c r="N148" s="164">
        <f>VLOOKUP(B148,'ALIATA - PÓS ANALISAR'!$A$8:$I$206,9,)</f>
        <v>108.84</v>
      </c>
      <c r="O148" s="215">
        <f t="shared" si="32"/>
        <v>117.20250000000001</v>
      </c>
      <c r="P148" s="216" t="b">
        <f t="shared" si="35"/>
        <v>1</v>
      </c>
      <c r="Q148" s="164">
        <f>VLOOKUP(B148,'ALIVAR - PÓS ANALISE'!A:J,10,)</f>
        <v>119.99000000000001</v>
      </c>
      <c r="R148" s="164">
        <f>VLOOKUP(B148,'ALIATA - PÓS ANALISAR'!A:J,10,)</f>
        <v>108.84</v>
      </c>
      <c r="S148" s="99">
        <f>R148+0.75*(Q148-R148)</f>
        <v>117.20250000000001</v>
      </c>
      <c r="T148" s="153">
        <f t="shared" si="30"/>
        <v>0</v>
      </c>
      <c r="U148" s="153">
        <f t="shared" si="41"/>
        <v>0</v>
      </c>
      <c r="V148" s="150">
        <f t="shared" si="31"/>
        <v>0</v>
      </c>
      <c r="W148" s="153"/>
      <c r="X148" s="103">
        <f>VLOOKUP(F148,'ALIVAR - PÓS ANALISE'!$A$180:$I$206,9,)</f>
        <v>127.32333299999999</v>
      </c>
      <c r="Y148" s="202">
        <f>VLOOKUP(F148,'ALIATA - PÓS ANALISAR'!$A$180:$I$206,9,)</f>
        <v>124.89</v>
      </c>
      <c r="Z148" s="99">
        <f t="shared" si="36"/>
        <v>126.71499974999999</v>
      </c>
      <c r="AA148" s="201" t="b">
        <f t="shared" si="37"/>
        <v>1</v>
      </c>
      <c r="AB148" s="103">
        <f>VLOOKUP(F148,'ALIVAR - PÓS ANALISE'!$A$180:$J$206,10,)</f>
        <v>128.95666700000001</v>
      </c>
      <c r="AC148" s="99">
        <f>VLOOKUP(F148,'ALIATA - PÓS ANALISAR'!$A$180:$J$206,10,)</f>
        <v>124.89</v>
      </c>
      <c r="AD148" s="99">
        <f>AB148</f>
        <v>128.95666700000001</v>
      </c>
      <c r="AE148" s="100">
        <f t="shared" si="39"/>
        <v>-1.2665758490796097E-2</v>
      </c>
      <c r="AF148" s="100">
        <f t="shared" si="42"/>
        <v>0</v>
      </c>
      <c r="AG148" s="100">
        <f t="shared" si="40"/>
        <v>-1.7383104744790101E-2</v>
      </c>
      <c r="AH148" s="105"/>
      <c r="AI148" s="155"/>
      <c r="AJ148" s="155"/>
      <c r="AK148" s="167"/>
      <c r="AL148" s="168"/>
    </row>
    <row r="149" spans="1:40" x14ac:dyDescent="0.2">
      <c r="A149" s="111">
        <v>89403306401</v>
      </c>
      <c r="B149" s="148">
        <v>259256</v>
      </c>
      <c r="C149" s="98">
        <v>89403306401</v>
      </c>
      <c r="D149" s="111">
        <v>90403306401</v>
      </c>
      <c r="E149" s="169">
        <v>89403306401</v>
      </c>
      <c r="F149" s="111">
        <v>304898</v>
      </c>
      <c r="G149" s="186" t="s">
        <v>161</v>
      </c>
      <c r="H149" s="151" t="s">
        <v>332</v>
      </c>
      <c r="I149" s="152" t="s">
        <v>18</v>
      </c>
      <c r="J149" s="169">
        <v>10802</v>
      </c>
      <c r="K149" s="185" t="s">
        <v>133</v>
      </c>
      <c r="L149" s="228">
        <v>45001</v>
      </c>
      <c r="M149" s="164">
        <f>VLOOKUP(B149,'ALIVAR - PÓS ANALISE'!$A$8:$I$206,9,)</f>
        <v>65.989999999999995</v>
      </c>
      <c r="N149" s="164">
        <f>VLOOKUP(B149,'ALIATA - PÓS ANALISAR'!$A$8:$I$206,9,)</f>
        <v>51.980000000000004</v>
      </c>
      <c r="O149" s="215">
        <f t="shared" si="32"/>
        <v>62.487499999999997</v>
      </c>
      <c r="P149" s="201" t="b">
        <f t="shared" si="35"/>
        <v>1</v>
      </c>
      <c r="Q149" s="164">
        <f>VLOOKUP(B149,'ALIVAR - PÓS ANALISE'!A:J,10,)</f>
        <v>75.44</v>
      </c>
      <c r="R149" s="164">
        <f>VLOOKUP(B149,'ALIATA - PÓS ANALISAR'!A:J,10,)</f>
        <v>77.97</v>
      </c>
      <c r="S149" s="99">
        <f>Q149</f>
        <v>75.44</v>
      </c>
      <c r="T149" s="153">
        <f t="shared" si="30"/>
        <v>-0.12526511134676566</v>
      </c>
      <c r="U149" s="153">
        <f t="shared" si="41"/>
        <v>-0.33333333333333326</v>
      </c>
      <c r="V149" s="150">
        <f t="shared" si="31"/>
        <v>-0.17169273594909862</v>
      </c>
      <c r="W149" s="154"/>
      <c r="X149" s="103">
        <f>VLOOKUP(F149,'ALIVAR - PÓS ANALISE'!$A$180:$I$206,9,)</f>
        <v>68.489999999999995</v>
      </c>
      <c r="Y149" s="99">
        <f>VLOOKUP(F149,'ALIATA - PÓS ANALISAR'!$A$180:$I$206,9,)</f>
        <v>51.980000000000004</v>
      </c>
      <c r="Z149" s="99">
        <f t="shared" si="36"/>
        <v>64.362499999999997</v>
      </c>
      <c r="AA149" s="216" t="b">
        <f t="shared" si="37"/>
        <v>1</v>
      </c>
      <c r="AB149" s="103">
        <f>VLOOKUP(F149,'ALIVAR - PÓS ANALISE'!$A$180:$J$206,10,)</f>
        <v>75.44</v>
      </c>
      <c r="AC149" s="99">
        <f>VLOOKUP(F149,'ALIATA - PÓS ANALISAR'!$A$180:$J$206,10,)</f>
        <v>77.965000000000003</v>
      </c>
      <c r="AD149" s="99">
        <f>AB149</f>
        <v>75.44</v>
      </c>
      <c r="AE149" s="100">
        <f t="shared" si="39"/>
        <v>-9.2126193001060508E-2</v>
      </c>
      <c r="AF149" s="100">
        <f t="shared" si="42"/>
        <v>-0.33329057910600912</v>
      </c>
      <c r="AG149" s="100">
        <f t="shared" si="40"/>
        <v>-0.1468385471898197</v>
      </c>
      <c r="AH149" s="107" t="s">
        <v>353</v>
      </c>
      <c r="AI149" s="155"/>
      <c r="AJ149" s="155"/>
      <c r="AK149" s="167"/>
      <c r="AL149" s="168"/>
    </row>
    <row r="150" spans="1:40" x14ac:dyDescent="0.2">
      <c r="A150" s="111">
        <v>89403307637</v>
      </c>
      <c r="B150" s="148">
        <v>259255</v>
      </c>
      <c r="C150" s="111">
        <v>89403307637</v>
      </c>
      <c r="D150" s="111">
        <v>90403307637</v>
      </c>
      <c r="E150" s="163">
        <v>89403307637</v>
      </c>
      <c r="F150" s="111">
        <v>304899</v>
      </c>
      <c r="G150" s="159" t="s">
        <v>160</v>
      </c>
      <c r="H150" s="124" t="s">
        <v>331</v>
      </c>
      <c r="I150" s="149" t="s">
        <v>18</v>
      </c>
      <c r="J150" s="163">
        <v>10802</v>
      </c>
      <c r="K150" s="182" t="s">
        <v>133</v>
      </c>
      <c r="L150" s="228">
        <v>45001</v>
      </c>
      <c r="M150" s="164">
        <f>VLOOKUP(B150,'ALIVAR - PÓS ANALISE'!$A$8:$I$206,9,)</f>
        <v>41.61</v>
      </c>
      <c r="N150" s="164">
        <f>VLOOKUP(B150,'ALIATA - PÓS ANALISAR'!$A$8:$I$206,9,)</f>
        <v>20.89</v>
      </c>
      <c r="O150" s="99">
        <f t="shared" si="32"/>
        <v>36.43</v>
      </c>
      <c r="P150" s="162" t="b">
        <f t="shared" si="35"/>
        <v>1</v>
      </c>
      <c r="Q150" s="164">
        <f>VLOOKUP(B150,'ALIVAR - PÓS ANALISE'!A:J,10,)</f>
        <v>41.44</v>
      </c>
      <c r="R150" s="164">
        <f>VLOOKUP(B150,'ALIATA - PÓS ANALISAR'!A:J,10,)</f>
        <v>17.86</v>
      </c>
      <c r="S150" s="99">
        <f>R150+0.75*(Q150-R150)</f>
        <v>35.545000000000002</v>
      </c>
      <c r="T150" s="157">
        <f t="shared" si="30"/>
        <v>4.1023166023166358E-3</v>
      </c>
      <c r="U150" s="157">
        <f t="shared" si="41"/>
        <v>0.16965285554311316</v>
      </c>
      <c r="V150" s="150">
        <f t="shared" si="31"/>
        <v>2.489801659867763E-2</v>
      </c>
      <c r="W150" s="158"/>
      <c r="X150" s="103">
        <f>VLOOKUP(F150,'ALIVAR - PÓS ANALISE'!$A$180:$I$206,9,)</f>
        <v>41.61</v>
      </c>
      <c r="Y150" s="99">
        <f>VLOOKUP(F150,'ALIATA - PÓS ANALISAR'!$A$180:$I$206,9,)</f>
        <v>25.215392999999999</v>
      </c>
      <c r="Z150" s="99">
        <f t="shared" si="36"/>
        <v>37.511348249999998</v>
      </c>
      <c r="AA150" s="111" t="b">
        <f t="shared" si="37"/>
        <v>1</v>
      </c>
      <c r="AB150" s="103">
        <f>VLOOKUP(F150,'ALIVAR - PÓS ANALISE'!$A$180:$J$206,10,)</f>
        <v>41.436667</v>
      </c>
      <c r="AC150" s="99">
        <f>VLOOKUP(F150,'ALIATA - PÓS ANALISAR'!$A$180:$J$206,10,)</f>
        <v>24.45825</v>
      </c>
      <c r="AD150" s="99">
        <f>AC150+0.75*(AB150-AC150)</f>
        <v>37.192062749999998</v>
      </c>
      <c r="AE150" s="100">
        <f t="shared" si="39"/>
        <v>4.1830825823900852E-3</v>
      </c>
      <c r="AF150" s="100">
        <f t="shared" si="42"/>
        <v>3.0956548403912709E-2</v>
      </c>
      <c r="AG150" s="100">
        <f t="shared" si="40"/>
        <v>8.5847752555752166E-3</v>
      </c>
      <c r="AH150" s="101"/>
      <c r="AK150" s="167"/>
      <c r="AL150" s="168"/>
    </row>
    <row r="151" spans="1:40" s="212" customFormat="1" x14ac:dyDescent="0.2">
      <c r="A151" s="111">
        <v>89403309257</v>
      </c>
      <c r="B151" s="148">
        <v>259248</v>
      </c>
      <c r="C151" s="111">
        <v>89403309257</v>
      </c>
      <c r="D151" s="111">
        <v>90403309257</v>
      </c>
      <c r="E151" s="163">
        <v>89403309257</v>
      </c>
      <c r="F151" s="111">
        <v>304900</v>
      </c>
      <c r="G151" s="159" t="s">
        <v>155</v>
      </c>
      <c r="H151" s="124" t="s">
        <v>326</v>
      </c>
      <c r="I151" s="149" t="s">
        <v>18</v>
      </c>
      <c r="J151" s="163">
        <v>10802</v>
      </c>
      <c r="K151" s="182" t="s">
        <v>133</v>
      </c>
      <c r="L151" s="228">
        <v>45001</v>
      </c>
      <c r="M151" s="164">
        <f>VLOOKUP(B151,'ALIVAR - PÓS ANALISE'!$A$8:$I$206,9,)</f>
        <v>263</v>
      </c>
      <c r="N151" s="164">
        <f>VLOOKUP(B151,'ALIATA - PÓS ANALISAR'!$A$8:$I$206,9,)</f>
        <v>260.64999999999998</v>
      </c>
      <c r="O151" s="99">
        <f t="shared" si="32"/>
        <v>262.41250000000002</v>
      </c>
      <c r="P151" s="162" t="b">
        <f t="shared" si="35"/>
        <v>1</v>
      </c>
      <c r="Q151" s="164">
        <f>VLOOKUP(B151,'ALIVAR - PÓS ANALISE'!A:J,10,)</f>
        <v>263</v>
      </c>
      <c r="R151" s="164">
        <f>VLOOKUP(B151,'ALIATA - PÓS ANALISAR'!A:J,10,)</f>
        <v>259.48</v>
      </c>
      <c r="S151" s="99">
        <f>R151+0.75*(Q151-R151)</f>
        <v>262.12</v>
      </c>
      <c r="T151" s="150">
        <f t="shared" si="30"/>
        <v>0</v>
      </c>
      <c r="U151" s="150">
        <f t="shared" si="41"/>
        <v>4.5090180360720655E-3</v>
      </c>
      <c r="V151" s="150">
        <f t="shared" si="31"/>
        <v>1.1159011139936226E-3</v>
      </c>
      <c r="W151" s="150"/>
      <c r="X151" s="103">
        <f>VLOOKUP(F151,'ALIVAR - PÓS ANALISE'!$A$180:$I$206,9,)</f>
        <v>261.416</v>
      </c>
      <c r="Y151" s="99">
        <f>VLOOKUP(F151,'ALIATA - PÓS ANALISAR'!$A$180:$I$206,9,)</f>
        <v>260.64999999999998</v>
      </c>
      <c r="Z151" s="99">
        <f t="shared" si="36"/>
        <v>261.22449999999998</v>
      </c>
      <c r="AA151" s="170" t="b">
        <f t="shared" si="37"/>
        <v>1</v>
      </c>
      <c r="AB151" s="103">
        <f>VLOOKUP(F151,'ALIVAR - PÓS ANALISE'!$A$180:$J$206,10,)</f>
        <v>262.19600000000003</v>
      </c>
      <c r="AC151" s="99">
        <f>VLOOKUP(F151,'ALIATA - PÓS ANALISAR'!$A$180:$J$206,10,)</f>
        <v>260.065</v>
      </c>
      <c r="AD151" s="99">
        <f>AC151+0.75*(AB151-AC151)</f>
        <v>261.66325000000001</v>
      </c>
      <c r="AE151" s="100">
        <f t="shared" si="39"/>
        <v>-2.9748737585624241E-3</v>
      </c>
      <c r="AF151" s="100">
        <f t="shared" si="42"/>
        <v>2.2494376405897132E-3</v>
      </c>
      <c r="AG151" s="100">
        <f t="shared" si="40"/>
        <v>-1.6767734865329453E-3</v>
      </c>
      <c r="AH151" s="101"/>
      <c r="AI151" s="131"/>
      <c r="AJ151" s="131"/>
      <c r="AK151" s="167"/>
      <c r="AL151" s="168"/>
      <c r="AM151" s="131"/>
      <c r="AN151" s="131"/>
    </row>
    <row r="152" spans="1:40" x14ac:dyDescent="0.2">
      <c r="A152" s="113">
        <v>89403310000</v>
      </c>
      <c r="B152" s="156">
        <v>278377</v>
      </c>
      <c r="C152" s="113">
        <v>89403310000</v>
      </c>
      <c r="D152" s="111">
        <v>90403310000</v>
      </c>
      <c r="E152" s="169">
        <v>89403310000</v>
      </c>
      <c r="F152" s="111">
        <v>304901</v>
      </c>
      <c r="G152" s="186" t="s">
        <v>132</v>
      </c>
      <c r="H152" s="151" t="s">
        <v>348</v>
      </c>
      <c r="I152" s="152" t="s">
        <v>18</v>
      </c>
      <c r="J152" s="163">
        <v>10802</v>
      </c>
      <c r="K152" s="182" t="s">
        <v>133</v>
      </c>
      <c r="L152" s="228">
        <v>45001</v>
      </c>
      <c r="M152" s="164">
        <f>VLOOKUP(B152,'ALIVAR - PÓS ANALISE'!$A$8:$I$206,9,)</f>
        <v>64.489999999999995</v>
      </c>
      <c r="N152" s="164">
        <f>VLOOKUP(B152,'ALIATA - PÓS ANALISAR'!$A$8:$I$206,9,)</f>
        <v>73.97</v>
      </c>
      <c r="O152" s="173">
        <f>M152</f>
        <v>64.489999999999995</v>
      </c>
      <c r="P152" s="174" t="b">
        <f t="shared" si="35"/>
        <v>0</v>
      </c>
      <c r="Q152" s="164">
        <f>VLOOKUP(B152,'ALIVAR - PÓS ANALISE'!A:J,10,)</f>
        <v>70.22</v>
      </c>
      <c r="R152" s="164">
        <f>VLOOKUP(B152,'ALIATA - PÓS ANALISAR'!A:J,10,)</f>
        <v>73.97</v>
      </c>
      <c r="S152" s="99">
        <f>Q152</f>
        <v>70.22</v>
      </c>
      <c r="T152" s="157">
        <f t="shared" si="30"/>
        <v>-8.1600683565935639E-2</v>
      </c>
      <c r="U152" s="157">
        <f t="shared" si="41"/>
        <v>0</v>
      </c>
      <c r="V152" s="150">
        <f t="shared" si="31"/>
        <v>-8.1600683565935639E-2</v>
      </c>
      <c r="W152" s="158"/>
      <c r="X152" s="103">
        <f>VLOOKUP(F152,'ALIVAR - PÓS ANALISE'!$A$180:$I$206,9,)</f>
        <v>64.489999999999995</v>
      </c>
      <c r="Y152" s="99">
        <f>VLOOKUP(F152,'ALIATA - PÓS ANALISAR'!$A$180:$I$206,9,)</f>
        <v>73.965000000000003</v>
      </c>
      <c r="Z152" s="173">
        <f>X152</f>
        <v>64.489999999999995</v>
      </c>
      <c r="AA152" s="98" t="b">
        <f t="shared" si="37"/>
        <v>0</v>
      </c>
      <c r="AB152" s="103">
        <f>VLOOKUP(F152,'ALIVAR - PÓS ANALISE'!$A$180:$J$206,10,)</f>
        <v>70.217500000000001</v>
      </c>
      <c r="AC152" s="99">
        <f>VLOOKUP(F152,'ALIATA - PÓS ANALISAR'!$A$180:$J$206,10,)</f>
        <v>73.965000000000003</v>
      </c>
      <c r="AD152" s="99">
        <f>AC152+0.75*(AB152-AC152)</f>
        <v>71.154375000000002</v>
      </c>
      <c r="AE152" s="100">
        <f t="shared" si="39"/>
        <v>-8.1567985188877534E-2</v>
      </c>
      <c r="AF152" s="100">
        <f t="shared" si="42"/>
        <v>0</v>
      </c>
      <c r="AG152" s="100">
        <f t="shared" si="40"/>
        <v>-9.3660790358990664E-2</v>
      </c>
      <c r="AH152" s="104" t="s">
        <v>186</v>
      </c>
      <c r="AK152" s="167"/>
      <c r="AL152" s="168"/>
    </row>
    <row r="153" spans="1:40" s="155" customFormat="1" x14ac:dyDescent="0.2">
      <c r="A153" s="113">
        <v>89403310182</v>
      </c>
      <c r="B153" s="156">
        <v>278378</v>
      </c>
      <c r="C153" s="113">
        <v>89403310182</v>
      </c>
      <c r="D153" s="111">
        <v>90403310182</v>
      </c>
      <c r="E153" s="169">
        <v>89403310182</v>
      </c>
      <c r="F153" s="111">
        <v>304902</v>
      </c>
      <c r="G153" s="195" t="s">
        <v>175</v>
      </c>
      <c r="H153" s="151" t="s">
        <v>349</v>
      </c>
      <c r="I153" s="152" t="s">
        <v>18</v>
      </c>
      <c r="J153" s="163">
        <v>10802</v>
      </c>
      <c r="K153" s="182" t="s">
        <v>133</v>
      </c>
      <c r="L153" s="228">
        <v>45001</v>
      </c>
      <c r="M153" s="164">
        <f>VLOOKUP(B153,'ALIVAR - PÓS ANALISE'!$A$8:$I$206,9,)</f>
        <v>38.49</v>
      </c>
      <c r="N153" s="164">
        <f>VLOOKUP(B153,'ALIATA - PÓS ANALISAR'!$A$8:$I$206,9,)</f>
        <v>40.83</v>
      </c>
      <c r="O153" s="173">
        <f>M153</f>
        <v>38.49</v>
      </c>
      <c r="P153" s="174" t="b">
        <f t="shared" si="35"/>
        <v>0</v>
      </c>
      <c r="Q153" s="164">
        <f>VLOOKUP(B153,'ALIVAR - PÓS ANALISE'!A:J,10,)</f>
        <v>40.94</v>
      </c>
      <c r="R153" s="164">
        <f>VLOOKUP(B153,'ALIATA - PÓS ANALISAR'!A:J,10,)</f>
        <v>40.83</v>
      </c>
      <c r="S153" s="99">
        <f>Q153</f>
        <v>40.94</v>
      </c>
      <c r="T153" s="153">
        <f t="shared" si="30"/>
        <v>-5.9843673668783515E-2</v>
      </c>
      <c r="U153" s="153">
        <f t="shared" si="41"/>
        <v>0</v>
      </c>
      <c r="V153" s="150">
        <f t="shared" si="31"/>
        <v>-5.9843673668783515E-2</v>
      </c>
      <c r="W153" s="154"/>
      <c r="X153" s="103">
        <f>VLOOKUP(F153,'ALIVAR - PÓS ANALISE'!$A$180:$I$206,9,)</f>
        <v>38.484999999999999</v>
      </c>
      <c r="Y153" s="99">
        <f>VLOOKUP(F153,'ALIATA - PÓS ANALISAR'!$A$180:$I$206,9,)</f>
        <v>40.832856999999997</v>
      </c>
      <c r="Z153" s="173">
        <f>X153</f>
        <v>38.484999999999999</v>
      </c>
      <c r="AA153" s="174" t="b">
        <f t="shared" si="37"/>
        <v>0</v>
      </c>
      <c r="AB153" s="103">
        <f>VLOOKUP(F153,'ALIVAR - PÓS ANALISE'!$A$180:$J$206,10,)</f>
        <v>40.935000000000002</v>
      </c>
      <c r="AC153" s="99">
        <f>VLOOKUP(F153,'ALIATA - PÓS ANALISAR'!$A$180:$J$206,10,)</f>
        <v>40.832856999999997</v>
      </c>
      <c r="AD153" s="99">
        <f>AB153</f>
        <v>40.935000000000002</v>
      </c>
      <c r="AE153" s="100">
        <f t="shared" si="39"/>
        <v>-5.9850983266153679E-2</v>
      </c>
      <c r="AF153" s="100">
        <f t="shared" si="42"/>
        <v>0</v>
      </c>
      <c r="AG153" s="100">
        <f t="shared" si="40"/>
        <v>-5.9850983266153679E-2</v>
      </c>
      <c r="AH153" s="107" t="s">
        <v>391</v>
      </c>
      <c r="AK153" s="167"/>
      <c r="AL153" s="168"/>
      <c r="AM153" s="131"/>
      <c r="AN153" s="131"/>
    </row>
    <row r="154" spans="1:40" s="155" customFormat="1" x14ac:dyDescent="0.2">
      <c r="A154" s="111">
        <v>89403310930</v>
      </c>
      <c r="B154" s="166">
        <v>299935</v>
      </c>
      <c r="C154" s="111">
        <v>89403310930</v>
      </c>
      <c r="D154" s="111"/>
      <c r="E154" s="111">
        <v>89403310930</v>
      </c>
      <c r="F154" s="111"/>
      <c r="G154" s="162" t="s">
        <v>368</v>
      </c>
      <c r="H154" s="182" t="s">
        <v>383</v>
      </c>
      <c r="I154" s="163" t="s">
        <v>18</v>
      </c>
      <c r="J154" s="111">
        <v>10802</v>
      </c>
      <c r="K154" s="162" t="s">
        <v>133</v>
      </c>
      <c r="L154" s="228">
        <v>45001</v>
      </c>
      <c r="M154" s="164">
        <f>VLOOKUP(B154,'ALIVAR - PÓS ANALISE'!$A$8:$I$206,9,)</f>
        <v>69.900000000000006</v>
      </c>
      <c r="N154" s="164">
        <f>VLOOKUP(B154,'ALIATA - PÓS ANALISAR'!$A$8:$I$206,9,)</f>
        <v>51.2</v>
      </c>
      <c r="O154" s="99">
        <f t="shared" ref="O154:O176" si="43">N154+0.75*(M154-N154)</f>
        <v>65.225000000000009</v>
      </c>
      <c r="P154" s="162" t="b">
        <f t="shared" si="35"/>
        <v>1</v>
      </c>
      <c r="Q154" s="164">
        <f>VLOOKUP(B154,'ALIVAR - PÓS ANALISE'!A:J,10,)</f>
        <v>69.900000000000006</v>
      </c>
      <c r="R154" s="164">
        <f>VLOOKUP(B154,'ALIATA - PÓS ANALISAR'!A:J,10,)</f>
        <v>51.2</v>
      </c>
      <c r="S154" s="99">
        <f t="shared" ref="S154:S176" si="44">R154+0.75*(Q154-R154)</f>
        <v>65.225000000000009</v>
      </c>
      <c r="T154" s="150">
        <f t="shared" si="30"/>
        <v>0</v>
      </c>
      <c r="U154" s="150">
        <f t="shared" si="41"/>
        <v>0</v>
      </c>
      <c r="V154" s="150">
        <f t="shared" si="31"/>
        <v>0</v>
      </c>
      <c r="W154" s="158"/>
      <c r="X154" s="165"/>
      <c r="Y154" s="166"/>
      <c r="Z154" s="166"/>
      <c r="AA154" s="166"/>
      <c r="AB154" s="103"/>
      <c r="AC154" s="99"/>
      <c r="AD154" s="99"/>
      <c r="AE154" s="166"/>
      <c r="AF154" s="166"/>
      <c r="AG154" s="166"/>
      <c r="AH154" s="102"/>
      <c r="AI154" s="131"/>
      <c r="AJ154" s="131"/>
      <c r="AK154" s="167"/>
      <c r="AL154" s="168"/>
      <c r="AM154" s="131"/>
      <c r="AN154" s="131"/>
    </row>
    <row r="155" spans="1:40" x14ac:dyDescent="0.2">
      <c r="A155" s="113">
        <v>89403400335</v>
      </c>
      <c r="B155" s="156">
        <v>10223</v>
      </c>
      <c r="C155" s="113">
        <v>89403400335</v>
      </c>
      <c r="D155" s="111">
        <v>90403400335</v>
      </c>
      <c r="E155" s="169">
        <v>89403400335</v>
      </c>
      <c r="F155" s="111">
        <v>304904</v>
      </c>
      <c r="G155" s="186" t="s">
        <v>107</v>
      </c>
      <c r="H155" s="151" t="s">
        <v>275</v>
      </c>
      <c r="I155" s="152" t="s">
        <v>18</v>
      </c>
      <c r="J155" s="187">
        <v>10801</v>
      </c>
      <c r="K155" s="188" t="s">
        <v>108</v>
      </c>
      <c r="L155" s="228">
        <v>45001</v>
      </c>
      <c r="M155" s="164">
        <f>VLOOKUP(B155,'ALIVAR - PÓS ANALISE'!$A$8:$I$206,9,)</f>
        <v>43.64</v>
      </c>
      <c r="N155" s="164">
        <f>VLOOKUP(B155,'ALIATA - PÓS ANALISAR'!$A$8:$I$206,9,)</f>
        <v>42.4</v>
      </c>
      <c r="O155" s="99">
        <f t="shared" si="43"/>
        <v>43.33</v>
      </c>
      <c r="P155" s="113" t="b">
        <f t="shared" si="35"/>
        <v>1</v>
      </c>
      <c r="Q155" s="164">
        <f>VLOOKUP(B155,'ALIVAR - PÓS ANALISE'!A:J,10,)</f>
        <v>37.29</v>
      </c>
      <c r="R155" s="164">
        <f>VLOOKUP(B155,'ALIATA - PÓS ANALISAR'!A:J,10,)</f>
        <v>33.57</v>
      </c>
      <c r="S155" s="99">
        <f t="shared" si="44"/>
        <v>36.36</v>
      </c>
      <c r="T155" s="150">
        <f t="shared" si="30"/>
        <v>0.17028694019844459</v>
      </c>
      <c r="U155" s="150">
        <f t="shared" si="41"/>
        <v>0.26303246946678582</v>
      </c>
      <c r="V155" s="150">
        <f t="shared" si="31"/>
        <v>0.19169416941694162</v>
      </c>
      <c r="W155" s="150"/>
      <c r="X155" s="103">
        <f>VLOOKUP(F155,'ALIVAR - PÓS ANALISE'!$A$180:$I$206,9,)</f>
        <v>44.506667</v>
      </c>
      <c r="Y155" s="99">
        <f>VLOOKUP(F155,'ALIATA - PÓS ANALISAR'!$A$180:$I$206,9,)</f>
        <v>43.65</v>
      </c>
      <c r="Z155" s="99">
        <f>Y155+0.75*(X155-Y155)</f>
        <v>44.292500250000003</v>
      </c>
      <c r="AA155" s="113" t="b">
        <f>X155&gt;Y155</f>
        <v>1</v>
      </c>
      <c r="AB155" s="103">
        <f>VLOOKUP(F155,'ALIVAR - PÓS ANALISE'!$A$180:$J$206,10,)</f>
        <v>45.121249999999996</v>
      </c>
      <c r="AC155" s="99">
        <f>VLOOKUP(F155,'ALIATA - PÓS ANALISAR'!$A$180:$J$206,10,)</f>
        <v>39.651111</v>
      </c>
      <c r="AD155" s="99">
        <f>AC155+0.75*(AB155-AC155)</f>
        <v>43.753715249999999</v>
      </c>
      <c r="AE155" s="100">
        <f t="shared" ref="AE155:AG156" si="45">X155/AB155-1</f>
        <v>-1.3620699781145107E-2</v>
      </c>
      <c r="AF155" s="100">
        <f t="shared" si="45"/>
        <v>0.10085187776957882</v>
      </c>
      <c r="AG155" s="100">
        <f t="shared" si="45"/>
        <v>1.2314040006008442E-2</v>
      </c>
      <c r="AH155" s="101"/>
      <c r="AK155" s="167"/>
      <c r="AL155" s="168"/>
    </row>
    <row r="156" spans="1:40" x14ac:dyDescent="0.2">
      <c r="A156" s="111">
        <v>89403403008</v>
      </c>
      <c r="B156" s="148">
        <v>259257</v>
      </c>
      <c r="C156" s="111">
        <v>89403403008</v>
      </c>
      <c r="D156" s="111">
        <v>90403403008</v>
      </c>
      <c r="E156" s="163">
        <v>89403403008</v>
      </c>
      <c r="F156" s="111">
        <v>304903</v>
      </c>
      <c r="G156" s="159" t="s">
        <v>162</v>
      </c>
      <c r="H156" s="124" t="s">
        <v>333</v>
      </c>
      <c r="I156" s="149" t="s">
        <v>18</v>
      </c>
      <c r="J156" s="163">
        <v>10802</v>
      </c>
      <c r="K156" s="182" t="s">
        <v>133</v>
      </c>
      <c r="L156" s="228">
        <v>45001</v>
      </c>
      <c r="M156" s="164">
        <f>VLOOKUP(B156,'ALIVAR - PÓS ANALISE'!$A$8:$I$206,9,)</f>
        <v>53.31</v>
      </c>
      <c r="N156" s="164">
        <f>VLOOKUP(B156,'ALIATA - PÓS ANALISAR'!$A$8:$I$206,9,)</f>
        <v>34.04</v>
      </c>
      <c r="O156" s="99">
        <f t="shared" si="43"/>
        <v>48.4925</v>
      </c>
      <c r="P156" s="162" t="b">
        <f t="shared" si="35"/>
        <v>1</v>
      </c>
      <c r="Q156" s="164">
        <f>VLOOKUP(B156,'ALIVAR - PÓS ANALISE'!A:J,10,)</f>
        <v>58.99</v>
      </c>
      <c r="R156" s="164">
        <f>VLOOKUP(B156,'ALIATA - PÓS ANALISAR'!A:J,10,)</f>
        <v>46.42</v>
      </c>
      <c r="S156" s="99">
        <f t="shared" si="44"/>
        <v>55.847500000000004</v>
      </c>
      <c r="T156" s="157">
        <f t="shared" ref="T156:T176" si="46">M156/Q156-1</f>
        <v>-9.6287506357009667E-2</v>
      </c>
      <c r="U156" s="157">
        <f t="shared" si="41"/>
        <v>-0.26669538991813879</v>
      </c>
      <c r="V156" s="150">
        <f t="shared" ref="V156:V176" si="47">O156/S156-1</f>
        <v>-0.13169792739155739</v>
      </c>
      <c r="W156" s="158"/>
      <c r="X156" s="103">
        <f>VLOOKUP(F156,'ALIVAR - PÓS ANALISE'!$A$180:$I$206,9,)</f>
        <v>70.319630000000004</v>
      </c>
      <c r="Y156" s="99">
        <f>VLOOKUP(F156,'ALIATA - PÓS ANALISAR'!$A$180:$I$206,9,)</f>
        <v>46.421666999999999</v>
      </c>
      <c r="Z156" s="99">
        <f>Y156+0.75*(X156-Y156)</f>
        <v>64.345139250000003</v>
      </c>
      <c r="AA156" s="111" t="b">
        <f>X156&gt;Y156</f>
        <v>1</v>
      </c>
      <c r="AB156" s="103">
        <f>VLOOKUP(F156,'ALIVAR - PÓS ANALISE'!$A$180:$J$206,10,)</f>
        <v>70.775333000000003</v>
      </c>
      <c r="AC156" s="99">
        <f>VLOOKUP(F156,'ALIATA - PÓS ANALISAR'!$A$180:$J$206,10,)</f>
        <v>46.421666999999999</v>
      </c>
      <c r="AD156" s="99">
        <f>AC156+0.75*(AB156-AC156)</f>
        <v>64.686916499999995</v>
      </c>
      <c r="AE156" s="100">
        <f t="shared" si="45"/>
        <v>-6.4387263285642371E-3</v>
      </c>
      <c r="AF156" s="100">
        <f t="shared" si="45"/>
        <v>0</v>
      </c>
      <c r="AG156" s="100">
        <f t="shared" si="45"/>
        <v>-5.2835607027271747E-3</v>
      </c>
      <c r="AH156" s="102"/>
      <c r="AK156" s="167"/>
      <c r="AL156" s="168"/>
    </row>
    <row r="157" spans="1:40" x14ac:dyDescent="0.2">
      <c r="A157" s="111">
        <v>89453700111</v>
      </c>
      <c r="B157" s="111">
        <v>10804</v>
      </c>
      <c r="C157" s="111">
        <v>89453700111</v>
      </c>
      <c r="D157" s="111"/>
      <c r="E157" s="163">
        <v>89453700111</v>
      </c>
      <c r="F157" s="111"/>
      <c r="G157" s="182" t="s">
        <v>111</v>
      </c>
      <c r="H157" s="162" t="s">
        <v>278</v>
      </c>
      <c r="I157" s="163" t="s">
        <v>18</v>
      </c>
      <c r="J157" s="163">
        <v>11001</v>
      </c>
      <c r="K157" s="182" t="s">
        <v>93</v>
      </c>
      <c r="L157" s="228">
        <v>45001</v>
      </c>
      <c r="M157" s="164">
        <f>VLOOKUP(B157,'ALIVAR - PÓS ANALISE'!$A$8:$I$206,9,)</f>
        <v>23.11</v>
      </c>
      <c r="N157" s="164">
        <f>VLOOKUP(B157,'ALIATA - PÓS ANALISAR'!$A$8:$I$206,9,)</f>
        <v>22.830000000000002</v>
      </c>
      <c r="O157" s="99">
        <f t="shared" si="43"/>
        <v>23.04</v>
      </c>
      <c r="P157" s="162" t="b">
        <f t="shared" si="35"/>
        <v>1</v>
      </c>
      <c r="Q157" s="164">
        <f>VLOOKUP(B157,'ALIVAR - PÓS ANALISE'!A:J,10,)</f>
        <v>22.79</v>
      </c>
      <c r="R157" s="164">
        <f>VLOOKUP(B157,'ALIATA - PÓS ANALISAR'!A:J,10,)</f>
        <v>18.27</v>
      </c>
      <c r="S157" s="99">
        <f t="shared" si="44"/>
        <v>21.66</v>
      </c>
      <c r="T157" s="157">
        <f t="shared" si="46"/>
        <v>1.4041246160596765E-2</v>
      </c>
      <c r="U157" s="157">
        <f t="shared" si="41"/>
        <v>0.24958949096880145</v>
      </c>
      <c r="V157" s="150">
        <f t="shared" si="47"/>
        <v>6.3711911357340778E-2</v>
      </c>
      <c r="W157" s="158"/>
      <c r="X157" s="103"/>
      <c r="Y157" s="99"/>
      <c r="Z157" s="166"/>
      <c r="AA157" s="166"/>
      <c r="AB157" s="150"/>
      <c r="AC157" s="166"/>
      <c r="AD157" s="166"/>
      <c r="AE157" s="166"/>
      <c r="AF157" s="166"/>
      <c r="AG157" s="166"/>
      <c r="AH157" s="101"/>
      <c r="AK157" s="167"/>
      <c r="AL157" s="168"/>
    </row>
    <row r="158" spans="1:40" x14ac:dyDescent="0.2">
      <c r="A158" s="113">
        <v>89453700200</v>
      </c>
      <c r="B158" s="113">
        <v>10030</v>
      </c>
      <c r="C158" s="113">
        <v>89453700200</v>
      </c>
      <c r="D158" s="111"/>
      <c r="E158" s="169">
        <v>89453700200</v>
      </c>
      <c r="F158" s="111"/>
      <c r="G158" s="185" t="s">
        <v>88</v>
      </c>
      <c r="H158" s="170" t="s">
        <v>260</v>
      </c>
      <c r="I158" s="169" t="s">
        <v>18</v>
      </c>
      <c r="J158" s="169">
        <v>10901</v>
      </c>
      <c r="K158" s="185" t="s">
        <v>89</v>
      </c>
      <c r="L158" s="228">
        <v>45001</v>
      </c>
      <c r="M158" s="164">
        <f>VLOOKUP(B158,'ALIVAR - PÓS ANALISE'!$A$8:$I$206,9,)</f>
        <v>6.83</v>
      </c>
      <c r="N158" s="164">
        <f>VLOOKUP(B158,'ALIATA - PÓS ANALISAR'!$A$8:$I$206,9,)</f>
        <v>6.45</v>
      </c>
      <c r="O158" s="99">
        <f t="shared" si="43"/>
        <v>6.7350000000000003</v>
      </c>
      <c r="P158" s="201" t="b">
        <f t="shared" si="35"/>
        <v>1</v>
      </c>
      <c r="Q158" s="164">
        <f>VLOOKUP(B158,'ALIVAR - PÓS ANALISE'!A:J,10,)</f>
        <v>6.72</v>
      </c>
      <c r="R158" s="164">
        <f>VLOOKUP(B158,'ALIATA - PÓS ANALISAR'!A:J,10,)</f>
        <v>6.61</v>
      </c>
      <c r="S158" s="99">
        <f t="shared" si="44"/>
        <v>6.6924999999999999</v>
      </c>
      <c r="T158" s="150">
        <f t="shared" si="46"/>
        <v>1.6369047619047672E-2</v>
      </c>
      <c r="U158" s="150">
        <f t="shared" si="41"/>
        <v>-2.4205748865355536E-2</v>
      </c>
      <c r="V158" s="150">
        <f t="shared" si="47"/>
        <v>6.3503922301084703E-3</v>
      </c>
      <c r="W158" s="158"/>
      <c r="X158" s="165"/>
      <c r="Y158" s="166"/>
      <c r="Z158" s="166"/>
      <c r="AA158" s="166"/>
      <c r="AB158" s="150"/>
      <c r="AC158" s="166"/>
      <c r="AD158" s="166"/>
      <c r="AE158" s="166"/>
      <c r="AF158" s="166"/>
      <c r="AG158" s="166"/>
      <c r="AH158" s="101"/>
      <c r="AK158" s="167"/>
      <c r="AL158" s="168"/>
    </row>
    <row r="159" spans="1:40" x14ac:dyDescent="0.2">
      <c r="A159" s="111">
        <v>89453700464</v>
      </c>
      <c r="B159" s="111">
        <v>236329</v>
      </c>
      <c r="C159" s="111">
        <v>89453700464</v>
      </c>
      <c r="D159" s="111"/>
      <c r="E159" s="163">
        <v>89453700464</v>
      </c>
      <c r="F159" s="111"/>
      <c r="G159" s="182" t="s">
        <v>153</v>
      </c>
      <c r="H159" s="162" t="s">
        <v>324</v>
      </c>
      <c r="I159" s="163" t="s">
        <v>18</v>
      </c>
      <c r="J159" s="163">
        <v>10901</v>
      </c>
      <c r="K159" s="182" t="s">
        <v>89</v>
      </c>
      <c r="L159" s="228">
        <v>45001</v>
      </c>
      <c r="M159" s="164">
        <f>VLOOKUP(B159,'ALIVAR - PÓS ANALISE'!$A$8:$I$206,9,)</f>
        <v>16.59</v>
      </c>
      <c r="N159" s="164">
        <f>VLOOKUP(B159,'ALIATA - PÓS ANALISAR'!$A$8:$I$206,9,)</f>
        <v>11.55</v>
      </c>
      <c r="O159" s="99">
        <f t="shared" si="43"/>
        <v>15.33</v>
      </c>
      <c r="P159" s="162" t="b">
        <f t="shared" si="35"/>
        <v>1</v>
      </c>
      <c r="Q159" s="164">
        <f>VLOOKUP(B159,'ALIVAR - PÓS ANALISE'!A:J,10,)</f>
        <v>16.29</v>
      </c>
      <c r="R159" s="164">
        <f>VLOOKUP(B159,'ALIATA - PÓS ANALISAR'!A:J,10,)</f>
        <v>11.55</v>
      </c>
      <c r="S159" s="99">
        <f t="shared" si="44"/>
        <v>15.105</v>
      </c>
      <c r="T159" s="150">
        <f t="shared" si="46"/>
        <v>1.8416206261510082E-2</v>
      </c>
      <c r="U159" s="150">
        <f t="shared" si="41"/>
        <v>0</v>
      </c>
      <c r="V159" s="150">
        <f t="shared" si="47"/>
        <v>1.4895729890764597E-2</v>
      </c>
      <c r="W159" s="158"/>
      <c r="X159" s="165"/>
      <c r="Y159" s="166"/>
      <c r="Z159" s="166"/>
      <c r="AA159" s="166"/>
      <c r="AB159" s="150"/>
      <c r="AC159" s="166"/>
      <c r="AD159" s="166"/>
      <c r="AE159" s="166"/>
      <c r="AF159" s="166"/>
      <c r="AG159" s="166"/>
      <c r="AH159" s="101"/>
      <c r="AK159" s="167"/>
      <c r="AL159" s="168"/>
    </row>
    <row r="160" spans="1:40" x14ac:dyDescent="0.2">
      <c r="A160" s="111">
        <v>89453800256</v>
      </c>
      <c r="B160" s="111">
        <v>10032</v>
      </c>
      <c r="C160" s="111">
        <v>89453800256</v>
      </c>
      <c r="D160" s="111"/>
      <c r="E160" s="163">
        <v>89453800256</v>
      </c>
      <c r="F160" s="111"/>
      <c r="G160" s="182" t="s">
        <v>90</v>
      </c>
      <c r="H160" s="162" t="s">
        <v>261</v>
      </c>
      <c r="I160" s="163" t="s">
        <v>18</v>
      </c>
      <c r="J160" s="163">
        <v>10902</v>
      </c>
      <c r="K160" s="182" t="s">
        <v>91</v>
      </c>
      <c r="L160" s="228">
        <v>45001</v>
      </c>
      <c r="M160" s="164">
        <f>VLOOKUP(B160,'ALIVAR - PÓS ANALISE'!$A$8:$I$206,9,)</f>
        <v>8.76</v>
      </c>
      <c r="N160" s="164">
        <f>VLOOKUP(B160,'ALIATA - PÓS ANALISAR'!$A$8:$I$206,9,)</f>
        <v>6.34</v>
      </c>
      <c r="O160" s="99">
        <f t="shared" si="43"/>
        <v>8.1549999999999994</v>
      </c>
      <c r="P160" s="162" t="b">
        <f t="shared" si="35"/>
        <v>1</v>
      </c>
      <c r="Q160" s="164">
        <f>VLOOKUP(B160,'ALIVAR - PÓS ANALISE'!A:J,10,)</f>
        <v>8.68</v>
      </c>
      <c r="R160" s="164">
        <f>VLOOKUP(B160,'ALIATA - PÓS ANALISAR'!A:J,10,)</f>
        <v>6.34</v>
      </c>
      <c r="S160" s="99">
        <f t="shared" si="44"/>
        <v>8.0949999999999989</v>
      </c>
      <c r="T160" s="150">
        <f t="shared" si="46"/>
        <v>9.2165898617511122E-3</v>
      </c>
      <c r="U160" s="150">
        <f t="shared" si="41"/>
        <v>0</v>
      </c>
      <c r="V160" s="150">
        <f t="shared" si="47"/>
        <v>7.4119827053737986E-3</v>
      </c>
      <c r="W160" s="158"/>
      <c r="X160" s="165"/>
      <c r="Y160" s="166"/>
      <c r="Z160" s="166"/>
      <c r="AA160" s="166"/>
      <c r="AB160" s="150"/>
      <c r="AC160" s="166"/>
      <c r="AD160" s="166"/>
      <c r="AE160" s="166"/>
      <c r="AF160" s="166"/>
      <c r="AG160" s="166"/>
      <c r="AH160" s="101"/>
      <c r="AK160" s="167"/>
      <c r="AL160" s="168"/>
    </row>
    <row r="161" spans="1:40" x14ac:dyDescent="0.2">
      <c r="A161" s="111">
        <v>89503900178</v>
      </c>
      <c r="B161" s="111">
        <v>10046</v>
      </c>
      <c r="C161" s="111">
        <v>89503900178</v>
      </c>
      <c r="D161" s="111"/>
      <c r="E161" s="163">
        <v>89503900178</v>
      </c>
      <c r="F161" s="111"/>
      <c r="G161" s="182" t="s">
        <v>95</v>
      </c>
      <c r="H161" s="162" t="s">
        <v>264</v>
      </c>
      <c r="I161" s="163" t="s">
        <v>18</v>
      </c>
      <c r="J161" s="163">
        <v>11001</v>
      </c>
      <c r="K161" s="182" t="s">
        <v>93</v>
      </c>
      <c r="L161" s="228">
        <v>45001</v>
      </c>
      <c r="M161" s="164">
        <f>VLOOKUP(B161,'ALIVAR - PÓS ANALISE'!$A$8:$I$206,9,)</f>
        <v>2.13</v>
      </c>
      <c r="N161" s="164">
        <f>VLOOKUP(B161,'ALIATA - PÓS ANALISAR'!$A$8:$I$206,9,)</f>
        <v>1.35</v>
      </c>
      <c r="O161" s="99">
        <f t="shared" si="43"/>
        <v>1.9350000000000001</v>
      </c>
      <c r="P161" s="162" t="b">
        <f t="shared" si="35"/>
        <v>1</v>
      </c>
      <c r="Q161" s="164">
        <f>VLOOKUP(B161,'ALIVAR - PÓS ANALISE'!A:J,10,)</f>
        <v>2.17</v>
      </c>
      <c r="R161" s="164">
        <f>VLOOKUP(B161,'ALIATA - PÓS ANALISAR'!A:J,10,)</f>
        <v>1.35</v>
      </c>
      <c r="S161" s="99">
        <f t="shared" si="44"/>
        <v>1.9649999999999999</v>
      </c>
      <c r="T161" s="157">
        <f t="shared" si="46"/>
        <v>-1.8433179723502335E-2</v>
      </c>
      <c r="U161" s="157">
        <f t="shared" si="41"/>
        <v>0</v>
      </c>
      <c r="V161" s="150">
        <f t="shared" si="47"/>
        <v>-1.5267175572518998E-2</v>
      </c>
      <c r="W161" s="158"/>
      <c r="X161" s="165"/>
      <c r="Y161" s="166"/>
      <c r="Z161" s="166"/>
      <c r="AA161" s="166"/>
      <c r="AB161" s="150"/>
      <c r="AC161" s="166"/>
      <c r="AD161" s="166"/>
      <c r="AE161" s="166"/>
      <c r="AF161" s="166"/>
      <c r="AG161" s="166"/>
      <c r="AH161" s="101"/>
      <c r="AK161" s="167"/>
      <c r="AL161" s="168"/>
    </row>
    <row r="162" spans="1:40" s="155" customFormat="1" x14ac:dyDescent="0.2">
      <c r="A162" s="111">
        <v>89503900500</v>
      </c>
      <c r="B162" s="111">
        <v>10045</v>
      </c>
      <c r="C162" s="111">
        <v>89503900500</v>
      </c>
      <c r="D162" s="111"/>
      <c r="E162" s="163">
        <v>89503900500</v>
      </c>
      <c r="F162" s="111"/>
      <c r="G162" s="182" t="s">
        <v>94</v>
      </c>
      <c r="H162" s="162" t="s">
        <v>263</v>
      </c>
      <c r="I162" s="163" t="s">
        <v>18</v>
      </c>
      <c r="J162" s="163">
        <v>11001</v>
      </c>
      <c r="K162" s="182" t="s">
        <v>93</v>
      </c>
      <c r="L162" s="228">
        <v>45001</v>
      </c>
      <c r="M162" s="164">
        <f>VLOOKUP(B162,'ALIVAR - PÓS ANALISE'!$A$8:$I$206,9,)</f>
        <v>1.59</v>
      </c>
      <c r="N162" s="164">
        <f>VLOOKUP(B162,'ALIATA - PÓS ANALISAR'!$A$8:$I$206,9,)</f>
        <v>1.54</v>
      </c>
      <c r="O162" s="99">
        <f t="shared" si="43"/>
        <v>1.5775000000000001</v>
      </c>
      <c r="P162" s="162" t="b">
        <f t="shared" si="35"/>
        <v>1</v>
      </c>
      <c r="Q162" s="164">
        <f>VLOOKUP(B162,'ALIVAR - PÓS ANALISE'!A:J,10,)</f>
        <v>1.59</v>
      </c>
      <c r="R162" s="164">
        <f>VLOOKUP(B162,'ALIATA - PÓS ANALISAR'!A:J,10,)</f>
        <v>1.54</v>
      </c>
      <c r="S162" s="99">
        <f t="shared" si="44"/>
        <v>1.5775000000000001</v>
      </c>
      <c r="T162" s="157">
        <f t="shared" si="46"/>
        <v>0</v>
      </c>
      <c r="U162" s="157">
        <f t="shared" si="41"/>
        <v>0</v>
      </c>
      <c r="V162" s="150">
        <f t="shared" si="47"/>
        <v>0</v>
      </c>
      <c r="W162" s="158"/>
      <c r="X162" s="165"/>
      <c r="Y162" s="166"/>
      <c r="Z162" s="166"/>
      <c r="AA162" s="166"/>
      <c r="AB162" s="150"/>
      <c r="AC162" s="166"/>
      <c r="AD162" s="166"/>
      <c r="AE162" s="166"/>
      <c r="AF162" s="166"/>
      <c r="AG162" s="166"/>
      <c r="AH162" s="101"/>
      <c r="AI162" s="131"/>
      <c r="AJ162" s="131"/>
      <c r="AK162" s="167"/>
      <c r="AL162" s="168"/>
      <c r="AM162" s="131"/>
      <c r="AN162" s="131"/>
    </row>
    <row r="163" spans="1:40" x14ac:dyDescent="0.2">
      <c r="A163" s="111">
        <v>89503900844</v>
      </c>
      <c r="B163" s="111">
        <v>22764</v>
      </c>
      <c r="C163" s="111">
        <v>89503900844</v>
      </c>
      <c r="D163" s="111"/>
      <c r="E163" s="163">
        <v>89503900844</v>
      </c>
      <c r="F163" s="111"/>
      <c r="G163" s="182" t="s">
        <v>114</v>
      </c>
      <c r="H163" s="162" t="s">
        <v>281</v>
      </c>
      <c r="I163" s="163" t="s">
        <v>18</v>
      </c>
      <c r="J163" s="163">
        <v>11001</v>
      </c>
      <c r="K163" s="182" t="s">
        <v>93</v>
      </c>
      <c r="L163" s="228">
        <v>45001</v>
      </c>
      <c r="M163" s="164">
        <f>VLOOKUP(B163,'ALIVAR - PÓS ANALISE'!$A$8:$I$206,9,)</f>
        <v>2.46</v>
      </c>
      <c r="N163" s="164">
        <f>VLOOKUP(B163,'ALIATA - PÓS ANALISAR'!$A$8:$I$206,9,)</f>
        <v>1.1599999999999999</v>
      </c>
      <c r="O163" s="99">
        <f t="shared" si="43"/>
        <v>2.1349999999999998</v>
      </c>
      <c r="P163" s="162" t="b">
        <f t="shared" si="35"/>
        <v>1</v>
      </c>
      <c r="Q163" s="164">
        <f>VLOOKUP(B163,'ALIVAR - PÓS ANALISE'!A:J,10,)</f>
        <v>2.4500000000000002</v>
      </c>
      <c r="R163" s="164">
        <f>VLOOKUP(B163,'ALIATA - PÓS ANALISAR'!A:J,10,)</f>
        <v>1.35</v>
      </c>
      <c r="S163" s="99">
        <f t="shared" si="44"/>
        <v>2.1750000000000003</v>
      </c>
      <c r="T163" s="157">
        <f t="shared" si="46"/>
        <v>4.0816326530610514E-3</v>
      </c>
      <c r="U163" s="157">
        <f t="shared" si="41"/>
        <v>-0.14074074074074083</v>
      </c>
      <c r="V163" s="150">
        <f t="shared" si="47"/>
        <v>-1.8390804597701371E-2</v>
      </c>
      <c r="W163" s="158"/>
      <c r="X163" s="165"/>
      <c r="Y163" s="166"/>
      <c r="Z163" s="166"/>
      <c r="AA163" s="166"/>
      <c r="AB163" s="150"/>
      <c r="AC163" s="166"/>
      <c r="AD163" s="166"/>
      <c r="AE163" s="166"/>
      <c r="AF163" s="166"/>
      <c r="AG163" s="166"/>
      <c r="AH163" s="101"/>
      <c r="AK163" s="167"/>
      <c r="AL163" s="168"/>
    </row>
    <row r="164" spans="1:40" s="155" customFormat="1" x14ac:dyDescent="0.2">
      <c r="A164" s="111">
        <v>89503900925</v>
      </c>
      <c r="B164" s="111">
        <v>22765</v>
      </c>
      <c r="C164" s="111">
        <v>89503900925</v>
      </c>
      <c r="D164" s="111"/>
      <c r="E164" s="163">
        <v>89503900925</v>
      </c>
      <c r="F164" s="111"/>
      <c r="G164" s="182" t="s">
        <v>115</v>
      </c>
      <c r="H164" s="162" t="s">
        <v>282</v>
      </c>
      <c r="I164" s="163" t="s">
        <v>18</v>
      </c>
      <c r="J164" s="163">
        <v>11001</v>
      </c>
      <c r="K164" s="182" t="s">
        <v>93</v>
      </c>
      <c r="L164" s="228">
        <v>45001</v>
      </c>
      <c r="M164" s="164">
        <f>VLOOKUP(B164,'ALIVAR - PÓS ANALISE'!$A$8:$I$206,9,)</f>
        <v>1.5</v>
      </c>
      <c r="N164" s="164">
        <f>VLOOKUP(B164,'ALIATA - PÓS ANALISAR'!$A$8:$I$206,9,)</f>
        <v>0.27</v>
      </c>
      <c r="O164" s="99">
        <f t="shared" si="43"/>
        <v>1.1924999999999999</v>
      </c>
      <c r="P164" s="113" t="b">
        <f t="shared" si="35"/>
        <v>1</v>
      </c>
      <c r="Q164" s="164">
        <f>VLOOKUP(B164,'ALIVAR - PÓS ANALISE'!A:J,10,)</f>
        <v>2.54</v>
      </c>
      <c r="R164" s="164">
        <f>VLOOKUP(B164,'ALIATA - PÓS ANALISAR'!A:J,10,)</f>
        <v>2.25</v>
      </c>
      <c r="S164" s="99">
        <f t="shared" si="44"/>
        <v>2.4675000000000002</v>
      </c>
      <c r="T164" s="150">
        <f t="shared" si="46"/>
        <v>-0.40944881889763785</v>
      </c>
      <c r="U164" s="150">
        <f t="shared" si="41"/>
        <v>-0.88</v>
      </c>
      <c r="V164" s="150">
        <f t="shared" si="47"/>
        <v>-0.51671732522796354</v>
      </c>
      <c r="W164" s="158"/>
      <c r="X164" s="165"/>
      <c r="Y164" s="166"/>
      <c r="Z164" s="166"/>
      <c r="AA164" s="166"/>
      <c r="AB164" s="150"/>
      <c r="AC164" s="166"/>
      <c r="AD164" s="166"/>
      <c r="AE164" s="166"/>
      <c r="AF164" s="166"/>
      <c r="AG164" s="166"/>
      <c r="AH164" s="101"/>
      <c r="AI164" s="131"/>
      <c r="AJ164" s="131"/>
      <c r="AK164" s="167"/>
      <c r="AL164" s="168"/>
      <c r="AM164" s="131"/>
      <c r="AN164" s="131"/>
    </row>
    <row r="165" spans="1:40" s="181" customFormat="1" x14ac:dyDescent="0.2">
      <c r="A165" s="111">
        <v>89503901069</v>
      </c>
      <c r="B165" s="111">
        <v>22766</v>
      </c>
      <c r="C165" s="111">
        <v>89503901069</v>
      </c>
      <c r="D165" s="111"/>
      <c r="E165" s="163">
        <v>89503901069</v>
      </c>
      <c r="F165" s="111"/>
      <c r="G165" s="182" t="s">
        <v>116</v>
      </c>
      <c r="H165" s="162" t="s">
        <v>283</v>
      </c>
      <c r="I165" s="163" t="s">
        <v>18</v>
      </c>
      <c r="J165" s="163">
        <v>11001</v>
      </c>
      <c r="K165" s="182" t="s">
        <v>93</v>
      </c>
      <c r="L165" s="228">
        <v>45001</v>
      </c>
      <c r="M165" s="164">
        <f>VLOOKUP(B165,'ALIVAR - PÓS ANALISE'!$A$8:$I$206,9,)</f>
        <v>2.96</v>
      </c>
      <c r="N165" s="164">
        <f>VLOOKUP(B165,'ALIATA - PÓS ANALISAR'!$A$8:$I$206,9,)</f>
        <v>1.54</v>
      </c>
      <c r="O165" s="99">
        <f t="shared" si="43"/>
        <v>2.605</v>
      </c>
      <c r="P165" s="230" t="b">
        <f t="shared" ref="P165:P176" si="48">M165&gt;N165</f>
        <v>1</v>
      </c>
      <c r="Q165" s="164">
        <f>VLOOKUP(B165,'ALIVAR - PÓS ANALISE'!A:J,10,)</f>
        <v>2.96</v>
      </c>
      <c r="R165" s="164">
        <f>VLOOKUP(B165,'ALIATA - PÓS ANALISAR'!A:J,10,)</f>
        <v>1.54</v>
      </c>
      <c r="S165" s="99">
        <f t="shared" si="44"/>
        <v>2.605</v>
      </c>
      <c r="T165" s="150">
        <f t="shared" si="46"/>
        <v>0</v>
      </c>
      <c r="U165" s="150">
        <f t="shared" si="41"/>
        <v>0</v>
      </c>
      <c r="V165" s="150">
        <f t="shared" si="47"/>
        <v>0</v>
      </c>
      <c r="W165" s="158"/>
      <c r="X165" s="165"/>
      <c r="Y165" s="166"/>
      <c r="Z165" s="166"/>
      <c r="AA165" s="166"/>
      <c r="AB165" s="150"/>
      <c r="AC165" s="166"/>
      <c r="AD165" s="166"/>
      <c r="AE165" s="166"/>
      <c r="AF165" s="166"/>
      <c r="AG165" s="166"/>
      <c r="AH165" s="101"/>
      <c r="AI165" s="131"/>
      <c r="AJ165" s="131"/>
      <c r="AK165" s="167"/>
      <c r="AL165" s="168"/>
      <c r="AM165" s="131"/>
      <c r="AN165" s="131"/>
    </row>
    <row r="166" spans="1:40" x14ac:dyDescent="0.2">
      <c r="A166" s="111">
        <v>89504000391</v>
      </c>
      <c r="B166" s="111">
        <v>10049</v>
      </c>
      <c r="C166" s="111">
        <v>89504000391</v>
      </c>
      <c r="D166" s="111"/>
      <c r="E166" s="163">
        <v>89504000391</v>
      </c>
      <c r="F166" s="111"/>
      <c r="G166" s="182" t="s">
        <v>96</v>
      </c>
      <c r="H166" s="162" t="s">
        <v>265</v>
      </c>
      <c r="I166" s="163" t="s">
        <v>18</v>
      </c>
      <c r="J166" s="163">
        <v>11001</v>
      </c>
      <c r="K166" s="182" t="s">
        <v>93</v>
      </c>
      <c r="L166" s="228">
        <v>45001</v>
      </c>
      <c r="M166" s="164">
        <f>VLOOKUP(B166,'ALIVAR - PÓS ANALISE'!$A$8:$I$206,9,)</f>
        <v>4.53</v>
      </c>
      <c r="N166" s="164">
        <f>VLOOKUP(B166,'ALIATA - PÓS ANALISAR'!$A$8:$I$206,9,)</f>
        <v>4.4000000000000004</v>
      </c>
      <c r="O166" s="99">
        <f t="shared" si="43"/>
        <v>4.4975000000000005</v>
      </c>
      <c r="P166" s="230" t="b">
        <f t="shared" si="48"/>
        <v>1</v>
      </c>
      <c r="Q166" s="164">
        <f>VLOOKUP(B166,'ALIVAR - PÓS ANALISE'!A:J,10,)</f>
        <v>4.17</v>
      </c>
      <c r="R166" s="164">
        <f>VLOOKUP(B166,'ALIATA - PÓS ANALISAR'!A:J,10,)</f>
        <v>3.95</v>
      </c>
      <c r="S166" s="99">
        <f t="shared" si="44"/>
        <v>4.1150000000000002</v>
      </c>
      <c r="T166" s="157">
        <f t="shared" si="46"/>
        <v>8.6330935251798691E-2</v>
      </c>
      <c r="U166" s="157">
        <f t="shared" si="41"/>
        <v>0.11392405063291133</v>
      </c>
      <c r="V166" s="150">
        <f t="shared" si="47"/>
        <v>9.2952612393681688E-2</v>
      </c>
      <c r="W166" s="158"/>
      <c r="X166" s="165"/>
      <c r="Y166" s="166"/>
      <c r="Z166" s="166"/>
      <c r="AA166" s="166"/>
      <c r="AB166" s="150"/>
      <c r="AC166" s="166"/>
      <c r="AD166" s="166"/>
      <c r="AE166" s="166"/>
      <c r="AF166" s="166"/>
      <c r="AG166" s="166"/>
      <c r="AH166" s="101"/>
      <c r="AK166" s="167"/>
      <c r="AL166" s="168"/>
    </row>
    <row r="167" spans="1:40" x14ac:dyDescent="0.2">
      <c r="A167" s="111">
        <v>89504100507</v>
      </c>
      <c r="B167" s="111">
        <v>236330</v>
      </c>
      <c r="C167" s="111">
        <v>89504100507</v>
      </c>
      <c r="D167" s="111"/>
      <c r="E167" s="163">
        <v>89504100507</v>
      </c>
      <c r="F167" s="111"/>
      <c r="G167" s="182" t="s">
        <v>154</v>
      </c>
      <c r="H167" s="162" t="s">
        <v>325</v>
      </c>
      <c r="I167" s="163" t="s">
        <v>18</v>
      </c>
      <c r="J167" s="163">
        <v>11001</v>
      </c>
      <c r="K167" s="182" t="s">
        <v>93</v>
      </c>
      <c r="L167" s="228">
        <v>45001</v>
      </c>
      <c r="M167" s="164">
        <f>VLOOKUP(B167,'ALIVAR - PÓS ANALISE'!$A$8:$I$206,9,)</f>
        <v>2.5300000000000002</v>
      </c>
      <c r="N167" s="164">
        <f>VLOOKUP(B167,'ALIATA - PÓS ANALISAR'!$A$8:$I$206,9,)</f>
        <v>1.59</v>
      </c>
      <c r="O167" s="99">
        <f t="shared" si="43"/>
        <v>2.2949999999999999</v>
      </c>
      <c r="P167" s="230" t="b">
        <f t="shared" si="48"/>
        <v>1</v>
      </c>
      <c r="Q167" s="164">
        <f>VLOOKUP(B167,'ALIVAR - PÓS ANALISE'!A:J,10,)</f>
        <v>2.4700000000000002</v>
      </c>
      <c r="R167" s="164">
        <f>VLOOKUP(B167,'ALIATA - PÓS ANALISAR'!A:J,10,)</f>
        <v>1.59</v>
      </c>
      <c r="S167" s="99">
        <f t="shared" si="44"/>
        <v>2.25</v>
      </c>
      <c r="T167" s="157">
        <f t="shared" si="46"/>
        <v>2.4291497975708509E-2</v>
      </c>
      <c r="U167" s="157">
        <f t="shared" si="41"/>
        <v>0</v>
      </c>
      <c r="V167" s="150">
        <f t="shared" si="47"/>
        <v>2.0000000000000018E-2</v>
      </c>
      <c r="W167" s="158"/>
      <c r="X167" s="165"/>
      <c r="Y167" s="166"/>
      <c r="Z167" s="166"/>
      <c r="AA167" s="166"/>
      <c r="AB167" s="150"/>
      <c r="AC167" s="166"/>
      <c r="AD167" s="166"/>
      <c r="AE167" s="166"/>
      <c r="AF167" s="166"/>
      <c r="AG167" s="166"/>
      <c r="AH167" s="101"/>
      <c r="AK167" s="167"/>
      <c r="AL167" s="168"/>
    </row>
    <row r="168" spans="1:40" x14ac:dyDescent="0.2">
      <c r="A168" s="113">
        <v>89504100850</v>
      </c>
      <c r="B168" s="113">
        <v>299940</v>
      </c>
      <c r="C168" s="113">
        <v>89504100850</v>
      </c>
      <c r="D168" s="113"/>
      <c r="E168" s="113">
        <v>89504100850</v>
      </c>
      <c r="F168" s="113"/>
      <c r="G168" s="170" t="s">
        <v>373</v>
      </c>
      <c r="H168" s="185" t="s">
        <v>388</v>
      </c>
      <c r="I168" s="197" t="s">
        <v>18</v>
      </c>
      <c r="J168" s="113">
        <v>11001</v>
      </c>
      <c r="K168" s="170" t="s">
        <v>93</v>
      </c>
      <c r="L168" s="228">
        <v>45001</v>
      </c>
      <c r="M168" s="164">
        <f>VLOOKUP(B168,'ALIVAR - PÓS ANALISE'!$A$8:$I$206,9,)</f>
        <v>6.72</v>
      </c>
      <c r="N168" s="164">
        <f>VLOOKUP(B168,'ALIATA - PÓS ANALISAR'!$A$8:$I$206,9,)</f>
        <v>6.65</v>
      </c>
      <c r="O168" s="99">
        <f t="shared" si="43"/>
        <v>6.7024999999999997</v>
      </c>
      <c r="P168" s="201" t="b">
        <f t="shared" si="48"/>
        <v>1</v>
      </c>
      <c r="Q168" s="164">
        <f>VLOOKUP(B168,'ALIVAR - PÓS ANALISE'!A:J,10,)</f>
        <v>4.99</v>
      </c>
      <c r="R168" s="164">
        <f>VLOOKUP(B168,'ALIATA - PÓS ANALISAR'!A:J,10,)</f>
        <v>4.5</v>
      </c>
      <c r="S168" s="99">
        <f t="shared" si="44"/>
        <v>4.8674999999999997</v>
      </c>
      <c r="T168" s="153">
        <f t="shared" si="46"/>
        <v>0.34669338677354689</v>
      </c>
      <c r="U168" s="153">
        <f t="shared" si="41"/>
        <v>0.47777777777777786</v>
      </c>
      <c r="V168" s="153">
        <f t="shared" si="47"/>
        <v>0.37699024139702098</v>
      </c>
      <c r="W168" s="153"/>
      <c r="X168" s="171"/>
      <c r="Y168" s="172"/>
      <c r="Z168" s="172"/>
      <c r="AA168" s="172"/>
      <c r="AB168" s="153"/>
      <c r="AC168" s="172"/>
      <c r="AD168" s="172"/>
      <c r="AE168" s="172"/>
      <c r="AF168" s="172"/>
      <c r="AG168" s="172"/>
      <c r="AH168" s="110" t="s">
        <v>396</v>
      </c>
      <c r="AI168" s="155"/>
      <c r="AJ168" s="155"/>
      <c r="AK168" s="167"/>
      <c r="AL168" s="168"/>
    </row>
    <row r="169" spans="1:40" x14ac:dyDescent="0.2">
      <c r="A169" s="111">
        <v>89554200971</v>
      </c>
      <c r="B169" s="111">
        <v>22818</v>
      </c>
      <c r="C169" s="111">
        <v>89554200971</v>
      </c>
      <c r="D169" s="111"/>
      <c r="E169" s="163">
        <v>89554200971</v>
      </c>
      <c r="F169" s="111"/>
      <c r="G169" s="182" t="s">
        <v>117</v>
      </c>
      <c r="H169" s="162" t="s">
        <v>284</v>
      </c>
      <c r="I169" s="163" t="s">
        <v>18</v>
      </c>
      <c r="J169" s="163">
        <v>11101</v>
      </c>
      <c r="K169" s="182" t="s">
        <v>118</v>
      </c>
      <c r="L169" s="228">
        <v>45001</v>
      </c>
      <c r="M169" s="164">
        <f>VLOOKUP(B169,'ALIVAR - PÓS ANALISE'!$A$8:$I$206,9,)</f>
        <v>13.22</v>
      </c>
      <c r="N169" s="164">
        <f>VLOOKUP(B169,'ALIATA - PÓS ANALISAR'!$A$8:$I$206,9,)</f>
        <v>10.5</v>
      </c>
      <c r="O169" s="99">
        <f t="shared" si="43"/>
        <v>12.540000000000001</v>
      </c>
      <c r="P169" s="162" t="b">
        <f t="shared" si="48"/>
        <v>1</v>
      </c>
      <c r="Q169" s="164">
        <f>VLOOKUP(B169,'ALIVAR - PÓS ANALISE'!A:J,10,)</f>
        <v>15.38</v>
      </c>
      <c r="R169" s="164">
        <f>VLOOKUP(B169,'ALIATA - PÓS ANALISAR'!A:J,10,)</f>
        <v>10.5</v>
      </c>
      <c r="S169" s="99">
        <f t="shared" si="44"/>
        <v>14.16</v>
      </c>
      <c r="T169" s="157">
        <f t="shared" si="46"/>
        <v>-0.14044213263979199</v>
      </c>
      <c r="U169" s="157">
        <f t="shared" si="41"/>
        <v>0</v>
      </c>
      <c r="V169" s="150">
        <f t="shared" si="47"/>
        <v>-0.11440677966101687</v>
      </c>
      <c r="W169" s="158"/>
      <c r="X169" s="165"/>
      <c r="Y169" s="166"/>
      <c r="Z169" s="166"/>
      <c r="AA169" s="166"/>
      <c r="AB169" s="150"/>
      <c r="AC169" s="166"/>
      <c r="AD169" s="166"/>
      <c r="AE169" s="166"/>
      <c r="AF169" s="166"/>
      <c r="AG169" s="166"/>
      <c r="AH169" s="101"/>
      <c r="AK169" s="167"/>
      <c r="AL169" s="168"/>
    </row>
    <row r="170" spans="1:40" x14ac:dyDescent="0.2">
      <c r="A170" s="111">
        <v>89554201439</v>
      </c>
      <c r="B170" s="111">
        <v>278372</v>
      </c>
      <c r="C170" s="111">
        <v>89554201439</v>
      </c>
      <c r="D170" s="111"/>
      <c r="E170" s="163">
        <v>89554201439</v>
      </c>
      <c r="F170" s="111"/>
      <c r="G170" s="182" t="s">
        <v>171</v>
      </c>
      <c r="H170" s="162" t="s">
        <v>343</v>
      </c>
      <c r="I170" s="163" t="s">
        <v>18</v>
      </c>
      <c r="J170" s="163">
        <v>11101</v>
      </c>
      <c r="K170" s="182" t="s">
        <v>118</v>
      </c>
      <c r="L170" s="228">
        <v>45001</v>
      </c>
      <c r="M170" s="164">
        <f>VLOOKUP(B170,'ALIVAR - PÓS ANALISE'!$A$8:$I$206,9,)</f>
        <v>13.5</v>
      </c>
      <c r="N170" s="164">
        <f>VLOOKUP(B170,'ALIATA - PÓS ANALISAR'!$A$8:$I$206,9,)</f>
        <v>13.200000000000001</v>
      </c>
      <c r="O170" s="99">
        <f t="shared" si="43"/>
        <v>13.425000000000001</v>
      </c>
      <c r="P170" s="162" t="b">
        <f t="shared" si="48"/>
        <v>1</v>
      </c>
      <c r="Q170" s="164">
        <f>VLOOKUP(B170,'ALIVAR - PÓS ANALISE'!A:J,10,)</f>
        <v>15.9</v>
      </c>
      <c r="R170" s="164">
        <f>VLOOKUP(B170,'ALIATA - PÓS ANALISAR'!A:J,10,)</f>
        <v>13.18</v>
      </c>
      <c r="S170" s="99">
        <f t="shared" si="44"/>
        <v>15.22</v>
      </c>
      <c r="T170" s="157">
        <f t="shared" si="46"/>
        <v>-0.15094339622641506</v>
      </c>
      <c r="U170" s="157">
        <f t="shared" si="41"/>
        <v>1.5174506828528056E-3</v>
      </c>
      <c r="V170" s="150">
        <f t="shared" si="47"/>
        <v>-0.11793692509855458</v>
      </c>
      <c r="W170" s="158"/>
      <c r="X170" s="165"/>
      <c r="Y170" s="166"/>
      <c r="Z170" s="166"/>
      <c r="AA170" s="166"/>
      <c r="AB170" s="150"/>
      <c r="AC170" s="166"/>
      <c r="AD170" s="166"/>
      <c r="AE170" s="166"/>
      <c r="AF170" s="166"/>
      <c r="AG170" s="166"/>
      <c r="AH170" s="101"/>
      <c r="AK170" s="167"/>
      <c r="AL170" s="168"/>
    </row>
    <row r="171" spans="1:40" x14ac:dyDescent="0.2">
      <c r="A171" s="111">
        <v>89604400332</v>
      </c>
      <c r="B171" s="111">
        <v>10061</v>
      </c>
      <c r="C171" s="111">
        <v>89604400332</v>
      </c>
      <c r="D171" s="111"/>
      <c r="E171" s="163">
        <v>89604400332</v>
      </c>
      <c r="F171" s="111"/>
      <c r="G171" s="182" t="s">
        <v>97</v>
      </c>
      <c r="H171" s="162" t="s">
        <v>266</v>
      </c>
      <c r="I171" s="163" t="s">
        <v>18</v>
      </c>
      <c r="J171" s="163">
        <v>11201</v>
      </c>
      <c r="K171" s="182" t="s">
        <v>98</v>
      </c>
      <c r="L171" s="228">
        <v>45001</v>
      </c>
      <c r="M171" s="164">
        <f>VLOOKUP(B171,'ALIVAR - PÓS ANALISE'!$A$8:$I$206,9,)</f>
        <v>3.36</v>
      </c>
      <c r="N171" s="164">
        <f>VLOOKUP(B171,'ALIATA - PÓS ANALISAR'!$A$8:$I$206,9,)</f>
        <v>2.99</v>
      </c>
      <c r="O171" s="99">
        <f t="shared" si="43"/>
        <v>3.2675000000000001</v>
      </c>
      <c r="P171" s="162" t="b">
        <f t="shared" si="48"/>
        <v>1</v>
      </c>
      <c r="Q171" s="164">
        <f>VLOOKUP(B171,'ALIVAR - PÓS ANALISE'!A:J,10,)</f>
        <v>3.88</v>
      </c>
      <c r="R171" s="164">
        <f>VLOOKUP(B171,'ALIATA - PÓS ANALISAR'!A:J,10,)</f>
        <v>2.84</v>
      </c>
      <c r="S171" s="99">
        <f t="shared" si="44"/>
        <v>3.62</v>
      </c>
      <c r="T171" s="157">
        <f t="shared" si="46"/>
        <v>-0.134020618556701</v>
      </c>
      <c r="U171" s="157">
        <f t="shared" si="41"/>
        <v>5.2816901408450745E-2</v>
      </c>
      <c r="V171" s="150">
        <f t="shared" si="47"/>
        <v>-9.7375690607734766E-2</v>
      </c>
      <c r="W171" s="158"/>
      <c r="X171" s="165"/>
      <c r="Y171" s="166"/>
      <c r="Z171" s="166"/>
      <c r="AA171" s="166"/>
      <c r="AB171" s="150"/>
      <c r="AC171" s="166"/>
      <c r="AD171" s="166"/>
      <c r="AE171" s="166"/>
      <c r="AF171" s="166"/>
      <c r="AG171" s="166"/>
      <c r="AH171" s="101"/>
      <c r="AK171" s="167"/>
      <c r="AL171" s="168"/>
    </row>
    <row r="172" spans="1:40" x14ac:dyDescent="0.2">
      <c r="A172" s="113">
        <v>89604400502</v>
      </c>
      <c r="B172" s="113">
        <v>10062</v>
      </c>
      <c r="C172" s="113">
        <v>89604400502</v>
      </c>
      <c r="D172" s="111"/>
      <c r="E172" s="169">
        <v>89604400502</v>
      </c>
      <c r="F172" s="111"/>
      <c r="G172" s="185" t="s">
        <v>99</v>
      </c>
      <c r="H172" s="170" t="s">
        <v>267</v>
      </c>
      <c r="I172" s="169" t="s">
        <v>18</v>
      </c>
      <c r="J172" s="169">
        <v>11201</v>
      </c>
      <c r="K172" s="185" t="s">
        <v>98</v>
      </c>
      <c r="L172" s="228">
        <v>45001</v>
      </c>
      <c r="M172" s="235">
        <v>5.2900999999999998</v>
      </c>
      <c r="N172" s="235">
        <v>5.2900099999999997</v>
      </c>
      <c r="O172" s="215">
        <f t="shared" si="43"/>
        <v>5.2900774999999998</v>
      </c>
      <c r="P172" s="170" t="b">
        <f t="shared" si="48"/>
        <v>1</v>
      </c>
      <c r="Q172" s="164">
        <f>VLOOKUP(B172,'ALIVAR - PÓS ANALISE'!A:J,10,)</f>
        <v>5.29</v>
      </c>
      <c r="R172" s="164">
        <f>VLOOKUP(B172,'ALIATA - PÓS ANALISAR'!A:J,10,)</f>
        <v>5.08</v>
      </c>
      <c r="S172" s="99">
        <f t="shared" si="44"/>
        <v>5.2374999999999998</v>
      </c>
      <c r="T172" s="157">
        <f t="shared" si="46"/>
        <v>1.8903591682439824E-5</v>
      </c>
      <c r="U172" s="157">
        <f t="shared" si="41"/>
        <v>4.1340551181102247E-2</v>
      </c>
      <c r="V172" s="150">
        <f t="shared" si="47"/>
        <v>1.0038663484486898E-2</v>
      </c>
      <c r="W172" s="158"/>
      <c r="X172" s="165"/>
      <c r="Y172" s="166"/>
      <c r="Z172" s="166"/>
      <c r="AA172" s="166"/>
      <c r="AB172" s="150"/>
      <c r="AC172" s="166"/>
      <c r="AD172" s="166"/>
      <c r="AE172" s="166"/>
      <c r="AF172" s="166"/>
      <c r="AG172" s="166"/>
      <c r="AH172" s="101"/>
      <c r="AK172" s="167"/>
      <c r="AL172" s="168"/>
    </row>
    <row r="173" spans="1:40" x14ac:dyDescent="0.2">
      <c r="A173" s="113">
        <v>89604400766</v>
      </c>
      <c r="B173" s="113">
        <v>10063</v>
      </c>
      <c r="C173" s="113">
        <v>89604400766</v>
      </c>
      <c r="D173" s="111"/>
      <c r="E173" s="169">
        <v>89604400766</v>
      </c>
      <c r="F173" s="111"/>
      <c r="G173" s="185" t="s">
        <v>100</v>
      </c>
      <c r="H173" s="170" t="s">
        <v>268</v>
      </c>
      <c r="I173" s="169" t="s">
        <v>18</v>
      </c>
      <c r="J173" s="169">
        <v>11201</v>
      </c>
      <c r="K173" s="185" t="s">
        <v>98</v>
      </c>
      <c r="L173" s="228">
        <v>45001</v>
      </c>
      <c r="M173" s="164">
        <f>VLOOKUP(B173,'ALIVAR - PÓS ANALISE'!$A$8:$I$206,9,)</f>
        <v>5.19</v>
      </c>
      <c r="N173" s="164">
        <f>VLOOKUP(B173,'ALIATA - PÓS ANALISAR'!$A$8:$I$206,9,)</f>
        <v>4.18</v>
      </c>
      <c r="O173" s="99">
        <f t="shared" si="43"/>
        <v>4.9375</v>
      </c>
      <c r="P173" s="170" t="b">
        <f t="shared" si="48"/>
        <v>1</v>
      </c>
      <c r="Q173" s="164">
        <f>VLOOKUP(B173,'ALIVAR - PÓS ANALISE'!A:J,10,)</f>
        <v>4.82</v>
      </c>
      <c r="R173" s="164">
        <f>VLOOKUP(B173,'ALIATA - PÓS ANALISAR'!A:J,10,)</f>
        <v>4.18</v>
      </c>
      <c r="S173" s="99">
        <f t="shared" si="44"/>
        <v>4.66</v>
      </c>
      <c r="T173" s="157">
        <f t="shared" si="46"/>
        <v>7.6763485477178373E-2</v>
      </c>
      <c r="U173" s="157">
        <f t="shared" si="41"/>
        <v>0</v>
      </c>
      <c r="V173" s="150">
        <f t="shared" si="47"/>
        <v>5.954935622317592E-2</v>
      </c>
      <c r="W173" s="158"/>
      <c r="X173" s="165"/>
      <c r="Y173" s="166"/>
      <c r="Z173" s="166"/>
      <c r="AA173" s="166"/>
      <c r="AB173" s="150"/>
      <c r="AC173" s="166"/>
      <c r="AD173" s="166"/>
      <c r="AE173" s="166"/>
      <c r="AF173" s="166"/>
      <c r="AG173" s="166"/>
      <c r="AH173" s="101"/>
      <c r="AK173" s="167"/>
      <c r="AL173" s="168"/>
    </row>
    <row r="174" spans="1:40" x14ac:dyDescent="0.2">
      <c r="A174" s="98">
        <v>89604401738</v>
      </c>
      <c r="B174" s="98">
        <v>278370</v>
      </c>
      <c r="C174" s="98">
        <v>89604401738</v>
      </c>
      <c r="D174" s="111"/>
      <c r="E174" s="175">
        <v>89604401738</v>
      </c>
      <c r="F174" s="111"/>
      <c r="G174" s="185" t="s">
        <v>170</v>
      </c>
      <c r="H174" s="201" t="s">
        <v>341</v>
      </c>
      <c r="I174" s="217" t="s">
        <v>18</v>
      </c>
      <c r="J174" s="217">
        <v>11201</v>
      </c>
      <c r="K174" s="218" t="s">
        <v>98</v>
      </c>
      <c r="L174" s="228">
        <v>45001</v>
      </c>
      <c r="M174" s="164">
        <f>VLOOKUP(B174,'ALIVAR - PÓS ANALISE'!$A$8:$I$206,9,)</f>
        <v>3.86</v>
      </c>
      <c r="N174" s="164">
        <f>VLOOKUP(B174,'ALIATA - PÓS ANALISAR'!$A$8:$I$206,9,)</f>
        <v>3.6</v>
      </c>
      <c r="O174" s="99">
        <f t="shared" si="43"/>
        <v>3.7949999999999999</v>
      </c>
      <c r="P174" s="201" t="b">
        <f t="shared" si="48"/>
        <v>1</v>
      </c>
      <c r="Q174" s="164">
        <f>VLOOKUP(B174,'ALIVAR - PÓS ANALISE'!A:J,10,)</f>
        <v>3.19</v>
      </c>
      <c r="R174" s="164">
        <f>VLOOKUP(B174,'ALIATA - PÓS ANALISAR'!A:J,10,)</f>
        <v>4.83</v>
      </c>
      <c r="S174" s="99">
        <f t="shared" si="44"/>
        <v>3.6</v>
      </c>
      <c r="T174" s="153">
        <f t="shared" si="46"/>
        <v>0.21003134796238232</v>
      </c>
      <c r="U174" s="157">
        <f t="shared" si="41"/>
        <v>-0.25465838509316774</v>
      </c>
      <c r="V174" s="150">
        <f t="shared" si="47"/>
        <v>5.4166666666666696E-2</v>
      </c>
      <c r="W174" s="154"/>
      <c r="X174" s="165"/>
      <c r="Y174" s="166"/>
      <c r="Z174" s="172"/>
      <c r="AA174" s="172"/>
      <c r="AB174" s="153"/>
      <c r="AC174" s="172"/>
      <c r="AD174" s="172"/>
      <c r="AE174" s="172"/>
      <c r="AF174" s="172"/>
      <c r="AG174" s="172"/>
      <c r="AH174" s="107" t="s">
        <v>395</v>
      </c>
      <c r="AI174" s="155"/>
      <c r="AJ174" s="155"/>
      <c r="AK174" s="167"/>
      <c r="AL174" s="168"/>
    </row>
    <row r="175" spans="1:40" x14ac:dyDescent="0.2">
      <c r="A175" s="111">
        <v>89604401819</v>
      </c>
      <c r="B175" s="111">
        <v>278371</v>
      </c>
      <c r="C175" s="111">
        <v>89604401819</v>
      </c>
      <c r="D175" s="111"/>
      <c r="E175" s="163">
        <v>89604401819</v>
      </c>
      <c r="F175" s="111"/>
      <c r="G175" s="182" t="s">
        <v>170</v>
      </c>
      <c r="H175" s="162" t="s">
        <v>342</v>
      </c>
      <c r="I175" s="163" t="s">
        <v>18</v>
      </c>
      <c r="J175" s="163">
        <v>11201</v>
      </c>
      <c r="K175" s="182" t="s">
        <v>98</v>
      </c>
      <c r="L175" s="228">
        <v>45001</v>
      </c>
      <c r="M175" s="164">
        <f>VLOOKUP(B175,'ALIVAR - PÓS ANALISE'!$A$8:$I$206,9,)</f>
        <v>9.7799999999999994</v>
      </c>
      <c r="N175" s="164">
        <f>VLOOKUP(B175,'ALIATA - PÓS ANALISAR'!$A$8:$I$206,9,)</f>
        <v>3.4</v>
      </c>
      <c r="O175" s="99">
        <f t="shared" si="43"/>
        <v>8.1849999999999987</v>
      </c>
      <c r="P175" s="162" t="b">
        <f t="shared" si="48"/>
        <v>1</v>
      </c>
      <c r="Q175" s="164">
        <f>VLOOKUP(B175,'ALIVAR - PÓS ANALISE'!A:J,10,)</f>
        <v>12.4</v>
      </c>
      <c r="R175" s="164">
        <f>VLOOKUP(B175,'ALIATA - PÓS ANALISAR'!A:J,10,)</f>
        <v>11.39</v>
      </c>
      <c r="S175" s="99">
        <f t="shared" si="44"/>
        <v>12.147500000000001</v>
      </c>
      <c r="T175" s="150">
        <f t="shared" si="46"/>
        <v>-0.21129032258064528</v>
      </c>
      <c r="U175" s="150">
        <f t="shared" si="41"/>
        <v>-0.70149253731343286</v>
      </c>
      <c r="V175" s="150">
        <f t="shared" si="47"/>
        <v>-0.32619880633875298</v>
      </c>
      <c r="W175" s="158"/>
      <c r="X175" s="165"/>
      <c r="Y175" s="166"/>
      <c r="Z175" s="166"/>
      <c r="AA175" s="166"/>
      <c r="AB175" s="150"/>
      <c r="AC175" s="166"/>
      <c r="AD175" s="166"/>
      <c r="AE175" s="166"/>
      <c r="AF175" s="166"/>
      <c r="AG175" s="166"/>
      <c r="AH175" s="101"/>
      <c r="AK175" s="167"/>
      <c r="AL175" s="168"/>
    </row>
    <row r="176" spans="1:40" s="155" customFormat="1" x14ac:dyDescent="0.2">
      <c r="A176" s="113">
        <v>89604500205</v>
      </c>
      <c r="B176" s="113">
        <v>10064</v>
      </c>
      <c r="C176" s="113">
        <v>89604500205</v>
      </c>
      <c r="D176" s="111"/>
      <c r="E176" s="169">
        <v>89604500205</v>
      </c>
      <c r="F176" s="111"/>
      <c r="G176" s="185" t="s">
        <v>101</v>
      </c>
      <c r="H176" s="170" t="s">
        <v>269</v>
      </c>
      <c r="I176" s="169" t="s">
        <v>18</v>
      </c>
      <c r="J176" s="169">
        <v>11201</v>
      </c>
      <c r="K176" s="185" t="s">
        <v>98</v>
      </c>
      <c r="L176" s="228">
        <v>45001</v>
      </c>
      <c r="M176" s="164">
        <f>VLOOKUP(B176,'ALIVAR - PÓS ANALISE'!$A$8:$I$206,9,)</f>
        <v>1.4000000000000001</v>
      </c>
      <c r="N176" s="164">
        <f>VLOOKUP(B176,'ALIATA - PÓS ANALISAR'!$A$8:$I$206,9,)</f>
        <v>0.85</v>
      </c>
      <c r="O176" s="99">
        <f t="shared" si="43"/>
        <v>1.2625000000000002</v>
      </c>
      <c r="P176" s="170" t="b">
        <f t="shared" si="48"/>
        <v>1</v>
      </c>
      <c r="Q176" s="164">
        <f>VLOOKUP(B176,'ALIVAR - PÓS ANALISE'!A:J,10,)</f>
        <v>1.36</v>
      </c>
      <c r="R176" s="164">
        <f>VLOOKUP(B176,'ALIATA - PÓS ANALISAR'!A:J,10,)</f>
        <v>0.64</v>
      </c>
      <c r="S176" s="99">
        <f t="shared" si="44"/>
        <v>1.1800000000000002</v>
      </c>
      <c r="T176" s="150">
        <f t="shared" si="46"/>
        <v>2.941176470588247E-2</v>
      </c>
      <c r="U176" s="150">
        <f t="shared" si="41"/>
        <v>0.328125</v>
      </c>
      <c r="V176" s="150">
        <f t="shared" si="47"/>
        <v>6.991525423728806E-2</v>
      </c>
      <c r="W176" s="158"/>
      <c r="X176" s="165"/>
      <c r="Y176" s="166"/>
      <c r="Z176" s="166"/>
      <c r="AA176" s="166"/>
      <c r="AB176" s="150"/>
      <c r="AC176" s="166"/>
      <c r="AD176" s="166"/>
      <c r="AE176" s="166"/>
      <c r="AF176" s="166"/>
      <c r="AG176" s="166"/>
      <c r="AH176" s="101"/>
      <c r="AI176" s="131"/>
      <c r="AJ176" s="131"/>
      <c r="AK176" s="167"/>
      <c r="AL176" s="168"/>
      <c r="AM176" s="131"/>
      <c r="AN176" s="131"/>
    </row>
    <row r="177" spans="8:17" x14ac:dyDescent="0.2">
      <c r="Q177" s="131"/>
    </row>
    <row r="178" spans="8:17" x14ac:dyDescent="0.2">
      <c r="H178" s="210">
        <f>20*12</f>
        <v>240</v>
      </c>
      <c r="Q178" s="131"/>
    </row>
    <row r="179" spans="8:17" x14ac:dyDescent="0.2">
      <c r="H179" s="210">
        <f>H178/8</f>
        <v>30</v>
      </c>
      <c r="Q179" s="131"/>
    </row>
    <row r="180" spans="8:17" x14ac:dyDescent="0.2">
      <c r="Q180" s="131"/>
    </row>
    <row r="181" spans="8:17" x14ac:dyDescent="0.2">
      <c r="M181" s="229"/>
      <c r="N181" s="229"/>
      <c r="Q181" s="131"/>
    </row>
    <row r="182" spans="8:17" x14ac:dyDescent="0.2">
      <c r="Q182" s="131"/>
    </row>
    <row r="183" spans="8:17" x14ac:dyDescent="0.2">
      <c r="Q183" s="131"/>
    </row>
    <row r="184" spans="8:17" x14ac:dyDescent="0.2">
      <c r="Q184" s="131"/>
    </row>
    <row r="185" spans="8:17" x14ac:dyDescent="0.2">
      <c r="Q185" s="131"/>
    </row>
    <row r="186" spans="8:17" x14ac:dyDescent="0.2">
      <c r="Q186" s="131"/>
    </row>
    <row r="187" spans="8:17" x14ac:dyDescent="0.2">
      <c r="Q187" s="131"/>
    </row>
    <row r="188" spans="8:17" x14ac:dyDescent="0.2">
      <c r="Q188" s="131"/>
    </row>
    <row r="189" spans="8:17" x14ac:dyDescent="0.2">
      <c r="Q189" s="131"/>
    </row>
    <row r="190" spans="8:17" x14ac:dyDescent="0.2">
      <c r="Q190" s="131"/>
    </row>
    <row r="191" spans="8:17" x14ac:dyDescent="0.2">
      <c r="Q191" s="131"/>
    </row>
    <row r="192" spans="8:17" x14ac:dyDescent="0.2">
      <c r="Q192" s="131"/>
    </row>
    <row r="193" spans="17:17" x14ac:dyDescent="0.2">
      <c r="Q193" s="131"/>
    </row>
    <row r="194" spans="17:17" x14ac:dyDescent="0.2">
      <c r="Q194" s="131"/>
    </row>
    <row r="195" spans="17:17" x14ac:dyDescent="0.2">
      <c r="Q195" s="131"/>
    </row>
    <row r="196" spans="17:17" x14ac:dyDescent="0.2">
      <c r="Q196" s="131"/>
    </row>
    <row r="197" spans="17:17" x14ac:dyDescent="0.2">
      <c r="Q197" s="131"/>
    </row>
    <row r="198" spans="17:17" x14ac:dyDescent="0.2">
      <c r="Q198" s="131"/>
    </row>
    <row r="199" spans="17:17" x14ac:dyDescent="0.2">
      <c r="Q199" s="131"/>
    </row>
    <row r="200" spans="17:17" x14ac:dyDescent="0.2">
      <c r="Q200" s="131"/>
    </row>
    <row r="201" spans="17:17" x14ac:dyDescent="0.2">
      <c r="Q201" s="131"/>
    </row>
    <row r="202" spans="17:17" x14ac:dyDescent="0.2">
      <c r="Q202" s="131"/>
    </row>
    <row r="203" spans="17:17" x14ac:dyDescent="0.2">
      <c r="Q203" s="131"/>
    </row>
    <row r="204" spans="17:17" x14ac:dyDescent="0.2">
      <c r="Q204" s="131"/>
    </row>
    <row r="205" spans="17:17" x14ac:dyDescent="0.2">
      <c r="Q205" s="131"/>
    </row>
    <row r="206" spans="17:17" x14ac:dyDescent="0.2">
      <c r="Q206" s="131"/>
    </row>
    <row r="207" spans="17:17" x14ac:dyDescent="0.2">
      <c r="Q207" s="131"/>
    </row>
    <row r="208" spans="17:17" x14ac:dyDescent="0.2">
      <c r="Q208" s="131"/>
    </row>
    <row r="209" spans="17:17" x14ac:dyDescent="0.2">
      <c r="Q209" s="131"/>
    </row>
    <row r="210" spans="17:17" x14ac:dyDescent="0.2">
      <c r="Q210" s="131"/>
    </row>
    <row r="211" spans="17:17" x14ac:dyDescent="0.2">
      <c r="Q211" s="131"/>
    </row>
    <row r="212" spans="17:17" x14ac:dyDescent="0.2">
      <c r="Q212" s="131"/>
    </row>
    <row r="213" spans="17:17" x14ac:dyDescent="0.2">
      <c r="Q213" s="131"/>
    </row>
    <row r="214" spans="17:17" x14ac:dyDescent="0.2">
      <c r="Q214" s="131"/>
    </row>
    <row r="215" spans="17:17" x14ac:dyDescent="0.2">
      <c r="Q215" s="131"/>
    </row>
    <row r="216" spans="17:17" x14ac:dyDescent="0.2">
      <c r="Q216" s="131"/>
    </row>
    <row r="217" spans="17:17" x14ac:dyDescent="0.2">
      <c r="Q217" s="131"/>
    </row>
    <row r="218" spans="17:17" x14ac:dyDescent="0.2">
      <c r="Q218" s="131"/>
    </row>
    <row r="219" spans="17:17" x14ac:dyDescent="0.2">
      <c r="Q219" s="131"/>
    </row>
    <row r="220" spans="17:17" x14ac:dyDescent="0.2">
      <c r="Q220" s="131"/>
    </row>
    <row r="221" spans="17:17" x14ac:dyDescent="0.2">
      <c r="Q221" s="131"/>
    </row>
    <row r="222" spans="17:17" x14ac:dyDescent="0.2">
      <c r="Q222" s="131"/>
    </row>
    <row r="223" spans="17:17" x14ac:dyDescent="0.2">
      <c r="Q223" s="131"/>
    </row>
    <row r="224" spans="17:17" x14ac:dyDescent="0.2">
      <c r="Q224" s="131"/>
    </row>
    <row r="225" spans="17:17" x14ac:dyDescent="0.2">
      <c r="Q225" s="131"/>
    </row>
    <row r="226" spans="17:17" x14ac:dyDescent="0.2">
      <c r="Q226" s="131"/>
    </row>
  </sheetData>
  <autoFilter ref="A4:AN176" xr:uid="{00000000-0001-0000-0100-000000000000}"/>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C58C0-61B2-426C-9213-9D5EB3094448}">
  <dimension ref="A1:P206"/>
  <sheetViews>
    <sheetView workbookViewId="0">
      <pane ySplit="7" topLeftCell="A193" activePane="bottomLeft" state="frozen"/>
      <selection pane="bottomLeft" activeCell="I200" sqref="I200"/>
    </sheetView>
  </sheetViews>
  <sheetFormatPr defaultColWidth="9.140625" defaultRowHeight="15" x14ac:dyDescent="0.25"/>
  <cols>
    <col min="1" max="1" width="11.85546875" style="3" customWidth="1"/>
    <col min="2" max="2" width="10.85546875" style="24" customWidth="1"/>
    <col min="3" max="3" width="9.140625" style="24"/>
    <col min="4" max="4" width="10.140625" style="24" customWidth="1"/>
    <col min="5" max="5" width="4.140625" style="24" customWidth="1"/>
    <col min="6" max="6" width="9.140625" style="3"/>
    <col min="7" max="7" width="9.140625" style="24"/>
    <col min="8" max="8" width="10.5703125" style="24" customWidth="1"/>
    <col min="9" max="9" width="11.42578125" style="3" customWidth="1"/>
    <col min="10" max="10" width="12.28515625" style="3" customWidth="1"/>
    <col min="11" max="11" width="11.28515625" style="3" customWidth="1"/>
    <col min="12" max="12" width="4.140625" style="3" customWidth="1"/>
    <col min="13" max="13" width="6.5703125" style="3" customWidth="1"/>
    <col min="14" max="14" width="11.7109375" style="24" bestFit="1" customWidth="1"/>
    <col min="15" max="16384" width="9.140625" style="24"/>
  </cols>
  <sheetData>
    <row r="1" spans="1:16" x14ac:dyDescent="0.25">
      <c r="A1" s="39" t="s">
        <v>0</v>
      </c>
    </row>
    <row r="2" spans="1:16" x14ac:dyDescent="0.25">
      <c r="A2" s="39" t="s">
        <v>1</v>
      </c>
    </row>
    <row r="3" spans="1:16" x14ac:dyDescent="0.25">
      <c r="A3" s="39" t="s">
        <v>2</v>
      </c>
    </row>
    <row r="4" spans="1:16" x14ac:dyDescent="0.25">
      <c r="A4" s="39" t="s">
        <v>184</v>
      </c>
    </row>
    <row r="5" spans="1:16" x14ac:dyDescent="0.25">
      <c r="A5" s="39" t="s">
        <v>500</v>
      </c>
    </row>
    <row r="6" spans="1:16" x14ac:dyDescent="0.25">
      <c r="A6" s="27"/>
    </row>
    <row r="7" spans="1:16" s="3" customFormat="1" ht="30" x14ac:dyDescent="0.25">
      <c r="A7" s="72" t="s">
        <v>4</v>
      </c>
      <c r="B7" s="72" t="s">
        <v>5</v>
      </c>
      <c r="C7" s="72" t="s">
        <v>6</v>
      </c>
      <c r="D7" s="114"/>
      <c r="E7" s="114"/>
      <c r="F7" s="72" t="s">
        <v>7</v>
      </c>
      <c r="G7" s="72" t="s">
        <v>5</v>
      </c>
      <c r="H7" s="72" t="s">
        <v>8</v>
      </c>
      <c r="I7" s="116" t="s">
        <v>497</v>
      </c>
      <c r="J7" s="116" t="s">
        <v>498</v>
      </c>
      <c r="K7" s="72" t="s">
        <v>9</v>
      </c>
    </row>
    <row r="8" spans="1:16" x14ac:dyDescent="0.25">
      <c r="A8" s="1">
        <v>9875</v>
      </c>
      <c r="B8" s="26" t="s">
        <v>10</v>
      </c>
      <c r="C8" s="1" t="s">
        <v>11</v>
      </c>
      <c r="D8" s="1">
        <v>89050100736</v>
      </c>
      <c r="E8" s="26" t="s">
        <v>185</v>
      </c>
      <c r="F8" s="1">
        <v>10101</v>
      </c>
      <c r="G8" s="26" t="s">
        <v>12</v>
      </c>
      <c r="H8" s="115" t="s">
        <v>502</v>
      </c>
      <c r="I8" s="40">
        <v>8.4700000000000006</v>
      </c>
      <c r="J8" s="40">
        <v>8.4700000000000006</v>
      </c>
      <c r="K8" s="73">
        <f t="shared" ref="K8:K39" si="0">I8/J8-1</f>
        <v>0</v>
      </c>
      <c r="L8" s="28"/>
      <c r="M8" s="1">
        <v>9875</v>
      </c>
      <c r="N8" s="24" t="b">
        <f t="shared" ref="N8:N39" si="1">A8=M8</f>
        <v>1</v>
      </c>
      <c r="O8" s="28">
        <f>VLOOKUP(A8,[1]ALIATA!$A:$I,9,)</f>
        <v>8.4700000000000006</v>
      </c>
      <c r="P8" s="24">
        <f>VLOOKUP(M8,[2]Plan2!$A$9:$I$207,9,)</f>
        <v>8.4700000000000006</v>
      </c>
    </row>
    <row r="9" spans="1:16" x14ac:dyDescent="0.25">
      <c r="A9" s="1">
        <v>9888</v>
      </c>
      <c r="B9" s="26" t="s">
        <v>13</v>
      </c>
      <c r="C9" s="1" t="s">
        <v>11</v>
      </c>
      <c r="D9" s="1">
        <v>89050101465</v>
      </c>
      <c r="E9" s="26" t="s">
        <v>185</v>
      </c>
      <c r="F9" s="1">
        <v>10101</v>
      </c>
      <c r="G9" s="26" t="s">
        <v>12</v>
      </c>
      <c r="H9" s="1" t="s">
        <v>502</v>
      </c>
      <c r="I9" s="40">
        <v>21.5</v>
      </c>
      <c r="J9" s="40">
        <v>21.5</v>
      </c>
      <c r="K9" s="73">
        <f t="shared" si="0"/>
        <v>0</v>
      </c>
      <c r="L9" s="28"/>
      <c r="M9" s="1">
        <v>9888</v>
      </c>
      <c r="N9" s="24" t="b">
        <f t="shared" si="1"/>
        <v>1</v>
      </c>
      <c r="O9" s="28">
        <f>VLOOKUP(A9,[1]ALIATA!$A:$I,9,)</f>
        <v>21.5</v>
      </c>
      <c r="P9" s="24">
        <f>VLOOKUP(M9,[2]Plan2!$A$9:$I$207,9,)</f>
        <v>21.5</v>
      </c>
    </row>
    <row r="10" spans="1:16" x14ac:dyDescent="0.25">
      <c r="A10" s="1">
        <v>9891</v>
      </c>
      <c r="B10" s="26" t="s">
        <v>14</v>
      </c>
      <c r="C10" s="1" t="s">
        <v>11</v>
      </c>
      <c r="D10" s="1">
        <v>89050100817</v>
      </c>
      <c r="E10" s="26" t="s">
        <v>185</v>
      </c>
      <c r="F10" s="1">
        <v>10101</v>
      </c>
      <c r="G10" s="26" t="s">
        <v>12</v>
      </c>
      <c r="H10" s="1" t="s">
        <v>502</v>
      </c>
      <c r="I10" s="40">
        <v>26.95</v>
      </c>
      <c r="J10" s="40">
        <v>26.95</v>
      </c>
      <c r="K10" s="73">
        <f t="shared" si="0"/>
        <v>0</v>
      </c>
      <c r="L10" s="28"/>
      <c r="M10" s="1">
        <v>9891</v>
      </c>
      <c r="N10" s="24" t="b">
        <f t="shared" si="1"/>
        <v>1</v>
      </c>
      <c r="O10" s="28">
        <f>VLOOKUP(A10,[1]ALIATA!$A:$I,9,)</f>
        <v>26.95</v>
      </c>
      <c r="P10" s="24">
        <f>VLOOKUP(M10,[2]Plan2!$A$9:$I$207,9,)</f>
        <v>26.95</v>
      </c>
    </row>
    <row r="11" spans="1:16" x14ac:dyDescent="0.25">
      <c r="A11" s="1">
        <v>9894</v>
      </c>
      <c r="B11" s="26" t="s">
        <v>15</v>
      </c>
      <c r="C11" s="1" t="s">
        <v>11</v>
      </c>
      <c r="D11" s="1">
        <v>89050300310</v>
      </c>
      <c r="E11" s="26" t="s">
        <v>185</v>
      </c>
      <c r="F11" s="1">
        <v>10102</v>
      </c>
      <c r="G11" s="26" t="s">
        <v>16</v>
      </c>
      <c r="H11" s="1" t="s">
        <v>502</v>
      </c>
      <c r="I11" s="40">
        <v>7.5200000000000005</v>
      </c>
      <c r="J11" s="40">
        <v>7.68</v>
      </c>
      <c r="K11" s="73">
        <f t="shared" si="0"/>
        <v>-2.0833333333333259E-2</v>
      </c>
      <c r="L11" s="28"/>
      <c r="M11" s="1">
        <v>9894</v>
      </c>
      <c r="N11" s="24" t="b">
        <f t="shared" si="1"/>
        <v>1</v>
      </c>
      <c r="O11" s="28">
        <f>VLOOKUP(A11,[1]ALIATA!$A:$I,9,)</f>
        <v>7.5200000000000005</v>
      </c>
      <c r="P11" s="24">
        <f>VLOOKUP(M11,[2]Plan2!$A$9:$I$207,9,)</f>
        <v>7.68</v>
      </c>
    </row>
    <row r="12" spans="1:16" x14ac:dyDescent="0.25">
      <c r="A12" s="1">
        <v>9896</v>
      </c>
      <c r="B12" s="26" t="s">
        <v>17</v>
      </c>
      <c r="C12" s="1" t="s">
        <v>11</v>
      </c>
      <c r="D12" s="1">
        <v>89050300409</v>
      </c>
      <c r="E12" s="26" t="s">
        <v>185</v>
      </c>
      <c r="F12" s="1">
        <v>10102</v>
      </c>
      <c r="G12" s="26" t="s">
        <v>16</v>
      </c>
      <c r="H12" s="1" t="s">
        <v>502</v>
      </c>
      <c r="I12" s="40">
        <v>8.36</v>
      </c>
      <c r="J12" s="40">
        <v>6.61</v>
      </c>
      <c r="K12" s="73">
        <f t="shared" si="0"/>
        <v>0.26475037821482594</v>
      </c>
      <c r="L12" s="28"/>
      <c r="M12" s="1">
        <v>9896</v>
      </c>
      <c r="N12" s="24" t="b">
        <f t="shared" si="1"/>
        <v>1</v>
      </c>
      <c r="O12" s="28">
        <f>VLOOKUP(A12,[1]ALIATA!$A:$I,9,)</f>
        <v>8.36</v>
      </c>
      <c r="P12" s="24">
        <f>VLOOKUP(M12,[2]Plan2!$A$9:$I$207,9,)</f>
        <v>6.61</v>
      </c>
    </row>
    <row r="13" spans="1:16" x14ac:dyDescent="0.25">
      <c r="A13" s="1">
        <v>9899</v>
      </c>
      <c r="B13" s="26" t="s">
        <v>393</v>
      </c>
      <c r="C13" s="1" t="s">
        <v>18</v>
      </c>
      <c r="D13" s="1">
        <v>89050700253</v>
      </c>
      <c r="E13" s="26" t="s">
        <v>185</v>
      </c>
      <c r="F13" s="1">
        <v>10103</v>
      </c>
      <c r="G13" s="26" t="s">
        <v>19</v>
      </c>
      <c r="H13" s="1" t="s">
        <v>502</v>
      </c>
      <c r="I13" s="40">
        <v>4.17</v>
      </c>
      <c r="J13" s="40">
        <v>4.0600000000000005</v>
      </c>
      <c r="K13" s="73">
        <f t="shared" si="0"/>
        <v>2.7093596059113212E-2</v>
      </c>
      <c r="L13" s="28"/>
      <c r="M13" s="1">
        <v>9899</v>
      </c>
      <c r="N13" s="24" t="b">
        <f t="shared" si="1"/>
        <v>1</v>
      </c>
      <c r="O13" s="28">
        <f>VLOOKUP(A13,[1]ALIATA!$A:$I,9,)</f>
        <v>4.17</v>
      </c>
      <c r="P13" s="24">
        <f>VLOOKUP(M13,[2]Plan2!$A$9:$I$207,9,)</f>
        <v>4.0600000000000005</v>
      </c>
    </row>
    <row r="14" spans="1:16" x14ac:dyDescent="0.25">
      <c r="A14" s="1">
        <v>9903</v>
      </c>
      <c r="B14" s="26" t="s">
        <v>20</v>
      </c>
      <c r="C14" s="1" t="s">
        <v>18</v>
      </c>
      <c r="D14" s="1">
        <v>89100900129</v>
      </c>
      <c r="E14" s="26" t="s">
        <v>185</v>
      </c>
      <c r="F14" s="1">
        <v>10201</v>
      </c>
      <c r="G14" s="26" t="s">
        <v>21</v>
      </c>
      <c r="H14" s="1" t="s">
        <v>502</v>
      </c>
      <c r="I14" s="40">
        <v>14.38</v>
      </c>
      <c r="J14" s="40">
        <v>14.38</v>
      </c>
      <c r="K14" s="73">
        <f t="shared" si="0"/>
        <v>0</v>
      </c>
      <c r="L14" s="28"/>
      <c r="M14" s="1">
        <v>9903</v>
      </c>
      <c r="N14" s="24" t="b">
        <f t="shared" si="1"/>
        <v>1</v>
      </c>
      <c r="O14" s="28">
        <f>VLOOKUP(A14,[1]ALIATA!$A:$I,9,)</f>
        <v>14.38</v>
      </c>
      <c r="P14" s="24">
        <f>VLOOKUP(M14,[2]Plan2!$A$9:$I$207,9,)</f>
        <v>14.38</v>
      </c>
    </row>
    <row r="15" spans="1:16" x14ac:dyDescent="0.25">
      <c r="A15" s="1">
        <v>9904</v>
      </c>
      <c r="B15" s="26" t="s">
        <v>22</v>
      </c>
      <c r="C15" s="1" t="s">
        <v>18</v>
      </c>
      <c r="D15" s="1">
        <v>89100900200</v>
      </c>
      <c r="E15" s="26" t="s">
        <v>185</v>
      </c>
      <c r="F15" s="1">
        <v>10201</v>
      </c>
      <c r="G15" s="26" t="s">
        <v>21</v>
      </c>
      <c r="H15" s="1" t="s">
        <v>502</v>
      </c>
      <c r="I15" s="40">
        <v>12.74</v>
      </c>
      <c r="J15" s="40">
        <v>12.61</v>
      </c>
      <c r="K15" s="73">
        <f t="shared" si="0"/>
        <v>1.0309278350515427E-2</v>
      </c>
      <c r="L15" s="28"/>
      <c r="M15" s="1">
        <v>9904</v>
      </c>
      <c r="N15" s="24" t="b">
        <f t="shared" si="1"/>
        <v>1</v>
      </c>
      <c r="O15" s="28">
        <f>VLOOKUP(A15,[1]ALIATA!$A:$I,9,)</f>
        <v>12.74</v>
      </c>
      <c r="P15" s="24">
        <f>VLOOKUP(M15,[2]Plan2!$A$9:$I$207,9,)</f>
        <v>12.61</v>
      </c>
    </row>
    <row r="16" spans="1:16" x14ac:dyDescent="0.25">
      <c r="A16" s="1">
        <v>9908</v>
      </c>
      <c r="B16" s="26" t="s">
        <v>23</v>
      </c>
      <c r="C16" s="1" t="s">
        <v>18</v>
      </c>
      <c r="D16" s="1">
        <v>89100900803</v>
      </c>
      <c r="E16" s="26" t="s">
        <v>185</v>
      </c>
      <c r="F16" s="1">
        <v>10201</v>
      </c>
      <c r="G16" s="26" t="s">
        <v>21</v>
      </c>
      <c r="H16" s="1" t="s">
        <v>502</v>
      </c>
      <c r="I16" s="40">
        <v>4.28</v>
      </c>
      <c r="J16" s="40">
        <v>4.1900000000000004</v>
      </c>
      <c r="K16" s="73">
        <f t="shared" si="0"/>
        <v>2.1479713603818507E-2</v>
      </c>
      <c r="L16" s="28"/>
      <c r="M16" s="1">
        <v>9908</v>
      </c>
      <c r="N16" s="24" t="b">
        <f t="shared" si="1"/>
        <v>1</v>
      </c>
      <c r="O16" s="28">
        <f>VLOOKUP(A16,[1]ALIATA!$A:$I,9,)</f>
        <v>4.28</v>
      </c>
      <c r="P16" s="24">
        <f>VLOOKUP(M16,[2]Plan2!$A$9:$I$207,9,)</f>
        <v>4.1900000000000004</v>
      </c>
    </row>
    <row r="17" spans="1:16" x14ac:dyDescent="0.25">
      <c r="A17" s="1">
        <v>9910</v>
      </c>
      <c r="B17" s="26" t="s">
        <v>360</v>
      </c>
      <c r="C17" s="1" t="s">
        <v>18</v>
      </c>
      <c r="D17" s="1">
        <v>89101000504</v>
      </c>
      <c r="E17" s="26" t="s">
        <v>185</v>
      </c>
      <c r="F17" s="1">
        <v>10201</v>
      </c>
      <c r="G17" s="26" t="s">
        <v>21</v>
      </c>
      <c r="H17" s="1" t="s">
        <v>502</v>
      </c>
      <c r="I17" s="40">
        <v>8.9</v>
      </c>
      <c r="J17" s="40">
        <v>8.39</v>
      </c>
      <c r="K17" s="73">
        <f t="shared" si="0"/>
        <v>6.0786650774731887E-2</v>
      </c>
      <c r="L17" s="28"/>
      <c r="M17" s="1">
        <v>9910</v>
      </c>
      <c r="N17" s="24" t="b">
        <f t="shared" si="1"/>
        <v>1</v>
      </c>
      <c r="O17" s="28">
        <f>VLOOKUP(A17,[1]ALIATA!$A:$I,9,)</f>
        <v>8.9</v>
      </c>
      <c r="P17" s="24">
        <f>VLOOKUP(M17,[2]Plan2!$A$9:$I$207,9,)</f>
        <v>8.39</v>
      </c>
    </row>
    <row r="18" spans="1:16" x14ac:dyDescent="0.25">
      <c r="A18" s="1">
        <v>9921</v>
      </c>
      <c r="B18" s="26" t="s">
        <v>24</v>
      </c>
      <c r="C18" s="1" t="s">
        <v>18</v>
      </c>
      <c r="D18" s="1">
        <v>89100800175</v>
      </c>
      <c r="E18" s="26" t="s">
        <v>185</v>
      </c>
      <c r="F18" s="1">
        <v>10202</v>
      </c>
      <c r="G18" s="26" t="s">
        <v>25</v>
      </c>
      <c r="H18" s="1" t="s">
        <v>502</v>
      </c>
      <c r="I18" s="40">
        <v>6.25</v>
      </c>
      <c r="J18" s="40">
        <v>6.03</v>
      </c>
      <c r="K18" s="73">
        <f t="shared" si="0"/>
        <v>3.6484245439469376E-2</v>
      </c>
      <c r="L18" s="28"/>
      <c r="M18" s="1">
        <v>9921</v>
      </c>
      <c r="N18" s="24" t="b">
        <f t="shared" si="1"/>
        <v>1</v>
      </c>
      <c r="O18" s="28">
        <f>VLOOKUP(A18,[1]ALIATA!$A:$I,9,)</f>
        <v>6.25</v>
      </c>
      <c r="P18" s="24">
        <f>VLOOKUP(M18,[2]Plan2!$A$9:$I$207,9,)</f>
        <v>6.03</v>
      </c>
    </row>
    <row r="19" spans="1:16" x14ac:dyDescent="0.25">
      <c r="A19" s="1">
        <v>9925</v>
      </c>
      <c r="B19" s="26" t="s">
        <v>26</v>
      </c>
      <c r="C19" s="1" t="s">
        <v>18</v>
      </c>
      <c r="D19" s="1">
        <v>89151100545</v>
      </c>
      <c r="E19" s="26" t="s">
        <v>185</v>
      </c>
      <c r="F19" s="1">
        <v>10301</v>
      </c>
      <c r="G19" s="26" t="s">
        <v>27</v>
      </c>
      <c r="H19" s="1" t="s">
        <v>502</v>
      </c>
      <c r="I19" s="40">
        <v>5.68</v>
      </c>
      <c r="J19" s="40">
        <v>5.88</v>
      </c>
      <c r="K19" s="73">
        <f t="shared" si="0"/>
        <v>-3.4013605442176909E-2</v>
      </c>
      <c r="L19" s="28"/>
      <c r="M19" s="1">
        <v>9925</v>
      </c>
      <c r="N19" s="24" t="b">
        <f t="shared" si="1"/>
        <v>1</v>
      </c>
      <c r="O19" s="28">
        <f>VLOOKUP(A19,[1]ALIATA!$A:$I,9,)</f>
        <v>5.68</v>
      </c>
      <c r="P19" s="24">
        <f>VLOOKUP(M19,[2]Plan2!$A$9:$I$207,9,)</f>
        <v>5.88</v>
      </c>
    </row>
    <row r="20" spans="1:16" x14ac:dyDescent="0.25">
      <c r="A20" s="1">
        <v>9926</v>
      </c>
      <c r="B20" s="26" t="s">
        <v>28</v>
      </c>
      <c r="C20" s="1" t="s">
        <v>18</v>
      </c>
      <c r="D20" s="1">
        <v>89151500489</v>
      </c>
      <c r="E20" s="26" t="s">
        <v>185</v>
      </c>
      <c r="F20" s="1">
        <v>10301</v>
      </c>
      <c r="G20" s="26" t="s">
        <v>27</v>
      </c>
      <c r="H20" s="1" t="s">
        <v>502</v>
      </c>
      <c r="I20" s="40">
        <v>2.56</v>
      </c>
      <c r="J20" s="40">
        <v>2.56</v>
      </c>
      <c r="K20" s="73">
        <f t="shared" si="0"/>
        <v>0</v>
      </c>
      <c r="L20" s="28"/>
      <c r="M20" s="1">
        <v>9926</v>
      </c>
      <c r="N20" s="24" t="b">
        <f t="shared" si="1"/>
        <v>1</v>
      </c>
      <c r="O20" s="28">
        <f>VLOOKUP(A20,[1]ALIATA!$A:$I,9,)</f>
        <v>2.56</v>
      </c>
      <c r="P20" s="24">
        <f>VLOOKUP(M20,[2]Plan2!$A$9:$I$207,9,)</f>
        <v>2.56</v>
      </c>
    </row>
    <row r="21" spans="1:16" x14ac:dyDescent="0.25">
      <c r="A21" s="1">
        <v>9932</v>
      </c>
      <c r="B21" s="26" t="s">
        <v>29</v>
      </c>
      <c r="C21" s="1" t="s">
        <v>18</v>
      </c>
      <c r="D21" s="1">
        <v>89151500306</v>
      </c>
      <c r="E21" s="26" t="s">
        <v>185</v>
      </c>
      <c r="F21" s="1">
        <v>10301</v>
      </c>
      <c r="G21" s="26" t="s">
        <v>27</v>
      </c>
      <c r="H21" s="1" t="s">
        <v>502</v>
      </c>
      <c r="I21" s="40">
        <v>3.69</v>
      </c>
      <c r="J21" s="40">
        <v>3.54</v>
      </c>
      <c r="K21" s="73">
        <f t="shared" si="0"/>
        <v>4.237288135593209E-2</v>
      </c>
      <c r="L21" s="28"/>
      <c r="M21" s="1">
        <v>9932</v>
      </c>
      <c r="N21" s="24" t="b">
        <f t="shared" si="1"/>
        <v>1</v>
      </c>
      <c r="O21" s="28">
        <f>VLOOKUP(A21,[1]ALIATA!$A:$I,9,)</f>
        <v>3.69</v>
      </c>
      <c r="P21" s="24">
        <f>VLOOKUP(M21,[2]Plan2!$A$9:$I$207,9,)</f>
        <v>3.54</v>
      </c>
    </row>
    <row r="22" spans="1:16" x14ac:dyDescent="0.25">
      <c r="A22" s="1">
        <v>9937</v>
      </c>
      <c r="B22" s="26" t="s">
        <v>30</v>
      </c>
      <c r="C22" s="1" t="s">
        <v>18</v>
      </c>
      <c r="D22" s="1">
        <v>89151101274</v>
      </c>
      <c r="E22" s="26" t="s">
        <v>185</v>
      </c>
      <c r="F22" s="1">
        <v>10301</v>
      </c>
      <c r="G22" s="26" t="s">
        <v>27</v>
      </c>
      <c r="H22" s="1" t="s">
        <v>502</v>
      </c>
      <c r="I22" s="40">
        <v>4.1500000000000004</v>
      </c>
      <c r="J22" s="40">
        <v>4.2</v>
      </c>
      <c r="K22" s="73">
        <f t="shared" si="0"/>
        <v>-1.1904761904761862E-2</v>
      </c>
      <c r="L22" s="28"/>
      <c r="M22" s="1">
        <v>9937</v>
      </c>
      <c r="N22" s="24" t="b">
        <f t="shared" si="1"/>
        <v>1</v>
      </c>
      <c r="O22" s="28">
        <f>VLOOKUP(A22,[1]ALIATA!$A:$I,9,)</f>
        <v>4.1500000000000004</v>
      </c>
      <c r="P22" s="24">
        <f>VLOOKUP(M22,[2]Plan2!$A$9:$I$207,9,)</f>
        <v>4.2</v>
      </c>
    </row>
    <row r="23" spans="1:16" x14ac:dyDescent="0.25">
      <c r="A23" s="1">
        <v>9939</v>
      </c>
      <c r="B23" s="26" t="s">
        <v>31</v>
      </c>
      <c r="C23" s="1" t="s">
        <v>11</v>
      </c>
      <c r="D23" s="1">
        <v>89151200256</v>
      </c>
      <c r="E23" s="26" t="s">
        <v>185</v>
      </c>
      <c r="F23" s="1">
        <v>10302</v>
      </c>
      <c r="G23" s="26" t="s">
        <v>32</v>
      </c>
      <c r="H23" s="1" t="s">
        <v>502</v>
      </c>
      <c r="I23" s="40">
        <v>2.2000000000000002</v>
      </c>
      <c r="J23" s="40">
        <v>2.0499999999999998</v>
      </c>
      <c r="K23" s="73">
        <f t="shared" si="0"/>
        <v>7.317073170731736E-2</v>
      </c>
      <c r="L23" s="28"/>
      <c r="M23" s="1">
        <v>9939</v>
      </c>
      <c r="N23" s="24" t="b">
        <f t="shared" si="1"/>
        <v>1</v>
      </c>
      <c r="O23" s="28">
        <f>VLOOKUP(A23,[1]ALIATA!$A:$I,9,)</f>
        <v>2.2000000000000002</v>
      </c>
      <c r="P23" s="24">
        <f>VLOOKUP(M23,[2]Plan2!$A$9:$I$207,9,)</f>
        <v>2.0499999999999998</v>
      </c>
    </row>
    <row r="24" spans="1:16" x14ac:dyDescent="0.25">
      <c r="A24" s="1">
        <v>9940</v>
      </c>
      <c r="B24" s="26" t="s">
        <v>33</v>
      </c>
      <c r="C24" s="1" t="s">
        <v>11</v>
      </c>
      <c r="D24" s="1">
        <v>89151200337</v>
      </c>
      <c r="E24" s="26" t="s">
        <v>185</v>
      </c>
      <c r="F24" s="1">
        <v>10302</v>
      </c>
      <c r="G24" s="26" t="s">
        <v>32</v>
      </c>
      <c r="H24" s="1" t="s">
        <v>502</v>
      </c>
      <c r="I24" s="40">
        <v>2.14</v>
      </c>
      <c r="J24" s="40">
        <v>2.14</v>
      </c>
      <c r="K24" s="73">
        <f t="shared" si="0"/>
        <v>0</v>
      </c>
      <c r="L24" s="28"/>
      <c r="M24" s="1">
        <v>9940</v>
      </c>
      <c r="N24" s="24" t="b">
        <f t="shared" si="1"/>
        <v>1</v>
      </c>
      <c r="O24" s="28">
        <f>VLOOKUP(A24,[1]ALIATA!$A:$I,9,)</f>
        <v>2.14</v>
      </c>
      <c r="P24" s="24">
        <f>VLOOKUP(M24,[2]Plan2!$A$9:$I$207,9,)</f>
        <v>2.14</v>
      </c>
    </row>
    <row r="25" spans="1:16" x14ac:dyDescent="0.25">
      <c r="A25" s="1">
        <v>9941</v>
      </c>
      <c r="B25" s="26" t="s">
        <v>34</v>
      </c>
      <c r="C25" s="1" t="s">
        <v>11</v>
      </c>
      <c r="D25" s="1">
        <v>89151200418</v>
      </c>
      <c r="E25" s="26" t="s">
        <v>185</v>
      </c>
      <c r="F25" s="1">
        <v>10302</v>
      </c>
      <c r="G25" s="26" t="s">
        <v>32</v>
      </c>
      <c r="H25" s="1" t="s">
        <v>502</v>
      </c>
      <c r="I25" s="40">
        <v>4.8</v>
      </c>
      <c r="J25" s="40">
        <v>3.73</v>
      </c>
      <c r="K25" s="73">
        <f t="shared" si="0"/>
        <v>0.28686327077747986</v>
      </c>
      <c r="L25" s="28"/>
      <c r="M25" s="1">
        <v>9941</v>
      </c>
      <c r="N25" s="24" t="b">
        <f t="shared" si="1"/>
        <v>1</v>
      </c>
      <c r="O25" s="28">
        <f>VLOOKUP(A25,[1]ALIATA!$A:$I,9,)</f>
        <v>4.8</v>
      </c>
      <c r="P25" s="24">
        <f>VLOOKUP(M25,[2]Plan2!$A$9:$I$207,9,)</f>
        <v>3.73</v>
      </c>
    </row>
    <row r="26" spans="1:16" x14ac:dyDescent="0.25">
      <c r="A26" s="1">
        <v>9942</v>
      </c>
      <c r="B26" s="26" t="s">
        <v>35</v>
      </c>
      <c r="C26" s="1" t="s">
        <v>11</v>
      </c>
      <c r="D26" s="1">
        <v>89151200507</v>
      </c>
      <c r="E26" s="26" t="s">
        <v>185</v>
      </c>
      <c r="F26" s="1">
        <v>10302</v>
      </c>
      <c r="G26" s="26" t="s">
        <v>32</v>
      </c>
      <c r="H26" s="1" t="s">
        <v>502</v>
      </c>
      <c r="I26" s="40">
        <v>2.9</v>
      </c>
      <c r="J26" s="40">
        <v>2.93</v>
      </c>
      <c r="K26" s="73">
        <f t="shared" si="0"/>
        <v>-1.0238907849829393E-2</v>
      </c>
      <c r="L26" s="28"/>
      <c r="M26" s="1">
        <v>9942</v>
      </c>
      <c r="N26" s="24" t="b">
        <f t="shared" si="1"/>
        <v>1</v>
      </c>
      <c r="O26" s="28">
        <f>VLOOKUP(A26,[1]ALIATA!$A:$I,9,)</f>
        <v>2.9</v>
      </c>
      <c r="P26" s="24">
        <f>VLOOKUP(M26,[2]Plan2!$A$9:$I$207,9,)</f>
        <v>2.93</v>
      </c>
    </row>
    <row r="27" spans="1:16" x14ac:dyDescent="0.25">
      <c r="A27" s="1">
        <v>9943</v>
      </c>
      <c r="B27" s="26" t="s">
        <v>36</v>
      </c>
      <c r="C27" s="1" t="s">
        <v>11</v>
      </c>
      <c r="D27" s="1">
        <v>89151200680</v>
      </c>
      <c r="E27" s="26" t="s">
        <v>185</v>
      </c>
      <c r="F27" s="1">
        <v>10302</v>
      </c>
      <c r="G27" s="26" t="s">
        <v>32</v>
      </c>
      <c r="H27" s="1" t="s">
        <v>502</v>
      </c>
      <c r="I27" s="40">
        <v>3</v>
      </c>
      <c r="J27" s="40">
        <v>3</v>
      </c>
      <c r="K27" s="73">
        <f t="shared" si="0"/>
        <v>0</v>
      </c>
      <c r="L27" s="28"/>
      <c r="M27" s="1">
        <v>9943</v>
      </c>
      <c r="N27" s="24" t="b">
        <f t="shared" si="1"/>
        <v>1</v>
      </c>
      <c r="O27" s="28">
        <f>VLOOKUP(A27,[1]ALIATA!$A:$I,9,)</f>
        <v>3</v>
      </c>
      <c r="P27" s="24">
        <f>VLOOKUP(M27,[2]Plan2!$A$9:$I$207,9,)</f>
        <v>3</v>
      </c>
    </row>
    <row r="28" spans="1:16" x14ac:dyDescent="0.25">
      <c r="A28" s="1">
        <v>9944</v>
      </c>
      <c r="B28" s="26" t="s">
        <v>37</v>
      </c>
      <c r="C28" s="1" t="s">
        <v>11</v>
      </c>
      <c r="D28" s="1">
        <v>89151200760</v>
      </c>
      <c r="E28" s="26" t="s">
        <v>185</v>
      </c>
      <c r="F28" s="1">
        <v>10302</v>
      </c>
      <c r="G28" s="26" t="s">
        <v>32</v>
      </c>
      <c r="H28" s="1" t="s">
        <v>502</v>
      </c>
      <c r="I28" s="40">
        <v>12.200000000000001</v>
      </c>
      <c r="J28" s="40">
        <v>10.55</v>
      </c>
      <c r="K28" s="73">
        <f t="shared" si="0"/>
        <v>0.15639810426540279</v>
      </c>
      <c r="L28" s="28"/>
      <c r="M28" s="1">
        <v>9944</v>
      </c>
      <c r="N28" s="24" t="b">
        <f t="shared" si="1"/>
        <v>1</v>
      </c>
      <c r="O28" s="28">
        <f>VLOOKUP(A28,[1]ALIATA!$A:$I,9,)</f>
        <v>12.200000000000001</v>
      </c>
      <c r="P28" s="24">
        <f>VLOOKUP(M28,[2]Plan2!$A$9:$I$207,9,)</f>
        <v>10.55</v>
      </c>
    </row>
    <row r="29" spans="1:16" x14ac:dyDescent="0.25">
      <c r="A29" s="1">
        <v>9945</v>
      </c>
      <c r="B29" s="26" t="s">
        <v>38</v>
      </c>
      <c r="C29" s="1" t="s">
        <v>11</v>
      </c>
      <c r="D29" s="1">
        <v>89151200922</v>
      </c>
      <c r="E29" s="26" t="s">
        <v>185</v>
      </c>
      <c r="F29" s="1">
        <v>10302</v>
      </c>
      <c r="G29" s="26" t="s">
        <v>32</v>
      </c>
      <c r="H29" s="1" t="s">
        <v>502</v>
      </c>
      <c r="I29" s="40">
        <v>2.5</v>
      </c>
      <c r="J29" s="40">
        <v>2.37</v>
      </c>
      <c r="K29" s="73">
        <f t="shared" si="0"/>
        <v>5.4852320675105481E-2</v>
      </c>
      <c r="L29" s="28"/>
      <c r="M29" s="1">
        <v>9945</v>
      </c>
      <c r="N29" s="24" t="b">
        <f t="shared" si="1"/>
        <v>1</v>
      </c>
      <c r="O29" s="28">
        <f>VLOOKUP(A29,[1]ALIATA!$A:$I,9,)</f>
        <v>2.5</v>
      </c>
      <c r="P29" s="24">
        <f>VLOOKUP(M29,[2]Plan2!$A$9:$I$207,9,)</f>
        <v>2.37</v>
      </c>
    </row>
    <row r="30" spans="1:16" x14ac:dyDescent="0.25">
      <c r="A30" s="1">
        <v>9946</v>
      </c>
      <c r="B30" s="26" t="s">
        <v>39</v>
      </c>
      <c r="C30" s="1" t="s">
        <v>11</v>
      </c>
      <c r="D30" s="1">
        <v>89151201066</v>
      </c>
      <c r="E30" s="26" t="s">
        <v>185</v>
      </c>
      <c r="F30" s="1">
        <v>10302</v>
      </c>
      <c r="G30" s="26" t="s">
        <v>32</v>
      </c>
      <c r="H30" s="1" t="s">
        <v>502</v>
      </c>
      <c r="I30" s="40">
        <v>2.44</v>
      </c>
      <c r="J30" s="40">
        <v>2.0300000000000002</v>
      </c>
      <c r="K30" s="73">
        <f t="shared" si="0"/>
        <v>0.20197044334975356</v>
      </c>
      <c r="L30" s="28"/>
      <c r="M30" s="1">
        <v>9946</v>
      </c>
      <c r="N30" s="24" t="b">
        <f t="shared" si="1"/>
        <v>1</v>
      </c>
      <c r="O30" s="28">
        <f>VLOOKUP(A30,[1]ALIATA!$A:$I,9,)</f>
        <v>2.44</v>
      </c>
      <c r="P30" s="24">
        <f>VLOOKUP(M30,[2]Plan2!$A$9:$I$207,9,)</f>
        <v>2.0300000000000002</v>
      </c>
    </row>
    <row r="31" spans="1:16" x14ac:dyDescent="0.25">
      <c r="A31" s="1">
        <v>9947</v>
      </c>
      <c r="B31" s="26" t="s">
        <v>40</v>
      </c>
      <c r="C31" s="1" t="s">
        <v>11</v>
      </c>
      <c r="D31" s="1">
        <v>89151201147</v>
      </c>
      <c r="E31" s="26" t="s">
        <v>185</v>
      </c>
      <c r="F31" s="1">
        <v>10302</v>
      </c>
      <c r="G31" s="26" t="s">
        <v>32</v>
      </c>
      <c r="H31" s="1" t="s">
        <v>502</v>
      </c>
      <c r="I31" s="40">
        <v>2.8000000000000003</v>
      </c>
      <c r="J31" s="40">
        <v>2.8000000000000003</v>
      </c>
      <c r="K31" s="73">
        <f t="shared" si="0"/>
        <v>0</v>
      </c>
      <c r="L31" s="28"/>
      <c r="M31" s="1">
        <v>9947</v>
      </c>
      <c r="N31" s="24" t="b">
        <f t="shared" si="1"/>
        <v>1</v>
      </c>
      <c r="O31" s="28">
        <f>VLOOKUP(A31,[1]ALIATA!$A:$I,9,)</f>
        <v>2.8000000000000003</v>
      </c>
      <c r="P31" s="24">
        <f>VLOOKUP(M31,[2]Plan2!$A$9:$I$207,9,)</f>
        <v>2.8000000000000003</v>
      </c>
    </row>
    <row r="32" spans="1:16" x14ac:dyDescent="0.25">
      <c r="A32" s="1">
        <v>9948</v>
      </c>
      <c r="B32" s="26" t="s">
        <v>41</v>
      </c>
      <c r="C32" s="1" t="s">
        <v>11</v>
      </c>
      <c r="D32" s="1">
        <v>89151201228</v>
      </c>
      <c r="E32" s="26" t="s">
        <v>185</v>
      </c>
      <c r="F32" s="1">
        <v>10302</v>
      </c>
      <c r="G32" s="26" t="s">
        <v>32</v>
      </c>
      <c r="H32" s="1" t="s">
        <v>502</v>
      </c>
      <c r="I32" s="40">
        <v>4.2</v>
      </c>
      <c r="J32" s="40">
        <v>3.3000000000000003</v>
      </c>
      <c r="K32" s="73">
        <f t="shared" si="0"/>
        <v>0.27272727272727271</v>
      </c>
      <c r="L32" s="28"/>
      <c r="M32" s="1">
        <v>9948</v>
      </c>
      <c r="N32" s="24" t="b">
        <f t="shared" si="1"/>
        <v>1</v>
      </c>
      <c r="O32" s="28">
        <f>VLOOKUP(A32,[1]ALIATA!$A:$I,9,)</f>
        <v>4.2</v>
      </c>
      <c r="P32" s="24">
        <f>VLOOKUP(M32,[2]Plan2!$A$9:$I$207,9,)</f>
        <v>3.3000000000000003</v>
      </c>
    </row>
    <row r="33" spans="1:16" x14ac:dyDescent="0.25">
      <c r="A33" s="1">
        <v>9949</v>
      </c>
      <c r="B33" s="26" t="s">
        <v>42</v>
      </c>
      <c r="C33" s="1" t="s">
        <v>11</v>
      </c>
      <c r="D33" s="1">
        <v>89151201309</v>
      </c>
      <c r="E33" s="26" t="s">
        <v>185</v>
      </c>
      <c r="F33" s="1">
        <v>10302</v>
      </c>
      <c r="G33" s="26" t="s">
        <v>32</v>
      </c>
      <c r="H33" s="1" t="s">
        <v>502</v>
      </c>
      <c r="I33" s="40">
        <v>2.63</v>
      </c>
      <c r="J33" s="40">
        <v>2.37</v>
      </c>
      <c r="K33" s="73">
        <f t="shared" si="0"/>
        <v>0.10970464135021096</v>
      </c>
      <c r="L33" s="28"/>
      <c r="M33" s="1">
        <v>9949</v>
      </c>
      <c r="N33" s="24" t="b">
        <f t="shared" si="1"/>
        <v>1</v>
      </c>
      <c r="O33" s="28">
        <f>VLOOKUP(A33,[1]ALIATA!$A:$I,9,)</f>
        <v>2.63</v>
      </c>
      <c r="P33" s="24">
        <f>VLOOKUP(M33,[2]Plan2!$A$9:$I$207,9,)</f>
        <v>2.37</v>
      </c>
    </row>
    <row r="34" spans="1:16" x14ac:dyDescent="0.25">
      <c r="A34" s="1">
        <v>9950</v>
      </c>
      <c r="B34" s="26" t="s">
        <v>43</v>
      </c>
      <c r="C34" s="1" t="s">
        <v>11</v>
      </c>
      <c r="D34" s="1">
        <v>89151201490</v>
      </c>
      <c r="E34" s="26" t="s">
        <v>185</v>
      </c>
      <c r="F34" s="1">
        <v>10302</v>
      </c>
      <c r="G34" s="26" t="s">
        <v>32</v>
      </c>
      <c r="H34" s="1" t="s">
        <v>502</v>
      </c>
      <c r="I34" s="198">
        <v>5.4</v>
      </c>
      <c r="J34" s="40">
        <v>5.6000000000000005</v>
      </c>
      <c r="K34" s="73">
        <f t="shared" si="0"/>
        <v>-3.5714285714285698E-2</v>
      </c>
      <c r="L34" s="28"/>
      <c r="M34" s="1">
        <v>9950</v>
      </c>
      <c r="N34" s="24" t="b">
        <f t="shared" si="1"/>
        <v>1</v>
      </c>
      <c r="O34" s="28">
        <f>VLOOKUP(A34,[1]ALIATA!$A:$I,9,)</f>
        <v>5.4</v>
      </c>
      <c r="P34" s="24">
        <f>VLOOKUP(M34,[2]Plan2!$A$9:$I$207,9,)</f>
        <v>5.6000000000000005</v>
      </c>
    </row>
    <row r="35" spans="1:16" x14ac:dyDescent="0.25">
      <c r="A35" s="1">
        <v>9951</v>
      </c>
      <c r="B35" s="26" t="s">
        <v>44</v>
      </c>
      <c r="C35" s="1" t="s">
        <v>11</v>
      </c>
      <c r="D35" s="1">
        <v>89151201570</v>
      </c>
      <c r="E35" s="26" t="s">
        <v>185</v>
      </c>
      <c r="F35" s="1">
        <v>10302</v>
      </c>
      <c r="G35" s="26" t="s">
        <v>32</v>
      </c>
      <c r="H35" s="1" t="s">
        <v>502</v>
      </c>
      <c r="I35" s="40">
        <v>3.25</v>
      </c>
      <c r="J35" s="40">
        <v>3.1</v>
      </c>
      <c r="K35" s="73">
        <f t="shared" si="0"/>
        <v>4.8387096774193505E-2</v>
      </c>
      <c r="L35" s="28"/>
      <c r="M35" s="1">
        <v>9951</v>
      </c>
      <c r="N35" s="24" t="b">
        <f t="shared" si="1"/>
        <v>1</v>
      </c>
      <c r="O35" s="28">
        <f>VLOOKUP(A35,[1]ALIATA!$A:$I,9,)</f>
        <v>3.25</v>
      </c>
      <c r="P35" s="24">
        <f>VLOOKUP(M35,[2]Plan2!$A$9:$I$207,9,)</f>
        <v>3.1</v>
      </c>
    </row>
    <row r="36" spans="1:16" x14ac:dyDescent="0.25">
      <c r="A36" s="1">
        <v>9952</v>
      </c>
      <c r="B36" s="26" t="s">
        <v>45</v>
      </c>
      <c r="C36" s="1" t="s">
        <v>11</v>
      </c>
      <c r="D36" s="1">
        <v>89151201651</v>
      </c>
      <c r="E36" s="26" t="s">
        <v>185</v>
      </c>
      <c r="F36" s="1">
        <v>10302</v>
      </c>
      <c r="G36" s="26" t="s">
        <v>32</v>
      </c>
      <c r="H36" s="1" t="s">
        <v>502</v>
      </c>
      <c r="I36" s="40">
        <v>5.75</v>
      </c>
      <c r="J36" s="40">
        <v>4.7</v>
      </c>
      <c r="K36" s="73">
        <f t="shared" si="0"/>
        <v>0.22340425531914887</v>
      </c>
      <c r="L36" s="28"/>
      <c r="M36" s="1">
        <v>9952</v>
      </c>
      <c r="N36" s="24" t="b">
        <f t="shared" si="1"/>
        <v>1</v>
      </c>
      <c r="O36" s="28">
        <f>VLOOKUP(A36,[1]ALIATA!$A:$I,9,)</f>
        <v>5.75</v>
      </c>
      <c r="P36" s="24">
        <f>VLOOKUP(M36,[2]Plan2!$A$9:$I$207,9,)</f>
        <v>4.7</v>
      </c>
    </row>
    <row r="37" spans="1:16" x14ac:dyDescent="0.25">
      <c r="A37" s="1">
        <v>9953</v>
      </c>
      <c r="B37" s="26" t="s">
        <v>46</v>
      </c>
      <c r="C37" s="1" t="s">
        <v>11</v>
      </c>
      <c r="D37" s="1">
        <v>89151201732</v>
      </c>
      <c r="E37" s="26" t="s">
        <v>185</v>
      </c>
      <c r="F37" s="1">
        <v>10302</v>
      </c>
      <c r="G37" s="26" t="s">
        <v>32</v>
      </c>
      <c r="H37" s="1" t="s">
        <v>502</v>
      </c>
      <c r="I37" s="40">
        <v>23</v>
      </c>
      <c r="J37" s="40">
        <v>13</v>
      </c>
      <c r="K37" s="73">
        <f t="shared" si="0"/>
        <v>0.76923076923076916</v>
      </c>
      <c r="L37" s="28"/>
      <c r="M37" s="1">
        <v>9953</v>
      </c>
      <c r="N37" s="24" t="b">
        <f t="shared" si="1"/>
        <v>1</v>
      </c>
      <c r="O37" s="28">
        <f>VLOOKUP(A37,[1]ALIATA!$A:$I,9,)</f>
        <v>23</v>
      </c>
      <c r="P37" s="24">
        <f>VLOOKUP(M37,[2]Plan2!$A$9:$I$207,9,)</f>
        <v>13</v>
      </c>
    </row>
    <row r="38" spans="1:16" x14ac:dyDescent="0.25">
      <c r="A38" s="1">
        <v>9954</v>
      </c>
      <c r="B38" s="26" t="s">
        <v>361</v>
      </c>
      <c r="C38" s="1" t="s">
        <v>11</v>
      </c>
      <c r="D38" s="1">
        <v>89151201813</v>
      </c>
      <c r="E38" s="26" t="s">
        <v>185</v>
      </c>
      <c r="F38" s="1">
        <v>10302</v>
      </c>
      <c r="G38" s="26" t="s">
        <v>32</v>
      </c>
      <c r="H38" s="1" t="s">
        <v>502</v>
      </c>
      <c r="I38" s="40">
        <v>9.25</v>
      </c>
      <c r="J38" s="40">
        <v>9</v>
      </c>
      <c r="K38" s="73">
        <f t="shared" si="0"/>
        <v>2.7777777777777679E-2</v>
      </c>
      <c r="L38" s="28"/>
      <c r="M38" s="1">
        <v>9954</v>
      </c>
      <c r="N38" s="24" t="b">
        <f t="shared" si="1"/>
        <v>1</v>
      </c>
      <c r="O38" s="28">
        <f>VLOOKUP(A38,[1]ALIATA!$A:$I,9,)</f>
        <v>9.25</v>
      </c>
      <c r="P38" s="24">
        <f>VLOOKUP(M38,[2]Plan2!$A$9:$I$207,9,)</f>
        <v>9</v>
      </c>
    </row>
    <row r="39" spans="1:16" x14ac:dyDescent="0.25">
      <c r="A39" s="1">
        <v>9955</v>
      </c>
      <c r="B39" s="26" t="s">
        <v>47</v>
      </c>
      <c r="C39" s="1" t="s">
        <v>11</v>
      </c>
      <c r="D39" s="1">
        <v>89151201902</v>
      </c>
      <c r="E39" s="26" t="s">
        <v>185</v>
      </c>
      <c r="F39" s="1">
        <v>10302</v>
      </c>
      <c r="G39" s="26" t="s">
        <v>32</v>
      </c>
      <c r="H39" s="1" t="s">
        <v>502</v>
      </c>
      <c r="I39" s="40">
        <v>1.5</v>
      </c>
      <c r="J39" s="40">
        <v>1.81</v>
      </c>
      <c r="K39" s="73">
        <f t="shared" si="0"/>
        <v>-0.17127071823204421</v>
      </c>
      <c r="L39" s="28"/>
      <c r="M39" s="1">
        <v>9955</v>
      </c>
      <c r="N39" s="24" t="b">
        <f t="shared" si="1"/>
        <v>1</v>
      </c>
      <c r="O39" s="28">
        <f>VLOOKUP(A39,[1]ALIATA!$A:$I,9,)</f>
        <v>1.5</v>
      </c>
      <c r="P39" s="24">
        <f>VLOOKUP(M39,[2]Plan2!$A$9:$I$207,9,)</f>
        <v>1.81</v>
      </c>
    </row>
    <row r="40" spans="1:16" x14ac:dyDescent="0.25">
      <c r="A40" s="1">
        <v>9956</v>
      </c>
      <c r="B40" s="26" t="s">
        <v>48</v>
      </c>
      <c r="C40" s="1" t="s">
        <v>11</v>
      </c>
      <c r="D40" s="1">
        <v>89151202038</v>
      </c>
      <c r="E40" s="26" t="s">
        <v>185</v>
      </c>
      <c r="F40" s="1">
        <v>10302</v>
      </c>
      <c r="G40" s="26" t="s">
        <v>32</v>
      </c>
      <c r="H40" s="1" t="s">
        <v>502</v>
      </c>
      <c r="I40" s="40">
        <v>9.5</v>
      </c>
      <c r="J40" s="40">
        <v>10</v>
      </c>
      <c r="K40" s="73">
        <f t="shared" ref="K40:K71" si="2">I40/J40-1</f>
        <v>-5.0000000000000044E-2</v>
      </c>
      <c r="L40" s="28"/>
      <c r="M40" s="1">
        <v>9956</v>
      </c>
      <c r="N40" s="24" t="b">
        <f t="shared" ref="N40:N71" si="3">A40=M40</f>
        <v>1</v>
      </c>
      <c r="O40" s="28">
        <f>VLOOKUP(A40,[1]ALIATA!$A:$I,9,)</f>
        <v>9.5</v>
      </c>
      <c r="P40" s="24">
        <f>VLOOKUP(M40,[2]Plan2!$A$9:$I$207,9,)</f>
        <v>10</v>
      </c>
    </row>
    <row r="41" spans="1:16" x14ac:dyDescent="0.25">
      <c r="A41" s="1">
        <v>9957</v>
      </c>
      <c r="B41" s="26" t="s">
        <v>49</v>
      </c>
      <c r="C41" s="1" t="s">
        <v>11</v>
      </c>
      <c r="D41" s="1">
        <v>89151202119</v>
      </c>
      <c r="E41" s="26" t="s">
        <v>185</v>
      </c>
      <c r="F41" s="1">
        <v>10302</v>
      </c>
      <c r="G41" s="26" t="s">
        <v>32</v>
      </c>
      <c r="H41" s="1" t="s">
        <v>502</v>
      </c>
      <c r="I41" s="40">
        <v>11</v>
      </c>
      <c r="J41" s="40">
        <v>9.33</v>
      </c>
      <c r="K41" s="73">
        <f t="shared" si="2"/>
        <v>0.17899249732047151</v>
      </c>
      <c r="L41" s="28"/>
      <c r="M41" s="1">
        <v>9957</v>
      </c>
      <c r="N41" s="24" t="b">
        <f t="shared" si="3"/>
        <v>1</v>
      </c>
      <c r="O41" s="28">
        <f>VLOOKUP(A41,[1]ALIATA!$A:$I,9,)</f>
        <v>11</v>
      </c>
      <c r="P41" s="24">
        <f>VLOOKUP(M41,[2]Plan2!$A$9:$I$207,9,)</f>
        <v>9.33</v>
      </c>
    </row>
    <row r="42" spans="1:16" x14ac:dyDescent="0.25">
      <c r="A42" s="1">
        <v>9958</v>
      </c>
      <c r="B42" s="26" t="s">
        <v>50</v>
      </c>
      <c r="C42" s="1" t="s">
        <v>11</v>
      </c>
      <c r="D42" s="1">
        <v>89151202208</v>
      </c>
      <c r="E42" s="26" t="s">
        <v>185</v>
      </c>
      <c r="F42" s="1">
        <v>10302</v>
      </c>
      <c r="G42" s="26" t="s">
        <v>32</v>
      </c>
      <c r="H42" s="1" t="s">
        <v>502</v>
      </c>
      <c r="I42" s="40">
        <v>4</v>
      </c>
      <c r="J42" s="40">
        <v>2.19</v>
      </c>
      <c r="K42" s="73">
        <f t="shared" si="2"/>
        <v>0.8264840182648403</v>
      </c>
      <c r="L42" s="28"/>
      <c r="M42" s="1">
        <v>9958</v>
      </c>
      <c r="N42" s="24" t="b">
        <f t="shared" si="3"/>
        <v>1</v>
      </c>
      <c r="O42" s="28">
        <f>VLOOKUP(A42,[1]ALIATA!$A:$I,9,)</f>
        <v>4</v>
      </c>
      <c r="P42" s="24">
        <f>VLOOKUP(M42,[2]Plan2!$A$9:$I$207,9,)</f>
        <v>2.19</v>
      </c>
    </row>
    <row r="43" spans="1:16" x14ac:dyDescent="0.25">
      <c r="A43" s="1">
        <v>9959</v>
      </c>
      <c r="B43" s="26" t="s">
        <v>51</v>
      </c>
      <c r="C43" s="1" t="s">
        <v>11</v>
      </c>
      <c r="D43" s="1">
        <v>89151202461</v>
      </c>
      <c r="E43" s="26" t="s">
        <v>185</v>
      </c>
      <c r="F43" s="1">
        <v>10302</v>
      </c>
      <c r="G43" s="26" t="s">
        <v>32</v>
      </c>
      <c r="H43" s="1" t="s">
        <v>502</v>
      </c>
      <c r="I43" s="40">
        <v>3.6</v>
      </c>
      <c r="J43" s="40">
        <v>3.3000000000000003</v>
      </c>
      <c r="K43" s="73">
        <f t="shared" si="2"/>
        <v>9.0909090909090828E-2</v>
      </c>
      <c r="L43" s="28"/>
      <c r="M43" s="1">
        <v>9959</v>
      </c>
      <c r="N43" s="24" t="b">
        <f t="shared" si="3"/>
        <v>1</v>
      </c>
      <c r="O43" s="28">
        <f>VLOOKUP(A43,[1]ALIATA!$A:$I,9,)</f>
        <v>3.6</v>
      </c>
      <c r="P43" s="24">
        <f>VLOOKUP(M43,[2]Plan2!$A$9:$I$207,9,)</f>
        <v>3.3000000000000003</v>
      </c>
    </row>
    <row r="44" spans="1:16" x14ac:dyDescent="0.25">
      <c r="A44" s="1">
        <v>9961</v>
      </c>
      <c r="B44" s="26" t="s">
        <v>52</v>
      </c>
      <c r="C44" s="1" t="s">
        <v>11</v>
      </c>
      <c r="D44" s="1">
        <v>89151202623</v>
      </c>
      <c r="E44" s="26" t="s">
        <v>185</v>
      </c>
      <c r="F44" s="1">
        <v>10302</v>
      </c>
      <c r="G44" s="26" t="s">
        <v>32</v>
      </c>
      <c r="H44" s="1" t="s">
        <v>502</v>
      </c>
      <c r="I44" s="40">
        <v>5.47</v>
      </c>
      <c r="J44" s="40">
        <v>4.4400000000000004</v>
      </c>
      <c r="K44" s="73">
        <f t="shared" si="2"/>
        <v>0.23198198198198172</v>
      </c>
      <c r="L44" s="28"/>
      <c r="M44" s="1">
        <v>9961</v>
      </c>
      <c r="N44" s="24" t="b">
        <f t="shared" si="3"/>
        <v>1</v>
      </c>
      <c r="O44" s="28">
        <f>VLOOKUP(A44,[1]ALIATA!$A:$I,9,)</f>
        <v>5.47</v>
      </c>
      <c r="P44" s="24">
        <f>VLOOKUP(M44,[2]Plan2!$A$9:$I$207,9,)</f>
        <v>4.4400000000000004</v>
      </c>
    </row>
    <row r="45" spans="1:16" x14ac:dyDescent="0.25">
      <c r="A45" s="1">
        <v>9963</v>
      </c>
      <c r="B45" s="26" t="s">
        <v>53</v>
      </c>
      <c r="C45" s="1" t="s">
        <v>11</v>
      </c>
      <c r="D45" s="1">
        <v>89151202976</v>
      </c>
      <c r="E45" s="26" t="s">
        <v>185</v>
      </c>
      <c r="F45" s="1">
        <v>10302</v>
      </c>
      <c r="G45" s="26" t="s">
        <v>32</v>
      </c>
      <c r="H45" s="1" t="s">
        <v>502</v>
      </c>
      <c r="I45" s="40">
        <v>1.67</v>
      </c>
      <c r="J45" s="40">
        <v>1.97</v>
      </c>
      <c r="K45" s="73">
        <f t="shared" si="2"/>
        <v>-0.15228426395939088</v>
      </c>
      <c r="L45" s="28"/>
      <c r="M45" s="1">
        <v>9963</v>
      </c>
      <c r="N45" s="24" t="b">
        <f t="shared" si="3"/>
        <v>1</v>
      </c>
      <c r="O45" s="28">
        <f>VLOOKUP(A45,[1]ALIATA!$A:$I,9,)</f>
        <v>1.67</v>
      </c>
      <c r="P45" s="24">
        <f>VLOOKUP(M45,[2]Plan2!$A$9:$I$207,9,)</f>
        <v>1.97</v>
      </c>
    </row>
    <row r="46" spans="1:16" x14ac:dyDescent="0.25">
      <c r="A46" s="1">
        <v>9965</v>
      </c>
      <c r="B46" s="26" t="s">
        <v>54</v>
      </c>
      <c r="C46" s="1" t="s">
        <v>11</v>
      </c>
      <c r="D46" s="1">
        <v>89151203190</v>
      </c>
      <c r="E46" s="26" t="s">
        <v>185</v>
      </c>
      <c r="F46" s="1">
        <v>10302</v>
      </c>
      <c r="G46" s="26" t="s">
        <v>32</v>
      </c>
      <c r="H46" s="1" t="s">
        <v>502</v>
      </c>
      <c r="I46" s="40">
        <v>2.08</v>
      </c>
      <c r="J46" s="40">
        <v>2</v>
      </c>
      <c r="K46" s="73">
        <f t="shared" si="2"/>
        <v>4.0000000000000036E-2</v>
      </c>
      <c r="L46" s="28"/>
      <c r="M46" s="1">
        <v>9965</v>
      </c>
      <c r="N46" s="24" t="b">
        <f t="shared" si="3"/>
        <v>1</v>
      </c>
      <c r="O46" s="28">
        <f>VLOOKUP(A46,[1]ALIATA!$A:$I,9,)</f>
        <v>2.08</v>
      </c>
      <c r="P46" s="24">
        <f>VLOOKUP(M46,[2]Plan2!$A$9:$I$207,9,)</f>
        <v>2</v>
      </c>
    </row>
    <row r="47" spans="1:16" x14ac:dyDescent="0.25">
      <c r="A47" s="1">
        <v>9966</v>
      </c>
      <c r="B47" s="26" t="s">
        <v>55</v>
      </c>
      <c r="C47" s="1" t="s">
        <v>11</v>
      </c>
      <c r="D47" s="1">
        <v>89151203271</v>
      </c>
      <c r="E47" s="26" t="s">
        <v>185</v>
      </c>
      <c r="F47" s="1">
        <v>10302</v>
      </c>
      <c r="G47" s="26" t="s">
        <v>32</v>
      </c>
      <c r="H47" s="1" t="s">
        <v>502</v>
      </c>
      <c r="I47" s="40">
        <v>5.22</v>
      </c>
      <c r="J47" s="40">
        <v>4.96</v>
      </c>
      <c r="K47" s="73">
        <f t="shared" si="2"/>
        <v>5.2419354838709742E-2</v>
      </c>
      <c r="L47" s="28"/>
      <c r="M47" s="1">
        <v>9966</v>
      </c>
      <c r="N47" s="24" t="b">
        <f t="shared" si="3"/>
        <v>1</v>
      </c>
      <c r="O47" s="28">
        <f>VLOOKUP(A47,[1]ALIATA!$A:$I,9,)</f>
        <v>5.22</v>
      </c>
      <c r="P47" s="24">
        <f>VLOOKUP(M47,[2]Plan2!$A$9:$I$207,9,)</f>
        <v>4.96</v>
      </c>
    </row>
    <row r="48" spans="1:16" x14ac:dyDescent="0.25">
      <c r="A48" s="1">
        <v>9967</v>
      </c>
      <c r="B48" s="26" t="s">
        <v>56</v>
      </c>
      <c r="C48" s="1" t="s">
        <v>11</v>
      </c>
      <c r="D48" s="1">
        <v>89151203352</v>
      </c>
      <c r="E48" s="26" t="s">
        <v>185</v>
      </c>
      <c r="F48" s="1">
        <v>10302</v>
      </c>
      <c r="G48" s="26" t="s">
        <v>32</v>
      </c>
      <c r="H48" s="1" t="s">
        <v>502</v>
      </c>
      <c r="I48" s="40">
        <v>7.1000000000000005</v>
      </c>
      <c r="J48" s="40">
        <v>5.2700000000000005</v>
      </c>
      <c r="K48" s="73">
        <f t="shared" si="2"/>
        <v>0.3472485768500948</v>
      </c>
      <c r="L48" s="28"/>
      <c r="M48" s="1">
        <v>9967</v>
      </c>
      <c r="N48" s="24" t="b">
        <f t="shared" si="3"/>
        <v>1</v>
      </c>
      <c r="O48" s="28">
        <f>VLOOKUP(A48,[1]ALIATA!$A:$I,9,)</f>
        <v>7.1000000000000005</v>
      </c>
      <c r="P48" s="24">
        <f>VLOOKUP(M48,[2]Plan2!$A$9:$I$207,9,)</f>
        <v>5.2700000000000005</v>
      </c>
    </row>
    <row r="49" spans="1:16" x14ac:dyDescent="0.25">
      <c r="A49" s="1">
        <v>9968</v>
      </c>
      <c r="B49" s="26" t="s">
        <v>57</v>
      </c>
      <c r="C49" s="1" t="s">
        <v>11</v>
      </c>
      <c r="D49" s="1">
        <v>89151203433</v>
      </c>
      <c r="E49" s="26" t="s">
        <v>185</v>
      </c>
      <c r="F49" s="1">
        <v>10302</v>
      </c>
      <c r="G49" s="26" t="s">
        <v>32</v>
      </c>
      <c r="H49" s="1" t="s">
        <v>502</v>
      </c>
      <c r="I49" s="40">
        <v>2.33</v>
      </c>
      <c r="J49" s="40">
        <v>2.2400000000000002</v>
      </c>
      <c r="K49" s="73">
        <f t="shared" si="2"/>
        <v>4.0178571428571397E-2</v>
      </c>
      <c r="L49" s="28"/>
      <c r="M49" s="1">
        <v>9968</v>
      </c>
      <c r="N49" s="24" t="b">
        <f t="shared" si="3"/>
        <v>1</v>
      </c>
      <c r="O49" s="28">
        <f>VLOOKUP(A49,[1]ALIATA!$A:$I,9,)</f>
        <v>2.33</v>
      </c>
      <c r="P49" s="24">
        <f>VLOOKUP(M49,[2]Plan2!$A$9:$I$207,9,)</f>
        <v>2.2400000000000002</v>
      </c>
    </row>
    <row r="50" spans="1:16" x14ac:dyDescent="0.25">
      <c r="A50" s="1">
        <v>9969</v>
      </c>
      <c r="B50" s="26" t="s">
        <v>58</v>
      </c>
      <c r="C50" s="1" t="s">
        <v>11</v>
      </c>
      <c r="D50" s="1">
        <v>89151202542</v>
      </c>
      <c r="E50" s="26" t="s">
        <v>185</v>
      </c>
      <c r="F50" s="1">
        <v>10302</v>
      </c>
      <c r="G50" s="26" t="s">
        <v>32</v>
      </c>
      <c r="H50" s="1" t="s">
        <v>502</v>
      </c>
      <c r="I50" s="40">
        <v>4.5600000000000005</v>
      </c>
      <c r="J50" s="40">
        <v>3.91</v>
      </c>
      <c r="K50" s="73">
        <f t="shared" si="2"/>
        <v>0.16624040920716121</v>
      </c>
      <c r="L50" s="28"/>
      <c r="M50" s="1">
        <v>9969</v>
      </c>
      <c r="N50" s="24" t="b">
        <f t="shared" si="3"/>
        <v>1</v>
      </c>
      <c r="O50" s="28">
        <f>VLOOKUP(A50,[1]ALIATA!$A:$I,9,)</f>
        <v>4.5600000000000005</v>
      </c>
      <c r="P50" s="24">
        <f>VLOOKUP(M50,[2]Plan2!$A$9:$I$207,9,)</f>
        <v>3.91</v>
      </c>
    </row>
    <row r="51" spans="1:16" x14ac:dyDescent="0.25">
      <c r="A51" s="1">
        <v>9970</v>
      </c>
      <c r="B51" s="26" t="s">
        <v>59</v>
      </c>
      <c r="C51" s="1" t="s">
        <v>11</v>
      </c>
      <c r="D51" s="1">
        <v>89151202380</v>
      </c>
      <c r="E51" s="26" t="s">
        <v>185</v>
      </c>
      <c r="F51" s="1">
        <v>10302</v>
      </c>
      <c r="G51" s="26" t="s">
        <v>32</v>
      </c>
      <c r="H51" s="1" t="s">
        <v>502</v>
      </c>
      <c r="I51" s="40">
        <v>6.88</v>
      </c>
      <c r="J51" s="40">
        <v>7.75</v>
      </c>
      <c r="K51" s="73">
        <f t="shared" si="2"/>
        <v>-0.11225806451612907</v>
      </c>
      <c r="L51" s="28"/>
      <c r="M51" s="1">
        <v>9970</v>
      </c>
      <c r="N51" s="24" t="b">
        <f t="shared" si="3"/>
        <v>1</v>
      </c>
      <c r="O51" s="28">
        <f>VLOOKUP(A51,[1]ALIATA!$A:$I,9,)</f>
        <v>6.88</v>
      </c>
      <c r="P51" s="24">
        <f>VLOOKUP(M51,[2]Plan2!$A$9:$I$207,9,)</f>
        <v>7.75</v>
      </c>
    </row>
    <row r="52" spans="1:16" x14ac:dyDescent="0.25">
      <c r="A52" s="1">
        <v>9971</v>
      </c>
      <c r="B52" s="26" t="s">
        <v>60</v>
      </c>
      <c r="C52" s="1" t="s">
        <v>11</v>
      </c>
      <c r="D52" s="1">
        <v>89151300129</v>
      </c>
      <c r="E52" s="26" t="s">
        <v>185</v>
      </c>
      <c r="F52" s="1">
        <v>10303</v>
      </c>
      <c r="G52" s="26" t="s">
        <v>61</v>
      </c>
      <c r="H52" s="1" t="s">
        <v>502</v>
      </c>
      <c r="I52" s="40">
        <v>3.89</v>
      </c>
      <c r="J52" s="40">
        <v>2.9</v>
      </c>
      <c r="K52" s="73">
        <f t="shared" si="2"/>
        <v>0.34137931034482771</v>
      </c>
      <c r="L52" s="28"/>
      <c r="M52" s="1">
        <v>9971</v>
      </c>
      <c r="N52" s="24" t="b">
        <f t="shared" si="3"/>
        <v>1</v>
      </c>
      <c r="O52" s="28">
        <f>VLOOKUP(A52,[1]ALIATA!$A:$I,9,)</f>
        <v>3.89</v>
      </c>
      <c r="P52" s="24">
        <f>VLOOKUP(M52,[2]Plan2!$A$9:$I$207,9,)</f>
        <v>2.9</v>
      </c>
    </row>
    <row r="53" spans="1:16" x14ac:dyDescent="0.25">
      <c r="A53" s="1">
        <v>9973</v>
      </c>
      <c r="B53" s="26" t="s">
        <v>62</v>
      </c>
      <c r="C53" s="1" t="s">
        <v>11</v>
      </c>
      <c r="D53" s="1">
        <v>89151300390</v>
      </c>
      <c r="E53" s="26" t="s">
        <v>185</v>
      </c>
      <c r="F53" s="1">
        <v>10303</v>
      </c>
      <c r="G53" s="26" t="s">
        <v>61</v>
      </c>
      <c r="H53" s="1" t="s">
        <v>502</v>
      </c>
      <c r="I53" s="40">
        <v>3.0500000000000003</v>
      </c>
      <c r="J53" s="40">
        <v>2.77</v>
      </c>
      <c r="K53" s="73">
        <f t="shared" si="2"/>
        <v>0.10108303249097483</v>
      </c>
      <c r="L53" s="28"/>
      <c r="M53" s="1">
        <v>9973</v>
      </c>
      <c r="N53" s="24" t="b">
        <f t="shared" si="3"/>
        <v>1</v>
      </c>
      <c r="O53" s="28">
        <f>VLOOKUP(A53,[1]ALIATA!$A:$I,9,)</f>
        <v>3.0500000000000003</v>
      </c>
      <c r="P53" s="24">
        <f>VLOOKUP(M53,[2]Plan2!$A$9:$I$207,9,)</f>
        <v>2.77</v>
      </c>
    </row>
    <row r="54" spans="1:16" x14ac:dyDescent="0.25">
      <c r="A54" s="1">
        <v>9974</v>
      </c>
      <c r="B54" s="26" t="s">
        <v>63</v>
      </c>
      <c r="C54" s="1" t="s">
        <v>11</v>
      </c>
      <c r="D54" s="1">
        <v>89151300471</v>
      </c>
      <c r="E54" s="26" t="s">
        <v>185</v>
      </c>
      <c r="F54" s="1">
        <v>10303</v>
      </c>
      <c r="G54" s="26" t="s">
        <v>61</v>
      </c>
      <c r="H54" s="1" t="s">
        <v>502</v>
      </c>
      <c r="I54" s="40">
        <v>4.6500000000000004</v>
      </c>
      <c r="J54" s="40">
        <v>4</v>
      </c>
      <c r="K54" s="73">
        <f t="shared" si="2"/>
        <v>0.16250000000000009</v>
      </c>
      <c r="L54" s="28"/>
      <c r="M54" s="1">
        <v>9974</v>
      </c>
      <c r="N54" s="24" t="b">
        <f t="shared" si="3"/>
        <v>1</v>
      </c>
      <c r="O54" s="28">
        <f>VLOOKUP(A54,[1]ALIATA!$A:$I,9,)</f>
        <v>4.6500000000000004</v>
      </c>
      <c r="P54" s="24">
        <f>VLOOKUP(M54,[2]Plan2!$A$9:$I$207,9,)</f>
        <v>4</v>
      </c>
    </row>
    <row r="55" spans="1:16" x14ac:dyDescent="0.25">
      <c r="A55" s="1">
        <v>9975</v>
      </c>
      <c r="B55" s="26" t="s">
        <v>64</v>
      </c>
      <c r="C55" s="1" t="s">
        <v>11</v>
      </c>
      <c r="D55" s="1">
        <v>89151300803</v>
      </c>
      <c r="E55" s="26" t="s">
        <v>185</v>
      </c>
      <c r="F55" s="1">
        <v>10303</v>
      </c>
      <c r="G55" s="26" t="s">
        <v>61</v>
      </c>
      <c r="H55" s="1" t="s">
        <v>502</v>
      </c>
      <c r="I55" s="40">
        <v>3.5</v>
      </c>
      <c r="J55" s="40">
        <v>2.7800000000000002</v>
      </c>
      <c r="K55" s="73">
        <f t="shared" si="2"/>
        <v>0.25899280575539563</v>
      </c>
      <c r="L55" s="28"/>
      <c r="M55" s="1">
        <v>9975</v>
      </c>
      <c r="N55" s="24" t="b">
        <f t="shared" si="3"/>
        <v>1</v>
      </c>
      <c r="O55" s="28">
        <f>VLOOKUP(A55,[1]ALIATA!$A:$I,9,)</f>
        <v>3.5</v>
      </c>
      <c r="P55" s="24">
        <f>VLOOKUP(M55,[2]Plan2!$A$9:$I$207,9,)</f>
        <v>2.7800000000000002</v>
      </c>
    </row>
    <row r="56" spans="1:16" x14ac:dyDescent="0.25">
      <c r="A56" s="1">
        <v>9976</v>
      </c>
      <c r="B56" s="26" t="s">
        <v>65</v>
      </c>
      <c r="C56" s="1" t="s">
        <v>11</v>
      </c>
      <c r="D56" s="1">
        <v>89151301010</v>
      </c>
      <c r="E56" s="26" t="s">
        <v>185</v>
      </c>
      <c r="F56" s="1">
        <v>10303</v>
      </c>
      <c r="G56" s="26" t="s">
        <v>61</v>
      </c>
      <c r="H56" s="1" t="s">
        <v>502</v>
      </c>
      <c r="I56" s="40">
        <v>2.95</v>
      </c>
      <c r="J56" s="40">
        <v>1.3800000000000001</v>
      </c>
      <c r="K56" s="73">
        <f t="shared" si="2"/>
        <v>1.13768115942029</v>
      </c>
      <c r="L56" s="28"/>
      <c r="M56" s="1">
        <v>9976</v>
      </c>
      <c r="N56" s="24" t="b">
        <f t="shared" si="3"/>
        <v>1</v>
      </c>
      <c r="O56" s="28">
        <f>VLOOKUP(A56,[1]ALIATA!$A:$I,9,)</f>
        <v>2.95</v>
      </c>
      <c r="P56" s="24">
        <f>VLOOKUP(M56,[2]Plan2!$A$9:$I$207,9,)</f>
        <v>1.3800000000000001</v>
      </c>
    </row>
    <row r="57" spans="1:16" x14ac:dyDescent="0.25">
      <c r="A57" s="1">
        <v>9977</v>
      </c>
      <c r="B57" s="26" t="s">
        <v>66</v>
      </c>
      <c r="C57" s="1" t="s">
        <v>11</v>
      </c>
      <c r="D57" s="1">
        <v>89151301281</v>
      </c>
      <c r="E57" s="26" t="s">
        <v>185</v>
      </c>
      <c r="F57" s="1">
        <v>10303</v>
      </c>
      <c r="G57" s="26" t="s">
        <v>61</v>
      </c>
      <c r="H57" s="1" t="s">
        <v>502</v>
      </c>
      <c r="I57" s="40">
        <v>2.4</v>
      </c>
      <c r="J57" s="40">
        <v>1.87</v>
      </c>
      <c r="K57" s="73">
        <f t="shared" si="2"/>
        <v>0.28342245989304793</v>
      </c>
      <c r="L57" s="28"/>
      <c r="M57" s="1">
        <v>9977</v>
      </c>
      <c r="N57" s="24" t="b">
        <f t="shared" si="3"/>
        <v>1</v>
      </c>
      <c r="O57" s="28">
        <f>VLOOKUP(A57,[1]ALIATA!$A:$I,9,)</f>
        <v>2.4</v>
      </c>
      <c r="P57" s="24">
        <f>VLOOKUP(M57,[2]Plan2!$A$9:$I$207,9,)</f>
        <v>1.87</v>
      </c>
    </row>
    <row r="58" spans="1:16" x14ac:dyDescent="0.25">
      <c r="A58" s="1">
        <v>9978</v>
      </c>
      <c r="B58" s="26" t="s">
        <v>67</v>
      </c>
      <c r="C58" s="1" t="s">
        <v>11</v>
      </c>
      <c r="D58" s="1">
        <v>89151301362</v>
      </c>
      <c r="E58" s="26" t="s">
        <v>185</v>
      </c>
      <c r="F58" s="1">
        <v>10303</v>
      </c>
      <c r="G58" s="26" t="s">
        <v>61</v>
      </c>
      <c r="H58" s="1" t="s">
        <v>502</v>
      </c>
      <c r="I58" s="40">
        <v>6.61</v>
      </c>
      <c r="J58" s="40">
        <v>6.51</v>
      </c>
      <c r="K58" s="73">
        <f t="shared" si="2"/>
        <v>1.5360983102918668E-2</v>
      </c>
      <c r="L58" s="28"/>
      <c r="M58" s="1">
        <v>9978</v>
      </c>
      <c r="N58" s="24" t="b">
        <f t="shared" si="3"/>
        <v>1</v>
      </c>
      <c r="O58" s="28">
        <f>VLOOKUP(A58,[1]ALIATA!$A:$I,9,)</f>
        <v>6.61</v>
      </c>
      <c r="P58" s="24">
        <f>VLOOKUP(M58,[2]Plan2!$A$9:$I$207,9,)</f>
        <v>6.51</v>
      </c>
    </row>
    <row r="59" spans="1:16" x14ac:dyDescent="0.25">
      <c r="A59" s="1">
        <v>9980</v>
      </c>
      <c r="B59" s="26" t="s">
        <v>68</v>
      </c>
      <c r="C59" s="1" t="s">
        <v>11</v>
      </c>
      <c r="D59" s="1">
        <v>89151300633</v>
      </c>
      <c r="E59" s="26" t="s">
        <v>185</v>
      </c>
      <c r="F59" s="1">
        <v>10303</v>
      </c>
      <c r="G59" s="26" t="s">
        <v>61</v>
      </c>
      <c r="H59" s="1" t="s">
        <v>502</v>
      </c>
      <c r="I59" s="40">
        <v>6.23</v>
      </c>
      <c r="J59" s="40">
        <v>5.98</v>
      </c>
      <c r="K59" s="73">
        <f t="shared" si="2"/>
        <v>4.1806020066889715E-2</v>
      </c>
      <c r="L59" s="28"/>
      <c r="M59" s="1">
        <v>9980</v>
      </c>
      <c r="N59" s="24" t="b">
        <f t="shared" si="3"/>
        <v>1</v>
      </c>
      <c r="O59" s="28">
        <f>VLOOKUP(A59,[1]ALIATA!$A:$I,9,)</f>
        <v>6.23</v>
      </c>
      <c r="P59" s="24">
        <f>VLOOKUP(M59,[2]Plan2!$A$9:$I$207,9,)</f>
        <v>5.98</v>
      </c>
    </row>
    <row r="60" spans="1:16" x14ac:dyDescent="0.25">
      <c r="A60" s="1">
        <v>9982</v>
      </c>
      <c r="B60" s="26" t="s">
        <v>69</v>
      </c>
      <c r="C60" s="1" t="s">
        <v>11</v>
      </c>
      <c r="D60" s="1">
        <v>89151302091</v>
      </c>
      <c r="E60" s="26" t="s">
        <v>185</v>
      </c>
      <c r="F60" s="1">
        <v>10303</v>
      </c>
      <c r="G60" s="26" t="s">
        <v>61</v>
      </c>
      <c r="H60" s="1" t="s">
        <v>502</v>
      </c>
      <c r="I60" s="40">
        <v>3.93</v>
      </c>
      <c r="J60" s="40">
        <v>3</v>
      </c>
      <c r="K60" s="73">
        <f t="shared" si="2"/>
        <v>0.31000000000000005</v>
      </c>
      <c r="L60" s="28"/>
      <c r="M60" s="1">
        <v>9982</v>
      </c>
      <c r="N60" s="24" t="b">
        <f t="shared" si="3"/>
        <v>1</v>
      </c>
      <c r="O60" s="28">
        <f>VLOOKUP(A60,[1]ALIATA!$A:$I,9,)</f>
        <v>3.93</v>
      </c>
      <c r="P60" s="24">
        <f>VLOOKUP(M60,[2]Plan2!$A$9:$I$207,9,)</f>
        <v>3</v>
      </c>
    </row>
    <row r="61" spans="1:16" x14ac:dyDescent="0.25">
      <c r="A61" s="1">
        <v>9983</v>
      </c>
      <c r="B61" s="26" t="s">
        <v>70</v>
      </c>
      <c r="C61" s="1" t="s">
        <v>11</v>
      </c>
      <c r="D61" s="1">
        <v>89151301877</v>
      </c>
      <c r="E61" s="26" t="s">
        <v>185</v>
      </c>
      <c r="F61" s="1">
        <v>10303</v>
      </c>
      <c r="G61" s="26" t="s">
        <v>61</v>
      </c>
      <c r="H61" s="1" t="s">
        <v>502</v>
      </c>
      <c r="I61" s="40">
        <v>2.5</v>
      </c>
      <c r="J61" s="40">
        <v>2.1</v>
      </c>
      <c r="K61" s="73">
        <f t="shared" si="2"/>
        <v>0.19047619047619047</v>
      </c>
      <c r="L61" s="28"/>
      <c r="M61" s="1">
        <v>9983</v>
      </c>
      <c r="N61" s="24" t="b">
        <f t="shared" si="3"/>
        <v>1</v>
      </c>
      <c r="O61" s="28">
        <f>VLOOKUP(A61,[1]ALIATA!$A:$I,9,)</f>
        <v>2.5</v>
      </c>
      <c r="P61" s="24">
        <f>VLOOKUP(M61,[2]Plan2!$A$9:$I$207,9,)</f>
        <v>2.1</v>
      </c>
    </row>
    <row r="62" spans="1:16" x14ac:dyDescent="0.25">
      <c r="A62" s="1">
        <v>9984</v>
      </c>
      <c r="B62" s="26" t="s">
        <v>71</v>
      </c>
      <c r="C62" s="1" t="s">
        <v>11</v>
      </c>
      <c r="D62" s="1">
        <v>89151301958</v>
      </c>
      <c r="E62" s="26" t="s">
        <v>185</v>
      </c>
      <c r="F62" s="1">
        <v>10303</v>
      </c>
      <c r="G62" s="26" t="s">
        <v>61</v>
      </c>
      <c r="H62" s="1" t="s">
        <v>502</v>
      </c>
      <c r="I62" s="40">
        <v>4.29</v>
      </c>
      <c r="J62" s="40">
        <v>3.67</v>
      </c>
      <c r="K62" s="73">
        <f t="shared" si="2"/>
        <v>0.16893732970027253</v>
      </c>
      <c r="L62" s="28"/>
      <c r="M62" s="1">
        <v>9984</v>
      </c>
      <c r="N62" s="24" t="b">
        <f t="shared" si="3"/>
        <v>1</v>
      </c>
      <c r="O62" s="28">
        <f>VLOOKUP(A62,[1]ALIATA!$A:$I,9,)</f>
        <v>4.29</v>
      </c>
      <c r="P62" s="24">
        <f>VLOOKUP(M62,[2]Plan2!$A$9:$I$207,9,)</f>
        <v>3.67</v>
      </c>
    </row>
    <row r="63" spans="1:16" x14ac:dyDescent="0.25">
      <c r="A63" s="1">
        <v>9990</v>
      </c>
      <c r="B63" s="26" t="s">
        <v>72</v>
      </c>
      <c r="C63" s="1" t="s">
        <v>18</v>
      </c>
      <c r="D63" s="1">
        <v>89201600805</v>
      </c>
      <c r="E63" s="26" t="s">
        <v>185</v>
      </c>
      <c r="F63" s="1">
        <v>10401</v>
      </c>
      <c r="G63" s="26" t="s">
        <v>73</v>
      </c>
      <c r="H63" s="1" t="s">
        <v>502</v>
      </c>
      <c r="I63" s="40">
        <v>8.69</v>
      </c>
      <c r="J63" s="40">
        <v>8.69</v>
      </c>
      <c r="K63" s="73">
        <f t="shared" si="2"/>
        <v>0</v>
      </c>
      <c r="L63" s="28"/>
      <c r="M63" s="1">
        <v>9990</v>
      </c>
      <c r="N63" s="24" t="b">
        <f t="shared" si="3"/>
        <v>1</v>
      </c>
      <c r="O63" s="28">
        <f>VLOOKUP(A63,[1]ALIATA!$A:$I,9,)</f>
        <v>8.69</v>
      </c>
      <c r="P63" s="24">
        <f>VLOOKUP(M63,[2]Plan2!$A$9:$I$207,9,)</f>
        <v>8.69</v>
      </c>
    </row>
    <row r="64" spans="1:16" x14ac:dyDescent="0.25">
      <c r="A64" s="1">
        <v>9992</v>
      </c>
      <c r="B64" s="26" t="s">
        <v>74</v>
      </c>
      <c r="C64" s="1" t="s">
        <v>18</v>
      </c>
      <c r="D64" s="1">
        <v>89201602263</v>
      </c>
      <c r="E64" s="26" t="s">
        <v>185</v>
      </c>
      <c r="F64" s="1">
        <v>10401</v>
      </c>
      <c r="G64" s="26" t="s">
        <v>73</v>
      </c>
      <c r="H64" s="1" t="s">
        <v>502</v>
      </c>
      <c r="I64" s="40">
        <v>6.4</v>
      </c>
      <c r="J64" s="40">
        <v>5.69</v>
      </c>
      <c r="K64" s="73">
        <f t="shared" si="2"/>
        <v>0.12478031634446385</v>
      </c>
      <c r="L64" s="28"/>
      <c r="M64" s="1">
        <v>9992</v>
      </c>
      <c r="N64" s="24" t="b">
        <f t="shared" si="3"/>
        <v>1</v>
      </c>
      <c r="O64" s="28">
        <f>VLOOKUP(A64,[1]ALIATA!$A:$I,9,)</f>
        <v>6.4</v>
      </c>
      <c r="P64" s="24">
        <f>VLOOKUP(M64,[2]Plan2!$A$9:$I$207,9,)</f>
        <v>5.69</v>
      </c>
    </row>
    <row r="65" spans="1:16" x14ac:dyDescent="0.25">
      <c r="A65" s="1">
        <v>9995</v>
      </c>
      <c r="B65" s="26" t="s">
        <v>75</v>
      </c>
      <c r="C65" s="1" t="s">
        <v>18</v>
      </c>
      <c r="D65" s="1">
        <v>89201602000</v>
      </c>
      <c r="E65" s="26" t="s">
        <v>185</v>
      </c>
      <c r="F65" s="1">
        <v>10401</v>
      </c>
      <c r="G65" s="26" t="s">
        <v>73</v>
      </c>
      <c r="H65" s="1" t="s">
        <v>502</v>
      </c>
      <c r="I65" s="40">
        <v>4.63</v>
      </c>
      <c r="J65" s="40">
        <v>4.5</v>
      </c>
      <c r="K65" s="73">
        <f t="shared" si="2"/>
        <v>2.8888888888888964E-2</v>
      </c>
      <c r="L65" s="28"/>
      <c r="M65" s="1">
        <v>9995</v>
      </c>
      <c r="N65" s="24" t="b">
        <f t="shared" si="3"/>
        <v>1</v>
      </c>
      <c r="O65" s="28">
        <f>VLOOKUP(A65,[1]ALIATA!$A:$I,9,)</f>
        <v>4.63</v>
      </c>
      <c r="P65" s="24">
        <f>VLOOKUP(M65,[2]Plan2!$A$9:$I$207,9,)</f>
        <v>4.5</v>
      </c>
    </row>
    <row r="66" spans="1:16" x14ac:dyDescent="0.25">
      <c r="A66" s="1">
        <v>9996</v>
      </c>
      <c r="B66" s="26" t="s">
        <v>76</v>
      </c>
      <c r="C66" s="1" t="s">
        <v>18</v>
      </c>
      <c r="D66" s="1">
        <v>89201601291</v>
      </c>
      <c r="E66" s="26" t="s">
        <v>185</v>
      </c>
      <c r="F66" s="1">
        <v>10401</v>
      </c>
      <c r="G66" s="26" t="s">
        <v>73</v>
      </c>
      <c r="H66" s="1" t="s">
        <v>502</v>
      </c>
      <c r="I66" s="40">
        <v>3.08</v>
      </c>
      <c r="J66" s="40">
        <v>3.0100000000000002</v>
      </c>
      <c r="K66" s="73">
        <f t="shared" si="2"/>
        <v>2.3255813953488413E-2</v>
      </c>
      <c r="L66" s="28"/>
      <c r="M66" s="1">
        <v>9996</v>
      </c>
      <c r="N66" s="24" t="b">
        <f t="shared" si="3"/>
        <v>1</v>
      </c>
      <c r="O66" s="28">
        <f>VLOOKUP(A66,[1]ALIATA!$A:$I,9,)</f>
        <v>3.08</v>
      </c>
      <c r="P66" s="24">
        <f>VLOOKUP(M66,[2]Plan2!$A$9:$I$207,9,)</f>
        <v>3.0100000000000002</v>
      </c>
    </row>
    <row r="67" spans="1:16" x14ac:dyDescent="0.25">
      <c r="A67" s="1">
        <v>10002</v>
      </c>
      <c r="B67" s="26" t="s">
        <v>77</v>
      </c>
      <c r="C67" s="1" t="s">
        <v>18</v>
      </c>
      <c r="D67" s="1">
        <v>89201700354</v>
      </c>
      <c r="E67" s="26" t="s">
        <v>185</v>
      </c>
      <c r="F67" s="1">
        <v>10401</v>
      </c>
      <c r="G67" s="26" t="s">
        <v>73</v>
      </c>
      <c r="H67" s="1" t="s">
        <v>502</v>
      </c>
      <c r="I67" s="40">
        <v>3.99</v>
      </c>
      <c r="J67" s="40">
        <v>3.99</v>
      </c>
      <c r="K67" s="73">
        <f t="shared" si="2"/>
        <v>0</v>
      </c>
      <c r="L67" s="28"/>
      <c r="M67" s="1">
        <v>10002</v>
      </c>
      <c r="N67" s="24" t="b">
        <f t="shared" si="3"/>
        <v>1</v>
      </c>
      <c r="O67" s="28">
        <f>VLOOKUP(A67,[1]ALIATA!$A:$I,9,)</f>
        <v>3.99</v>
      </c>
      <c r="P67" s="24">
        <f>VLOOKUP(M67,[2]Plan2!$A$9:$I$207,9,)</f>
        <v>3.99</v>
      </c>
    </row>
    <row r="68" spans="1:16" x14ac:dyDescent="0.25">
      <c r="A68" s="1">
        <v>10005</v>
      </c>
      <c r="B68" s="26" t="s">
        <v>78</v>
      </c>
      <c r="C68" s="1" t="s">
        <v>18</v>
      </c>
      <c r="D68" s="1">
        <v>89201600996</v>
      </c>
      <c r="E68" s="26" t="s">
        <v>185</v>
      </c>
      <c r="F68" s="1">
        <v>10401</v>
      </c>
      <c r="G68" s="26" t="s">
        <v>73</v>
      </c>
      <c r="H68" s="1" t="s">
        <v>502</v>
      </c>
      <c r="I68" s="40">
        <v>5.5200000000000005</v>
      </c>
      <c r="J68" s="40">
        <v>5.5200000000000005</v>
      </c>
      <c r="K68" s="73">
        <f t="shared" si="2"/>
        <v>0</v>
      </c>
      <c r="L68" s="28"/>
      <c r="M68" s="1">
        <v>10005</v>
      </c>
      <c r="N68" s="24" t="b">
        <f t="shared" si="3"/>
        <v>1</v>
      </c>
      <c r="O68" s="28">
        <f>VLOOKUP(A68,[1]ALIATA!$A:$I,9,)</f>
        <v>5.5200000000000005</v>
      </c>
      <c r="P68" s="24">
        <f>VLOOKUP(M68,[2]Plan2!$A$9:$I$207,9,)</f>
        <v>5.5200000000000005</v>
      </c>
    </row>
    <row r="69" spans="1:16" x14ac:dyDescent="0.25">
      <c r="A69" s="1">
        <v>10009</v>
      </c>
      <c r="B69" s="26" t="s">
        <v>79</v>
      </c>
      <c r="C69" s="1" t="s">
        <v>18</v>
      </c>
      <c r="D69" s="1">
        <v>89201900108</v>
      </c>
      <c r="E69" s="26" t="s">
        <v>185</v>
      </c>
      <c r="F69" s="1">
        <v>10402</v>
      </c>
      <c r="G69" s="26" t="s">
        <v>80</v>
      </c>
      <c r="H69" s="1" t="s">
        <v>502</v>
      </c>
      <c r="I69" s="40">
        <v>5.2700000000000005</v>
      </c>
      <c r="J69" s="40">
        <v>5.58</v>
      </c>
      <c r="K69" s="73">
        <f t="shared" si="2"/>
        <v>-5.5555555555555469E-2</v>
      </c>
      <c r="L69" s="28"/>
      <c r="M69" s="1">
        <v>10009</v>
      </c>
      <c r="N69" s="24" t="b">
        <f t="shared" si="3"/>
        <v>1</v>
      </c>
      <c r="O69" s="28">
        <f>VLOOKUP(A69,[1]ALIATA!$A:$I,9,)</f>
        <v>5.2700000000000005</v>
      </c>
      <c r="P69" s="24">
        <f>VLOOKUP(M69,[2]Plan2!$A$9:$I$207,9,)</f>
        <v>5.58</v>
      </c>
    </row>
    <row r="70" spans="1:16" x14ac:dyDescent="0.25">
      <c r="A70" s="1">
        <v>10011</v>
      </c>
      <c r="B70" s="26" t="s">
        <v>81</v>
      </c>
      <c r="C70" s="1" t="s">
        <v>11</v>
      </c>
      <c r="D70" s="1">
        <v>89252000139</v>
      </c>
      <c r="E70" s="26" t="s">
        <v>185</v>
      </c>
      <c r="F70" s="1">
        <v>10501</v>
      </c>
      <c r="G70" s="26" t="s">
        <v>82</v>
      </c>
      <c r="H70" s="1" t="s">
        <v>502</v>
      </c>
      <c r="I70" s="40">
        <v>3.72</v>
      </c>
      <c r="J70" s="40">
        <v>3.58</v>
      </c>
      <c r="K70" s="73">
        <f t="shared" si="2"/>
        <v>3.9106145251396773E-2</v>
      </c>
      <c r="L70" s="28"/>
      <c r="M70" s="1">
        <v>10011</v>
      </c>
      <c r="N70" s="24" t="b">
        <f t="shared" si="3"/>
        <v>1</v>
      </c>
      <c r="O70" s="28">
        <f>VLOOKUP(A70,[1]ALIATA!$A:$I,9,)</f>
        <v>3.72</v>
      </c>
      <c r="P70" s="24">
        <f>VLOOKUP(M70,[2]Plan2!$A$9:$I$207,9,)</f>
        <v>3.58</v>
      </c>
    </row>
    <row r="71" spans="1:16" x14ac:dyDescent="0.25">
      <c r="A71" s="1">
        <v>10013</v>
      </c>
      <c r="B71" s="26" t="s">
        <v>83</v>
      </c>
      <c r="C71" s="1" t="s">
        <v>18</v>
      </c>
      <c r="D71" s="1">
        <v>89252200227</v>
      </c>
      <c r="E71" s="26" t="s">
        <v>185</v>
      </c>
      <c r="F71" s="1">
        <v>10502</v>
      </c>
      <c r="G71" s="26" t="s">
        <v>84</v>
      </c>
      <c r="H71" s="1" t="s">
        <v>502</v>
      </c>
      <c r="I71" s="40">
        <v>2.59</v>
      </c>
      <c r="J71" s="40">
        <v>2.4900000000000002</v>
      </c>
      <c r="K71" s="73">
        <f t="shared" si="2"/>
        <v>4.0160642570280958E-2</v>
      </c>
      <c r="L71" s="28"/>
      <c r="M71" s="1">
        <v>10013</v>
      </c>
      <c r="N71" s="24" t="b">
        <f t="shared" si="3"/>
        <v>1</v>
      </c>
      <c r="O71" s="28">
        <f>VLOOKUP(A71,[1]ALIATA!$A:$I,9,)</f>
        <v>2.59</v>
      </c>
      <c r="P71" s="24">
        <f>VLOOKUP(M71,[2]Plan2!$A$9:$I$207,9,)</f>
        <v>2.4900000000000002</v>
      </c>
    </row>
    <row r="72" spans="1:16" x14ac:dyDescent="0.25">
      <c r="A72" s="1">
        <v>10015</v>
      </c>
      <c r="B72" s="26" t="s">
        <v>362</v>
      </c>
      <c r="C72" s="1" t="s">
        <v>18</v>
      </c>
      <c r="D72" s="1">
        <v>89252400234</v>
      </c>
      <c r="E72" s="26" t="s">
        <v>185</v>
      </c>
      <c r="F72" s="1">
        <v>10502</v>
      </c>
      <c r="G72" s="26" t="s">
        <v>84</v>
      </c>
      <c r="H72" s="1" t="s">
        <v>502</v>
      </c>
      <c r="I72" s="40">
        <v>35.270000000000003</v>
      </c>
      <c r="J72" s="40">
        <v>28.310000000000002</v>
      </c>
      <c r="K72" s="73">
        <f t="shared" ref="K72:K103" si="4">I72/J72-1</f>
        <v>0.24584952313670083</v>
      </c>
      <c r="L72" s="28"/>
      <c r="M72" s="1">
        <v>10015</v>
      </c>
      <c r="N72" s="24" t="b">
        <f t="shared" ref="N72:N103" si="5">A72=M72</f>
        <v>1</v>
      </c>
      <c r="O72" s="28">
        <f>VLOOKUP(A72,[1]ALIATA!$A:$I,9,)</f>
        <v>35.270000000000003</v>
      </c>
      <c r="P72" s="24">
        <f>VLOOKUP(M72,[2]Plan2!$A$9:$I$207,9,)</f>
        <v>28.310000000000002</v>
      </c>
    </row>
    <row r="73" spans="1:16" x14ac:dyDescent="0.25">
      <c r="A73" s="1">
        <v>10017</v>
      </c>
      <c r="B73" s="26" t="s">
        <v>85</v>
      </c>
      <c r="C73" s="1" t="s">
        <v>18</v>
      </c>
      <c r="D73" s="1">
        <v>89302600100</v>
      </c>
      <c r="E73" s="26" t="s">
        <v>185</v>
      </c>
      <c r="F73" s="1">
        <v>10601</v>
      </c>
      <c r="G73" s="26" t="s">
        <v>86</v>
      </c>
      <c r="H73" s="1" t="s">
        <v>502</v>
      </c>
      <c r="I73" s="40">
        <v>1.98</v>
      </c>
      <c r="J73" s="40">
        <v>1.6400000000000001</v>
      </c>
      <c r="K73" s="73">
        <f t="shared" si="4"/>
        <v>0.20731707317073167</v>
      </c>
      <c r="L73" s="28"/>
      <c r="M73" s="1">
        <v>10017</v>
      </c>
      <c r="N73" s="24" t="b">
        <f t="shared" si="5"/>
        <v>1</v>
      </c>
      <c r="O73" s="28">
        <f>VLOOKUP(A73,[1]ALIATA!$A:$I,9,)</f>
        <v>1.98</v>
      </c>
      <c r="P73" s="24">
        <f>VLOOKUP(M73,[2]Plan2!$A$9:$I$207,9,)</f>
        <v>1.6400000000000001</v>
      </c>
    </row>
    <row r="74" spans="1:16" x14ac:dyDescent="0.25">
      <c r="A74" s="1">
        <v>10020</v>
      </c>
      <c r="B74" s="26" t="s">
        <v>87</v>
      </c>
      <c r="C74" s="1" t="s">
        <v>18</v>
      </c>
      <c r="D74" s="1">
        <v>89302500741</v>
      </c>
      <c r="E74" s="26" t="s">
        <v>185</v>
      </c>
      <c r="F74" s="1">
        <v>10601</v>
      </c>
      <c r="G74" s="26" t="s">
        <v>86</v>
      </c>
      <c r="H74" s="1" t="s">
        <v>502</v>
      </c>
      <c r="I74" s="198">
        <v>8.31</v>
      </c>
      <c r="J74" s="40">
        <v>8.4700000000000006</v>
      </c>
      <c r="K74" s="73">
        <f t="shared" si="4"/>
        <v>-1.8890200708382543E-2</v>
      </c>
      <c r="L74" s="28"/>
      <c r="M74" s="1">
        <v>10020</v>
      </c>
      <c r="N74" s="24" t="b">
        <f t="shared" si="5"/>
        <v>1</v>
      </c>
      <c r="O74" s="28">
        <f>VLOOKUP(A74,[1]ALIATA!$A:$I,9,)</f>
        <v>8.31</v>
      </c>
      <c r="P74" s="24">
        <f>VLOOKUP(M74,[2]Plan2!$A$9:$I$207,9,)</f>
        <v>8.4700000000000006</v>
      </c>
    </row>
    <row r="75" spans="1:16" x14ac:dyDescent="0.25">
      <c r="A75" s="1">
        <v>10030</v>
      </c>
      <c r="B75" s="26" t="s">
        <v>88</v>
      </c>
      <c r="C75" s="1" t="s">
        <v>18</v>
      </c>
      <c r="D75" s="1">
        <v>89453700200</v>
      </c>
      <c r="E75" s="26" t="s">
        <v>185</v>
      </c>
      <c r="F75" s="1">
        <v>10901</v>
      </c>
      <c r="G75" s="26" t="s">
        <v>89</v>
      </c>
      <c r="H75" s="1" t="s">
        <v>502</v>
      </c>
      <c r="I75" s="40">
        <v>6.45</v>
      </c>
      <c r="J75" s="40">
        <v>6.61</v>
      </c>
      <c r="K75" s="73">
        <f t="shared" si="4"/>
        <v>-2.4205748865355536E-2</v>
      </c>
      <c r="L75" s="28"/>
      <c r="M75" s="1">
        <v>10030</v>
      </c>
      <c r="N75" s="24" t="b">
        <f t="shared" si="5"/>
        <v>1</v>
      </c>
      <c r="O75" s="28">
        <f>VLOOKUP(A75,[1]ALIATA!$A:$I,9,)</f>
        <v>6.45</v>
      </c>
      <c r="P75" s="24">
        <f>VLOOKUP(M75,[2]Plan2!$A$9:$I$207,9,)</f>
        <v>6.61</v>
      </c>
    </row>
    <row r="76" spans="1:16" x14ac:dyDescent="0.25">
      <c r="A76" s="1">
        <v>10032</v>
      </c>
      <c r="B76" s="26" t="s">
        <v>90</v>
      </c>
      <c r="C76" s="1" t="s">
        <v>18</v>
      </c>
      <c r="D76" s="1">
        <v>89453800256</v>
      </c>
      <c r="E76" s="26" t="s">
        <v>185</v>
      </c>
      <c r="F76" s="1">
        <v>10902</v>
      </c>
      <c r="G76" s="26" t="s">
        <v>91</v>
      </c>
      <c r="H76" s="1" t="s">
        <v>502</v>
      </c>
      <c r="I76" s="40">
        <v>6.34</v>
      </c>
      <c r="J76" s="40">
        <v>6.34</v>
      </c>
      <c r="K76" s="73">
        <f t="shared" si="4"/>
        <v>0</v>
      </c>
      <c r="L76" s="28"/>
      <c r="M76" s="1">
        <v>10032</v>
      </c>
      <c r="N76" s="24" t="b">
        <f t="shared" si="5"/>
        <v>1</v>
      </c>
      <c r="O76" s="28">
        <f>VLOOKUP(A76,[1]ALIATA!$A:$I,9,)</f>
        <v>6.34</v>
      </c>
      <c r="P76" s="24">
        <f>VLOOKUP(M76,[2]Plan2!$A$9:$I$207,9,)</f>
        <v>6.34</v>
      </c>
    </row>
    <row r="77" spans="1:16" x14ac:dyDescent="0.25">
      <c r="A77" s="1">
        <v>10043</v>
      </c>
      <c r="B77" s="26" t="s">
        <v>92</v>
      </c>
      <c r="C77" s="1" t="s">
        <v>18</v>
      </c>
      <c r="D77" s="1">
        <v>89201601615</v>
      </c>
      <c r="E77" s="26" t="s">
        <v>185</v>
      </c>
      <c r="F77" s="1">
        <v>11001</v>
      </c>
      <c r="G77" s="26" t="s">
        <v>93</v>
      </c>
      <c r="H77" s="1" t="s">
        <v>502</v>
      </c>
      <c r="I77" s="40">
        <v>2.67</v>
      </c>
      <c r="J77" s="40">
        <v>2.58</v>
      </c>
      <c r="K77" s="73">
        <f t="shared" si="4"/>
        <v>3.4883720930232398E-2</v>
      </c>
      <c r="L77" s="28"/>
      <c r="M77" s="1">
        <v>10043</v>
      </c>
      <c r="N77" s="24" t="b">
        <f t="shared" si="5"/>
        <v>1</v>
      </c>
      <c r="O77" s="28">
        <f>VLOOKUP(A77,[1]ALIATA!$A:$I,9,)</f>
        <v>2.67</v>
      </c>
      <c r="P77" s="24">
        <f>VLOOKUP(M77,[2]Plan2!$A$9:$I$207,9,)</f>
        <v>2.58</v>
      </c>
    </row>
    <row r="78" spans="1:16" x14ac:dyDescent="0.25">
      <c r="A78" s="1">
        <v>10045</v>
      </c>
      <c r="B78" s="26" t="s">
        <v>94</v>
      </c>
      <c r="C78" s="1" t="s">
        <v>18</v>
      </c>
      <c r="D78" s="1">
        <v>89503900500</v>
      </c>
      <c r="E78" s="26" t="s">
        <v>185</v>
      </c>
      <c r="F78" s="1">
        <v>11001</v>
      </c>
      <c r="G78" s="26" t="s">
        <v>93</v>
      </c>
      <c r="H78" s="1" t="s">
        <v>502</v>
      </c>
      <c r="I78" s="40">
        <v>1.54</v>
      </c>
      <c r="J78" s="40">
        <v>1.54</v>
      </c>
      <c r="K78" s="73">
        <f t="shared" si="4"/>
        <v>0</v>
      </c>
      <c r="L78" s="28"/>
      <c r="M78" s="1">
        <v>10045</v>
      </c>
      <c r="N78" s="24" t="b">
        <f t="shared" si="5"/>
        <v>1</v>
      </c>
      <c r="O78" s="28">
        <f>VLOOKUP(A78,[1]ALIATA!$A:$I,9,)</f>
        <v>1.54</v>
      </c>
      <c r="P78" s="24">
        <f>VLOOKUP(M78,[2]Plan2!$A$9:$I$207,9,)</f>
        <v>1.54</v>
      </c>
    </row>
    <row r="79" spans="1:16" x14ac:dyDescent="0.25">
      <c r="A79" s="1">
        <v>10046</v>
      </c>
      <c r="B79" s="26" t="s">
        <v>95</v>
      </c>
      <c r="C79" s="1" t="s">
        <v>18</v>
      </c>
      <c r="D79" s="1">
        <v>89503900178</v>
      </c>
      <c r="E79" s="26" t="s">
        <v>185</v>
      </c>
      <c r="F79" s="1">
        <v>11001</v>
      </c>
      <c r="G79" s="26" t="s">
        <v>93</v>
      </c>
      <c r="H79" s="1" t="s">
        <v>502</v>
      </c>
      <c r="I79" s="40">
        <v>1.35</v>
      </c>
      <c r="J79" s="40">
        <v>1.35</v>
      </c>
      <c r="K79" s="73">
        <f t="shared" si="4"/>
        <v>0</v>
      </c>
      <c r="L79" s="28"/>
      <c r="M79" s="1">
        <v>10046</v>
      </c>
      <c r="N79" s="24" t="b">
        <f t="shared" si="5"/>
        <v>1</v>
      </c>
      <c r="O79" s="28">
        <f>VLOOKUP(A79,[1]ALIATA!$A:$I,9,)</f>
        <v>1.35</v>
      </c>
      <c r="P79" s="24">
        <f>VLOOKUP(M79,[2]Plan2!$A$9:$I$207,9,)</f>
        <v>1.35</v>
      </c>
    </row>
    <row r="80" spans="1:16" x14ac:dyDescent="0.25">
      <c r="A80" s="1">
        <v>10049</v>
      </c>
      <c r="B80" s="26" t="s">
        <v>96</v>
      </c>
      <c r="C80" s="1" t="s">
        <v>18</v>
      </c>
      <c r="D80" s="1">
        <v>89504000391</v>
      </c>
      <c r="E80" s="26" t="s">
        <v>185</v>
      </c>
      <c r="F80" s="1">
        <v>11001</v>
      </c>
      <c r="G80" s="26" t="s">
        <v>93</v>
      </c>
      <c r="H80" s="1" t="s">
        <v>502</v>
      </c>
      <c r="I80" s="198">
        <v>4.4000000000000004</v>
      </c>
      <c r="J80" s="40">
        <v>3.95</v>
      </c>
      <c r="K80" s="73">
        <f t="shared" si="4"/>
        <v>0.11392405063291133</v>
      </c>
      <c r="L80" s="28"/>
      <c r="M80" s="1">
        <v>10049</v>
      </c>
      <c r="N80" s="24" t="b">
        <f t="shared" si="5"/>
        <v>1</v>
      </c>
      <c r="O80" s="28">
        <f>VLOOKUP(A80,[1]ALIATA!$A:$I,9,)</f>
        <v>4.4000000000000004</v>
      </c>
      <c r="P80" s="24">
        <f>VLOOKUP(M80,[2]Plan2!$A$9:$I$207,9,)</f>
        <v>3.95</v>
      </c>
    </row>
    <row r="81" spans="1:16" ht="39.75" customHeight="1" x14ac:dyDescent="0.25">
      <c r="A81" s="1">
        <v>10061</v>
      </c>
      <c r="B81" s="26" t="s">
        <v>97</v>
      </c>
      <c r="C81" s="1" t="s">
        <v>18</v>
      </c>
      <c r="D81" s="1">
        <v>89604400332</v>
      </c>
      <c r="E81" s="26" t="s">
        <v>185</v>
      </c>
      <c r="F81" s="1">
        <v>11201</v>
      </c>
      <c r="G81" s="26" t="s">
        <v>98</v>
      </c>
      <c r="H81" s="1" t="s">
        <v>502</v>
      </c>
      <c r="I81" s="40">
        <v>2.99</v>
      </c>
      <c r="J81" s="40">
        <v>2.84</v>
      </c>
      <c r="K81" s="73">
        <f t="shared" si="4"/>
        <v>5.2816901408450745E-2</v>
      </c>
      <c r="L81" s="28"/>
      <c r="M81" s="1">
        <v>10061</v>
      </c>
      <c r="N81" s="24" t="b">
        <f t="shared" si="5"/>
        <v>1</v>
      </c>
      <c r="O81" s="28">
        <f>VLOOKUP(A81,[1]ALIATA!$A:$I,9,)</f>
        <v>2.99</v>
      </c>
      <c r="P81" s="24">
        <f>VLOOKUP(M81,[2]Plan2!$A$9:$I$207,9,)</f>
        <v>2.84</v>
      </c>
    </row>
    <row r="82" spans="1:16" x14ac:dyDescent="0.25">
      <c r="A82" s="1">
        <v>10062</v>
      </c>
      <c r="B82" s="26" t="s">
        <v>99</v>
      </c>
      <c r="C82" s="1" t="s">
        <v>18</v>
      </c>
      <c r="D82" s="1">
        <v>89604400502</v>
      </c>
      <c r="E82" s="26" t="s">
        <v>185</v>
      </c>
      <c r="F82" s="1">
        <v>11201</v>
      </c>
      <c r="G82" s="26" t="s">
        <v>98</v>
      </c>
      <c r="H82" s="1" t="s">
        <v>502</v>
      </c>
      <c r="I82" s="40">
        <v>5.29</v>
      </c>
      <c r="J82" s="40">
        <v>5.08</v>
      </c>
      <c r="K82" s="73">
        <f t="shared" si="4"/>
        <v>4.1338582677165281E-2</v>
      </c>
      <c r="L82" s="28"/>
      <c r="M82" s="1">
        <v>10062</v>
      </c>
      <c r="N82" s="24" t="b">
        <f t="shared" si="5"/>
        <v>1</v>
      </c>
      <c r="O82" s="28">
        <f>VLOOKUP(A82,[1]ALIATA!$A:$I,9,)</f>
        <v>5.29</v>
      </c>
      <c r="P82" s="24">
        <f>VLOOKUP(M82,[2]Plan2!$A$9:$I$207,9,)</f>
        <v>5.08</v>
      </c>
    </row>
    <row r="83" spans="1:16" x14ac:dyDescent="0.25">
      <c r="A83" s="1">
        <v>10063</v>
      </c>
      <c r="B83" s="26" t="s">
        <v>100</v>
      </c>
      <c r="C83" s="1" t="s">
        <v>18</v>
      </c>
      <c r="D83" s="1">
        <v>89604400766</v>
      </c>
      <c r="E83" s="26" t="s">
        <v>185</v>
      </c>
      <c r="F83" s="1">
        <v>11201</v>
      </c>
      <c r="G83" s="26" t="s">
        <v>98</v>
      </c>
      <c r="H83" s="1" t="s">
        <v>502</v>
      </c>
      <c r="I83" s="40">
        <v>4.18</v>
      </c>
      <c r="J83" s="40">
        <v>4.18</v>
      </c>
      <c r="K83" s="73">
        <f t="shared" si="4"/>
        <v>0</v>
      </c>
      <c r="L83" s="28"/>
      <c r="M83" s="1">
        <v>10063</v>
      </c>
      <c r="N83" s="24" t="b">
        <f t="shared" si="5"/>
        <v>1</v>
      </c>
      <c r="O83" s="28">
        <f>VLOOKUP(A83,[1]ALIATA!$A:$I,9,)</f>
        <v>4.18</v>
      </c>
      <c r="P83" s="24">
        <f>VLOOKUP(M83,[2]Plan2!$A$9:$I$207,9,)</f>
        <v>4.18</v>
      </c>
    </row>
    <row r="84" spans="1:16" x14ac:dyDescent="0.25">
      <c r="A84" s="1">
        <v>10064</v>
      </c>
      <c r="B84" s="26" t="s">
        <v>101</v>
      </c>
      <c r="C84" s="1" t="s">
        <v>18</v>
      </c>
      <c r="D84" s="1">
        <v>89604500205</v>
      </c>
      <c r="E84" s="26" t="s">
        <v>185</v>
      </c>
      <c r="F84" s="1">
        <v>11201</v>
      </c>
      <c r="G84" s="26" t="s">
        <v>98</v>
      </c>
      <c r="H84" s="1" t="s">
        <v>502</v>
      </c>
      <c r="I84" s="40">
        <v>0.85</v>
      </c>
      <c r="J84" s="40">
        <v>0.64</v>
      </c>
      <c r="K84" s="73">
        <f t="shared" si="4"/>
        <v>0.328125</v>
      </c>
      <c r="L84" s="28"/>
      <c r="M84" s="1">
        <v>10064</v>
      </c>
      <c r="N84" s="24" t="b">
        <f t="shared" si="5"/>
        <v>1</v>
      </c>
      <c r="O84" s="28">
        <f>VLOOKUP(A84,[1]ALIATA!$A:$I,9,)</f>
        <v>0.85</v>
      </c>
      <c r="P84" s="24">
        <f>VLOOKUP(M84,[2]Plan2!$A$9:$I$207,9,)</f>
        <v>0.64</v>
      </c>
    </row>
    <row r="85" spans="1:16" x14ac:dyDescent="0.25">
      <c r="A85" s="1">
        <v>10158</v>
      </c>
      <c r="B85" s="26" t="s">
        <v>102</v>
      </c>
      <c r="C85" s="1" t="s">
        <v>11</v>
      </c>
      <c r="D85" s="1">
        <v>89151300552</v>
      </c>
      <c r="E85" s="26" t="s">
        <v>185</v>
      </c>
      <c r="F85" s="1">
        <v>10303</v>
      </c>
      <c r="G85" s="26" t="s">
        <v>61</v>
      </c>
      <c r="H85" s="1" t="s">
        <v>502</v>
      </c>
      <c r="I85" s="40">
        <v>4.0600000000000005</v>
      </c>
      <c r="J85" s="40">
        <v>6.8100000000000005</v>
      </c>
      <c r="K85" s="73">
        <f t="shared" si="4"/>
        <v>-0.40381791483113061</v>
      </c>
      <c r="L85" s="28"/>
      <c r="M85" s="1">
        <v>10158</v>
      </c>
      <c r="N85" s="24" t="b">
        <f t="shared" si="5"/>
        <v>1</v>
      </c>
      <c r="O85" s="28">
        <f>VLOOKUP(A85,[1]ALIATA!$A:$I,9,)</f>
        <v>4.0600000000000005</v>
      </c>
      <c r="P85" s="24">
        <f>VLOOKUP(M85,[2]Plan2!$A$9:$I$207,9,)</f>
        <v>6.8100000000000005</v>
      </c>
    </row>
    <row r="86" spans="1:16" x14ac:dyDescent="0.25">
      <c r="A86" s="1">
        <v>10160</v>
      </c>
      <c r="B86" s="26" t="s">
        <v>103</v>
      </c>
      <c r="C86" s="1" t="s">
        <v>11</v>
      </c>
      <c r="D86" s="1">
        <v>89151301109</v>
      </c>
      <c r="E86" s="26" t="s">
        <v>185</v>
      </c>
      <c r="F86" s="1">
        <v>10303</v>
      </c>
      <c r="G86" s="26" t="s">
        <v>61</v>
      </c>
      <c r="H86" s="1" t="s">
        <v>502</v>
      </c>
      <c r="I86" s="40">
        <v>3.25</v>
      </c>
      <c r="J86" s="40">
        <v>2.5300000000000002</v>
      </c>
      <c r="K86" s="73">
        <f t="shared" si="4"/>
        <v>0.28458498023715406</v>
      </c>
      <c r="L86" s="28"/>
      <c r="M86" s="1">
        <v>10160</v>
      </c>
      <c r="N86" s="24" t="b">
        <f t="shared" si="5"/>
        <v>1</v>
      </c>
      <c r="O86" s="28">
        <f>VLOOKUP(A86,[1]ALIATA!$A:$I,9,)</f>
        <v>3.25</v>
      </c>
      <c r="P86" s="24">
        <f>VLOOKUP(M86,[2]Plan2!$A$9:$I$207,9,)</f>
        <v>2.5300000000000002</v>
      </c>
    </row>
    <row r="87" spans="1:16" ht="36.75" customHeight="1" x14ac:dyDescent="0.25">
      <c r="A87" s="1">
        <v>10162</v>
      </c>
      <c r="B87" s="26" t="s">
        <v>104</v>
      </c>
      <c r="C87" s="1" t="s">
        <v>11</v>
      </c>
      <c r="D87" s="1">
        <v>89151301524</v>
      </c>
      <c r="E87" s="26" t="s">
        <v>185</v>
      </c>
      <c r="F87" s="1">
        <v>10303</v>
      </c>
      <c r="G87" s="26" t="s">
        <v>61</v>
      </c>
      <c r="H87" s="1" t="s">
        <v>502</v>
      </c>
      <c r="I87" s="40">
        <v>7.94</v>
      </c>
      <c r="J87" s="40">
        <v>8.7799999999999994</v>
      </c>
      <c r="K87" s="73">
        <f t="shared" si="4"/>
        <v>-9.567198177676528E-2</v>
      </c>
      <c r="L87" s="28"/>
      <c r="M87" s="1">
        <v>10162</v>
      </c>
      <c r="N87" s="24" t="b">
        <f t="shared" si="5"/>
        <v>1</v>
      </c>
      <c r="O87" s="28">
        <f>VLOOKUP(A87,[1]ALIATA!$A:$I,9,)</f>
        <v>7.94</v>
      </c>
      <c r="P87" s="24">
        <f>VLOOKUP(M87,[2]Plan2!$A$9:$I$207,9,)</f>
        <v>8.7799999999999994</v>
      </c>
    </row>
    <row r="88" spans="1:16" ht="36" customHeight="1" x14ac:dyDescent="0.25">
      <c r="A88" s="1">
        <v>10163</v>
      </c>
      <c r="B88" s="26" t="s">
        <v>105</v>
      </c>
      <c r="C88" s="1" t="s">
        <v>11</v>
      </c>
      <c r="D88" s="1">
        <v>89151301605</v>
      </c>
      <c r="E88" s="26" t="s">
        <v>185</v>
      </c>
      <c r="F88" s="1">
        <v>10303</v>
      </c>
      <c r="G88" s="26" t="s">
        <v>61</v>
      </c>
      <c r="H88" s="1" t="s">
        <v>502</v>
      </c>
      <c r="I88" s="40">
        <v>5.28</v>
      </c>
      <c r="J88" s="40">
        <v>5.28</v>
      </c>
      <c r="K88" s="73">
        <f t="shared" si="4"/>
        <v>0</v>
      </c>
      <c r="L88" s="28"/>
      <c r="M88" s="1">
        <v>10163</v>
      </c>
      <c r="N88" s="24" t="b">
        <f t="shared" si="5"/>
        <v>1</v>
      </c>
      <c r="O88" s="28">
        <f>VLOOKUP(A88,[1]ALIATA!$A:$I,9,)</f>
        <v>5.28</v>
      </c>
      <c r="P88" s="24">
        <f>VLOOKUP(M88,[2]Plan2!$A$9:$I$207,9,)</f>
        <v>5.28</v>
      </c>
    </row>
    <row r="89" spans="1:16" x14ac:dyDescent="0.25">
      <c r="A89" s="1">
        <v>10165</v>
      </c>
      <c r="B89" s="26" t="s">
        <v>106</v>
      </c>
      <c r="C89" s="1" t="s">
        <v>18</v>
      </c>
      <c r="D89" s="1">
        <v>89201700435</v>
      </c>
      <c r="E89" s="26" t="s">
        <v>185</v>
      </c>
      <c r="F89" s="1">
        <v>10401</v>
      </c>
      <c r="G89" s="26" t="s">
        <v>73</v>
      </c>
      <c r="H89" s="1" t="s">
        <v>502</v>
      </c>
      <c r="I89" s="40">
        <v>3.99</v>
      </c>
      <c r="J89" s="40">
        <v>3.99</v>
      </c>
      <c r="K89" s="73">
        <f t="shared" si="4"/>
        <v>0</v>
      </c>
      <c r="L89" s="28"/>
      <c r="M89" s="1">
        <v>10165</v>
      </c>
      <c r="N89" s="24" t="b">
        <f t="shared" si="5"/>
        <v>1</v>
      </c>
      <c r="O89" s="28">
        <f>VLOOKUP(A89,[1]ALIATA!$A:$I,9,)</f>
        <v>3.99</v>
      </c>
      <c r="P89" s="24">
        <f>VLOOKUP(M89,[2]Plan2!$A$9:$I$207,9,)</f>
        <v>3.99</v>
      </c>
    </row>
    <row r="90" spans="1:16" x14ac:dyDescent="0.25">
      <c r="A90" s="1">
        <v>10223</v>
      </c>
      <c r="B90" s="26" t="s">
        <v>107</v>
      </c>
      <c r="C90" s="1" t="s">
        <v>18</v>
      </c>
      <c r="D90" s="1">
        <v>89403400335</v>
      </c>
      <c r="E90" s="26" t="s">
        <v>185</v>
      </c>
      <c r="F90" s="1">
        <v>10801</v>
      </c>
      <c r="G90" s="26" t="s">
        <v>108</v>
      </c>
      <c r="H90" s="1" t="s">
        <v>502</v>
      </c>
      <c r="I90" s="198">
        <v>42.4</v>
      </c>
      <c r="J90" s="40">
        <v>33.57</v>
      </c>
      <c r="K90" s="73">
        <f t="shared" si="4"/>
        <v>0.26303246946678582</v>
      </c>
      <c r="L90" s="28"/>
      <c r="M90" s="1">
        <v>10223</v>
      </c>
      <c r="N90" s="24" t="b">
        <f t="shared" si="5"/>
        <v>1</v>
      </c>
      <c r="O90" s="28">
        <f>VLOOKUP(A90,[1]ALIATA!$A:$I,9,)</f>
        <v>42.4</v>
      </c>
      <c r="P90" s="24">
        <f>VLOOKUP(M90,[2]Plan2!$A$9:$I$207,9,)</f>
        <v>33.57</v>
      </c>
    </row>
    <row r="91" spans="1:16" x14ac:dyDescent="0.25">
      <c r="A91" s="1">
        <v>10801</v>
      </c>
      <c r="B91" s="26" t="s">
        <v>109</v>
      </c>
      <c r="C91" s="1" t="s">
        <v>18</v>
      </c>
      <c r="D91" s="1">
        <v>89201800227</v>
      </c>
      <c r="E91" s="26" t="s">
        <v>185</v>
      </c>
      <c r="F91" s="1">
        <v>10402</v>
      </c>
      <c r="G91" s="26" t="s">
        <v>80</v>
      </c>
      <c r="H91" s="1" t="s">
        <v>502</v>
      </c>
      <c r="I91" s="40">
        <v>2.4900000000000002</v>
      </c>
      <c r="J91" s="40">
        <v>2.57</v>
      </c>
      <c r="K91" s="73">
        <f t="shared" si="4"/>
        <v>-3.112840466926059E-2</v>
      </c>
      <c r="L91" s="28"/>
      <c r="M91" s="1">
        <v>10801</v>
      </c>
      <c r="N91" s="24" t="b">
        <f t="shared" si="5"/>
        <v>1</v>
      </c>
      <c r="O91" s="28">
        <f>VLOOKUP(A91,[1]ALIATA!$A:$I,9,)</f>
        <v>2.4900000000000002</v>
      </c>
      <c r="P91" s="24">
        <f>VLOOKUP(M91,[2]Plan2!$A$9:$I$207,9,)</f>
        <v>2.57</v>
      </c>
    </row>
    <row r="92" spans="1:16" x14ac:dyDescent="0.25">
      <c r="A92" s="1">
        <v>10802</v>
      </c>
      <c r="B92" s="26" t="s">
        <v>110</v>
      </c>
      <c r="C92" s="1" t="s">
        <v>18</v>
      </c>
      <c r="D92" s="1">
        <v>89201800570</v>
      </c>
      <c r="E92" s="26" t="s">
        <v>185</v>
      </c>
      <c r="F92" s="1">
        <v>10402</v>
      </c>
      <c r="G92" s="26" t="s">
        <v>80</v>
      </c>
      <c r="H92" s="1" t="s">
        <v>502</v>
      </c>
      <c r="I92" s="198">
        <v>3.0300000000000002</v>
      </c>
      <c r="J92" s="40">
        <v>3.0300000000000002</v>
      </c>
      <c r="K92" s="73">
        <f t="shared" si="4"/>
        <v>0</v>
      </c>
      <c r="L92" s="28"/>
      <c r="M92" s="1">
        <v>10802</v>
      </c>
      <c r="N92" s="24" t="b">
        <f t="shared" si="5"/>
        <v>1</v>
      </c>
      <c r="O92" s="28">
        <f>VLOOKUP(A92,[1]ALIATA!$A:$I,9,)</f>
        <v>3.0300000000000002</v>
      </c>
      <c r="P92" s="24">
        <f>VLOOKUP(M92,[2]Plan2!$A$9:$I$207,9,)</f>
        <v>3.0300000000000002</v>
      </c>
    </row>
    <row r="93" spans="1:16" x14ac:dyDescent="0.25">
      <c r="A93" s="1">
        <v>10804</v>
      </c>
      <c r="B93" s="26" t="s">
        <v>111</v>
      </c>
      <c r="C93" s="1" t="s">
        <v>18</v>
      </c>
      <c r="D93" s="1">
        <v>89453700111</v>
      </c>
      <c r="E93" s="26" t="s">
        <v>185</v>
      </c>
      <c r="F93" s="1">
        <v>11001</v>
      </c>
      <c r="G93" s="26" t="s">
        <v>93</v>
      </c>
      <c r="H93" s="1" t="s">
        <v>502</v>
      </c>
      <c r="I93" s="40">
        <v>22.830000000000002</v>
      </c>
      <c r="J93" s="40">
        <v>18.27</v>
      </c>
      <c r="K93" s="73">
        <f t="shared" si="4"/>
        <v>0.24958949096880145</v>
      </c>
      <c r="L93" s="28"/>
      <c r="M93" s="1">
        <v>10804</v>
      </c>
      <c r="N93" s="24" t="b">
        <f t="shared" si="5"/>
        <v>1</v>
      </c>
      <c r="O93" s="28">
        <f>VLOOKUP(A93,[1]ALIATA!$A:$I,9,)</f>
        <v>22.830000000000002</v>
      </c>
      <c r="P93" s="24">
        <f>VLOOKUP(M93,[2]Plan2!$A$9:$I$207,9,)</f>
        <v>18.27</v>
      </c>
    </row>
    <row r="94" spans="1:16" x14ac:dyDescent="0.25">
      <c r="A94" s="1">
        <v>12329</v>
      </c>
      <c r="B94" s="26" t="s">
        <v>112</v>
      </c>
      <c r="C94" s="1" t="s">
        <v>11</v>
      </c>
      <c r="D94" s="1">
        <v>89151302253</v>
      </c>
      <c r="E94" s="26" t="s">
        <v>185</v>
      </c>
      <c r="F94" s="1">
        <v>10303</v>
      </c>
      <c r="G94" s="26" t="s">
        <v>61</v>
      </c>
      <c r="H94" s="1" t="s">
        <v>502</v>
      </c>
      <c r="I94" s="40">
        <v>6.88</v>
      </c>
      <c r="J94" s="40">
        <v>6.69</v>
      </c>
      <c r="K94" s="73">
        <f t="shared" si="4"/>
        <v>2.8400597907324299E-2</v>
      </c>
      <c r="L94" s="28"/>
      <c r="M94" s="1">
        <v>12329</v>
      </c>
      <c r="N94" s="24" t="b">
        <f t="shared" si="5"/>
        <v>1</v>
      </c>
      <c r="O94" s="28">
        <f>VLOOKUP(A94,[1]ALIATA!$A:$I,9,)</f>
        <v>6.88</v>
      </c>
      <c r="P94" s="24">
        <f>VLOOKUP(M94,[2]Plan2!$A$9:$I$207,9,)</f>
        <v>6.69</v>
      </c>
    </row>
    <row r="95" spans="1:16" x14ac:dyDescent="0.25">
      <c r="A95" s="1">
        <v>22752</v>
      </c>
      <c r="B95" s="26" t="s">
        <v>113</v>
      </c>
      <c r="C95" s="1" t="s">
        <v>11</v>
      </c>
      <c r="D95" s="1">
        <v>89151203603</v>
      </c>
      <c r="E95" s="26" t="s">
        <v>185</v>
      </c>
      <c r="F95" s="1">
        <v>10302</v>
      </c>
      <c r="G95" s="26" t="s">
        <v>32</v>
      </c>
      <c r="H95" s="1" t="s">
        <v>502</v>
      </c>
      <c r="I95" s="40">
        <v>27.5</v>
      </c>
      <c r="J95" s="40">
        <v>21.67</v>
      </c>
      <c r="K95" s="73">
        <f t="shared" si="4"/>
        <v>0.26903553299492367</v>
      </c>
      <c r="L95" s="28"/>
      <c r="M95" s="1">
        <v>22752</v>
      </c>
      <c r="N95" s="24" t="b">
        <f t="shared" si="5"/>
        <v>1</v>
      </c>
      <c r="O95" s="28">
        <f>VLOOKUP(A95,[1]ALIATA!$A:$I,9,)</f>
        <v>27.5</v>
      </c>
      <c r="P95" s="24">
        <f>VLOOKUP(M95,[2]Plan2!$A$9:$I$207,9,)</f>
        <v>21.67</v>
      </c>
    </row>
    <row r="96" spans="1:16" x14ac:dyDescent="0.25">
      <c r="A96" s="1">
        <v>22764</v>
      </c>
      <c r="B96" s="26" t="s">
        <v>114</v>
      </c>
      <c r="C96" s="1" t="s">
        <v>18</v>
      </c>
      <c r="D96" s="1">
        <v>89503900844</v>
      </c>
      <c r="E96" s="26" t="s">
        <v>185</v>
      </c>
      <c r="F96" s="1">
        <v>11001</v>
      </c>
      <c r="G96" s="26" t="s">
        <v>93</v>
      </c>
      <c r="H96" s="1" t="s">
        <v>502</v>
      </c>
      <c r="I96" s="40">
        <v>1.1599999999999999</v>
      </c>
      <c r="J96" s="40">
        <v>1.35</v>
      </c>
      <c r="K96" s="73">
        <f t="shared" si="4"/>
        <v>-0.14074074074074083</v>
      </c>
      <c r="L96" s="28"/>
      <c r="M96" s="1">
        <v>22764</v>
      </c>
      <c r="N96" s="24" t="b">
        <f t="shared" si="5"/>
        <v>1</v>
      </c>
      <c r="O96" s="28">
        <f>VLOOKUP(A96,[1]ALIATA!$A:$I,9,)</f>
        <v>1.1599999999999999</v>
      </c>
      <c r="P96" s="24">
        <f>VLOOKUP(M96,[2]Plan2!$A$9:$I$207,9,)</f>
        <v>1.35</v>
      </c>
    </row>
    <row r="97" spans="1:16" x14ac:dyDescent="0.25">
      <c r="A97" s="1">
        <v>22765</v>
      </c>
      <c r="B97" s="26" t="s">
        <v>115</v>
      </c>
      <c r="C97" s="1" t="s">
        <v>18</v>
      </c>
      <c r="D97" s="1">
        <v>89503900925</v>
      </c>
      <c r="E97" s="26" t="s">
        <v>185</v>
      </c>
      <c r="F97" s="1">
        <v>11001</v>
      </c>
      <c r="G97" s="26" t="s">
        <v>93</v>
      </c>
      <c r="H97" s="1" t="s">
        <v>502</v>
      </c>
      <c r="I97" s="40">
        <v>0.27</v>
      </c>
      <c r="J97" s="40">
        <v>2.25</v>
      </c>
      <c r="K97" s="73">
        <f t="shared" si="4"/>
        <v>-0.88</v>
      </c>
      <c r="L97" s="28"/>
      <c r="M97" s="1">
        <v>22765</v>
      </c>
      <c r="N97" s="24" t="b">
        <f t="shared" si="5"/>
        <v>1</v>
      </c>
      <c r="O97" s="28">
        <f>VLOOKUP(A97,[1]ALIATA!$A:$I,9,)</f>
        <v>0.27</v>
      </c>
      <c r="P97" s="24">
        <f>VLOOKUP(M97,[2]Plan2!$A$9:$I$207,9,)</f>
        <v>2.25</v>
      </c>
    </row>
    <row r="98" spans="1:16" x14ac:dyDescent="0.25">
      <c r="A98" s="1">
        <v>22766</v>
      </c>
      <c r="B98" s="26" t="s">
        <v>116</v>
      </c>
      <c r="C98" s="1" t="s">
        <v>18</v>
      </c>
      <c r="D98" s="1">
        <v>89503901069</v>
      </c>
      <c r="E98" s="26" t="s">
        <v>185</v>
      </c>
      <c r="F98" s="1">
        <v>11001</v>
      </c>
      <c r="G98" s="26" t="s">
        <v>93</v>
      </c>
      <c r="H98" s="1" t="s">
        <v>502</v>
      </c>
      <c r="I98" s="40">
        <v>1.54</v>
      </c>
      <c r="J98" s="40">
        <v>1.54</v>
      </c>
      <c r="K98" s="73">
        <f t="shared" si="4"/>
        <v>0</v>
      </c>
      <c r="L98" s="28"/>
      <c r="M98" s="1">
        <v>22766</v>
      </c>
      <c r="N98" s="24" t="b">
        <f t="shared" si="5"/>
        <v>1</v>
      </c>
      <c r="O98" s="28">
        <f>VLOOKUP(A98,[1]ALIATA!$A:$I,9,)</f>
        <v>1.54</v>
      </c>
      <c r="P98" s="24">
        <f>VLOOKUP(M98,[2]Plan2!$A$9:$I$207,9,)</f>
        <v>1.54</v>
      </c>
    </row>
    <row r="99" spans="1:16" x14ac:dyDescent="0.25">
      <c r="A99" s="1">
        <v>22818</v>
      </c>
      <c r="B99" s="26" t="s">
        <v>117</v>
      </c>
      <c r="C99" s="1" t="s">
        <v>18</v>
      </c>
      <c r="D99" s="1">
        <v>89554200971</v>
      </c>
      <c r="E99" s="26" t="s">
        <v>185</v>
      </c>
      <c r="F99" s="1">
        <v>11101</v>
      </c>
      <c r="G99" s="26" t="s">
        <v>118</v>
      </c>
      <c r="H99" s="1" t="s">
        <v>502</v>
      </c>
      <c r="I99" s="40">
        <v>10.5</v>
      </c>
      <c r="J99" s="40">
        <v>10.5</v>
      </c>
      <c r="K99" s="73">
        <f t="shared" si="4"/>
        <v>0</v>
      </c>
      <c r="L99" s="28"/>
      <c r="M99" s="1">
        <v>22818</v>
      </c>
      <c r="N99" s="24" t="b">
        <f t="shared" si="5"/>
        <v>1</v>
      </c>
      <c r="O99" s="28">
        <f>VLOOKUP(A99,[1]ALIATA!$A:$I,9,)</f>
        <v>10.5</v>
      </c>
      <c r="P99" s="24">
        <f>VLOOKUP(M99,[2]Plan2!$A$9:$I$207,9,)</f>
        <v>10.5</v>
      </c>
    </row>
    <row r="100" spans="1:16" x14ac:dyDescent="0.25">
      <c r="A100" s="1">
        <v>22823</v>
      </c>
      <c r="B100" s="26" t="s">
        <v>119</v>
      </c>
      <c r="C100" s="1" t="s">
        <v>18</v>
      </c>
      <c r="D100" s="1">
        <v>89201602778</v>
      </c>
      <c r="E100" s="26" t="s">
        <v>185</v>
      </c>
      <c r="F100" s="1">
        <v>10401</v>
      </c>
      <c r="G100" s="26" t="s">
        <v>73</v>
      </c>
      <c r="H100" s="1" t="s">
        <v>502</v>
      </c>
      <c r="I100" s="40">
        <v>8.69</v>
      </c>
      <c r="J100" s="40">
        <v>8.69</v>
      </c>
      <c r="K100" s="73">
        <f t="shared" si="4"/>
        <v>0</v>
      </c>
      <c r="L100" s="28"/>
      <c r="M100" s="1">
        <v>22823</v>
      </c>
      <c r="N100" s="24" t="b">
        <f t="shared" si="5"/>
        <v>1</v>
      </c>
      <c r="O100" s="28">
        <f>VLOOKUP(A100,[1]ALIATA!$A:$I,9,)</f>
        <v>8.69</v>
      </c>
      <c r="P100" s="24">
        <f>VLOOKUP(M100,[2]Plan2!$A$9:$I$207,9,)</f>
        <v>8.69</v>
      </c>
    </row>
    <row r="101" spans="1:16" x14ac:dyDescent="0.25">
      <c r="A101" s="1">
        <v>26219</v>
      </c>
      <c r="B101" s="26" t="s">
        <v>120</v>
      </c>
      <c r="C101" s="1" t="s">
        <v>11</v>
      </c>
      <c r="D101" s="1">
        <v>89151203786</v>
      </c>
      <c r="E101" s="26" t="s">
        <v>185</v>
      </c>
      <c r="F101" s="1">
        <v>10302</v>
      </c>
      <c r="G101" s="26" t="s">
        <v>32</v>
      </c>
      <c r="H101" s="1" t="s">
        <v>502</v>
      </c>
      <c r="I101" s="40">
        <v>6</v>
      </c>
      <c r="J101" s="40">
        <v>5.75</v>
      </c>
      <c r="K101" s="73">
        <f t="shared" si="4"/>
        <v>4.3478260869565188E-2</v>
      </c>
      <c r="L101" s="28"/>
      <c r="M101" s="1">
        <v>26219</v>
      </c>
      <c r="N101" s="24" t="b">
        <f t="shared" si="5"/>
        <v>1</v>
      </c>
      <c r="O101" s="28">
        <f>VLOOKUP(A101,[1]ALIATA!$A:$I,9,)</f>
        <v>6</v>
      </c>
      <c r="P101" s="24">
        <f>VLOOKUP(M101,[2]Plan2!$A$9:$I$207,9,)</f>
        <v>5.75</v>
      </c>
    </row>
    <row r="102" spans="1:16" x14ac:dyDescent="0.25">
      <c r="A102" s="1">
        <v>32262</v>
      </c>
      <c r="B102" s="26" t="s">
        <v>121</v>
      </c>
      <c r="C102" s="1" t="s">
        <v>11</v>
      </c>
      <c r="D102" s="1">
        <v>89151101606</v>
      </c>
      <c r="E102" s="26" t="s">
        <v>185</v>
      </c>
      <c r="F102" s="1">
        <v>10301</v>
      </c>
      <c r="G102" s="26" t="s">
        <v>27</v>
      </c>
      <c r="H102" s="1" t="s">
        <v>502</v>
      </c>
      <c r="I102" s="40">
        <v>4.1100000000000003</v>
      </c>
      <c r="J102" s="40">
        <v>3.95</v>
      </c>
      <c r="K102" s="73">
        <f t="shared" si="4"/>
        <v>4.0506329113924044E-2</v>
      </c>
      <c r="L102" s="28"/>
      <c r="M102" s="1">
        <v>32262</v>
      </c>
      <c r="N102" s="24" t="b">
        <f t="shared" si="5"/>
        <v>1</v>
      </c>
      <c r="O102" s="28">
        <f>VLOOKUP(A102,[1]ALIATA!$A:$I,9,)</f>
        <v>4.1100000000000003</v>
      </c>
      <c r="P102" s="24">
        <f>VLOOKUP(M102,[2]Plan2!$A$9:$I$207,9,)</f>
        <v>3.95</v>
      </c>
    </row>
    <row r="103" spans="1:16" x14ac:dyDescent="0.25">
      <c r="A103" s="1">
        <v>32263</v>
      </c>
      <c r="B103" s="26" t="s">
        <v>122</v>
      </c>
      <c r="C103" s="1" t="s">
        <v>11</v>
      </c>
      <c r="D103" s="1">
        <v>89151101789</v>
      </c>
      <c r="E103" s="26" t="s">
        <v>185</v>
      </c>
      <c r="F103" s="1">
        <v>10301</v>
      </c>
      <c r="G103" s="26" t="s">
        <v>27</v>
      </c>
      <c r="H103" s="1" t="s">
        <v>502</v>
      </c>
      <c r="I103" s="40">
        <v>3.7800000000000002</v>
      </c>
      <c r="J103" s="40">
        <v>4.01</v>
      </c>
      <c r="K103" s="73">
        <f t="shared" si="4"/>
        <v>-5.7356608478802862E-2</v>
      </c>
      <c r="L103" s="28"/>
      <c r="M103" s="1">
        <v>32263</v>
      </c>
      <c r="N103" s="24" t="b">
        <f t="shared" si="5"/>
        <v>1</v>
      </c>
      <c r="O103" s="28">
        <f>VLOOKUP(A103,[1]ALIATA!$A:$I,9,)</f>
        <v>3.7800000000000002</v>
      </c>
      <c r="P103" s="24">
        <f>VLOOKUP(M103,[2]Plan2!$A$9:$I$207,9,)</f>
        <v>4.01</v>
      </c>
    </row>
    <row r="104" spans="1:16" x14ac:dyDescent="0.25">
      <c r="A104" s="1">
        <v>32264</v>
      </c>
      <c r="B104" s="26" t="s">
        <v>123</v>
      </c>
      <c r="C104" s="1" t="s">
        <v>18</v>
      </c>
      <c r="D104" s="1">
        <v>89151101860</v>
      </c>
      <c r="E104" s="26" t="s">
        <v>185</v>
      </c>
      <c r="F104" s="1">
        <v>10301</v>
      </c>
      <c r="G104" s="26" t="s">
        <v>27</v>
      </c>
      <c r="H104" s="1" t="s">
        <v>502</v>
      </c>
      <c r="I104" s="40">
        <v>6.41</v>
      </c>
      <c r="J104" s="40">
        <v>6.3</v>
      </c>
      <c r="K104" s="73">
        <f t="shared" ref="K104:K135" si="6">I104/J104-1</f>
        <v>1.746031746031762E-2</v>
      </c>
      <c r="L104" s="28"/>
      <c r="M104" s="1">
        <v>32264</v>
      </c>
      <c r="N104" s="24" t="b">
        <f t="shared" ref="N104:N135" si="7">A104=M104</f>
        <v>1</v>
      </c>
      <c r="O104" s="28">
        <f>VLOOKUP(A104,[1]ALIATA!$A:$I,9,)</f>
        <v>6.41</v>
      </c>
      <c r="P104" s="24">
        <f>VLOOKUP(M104,[2]Plan2!$A$9:$I$207,9,)</f>
        <v>6.3</v>
      </c>
    </row>
    <row r="105" spans="1:16" x14ac:dyDescent="0.25">
      <c r="A105" s="1">
        <v>32265</v>
      </c>
      <c r="B105" s="26" t="s">
        <v>124</v>
      </c>
      <c r="C105" s="1" t="s">
        <v>18</v>
      </c>
      <c r="D105" s="1">
        <v>89151101940</v>
      </c>
      <c r="E105" s="26" t="s">
        <v>185</v>
      </c>
      <c r="F105" s="1">
        <v>10301</v>
      </c>
      <c r="G105" s="26" t="s">
        <v>27</v>
      </c>
      <c r="H105" s="1" t="s">
        <v>502</v>
      </c>
      <c r="I105" s="40">
        <v>4.55</v>
      </c>
      <c r="J105" s="40">
        <v>4.55</v>
      </c>
      <c r="K105" s="73">
        <f t="shared" si="6"/>
        <v>0</v>
      </c>
      <c r="L105" s="28"/>
      <c r="M105" s="1">
        <v>32265</v>
      </c>
      <c r="N105" s="24" t="b">
        <f t="shared" si="7"/>
        <v>1</v>
      </c>
      <c r="O105" s="28">
        <f>VLOOKUP(A105,[1]ALIATA!$A:$I,9,)</f>
        <v>4.55</v>
      </c>
      <c r="P105" s="24">
        <f>VLOOKUP(M105,[2]Plan2!$A$9:$I$207,9,)</f>
        <v>4.55</v>
      </c>
    </row>
    <row r="106" spans="1:16" ht="40.5" customHeight="1" x14ac:dyDescent="0.25">
      <c r="A106" s="1">
        <v>32266</v>
      </c>
      <c r="B106" s="26" t="s">
        <v>125</v>
      </c>
      <c r="C106" s="1" t="s">
        <v>18</v>
      </c>
      <c r="D106" s="1">
        <v>89151102084</v>
      </c>
      <c r="E106" s="26" t="s">
        <v>185</v>
      </c>
      <c r="F106" s="1">
        <v>10301</v>
      </c>
      <c r="G106" s="26" t="s">
        <v>27</v>
      </c>
      <c r="H106" s="1" t="s">
        <v>502</v>
      </c>
      <c r="I106" s="40">
        <v>9.5</v>
      </c>
      <c r="J106" s="40">
        <v>8.25</v>
      </c>
      <c r="K106" s="73">
        <f t="shared" si="6"/>
        <v>0.1515151515151516</v>
      </c>
      <c r="L106" s="28"/>
      <c r="M106" s="1">
        <v>32266</v>
      </c>
      <c r="N106" s="24" t="b">
        <f t="shared" si="7"/>
        <v>1</v>
      </c>
      <c r="O106" s="28">
        <f>VLOOKUP(A106,[1]ALIATA!$A:$I,9,)</f>
        <v>9.5</v>
      </c>
      <c r="P106" s="24">
        <f>VLOOKUP(M106,[2]Plan2!$A$9:$I$207,9,)</f>
        <v>8.25</v>
      </c>
    </row>
    <row r="107" spans="1:16" x14ac:dyDescent="0.25">
      <c r="A107" s="1">
        <v>32269</v>
      </c>
      <c r="B107" s="26" t="s">
        <v>126</v>
      </c>
      <c r="C107" s="1" t="s">
        <v>11</v>
      </c>
      <c r="D107" s="1">
        <v>89151303144</v>
      </c>
      <c r="E107" s="26" t="s">
        <v>185</v>
      </c>
      <c r="F107" s="1">
        <v>10303</v>
      </c>
      <c r="G107" s="26" t="s">
        <v>61</v>
      </c>
      <c r="H107" s="1" t="s">
        <v>502</v>
      </c>
      <c r="I107" s="40">
        <v>3.13</v>
      </c>
      <c r="J107" s="40">
        <v>3.96</v>
      </c>
      <c r="K107" s="73">
        <f t="shared" si="6"/>
        <v>-0.20959595959595967</v>
      </c>
      <c r="L107" s="28"/>
      <c r="M107" s="1">
        <v>32269</v>
      </c>
      <c r="N107" s="24" t="b">
        <f t="shared" si="7"/>
        <v>1</v>
      </c>
      <c r="O107" s="28">
        <f>VLOOKUP(A107,[1]ALIATA!$A:$I,9,)</f>
        <v>3.13</v>
      </c>
      <c r="P107" s="24">
        <f>VLOOKUP(M107,[2]Plan2!$A$9:$I$207,9,)</f>
        <v>3.96</v>
      </c>
    </row>
    <row r="108" spans="1:16" x14ac:dyDescent="0.25">
      <c r="A108" s="1">
        <v>32271</v>
      </c>
      <c r="B108" s="26" t="s">
        <v>127</v>
      </c>
      <c r="C108" s="1" t="s">
        <v>18</v>
      </c>
      <c r="D108" s="1">
        <v>89201700788</v>
      </c>
      <c r="E108" s="26" t="s">
        <v>185</v>
      </c>
      <c r="F108" s="1">
        <v>10401</v>
      </c>
      <c r="G108" s="26" t="s">
        <v>73</v>
      </c>
      <c r="H108" s="1" t="s">
        <v>502</v>
      </c>
      <c r="I108" s="40">
        <v>3.27</v>
      </c>
      <c r="J108" s="40">
        <v>3.27</v>
      </c>
      <c r="K108" s="73">
        <f t="shared" si="6"/>
        <v>0</v>
      </c>
      <c r="L108" s="28"/>
      <c r="M108" s="1">
        <v>32271</v>
      </c>
      <c r="N108" s="24" t="b">
        <f t="shared" si="7"/>
        <v>1</v>
      </c>
      <c r="O108" s="28">
        <f>VLOOKUP(A108,[1]ALIATA!$A:$I,9,)</f>
        <v>3.27</v>
      </c>
      <c r="P108" s="24">
        <f>VLOOKUP(M108,[2]Plan2!$A$9:$I$207,9,)</f>
        <v>3.27</v>
      </c>
    </row>
    <row r="109" spans="1:16" x14ac:dyDescent="0.25">
      <c r="A109" s="1">
        <v>32272</v>
      </c>
      <c r="B109" s="26" t="s">
        <v>128</v>
      </c>
      <c r="C109" s="1" t="s">
        <v>18</v>
      </c>
      <c r="D109" s="1">
        <v>89201700869</v>
      </c>
      <c r="E109" s="26" t="s">
        <v>185</v>
      </c>
      <c r="F109" s="1">
        <v>10401</v>
      </c>
      <c r="G109" s="26" t="s">
        <v>73</v>
      </c>
      <c r="H109" s="1" t="s">
        <v>502</v>
      </c>
      <c r="I109" s="40">
        <v>4.0600000000000005</v>
      </c>
      <c r="J109" s="40">
        <v>4.0600000000000005</v>
      </c>
      <c r="K109" s="73">
        <f t="shared" si="6"/>
        <v>0</v>
      </c>
      <c r="L109" s="28"/>
      <c r="M109" s="1">
        <v>32272</v>
      </c>
      <c r="N109" s="24" t="b">
        <f t="shared" si="7"/>
        <v>1</v>
      </c>
      <c r="O109" s="28">
        <f>VLOOKUP(A109,[1]ALIATA!$A:$I,9,)</f>
        <v>4.0600000000000005</v>
      </c>
      <c r="P109" s="24">
        <f>VLOOKUP(M109,[2]Plan2!$A$9:$I$207,9,)</f>
        <v>4.0600000000000005</v>
      </c>
    </row>
    <row r="110" spans="1:16" x14ac:dyDescent="0.25">
      <c r="A110" s="1">
        <v>32276</v>
      </c>
      <c r="B110" s="26" t="s">
        <v>129</v>
      </c>
      <c r="C110" s="1" t="s">
        <v>11</v>
      </c>
      <c r="D110" s="1">
        <v>89050400705</v>
      </c>
      <c r="E110" s="26" t="s">
        <v>185</v>
      </c>
      <c r="F110" s="1">
        <v>10103</v>
      </c>
      <c r="G110" s="26" t="s">
        <v>19</v>
      </c>
      <c r="H110" s="1" t="s">
        <v>502</v>
      </c>
      <c r="I110" s="40">
        <v>21.580000000000002</v>
      </c>
      <c r="J110" s="40">
        <v>17.54</v>
      </c>
      <c r="K110" s="73">
        <f t="shared" si="6"/>
        <v>0.23033067274800478</v>
      </c>
      <c r="L110" s="28"/>
      <c r="M110" s="1">
        <v>32276</v>
      </c>
      <c r="N110" s="24" t="b">
        <f t="shared" si="7"/>
        <v>1</v>
      </c>
      <c r="O110" s="28">
        <f>VLOOKUP(A110,[1]ALIATA!$A:$I,9,)</f>
        <v>21.580000000000002</v>
      </c>
      <c r="P110" s="24">
        <f>VLOOKUP(M110,[2]Plan2!$A$9:$I$207,9,)</f>
        <v>17.54</v>
      </c>
    </row>
    <row r="111" spans="1:16" x14ac:dyDescent="0.25">
      <c r="A111" s="1">
        <v>32277</v>
      </c>
      <c r="B111" s="26" t="s">
        <v>130</v>
      </c>
      <c r="C111" s="1" t="s">
        <v>18</v>
      </c>
      <c r="D111" s="1">
        <v>89050700172</v>
      </c>
      <c r="E111" s="26" t="s">
        <v>185</v>
      </c>
      <c r="F111" s="1">
        <v>10103</v>
      </c>
      <c r="G111" s="26" t="s">
        <v>19</v>
      </c>
      <c r="H111" s="1" t="s">
        <v>502</v>
      </c>
      <c r="I111" s="40">
        <v>4.95</v>
      </c>
      <c r="J111" s="40">
        <v>4.71</v>
      </c>
      <c r="K111" s="73">
        <f t="shared" si="6"/>
        <v>5.0955414012738842E-2</v>
      </c>
      <c r="L111" s="28"/>
      <c r="M111" s="1">
        <v>32277</v>
      </c>
      <c r="N111" s="24" t="b">
        <f t="shared" si="7"/>
        <v>1</v>
      </c>
      <c r="O111" s="28">
        <f>VLOOKUP(A111,[1]ALIATA!$A:$I,9,)</f>
        <v>4.95</v>
      </c>
      <c r="P111" s="24">
        <f>VLOOKUP(M111,[2]Plan2!$A$9:$I$207,9,)</f>
        <v>4.71</v>
      </c>
    </row>
    <row r="112" spans="1:16" x14ac:dyDescent="0.25">
      <c r="A112" s="1">
        <v>32284</v>
      </c>
      <c r="B112" s="26" t="s">
        <v>131</v>
      </c>
      <c r="C112" s="1" t="s">
        <v>18</v>
      </c>
      <c r="D112" s="1">
        <v>89201700605</v>
      </c>
      <c r="E112" s="26" t="s">
        <v>185</v>
      </c>
      <c r="F112" s="1">
        <v>10401</v>
      </c>
      <c r="G112" s="26" t="s">
        <v>73</v>
      </c>
      <c r="H112" s="1" t="s">
        <v>502</v>
      </c>
      <c r="I112" s="40">
        <v>2.86</v>
      </c>
      <c r="J112" s="40">
        <v>2.86</v>
      </c>
      <c r="K112" s="73">
        <f t="shared" si="6"/>
        <v>0</v>
      </c>
      <c r="L112" s="28"/>
      <c r="M112" s="1">
        <v>32284</v>
      </c>
      <c r="N112" s="24" t="b">
        <f t="shared" si="7"/>
        <v>1</v>
      </c>
      <c r="O112" s="28">
        <f>VLOOKUP(A112,[1]ALIATA!$A:$I,9,)</f>
        <v>2.86</v>
      </c>
      <c r="P112" s="24">
        <f>VLOOKUP(M112,[2]Plan2!$A$9:$I$207,9,)</f>
        <v>2.86</v>
      </c>
    </row>
    <row r="113" spans="1:16" x14ac:dyDescent="0.25">
      <c r="A113" s="1">
        <v>32293</v>
      </c>
      <c r="B113" s="26" t="s">
        <v>132</v>
      </c>
      <c r="C113" s="1" t="s">
        <v>18</v>
      </c>
      <c r="D113" s="1">
        <v>89403303992</v>
      </c>
      <c r="E113" s="26" t="s">
        <v>185</v>
      </c>
      <c r="F113" s="1">
        <v>10802</v>
      </c>
      <c r="G113" s="26" t="s">
        <v>133</v>
      </c>
      <c r="H113" s="1" t="s">
        <v>502</v>
      </c>
      <c r="I113" s="40">
        <v>31.6</v>
      </c>
      <c r="J113" s="40">
        <v>31.6</v>
      </c>
      <c r="K113" s="73">
        <f t="shared" si="6"/>
        <v>0</v>
      </c>
      <c r="L113" s="28"/>
      <c r="M113" s="1">
        <v>32293</v>
      </c>
      <c r="N113" s="24" t="b">
        <f t="shared" si="7"/>
        <v>1</v>
      </c>
      <c r="O113" s="28">
        <f>VLOOKUP(A113,[1]ALIATA!$A:$I,9,)</f>
        <v>31.6</v>
      </c>
      <c r="P113" s="24">
        <f>VLOOKUP(M113,[2]Plan2!$A$9:$I$207,9,)</f>
        <v>31.6</v>
      </c>
    </row>
    <row r="114" spans="1:16" x14ac:dyDescent="0.25">
      <c r="A114" s="1">
        <v>41707</v>
      </c>
      <c r="B114" s="26" t="s">
        <v>134</v>
      </c>
      <c r="C114" s="1" t="s">
        <v>18</v>
      </c>
      <c r="D114" s="1">
        <v>89201603235</v>
      </c>
      <c r="E114" s="26" t="s">
        <v>185</v>
      </c>
      <c r="F114" s="1">
        <v>11001</v>
      </c>
      <c r="G114" s="26" t="s">
        <v>93</v>
      </c>
      <c r="H114" s="1" t="s">
        <v>502</v>
      </c>
      <c r="I114" s="40">
        <v>1.8900000000000001</v>
      </c>
      <c r="J114" s="40">
        <v>2.99</v>
      </c>
      <c r="K114" s="73">
        <f t="shared" si="6"/>
        <v>-0.36789297658862874</v>
      </c>
      <c r="L114" s="28"/>
      <c r="M114" s="1">
        <v>41707</v>
      </c>
      <c r="N114" s="24" t="b">
        <f t="shared" si="7"/>
        <v>1</v>
      </c>
      <c r="O114" s="28">
        <f>VLOOKUP(A114,[1]ALIATA!$A:$I,9,)</f>
        <v>1.8900000000000001</v>
      </c>
      <c r="P114" s="24">
        <f>VLOOKUP(M114,[2]Plan2!$A$9:$I$207,9,)</f>
        <v>2.99</v>
      </c>
    </row>
    <row r="115" spans="1:16" x14ac:dyDescent="0.25">
      <c r="A115" s="1">
        <v>41709</v>
      </c>
      <c r="B115" s="26" t="s">
        <v>109</v>
      </c>
      <c r="C115" s="1" t="s">
        <v>18</v>
      </c>
      <c r="D115" s="1">
        <v>89201801622</v>
      </c>
      <c r="E115" s="26" t="s">
        <v>185</v>
      </c>
      <c r="F115" s="1">
        <v>10402</v>
      </c>
      <c r="G115" s="26" t="s">
        <v>80</v>
      </c>
      <c r="H115" s="1" t="s">
        <v>502</v>
      </c>
      <c r="I115" s="198">
        <v>3.87</v>
      </c>
      <c r="J115" s="40">
        <v>3.87</v>
      </c>
      <c r="K115" s="73">
        <f t="shared" si="6"/>
        <v>0</v>
      </c>
      <c r="L115" s="28"/>
      <c r="M115" s="1">
        <v>41709</v>
      </c>
      <c r="N115" s="24" t="b">
        <f t="shared" si="7"/>
        <v>1</v>
      </c>
      <c r="O115" s="28">
        <f>VLOOKUP(A115,[1]ALIATA!$A:$I,9,)</f>
        <v>3.87</v>
      </c>
      <c r="P115" s="24">
        <f>VLOOKUP(M115,[2]Plan2!$A$9:$I$207,9,)</f>
        <v>3.87</v>
      </c>
    </row>
    <row r="116" spans="1:16" x14ac:dyDescent="0.25">
      <c r="A116" s="1">
        <v>41710</v>
      </c>
      <c r="B116" s="26" t="s">
        <v>135</v>
      </c>
      <c r="C116" s="1" t="s">
        <v>11</v>
      </c>
      <c r="D116" s="1">
        <v>89050300743</v>
      </c>
      <c r="E116" s="26" t="s">
        <v>185</v>
      </c>
      <c r="F116" s="1">
        <v>10102</v>
      </c>
      <c r="G116" s="26" t="s">
        <v>16</v>
      </c>
      <c r="H116" s="1" t="s">
        <v>502</v>
      </c>
      <c r="I116" s="40">
        <v>12.89</v>
      </c>
      <c r="J116" s="40">
        <v>12.48</v>
      </c>
      <c r="K116" s="73">
        <f t="shared" si="6"/>
        <v>3.2852564102564097E-2</v>
      </c>
      <c r="L116" s="28"/>
      <c r="M116" s="1">
        <v>41710</v>
      </c>
      <c r="N116" s="24" t="b">
        <f t="shared" si="7"/>
        <v>1</v>
      </c>
      <c r="O116" s="28">
        <f>VLOOKUP(A116,[1]ALIATA!$A:$I,9,)</f>
        <v>12.89</v>
      </c>
      <c r="P116" s="24">
        <f>VLOOKUP(M116,[2]Plan2!$A$9:$I$207,9,)</f>
        <v>12.48</v>
      </c>
    </row>
    <row r="117" spans="1:16" x14ac:dyDescent="0.25">
      <c r="A117" s="1">
        <v>200522</v>
      </c>
      <c r="B117" s="26" t="s">
        <v>136</v>
      </c>
      <c r="C117" s="1" t="s">
        <v>11</v>
      </c>
      <c r="D117" s="1">
        <v>89201901414</v>
      </c>
      <c r="E117" s="26" t="s">
        <v>185</v>
      </c>
      <c r="F117" s="1">
        <v>10402</v>
      </c>
      <c r="G117" s="26" t="s">
        <v>80</v>
      </c>
      <c r="H117" s="1" t="s">
        <v>502</v>
      </c>
      <c r="I117" s="40">
        <v>0</v>
      </c>
      <c r="J117" s="40">
        <v>0</v>
      </c>
      <c r="K117" s="73" t="e">
        <f t="shared" si="6"/>
        <v>#DIV/0!</v>
      </c>
      <c r="L117" s="28"/>
      <c r="M117" s="1">
        <v>200522</v>
      </c>
      <c r="N117" s="24" t="b">
        <f t="shared" si="7"/>
        <v>1</v>
      </c>
      <c r="O117" s="28">
        <f>VLOOKUP(A117,[1]ALIATA!$A:$I,9,)</f>
        <v>0</v>
      </c>
      <c r="P117" s="24">
        <f>VLOOKUP(M117,[2]Plan2!$A$9:$I$207,9,)</f>
        <v>0</v>
      </c>
    </row>
    <row r="118" spans="1:16" x14ac:dyDescent="0.25">
      <c r="A118" s="1">
        <v>203804</v>
      </c>
      <c r="B118" s="26" t="s">
        <v>137</v>
      </c>
      <c r="C118" s="1" t="s">
        <v>11</v>
      </c>
      <c r="D118" s="1">
        <v>89201901686</v>
      </c>
      <c r="E118" s="26" t="s">
        <v>185</v>
      </c>
      <c r="F118" s="1">
        <v>10402</v>
      </c>
      <c r="G118" s="26" t="s">
        <v>80</v>
      </c>
      <c r="H118" s="1" t="s">
        <v>502</v>
      </c>
      <c r="I118" s="40">
        <v>0</v>
      </c>
      <c r="J118" s="40">
        <v>0</v>
      </c>
      <c r="K118" s="73" t="e">
        <f t="shared" si="6"/>
        <v>#DIV/0!</v>
      </c>
      <c r="L118" s="28"/>
      <c r="M118" s="1">
        <v>203804</v>
      </c>
      <c r="N118" s="24" t="b">
        <f t="shared" si="7"/>
        <v>1</v>
      </c>
      <c r="O118" s="28">
        <f>VLOOKUP(A118,[1]ALIATA!$A:$I,9,)</f>
        <v>0</v>
      </c>
      <c r="P118" s="24">
        <f>VLOOKUP(M118,[2]Plan2!$A$9:$I$207,9,)</f>
        <v>0</v>
      </c>
    </row>
    <row r="119" spans="1:16" x14ac:dyDescent="0.25">
      <c r="A119" s="1">
        <v>203805</v>
      </c>
      <c r="B119" s="26" t="s">
        <v>137</v>
      </c>
      <c r="C119" s="1" t="s">
        <v>11</v>
      </c>
      <c r="D119" s="1">
        <v>89201901503</v>
      </c>
      <c r="E119" s="26" t="s">
        <v>185</v>
      </c>
      <c r="F119" s="1">
        <v>10402</v>
      </c>
      <c r="G119" s="26" t="s">
        <v>80</v>
      </c>
      <c r="H119" s="1" t="s">
        <v>502</v>
      </c>
      <c r="I119" s="40">
        <v>0</v>
      </c>
      <c r="J119" s="40">
        <v>0</v>
      </c>
      <c r="K119" s="73" t="e">
        <f t="shared" si="6"/>
        <v>#DIV/0!</v>
      </c>
      <c r="L119" s="28"/>
      <c r="M119" s="1">
        <v>203805</v>
      </c>
      <c r="N119" s="24" t="b">
        <f t="shared" si="7"/>
        <v>1</v>
      </c>
      <c r="O119" s="28">
        <f>VLOOKUP(A119,[1]ALIATA!$A:$I,9,)</f>
        <v>0</v>
      </c>
      <c r="P119" s="24">
        <f>VLOOKUP(M119,[2]Plan2!$A$9:$I$207,9,)</f>
        <v>0</v>
      </c>
    </row>
    <row r="120" spans="1:16" x14ac:dyDescent="0.25">
      <c r="A120" s="1">
        <v>204908</v>
      </c>
      <c r="B120" s="26" t="s">
        <v>110</v>
      </c>
      <c r="C120" s="1" t="s">
        <v>18</v>
      </c>
      <c r="D120" s="1">
        <v>89201801894</v>
      </c>
      <c r="E120" s="26" t="s">
        <v>185</v>
      </c>
      <c r="F120" s="1">
        <v>10402</v>
      </c>
      <c r="G120" s="26" t="s">
        <v>80</v>
      </c>
      <c r="H120" s="1" t="s">
        <v>502</v>
      </c>
      <c r="I120" s="40">
        <v>4.88</v>
      </c>
      <c r="J120" s="40">
        <v>4.78</v>
      </c>
      <c r="K120" s="73">
        <f t="shared" si="6"/>
        <v>2.0920502092050208E-2</v>
      </c>
      <c r="L120" s="28"/>
      <c r="M120" s="1">
        <v>204908</v>
      </c>
      <c r="N120" s="24" t="b">
        <f t="shared" si="7"/>
        <v>1</v>
      </c>
      <c r="O120" s="28">
        <f>VLOOKUP(A120,[1]ALIATA!$A:$I,9,)</f>
        <v>4.88</v>
      </c>
      <c r="P120" s="24">
        <f>VLOOKUP(M120,[2]Plan2!$A$9:$I$207,9,)</f>
        <v>4.78</v>
      </c>
    </row>
    <row r="121" spans="1:16" x14ac:dyDescent="0.25">
      <c r="A121" s="1">
        <v>206166</v>
      </c>
      <c r="B121" s="26" t="s">
        <v>138</v>
      </c>
      <c r="C121" s="1" t="s">
        <v>11</v>
      </c>
      <c r="D121" s="1">
        <v>89201902658</v>
      </c>
      <c r="E121" s="26" t="s">
        <v>185</v>
      </c>
      <c r="F121" s="1">
        <v>10402</v>
      </c>
      <c r="G121" s="26" t="s">
        <v>80</v>
      </c>
      <c r="H121" s="1" t="s">
        <v>502</v>
      </c>
      <c r="I121" s="40">
        <v>0</v>
      </c>
      <c r="J121" s="40">
        <v>0</v>
      </c>
      <c r="K121" s="73" t="e">
        <f t="shared" si="6"/>
        <v>#DIV/0!</v>
      </c>
      <c r="L121" s="28"/>
      <c r="M121" s="1">
        <v>206166</v>
      </c>
      <c r="N121" s="24" t="b">
        <f t="shared" si="7"/>
        <v>1</v>
      </c>
      <c r="O121" s="28">
        <f>VLOOKUP(A121,[1]ALIATA!$A:$I,9,)</f>
        <v>0</v>
      </c>
      <c r="P121" s="24">
        <f>VLOOKUP(M121,[2]Plan2!$A$9:$I$207,9,)</f>
        <v>0</v>
      </c>
    </row>
    <row r="122" spans="1:16" x14ac:dyDescent="0.25">
      <c r="A122" s="1">
        <v>218443</v>
      </c>
      <c r="B122" s="26" t="s">
        <v>139</v>
      </c>
      <c r="C122" s="1" t="s">
        <v>18</v>
      </c>
      <c r="D122" s="1">
        <v>89403305502</v>
      </c>
      <c r="E122" s="26" t="s">
        <v>185</v>
      </c>
      <c r="F122" s="1">
        <v>10802</v>
      </c>
      <c r="G122" s="26" t="s">
        <v>133</v>
      </c>
      <c r="H122" s="1" t="s">
        <v>502</v>
      </c>
      <c r="I122" s="40">
        <v>42.94</v>
      </c>
      <c r="J122" s="40">
        <v>42.94</v>
      </c>
      <c r="K122" s="73">
        <f t="shared" si="6"/>
        <v>0</v>
      </c>
      <c r="L122" s="28"/>
      <c r="M122" s="1">
        <v>218443</v>
      </c>
      <c r="N122" s="24" t="b">
        <f t="shared" si="7"/>
        <v>1</v>
      </c>
      <c r="O122" s="28">
        <f>VLOOKUP(A122,[1]ALIATA!$A:$I,9,)</f>
        <v>42.94</v>
      </c>
      <c r="P122" s="24">
        <f>VLOOKUP(M122,[2]Plan2!$A$9:$I$207,9,)</f>
        <v>42.94</v>
      </c>
    </row>
    <row r="123" spans="1:16" x14ac:dyDescent="0.25">
      <c r="A123" s="1">
        <v>218444</v>
      </c>
      <c r="B123" s="26" t="s">
        <v>140</v>
      </c>
      <c r="C123" s="1" t="s">
        <v>18</v>
      </c>
      <c r="D123" s="1">
        <v>89403301787</v>
      </c>
      <c r="E123" s="26" t="s">
        <v>185</v>
      </c>
      <c r="F123" s="1">
        <v>10802</v>
      </c>
      <c r="G123" s="26" t="s">
        <v>133</v>
      </c>
      <c r="H123" s="1" t="s">
        <v>502</v>
      </c>
      <c r="I123" s="198">
        <v>66.489999999999995</v>
      </c>
      <c r="J123" s="40">
        <v>41.21</v>
      </c>
      <c r="K123" s="73">
        <f t="shared" si="6"/>
        <v>0.61344333899538928</v>
      </c>
      <c r="L123" s="28"/>
      <c r="M123" s="1">
        <v>218444</v>
      </c>
      <c r="N123" s="24" t="b">
        <f t="shared" si="7"/>
        <v>1</v>
      </c>
      <c r="O123" s="28">
        <f>VLOOKUP(A123,[1]ALIATA!$A:$I,9,)</f>
        <v>66.489999999999995</v>
      </c>
      <c r="P123" s="24">
        <f>VLOOKUP(M123,[2]Plan2!$A$9:$I$207,9,)</f>
        <v>41.21</v>
      </c>
    </row>
    <row r="124" spans="1:16" x14ac:dyDescent="0.25">
      <c r="A124" s="1">
        <v>218445</v>
      </c>
      <c r="B124" s="26" t="s">
        <v>141</v>
      </c>
      <c r="C124" s="1" t="s">
        <v>18</v>
      </c>
      <c r="D124" s="1">
        <v>89201601372</v>
      </c>
      <c r="E124" s="26" t="s">
        <v>185</v>
      </c>
      <c r="F124" s="1">
        <v>10401</v>
      </c>
      <c r="G124" s="26" t="s">
        <v>73</v>
      </c>
      <c r="H124" s="1" t="s">
        <v>502</v>
      </c>
      <c r="I124" s="40">
        <v>6.3900000000000006</v>
      </c>
      <c r="J124" s="40">
        <v>5.86</v>
      </c>
      <c r="K124" s="73">
        <f t="shared" si="6"/>
        <v>9.0443686006826063E-2</v>
      </c>
      <c r="L124" s="28"/>
      <c r="M124" s="1">
        <v>218445</v>
      </c>
      <c r="N124" s="24" t="b">
        <f t="shared" si="7"/>
        <v>1</v>
      </c>
      <c r="O124" s="28">
        <f>VLOOKUP(A124,[1]ALIATA!$A:$I,9,)</f>
        <v>6.3900000000000006</v>
      </c>
      <c r="P124" s="24">
        <f>VLOOKUP(M124,[2]Plan2!$A$9:$I$207,9,)</f>
        <v>5.86</v>
      </c>
    </row>
    <row r="125" spans="1:16" x14ac:dyDescent="0.25">
      <c r="A125" s="1">
        <v>219872</v>
      </c>
      <c r="B125" s="26" t="s">
        <v>142</v>
      </c>
      <c r="C125" s="1" t="s">
        <v>18</v>
      </c>
      <c r="D125" s="1">
        <v>89101003015</v>
      </c>
      <c r="E125" s="26" t="s">
        <v>185</v>
      </c>
      <c r="F125" s="1">
        <v>10201</v>
      </c>
      <c r="G125" s="26" t="s">
        <v>21</v>
      </c>
      <c r="H125" s="1" t="s">
        <v>502</v>
      </c>
      <c r="I125" s="40">
        <v>2.15</v>
      </c>
      <c r="J125" s="40">
        <v>2.09</v>
      </c>
      <c r="K125" s="73">
        <f t="shared" si="6"/>
        <v>2.8708133971291794E-2</v>
      </c>
      <c r="L125" s="28"/>
      <c r="M125" s="1">
        <v>219872</v>
      </c>
      <c r="N125" s="24" t="b">
        <f t="shared" si="7"/>
        <v>1</v>
      </c>
      <c r="O125" s="28">
        <f>VLOOKUP(A125,[1]ALIATA!$A:$I,9,)</f>
        <v>2.15</v>
      </c>
      <c r="P125" s="24">
        <f>VLOOKUP(M125,[2]Plan2!$A$9:$I$207,9,)</f>
        <v>2.09</v>
      </c>
    </row>
    <row r="126" spans="1:16" x14ac:dyDescent="0.25">
      <c r="A126" s="1">
        <v>220424</v>
      </c>
      <c r="B126" s="26" t="s">
        <v>143</v>
      </c>
      <c r="C126" s="1" t="s">
        <v>18</v>
      </c>
      <c r="D126" s="1">
        <v>89101003104</v>
      </c>
      <c r="E126" s="26" t="s">
        <v>185</v>
      </c>
      <c r="F126" s="1">
        <v>10201</v>
      </c>
      <c r="G126" s="26" t="s">
        <v>21</v>
      </c>
      <c r="H126" s="1" t="s">
        <v>502</v>
      </c>
      <c r="I126" s="40">
        <v>1.8800000000000001</v>
      </c>
      <c r="J126" s="40">
        <v>1.8800000000000001</v>
      </c>
      <c r="K126" s="73">
        <f t="shared" si="6"/>
        <v>0</v>
      </c>
      <c r="L126" s="28"/>
      <c r="M126" s="1">
        <v>220424</v>
      </c>
      <c r="N126" s="24" t="b">
        <f t="shared" si="7"/>
        <v>1</v>
      </c>
      <c r="O126" s="28">
        <f>VLOOKUP(A126,[1]ALIATA!$A:$I,9,)</f>
        <v>1.8800000000000001</v>
      </c>
      <c r="P126" s="24">
        <f>VLOOKUP(M126,[2]Plan2!$A$9:$I$207,9,)</f>
        <v>1.8800000000000001</v>
      </c>
    </row>
    <row r="127" spans="1:16" x14ac:dyDescent="0.25">
      <c r="A127" s="1">
        <v>220425</v>
      </c>
      <c r="B127" s="26" t="s">
        <v>143</v>
      </c>
      <c r="C127" s="1" t="s">
        <v>18</v>
      </c>
      <c r="D127" s="1">
        <v>89101003287</v>
      </c>
      <c r="E127" s="26" t="s">
        <v>185</v>
      </c>
      <c r="F127" s="1">
        <v>10201</v>
      </c>
      <c r="G127" s="26" t="s">
        <v>21</v>
      </c>
      <c r="H127" s="1" t="s">
        <v>502</v>
      </c>
      <c r="I127" s="40">
        <v>0</v>
      </c>
      <c r="J127" s="40">
        <v>0</v>
      </c>
      <c r="K127" s="73" t="e">
        <f t="shared" si="6"/>
        <v>#DIV/0!</v>
      </c>
      <c r="L127" s="28"/>
      <c r="M127" s="1">
        <v>220425</v>
      </c>
      <c r="N127" s="24" t="b">
        <f t="shared" si="7"/>
        <v>1</v>
      </c>
      <c r="O127" s="28">
        <f>VLOOKUP(A127,[1]ALIATA!$A:$I,9,)</f>
        <v>0</v>
      </c>
      <c r="P127" s="24">
        <f>VLOOKUP(M127,[2]Plan2!$A$9:$I$207,9,)</f>
        <v>0</v>
      </c>
    </row>
    <row r="128" spans="1:16" x14ac:dyDescent="0.25">
      <c r="A128" s="1">
        <v>220427</v>
      </c>
      <c r="B128" s="26" t="s">
        <v>144</v>
      </c>
      <c r="C128" s="1" t="s">
        <v>18</v>
      </c>
      <c r="D128" s="1">
        <v>89201701750</v>
      </c>
      <c r="E128" s="26" t="s">
        <v>185</v>
      </c>
      <c r="F128" s="1">
        <v>10401</v>
      </c>
      <c r="G128" s="26" t="s">
        <v>73</v>
      </c>
      <c r="H128" s="1" t="s">
        <v>502</v>
      </c>
      <c r="I128" s="40">
        <v>3.69</v>
      </c>
      <c r="J128" s="40">
        <v>3.69</v>
      </c>
      <c r="K128" s="73">
        <f t="shared" si="6"/>
        <v>0</v>
      </c>
      <c r="L128" s="28"/>
      <c r="M128" s="1">
        <v>220427</v>
      </c>
      <c r="N128" s="24" t="b">
        <f t="shared" si="7"/>
        <v>1</v>
      </c>
      <c r="O128" s="28">
        <f>VLOOKUP(A128,[1]ALIATA!$A:$I,9,)</f>
        <v>3.69</v>
      </c>
      <c r="P128" s="24">
        <f>VLOOKUP(M128,[2]Plan2!$A$9:$I$207,9,)</f>
        <v>3.69</v>
      </c>
    </row>
    <row r="129" spans="1:16" x14ac:dyDescent="0.25">
      <c r="A129" s="1">
        <v>236276</v>
      </c>
      <c r="B129" s="26" t="s">
        <v>145</v>
      </c>
      <c r="C129" s="1" t="s">
        <v>18</v>
      </c>
      <c r="D129" s="1">
        <v>89403201057</v>
      </c>
      <c r="E129" s="26" t="s">
        <v>185</v>
      </c>
      <c r="F129" s="1">
        <v>10802</v>
      </c>
      <c r="G129" s="26" t="s">
        <v>133</v>
      </c>
      <c r="H129" s="1" t="s">
        <v>502</v>
      </c>
      <c r="I129" s="40">
        <v>4.17</v>
      </c>
      <c r="J129" s="40">
        <v>4.17</v>
      </c>
      <c r="K129" s="73">
        <f t="shared" si="6"/>
        <v>0</v>
      </c>
      <c r="L129" s="28"/>
      <c r="M129" s="1">
        <v>236276</v>
      </c>
      <c r="N129" s="24" t="b">
        <f t="shared" si="7"/>
        <v>1</v>
      </c>
      <c r="O129" s="28">
        <f>VLOOKUP(A129,[1]ALIATA!$A:$I,9,)</f>
        <v>4.17</v>
      </c>
      <c r="P129" s="24">
        <f>VLOOKUP(M129,[2]Plan2!$A$9:$I$207,9,)</f>
        <v>4.17</v>
      </c>
    </row>
    <row r="130" spans="1:16" x14ac:dyDescent="0.25">
      <c r="A130" s="1">
        <v>236314</v>
      </c>
      <c r="B130" s="26" t="s">
        <v>146</v>
      </c>
      <c r="C130" s="1" t="s">
        <v>18</v>
      </c>
      <c r="D130" s="1">
        <v>89151103137</v>
      </c>
      <c r="E130" s="26" t="s">
        <v>185</v>
      </c>
      <c r="F130" s="1">
        <v>10301</v>
      </c>
      <c r="G130" s="26" t="s">
        <v>27</v>
      </c>
      <c r="H130" s="1" t="s">
        <v>502</v>
      </c>
      <c r="I130" s="40">
        <v>10.200000000000001</v>
      </c>
      <c r="J130" s="40">
        <v>10.25</v>
      </c>
      <c r="K130" s="73">
        <f t="shared" si="6"/>
        <v>-4.8780487804876982E-3</v>
      </c>
      <c r="L130" s="28"/>
      <c r="M130" s="1">
        <v>236314</v>
      </c>
      <c r="N130" s="24" t="b">
        <f t="shared" si="7"/>
        <v>1</v>
      </c>
      <c r="O130" s="28">
        <f>VLOOKUP(A130,[1]ALIATA!$A:$I,9,)</f>
        <v>10.200000000000001</v>
      </c>
      <c r="P130" s="24">
        <f>VLOOKUP(M130,[2]Plan2!$A$9:$I$207,9,)</f>
        <v>10.25</v>
      </c>
    </row>
    <row r="131" spans="1:16" x14ac:dyDescent="0.25">
      <c r="A131" s="1">
        <v>236315</v>
      </c>
      <c r="B131" s="26" t="s">
        <v>363</v>
      </c>
      <c r="C131" s="1" t="s">
        <v>11</v>
      </c>
      <c r="D131" s="1">
        <v>89151207188</v>
      </c>
      <c r="E131" s="26" t="s">
        <v>185</v>
      </c>
      <c r="F131" s="1">
        <v>10302</v>
      </c>
      <c r="G131" s="26" t="s">
        <v>32</v>
      </c>
      <c r="H131" s="1" t="s">
        <v>502</v>
      </c>
      <c r="I131" s="40">
        <v>8.5</v>
      </c>
      <c r="J131" s="40">
        <v>8.56</v>
      </c>
      <c r="K131" s="73">
        <f t="shared" si="6"/>
        <v>-7.0093457943926074E-3</v>
      </c>
      <c r="L131" s="28"/>
      <c r="M131" s="1">
        <v>236315</v>
      </c>
      <c r="N131" s="24" t="b">
        <f t="shared" si="7"/>
        <v>1</v>
      </c>
      <c r="O131" s="28">
        <f>VLOOKUP(A131,[1]ALIATA!$A:$I,9,)</f>
        <v>8.5</v>
      </c>
      <c r="P131" s="24">
        <f>VLOOKUP(M131,[2]Plan2!$A$9:$I$207,9,)</f>
        <v>8.56</v>
      </c>
    </row>
    <row r="132" spans="1:16" x14ac:dyDescent="0.25">
      <c r="A132" s="1">
        <v>236316</v>
      </c>
      <c r="B132" s="26" t="s">
        <v>147</v>
      </c>
      <c r="C132" s="1" t="s">
        <v>11</v>
      </c>
      <c r="D132" s="1">
        <v>89151207269</v>
      </c>
      <c r="E132" s="26" t="s">
        <v>185</v>
      </c>
      <c r="F132" s="1">
        <v>10302</v>
      </c>
      <c r="G132" s="26" t="s">
        <v>32</v>
      </c>
      <c r="H132" s="1" t="s">
        <v>502</v>
      </c>
      <c r="I132" s="40">
        <v>1.05</v>
      </c>
      <c r="J132" s="40">
        <v>1.1000000000000001</v>
      </c>
      <c r="K132" s="73">
        <f t="shared" si="6"/>
        <v>-4.5454545454545525E-2</v>
      </c>
      <c r="L132" s="28"/>
      <c r="M132" s="1">
        <v>236316</v>
      </c>
      <c r="N132" s="24" t="b">
        <f t="shared" si="7"/>
        <v>1</v>
      </c>
      <c r="O132" s="28">
        <f>VLOOKUP(A132,[1]ALIATA!$A:$I,9,)</f>
        <v>1.05</v>
      </c>
      <c r="P132" s="24">
        <f>VLOOKUP(M132,[2]Plan2!$A$9:$I$207,9,)</f>
        <v>1.1000000000000001</v>
      </c>
    </row>
    <row r="133" spans="1:16" x14ac:dyDescent="0.25">
      <c r="A133" s="1">
        <v>236317</v>
      </c>
      <c r="B133" s="26" t="s">
        <v>148</v>
      </c>
      <c r="C133" s="1" t="s">
        <v>11</v>
      </c>
      <c r="D133" s="1">
        <v>89151207340</v>
      </c>
      <c r="E133" s="26" t="s">
        <v>185</v>
      </c>
      <c r="F133" s="1">
        <v>10302</v>
      </c>
      <c r="G133" s="26" t="s">
        <v>32</v>
      </c>
      <c r="H133" s="1" t="s">
        <v>502</v>
      </c>
      <c r="I133" s="198">
        <v>5.5</v>
      </c>
      <c r="J133" s="40">
        <v>6.66</v>
      </c>
      <c r="K133" s="73">
        <f t="shared" si="6"/>
        <v>-0.17417417417417425</v>
      </c>
      <c r="L133" s="28"/>
      <c r="M133" s="1">
        <v>236317</v>
      </c>
      <c r="N133" s="24" t="b">
        <f t="shared" si="7"/>
        <v>1</v>
      </c>
      <c r="O133" s="28">
        <f>VLOOKUP(A133,[1]ALIATA!$A:$I,9,)</f>
        <v>5.5</v>
      </c>
      <c r="P133" s="24">
        <f>VLOOKUP(M133,[2]Plan2!$A$9:$I$207,9,)</f>
        <v>6.66</v>
      </c>
    </row>
    <row r="134" spans="1:16" x14ac:dyDescent="0.25">
      <c r="A134" s="1">
        <v>236318</v>
      </c>
      <c r="B134" s="26" t="s">
        <v>149</v>
      </c>
      <c r="C134" s="1" t="s">
        <v>11</v>
      </c>
      <c r="D134" s="1">
        <v>89151207420</v>
      </c>
      <c r="E134" s="26" t="s">
        <v>185</v>
      </c>
      <c r="F134" s="1">
        <v>10302</v>
      </c>
      <c r="G134" s="26" t="s">
        <v>32</v>
      </c>
      <c r="H134" s="1" t="s">
        <v>502</v>
      </c>
      <c r="I134" s="198">
        <v>8.33</v>
      </c>
      <c r="J134" s="40">
        <v>5</v>
      </c>
      <c r="K134" s="73">
        <f t="shared" si="6"/>
        <v>0.66599999999999993</v>
      </c>
      <c r="L134" s="28"/>
      <c r="M134" s="1">
        <v>236318</v>
      </c>
      <c r="N134" s="24" t="b">
        <f t="shared" si="7"/>
        <v>1</v>
      </c>
      <c r="O134" s="28">
        <f>VLOOKUP(A134,[1]ALIATA!$A:$I,9,)</f>
        <v>8.33</v>
      </c>
      <c r="P134" s="24">
        <f>VLOOKUP(M134,[2]Plan2!$A$9:$I$207,9,)</f>
        <v>5</v>
      </c>
    </row>
    <row r="135" spans="1:16" x14ac:dyDescent="0.25">
      <c r="A135" s="1">
        <v>236320</v>
      </c>
      <c r="B135" s="26" t="s">
        <v>110</v>
      </c>
      <c r="C135" s="1" t="s">
        <v>18</v>
      </c>
      <c r="D135" s="1">
        <v>89201802866</v>
      </c>
      <c r="E135" s="26" t="s">
        <v>185</v>
      </c>
      <c r="F135" s="1">
        <v>10402</v>
      </c>
      <c r="G135" s="26" t="s">
        <v>80</v>
      </c>
      <c r="H135" s="1" t="s">
        <v>502</v>
      </c>
      <c r="I135" s="40">
        <v>0.22</v>
      </c>
      <c r="J135" s="40">
        <v>0.33</v>
      </c>
      <c r="K135" s="73">
        <f t="shared" si="6"/>
        <v>-0.33333333333333337</v>
      </c>
      <c r="L135" s="28"/>
      <c r="M135" s="1">
        <v>236320</v>
      </c>
      <c r="N135" s="24" t="b">
        <f t="shared" si="7"/>
        <v>1</v>
      </c>
      <c r="O135" s="28">
        <f>VLOOKUP(A135,[1]ALIATA!$A:$I,9,)</f>
        <v>0.22</v>
      </c>
      <c r="P135" s="24">
        <f>VLOOKUP(M135,[2]Plan2!$A$9:$I$207,9,)</f>
        <v>0.33</v>
      </c>
    </row>
    <row r="136" spans="1:16" x14ac:dyDescent="0.25">
      <c r="A136" s="1">
        <v>236322</v>
      </c>
      <c r="B136" s="26" t="s">
        <v>150</v>
      </c>
      <c r="C136" s="1" t="s">
        <v>11</v>
      </c>
      <c r="D136" s="1">
        <v>89050302100</v>
      </c>
      <c r="E136" s="26" t="s">
        <v>185</v>
      </c>
      <c r="F136" s="1">
        <v>10102</v>
      </c>
      <c r="G136" s="26" t="s">
        <v>16</v>
      </c>
      <c r="H136" s="1" t="s">
        <v>502</v>
      </c>
      <c r="I136" s="198">
        <v>14.46</v>
      </c>
      <c r="J136" s="40">
        <v>10.5</v>
      </c>
      <c r="K136" s="73">
        <f t="shared" ref="K136:K167" si="8">I136/J136-1</f>
        <v>0.37714285714285722</v>
      </c>
      <c r="L136" s="28"/>
      <c r="M136" s="1">
        <v>236322</v>
      </c>
      <c r="N136" s="24" t="b">
        <f t="shared" ref="N136:N167" si="9">A136=M136</f>
        <v>1</v>
      </c>
      <c r="O136" s="28">
        <f>VLOOKUP(A136,[1]ALIATA!$A:$I,9,)</f>
        <v>14.46</v>
      </c>
      <c r="P136" s="24">
        <f>VLOOKUP(M136,[2]Plan2!$A$9:$I$207,9,)</f>
        <v>10.5</v>
      </c>
    </row>
    <row r="137" spans="1:16" x14ac:dyDescent="0.25">
      <c r="A137" s="1">
        <v>236323</v>
      </c>
      <c r="B137" s="26" t="s">
        <v>130</v>
      </c>
      <c r="C137" s="1" t="s">
        <v>18</v>
      </c>
      <c r="D137" s="1">
        <v>89050700849</v>
      </c>
      <c r="E137" s="26" t="s">
        <v>185</v>
      </c>
      <c r="F137" s="1">
        <v>10103</v>
      </c>
      <c r="G137" s="26" t="s">
        <v>19</v>
      </c>
      <c r="H137" s="1" t="s">
        <v>502</v>
      </c>
      <c r="I137" s="40">
        <v>26.53</v>
      </c>
      <c r="J137" s="40">
        <v>26.53</v>
      </c>
      <c r="K137" s="73">
        <f t="shared" si="8"/>
        <v>0</v>
      </c>
      <c r="L137" s="28"/>
      <c r="M137" s="1">
        <v>236323</v>
      </c>
      <c r="N137" s="24" t="b">
        <f t="shared" si="9"/>
        <v>1</v>
      </c>
      <c r="O137" s="28">
        <f>VLOOKUP(A137,[1]ALIATA!$A:$I,9,)</f>
        <v>26.53</v>
      </c>
      <c r="P137" s="24">
        <f>VLOOKUP(M137,[2]Plan2!$A$9:$I$207,9,)</f>
        <v>26.53</v>
      </c>
    </row>
    <row r="138" spans="1:16" x14ac:dyDescent="0.25">
      <c r="A138" s="1">
        <v>236326</v>
      </c>
      <c r="B138" s="26" t="s">
        <v>151</v>
      </c>
      <c r="C138" s="1" t="s">
        <v>18</v>
      </c>
      <c r="D138" s="1">
        <v>89201701830</v>
      </c>
      <c r="E138" s="26" t="s">
        <v>185</v>
      </c>
      <c r="F138" s="1">
        <v>10401</v>
      </c>
      <c r="G138" s="26" t="s">
        <v>73</v>
      </c>
      <c r="H138" s="1" t="s">
        <v>502</v>
      </c>
      <c r="I138" s="40">
        <v>3.69</v>
      </c>
      <c r="J138" s="40">
        <v>3.69</v>
      </c>
      <c r="K138" s="73">
        <f t="shared" si="8"/>
        <v>0</v>
      </c>
      <c r="L138" s="28"/>
      <c r="M138" s="1">
        <v>236326</v>
      </c>
      <c r="N138" s="24" t="b">
        <f t="shared" si="9"/>
        <v>1</v>
      </c>
      <c r="O138" s="28">
        <f>VLOOKUP(A138,[1]ALIATA!$A:$I,9,)</f>
        <v>3.69</v>
      </c>
      <c r="P138" s="24">
        <f>VLOOKUP(M138,[2]Plan2!$A$9:$I$207,9,)</f>
        <v>3.69</v>
      </c>
    </row>
    <row r="139" spans="1:16" x14ac:dyDescent="0.25">
      <c r="A139" s="1">
        <v>236328</v>
      </c>
      <c r="B139" s="26" t="s">
        <v>152</v>
      </c>
      <c r="C139" s="1" t="s">
        <v>18</v>
      </c>
      <c r="D139" s="1">
        <v>89252400404</v>
      </c>
      <c r="E139" s="26" t="s">
        <v>185</v>
      </c>
      <c r="F139" s="1">
        <v>10502</v>
      </c>
      <c r="G139" s="26" t="s">
        <v>84</v>
      </c>
      <c r="H139" s="1" t="s">
        <v>502</v>
      </c>
      <c r="I139" s="40">
        <v>4.0200000000000005</v>
      </c>
      <c r="J139" s="40">
        <v>4.0200000000000005</v>
      </c>
      <c r="K139" s="73">
        <f t="shared" si="8"/>
        <v>0</v>
      </c>
      <c r="L139" s="28"/>
      <c r="M139" s="1">
        <v>236328</v>
      </c>
      <c r="N139" s="24" t="b">
        <f t="shared" si="9"/>
        <v>1</v>
      </c>
      <c r="O139" s="28">
        <f>VLOOKUP(A139,[1]ALIATA!$A:$I,9,)</f>
        <v>4.0200000000000005</v>
      </c>
      <c r="P139" s="24">
        <f>VLOOKUP(M139,[2]Plan2!$A$9:$I$207,9,)</f>
        <v>4.0200000000000005</v>
      </c>
    </row>
    <row r="140" spans="1:16" x14ac:dyDescent="0.25">
      <c r="A140" s="1">
        <v>236329</v>
      </c>
      <c r="B140" s="26" t="s">
        <v>153</v>
      </c>
      <c r="C140" s="1" t="s">
        <v>18</v>
      </c>
      <c r="D140" s="1">
        <v>89453700464</v>
      </c>
      <c r="E140" s="26" t="s">
        <v>185</v>
      </c>
      <c r="F140" s="1">
        <v>10901</v>
      </c>
      <c r="G140" s="26" t="s">
        <v>89</v>
      </c>
      <c r="H140" s="1" t="s">
        <v>502</v>
      </c>
      <c r="I140" s="40">
        <v>11.55</v>
      </c>
      <c r="J140" s="40">
        <v>11.55</v>
      </c>
      <c r="K140" s="73">
        <f t="shared" si="8"/>
        <v>0</v>
      </c>
      <c r="L140" s="28"/>
      <c r="M140" s="1">
        <v>236329</v>
      </c>
      <c r="N140" s="24" t="b">
        <f t="shared" si="9"/>
        <v>1</v>
      </c>
      <c r="O140" s="28">
        <f>VLOOKUP(A140,[1]ALIATA!$A:$I,9,)</f>
        <v>11.55</v>
      </c>
      <c r="P140" s="24">
        <f>VLOOKUP(M140,[2]Plan2!$A$9:$I$207,9,)</f>
        <v>11.55</v>
      </c>
    </row>
    <row r="141" spans="1:16" x14ac:dyDescent="0.25">
      <c r="A141" s="1">
        <v>236330</v>
      </c>
      <c r="B141" s="26" t="s">
        <v>154</v>
      </c>
      <c r="C141" s="1" t="s">
        <v>18</v>
      </c>
      <c r="D141" s="1">
        <v>89504100507</v>
      </c>
      <c r="E141" s="26" t="s">
        <v>185</v>
      </c>
      <c r="F141" s="1">
        <v>11001</v>
      </c>
      <c r="G141" s="26" t="s">
        <v>93</v>
      </c>
      <c r="H141" s="1" t="s">
        <v>502</v>
      </c>
      <c r="I141" s="40">
        <v>1.59</v>
      </c>
      <c r="J141" s="40">
        <v>1.59</v>
      </c>
      <c r="K141" s="73">
        <f t="shared" si="8"/>
        <v>0</v>
      </c>
      <c r="L141" s="28"/>
      <c r="M141" s="1">
        <v>236330</v>
      </c>
      <c r="N141" s="24" t="b">
        <f t="shared" si="9"/>
        <v>1</v>
      </c>
      <c r="O141" s="28">
        <f>VLOOKUP(A141,[1]ALIATA!$A:$I,9,)</f>
        <v>1.59</v>
      </c>
      <c r="P141" s="24">
        <f>VLOOKUP(M141,[2]Plan2!$A$9:$I$207,9,)</f>
        <v>1.59</v>
      </c>
    </row>
    <row r="142" spans="1:16" x14ac:dyDescent="0.25">
      <c r="A142" s="1">
        <v>259248</v>
      </c>
      <c r="B142" s="26" t="s">
        <v>155</v>
      </c>
      <c r="C142" s="1" t="s">
        <v>18</v>
      </c>
      <c r="D142" s="1">
        <v>89403309257</v>
      </c>
      <c r="E142" s="26" t="s">
        <v>185</v>
      </c>
      <c r="F142" s="1">
        <v>10802</v>
      </c>
      <c r="G142" s="26" t="s">
        <v>133</v>
      </c>
      <c r="H142" s="1" t="s">
        <v>502</v>
      </c>
      <c r="I142" s="40">
        <v>260.64999999999998</v>
      </c>
      <c r="J142" s="40">
        <v>259.48</v>
      </c>
      <c r="K142" s="73">
        <f t="shared" si="8"/>
        <v>4.5090180360720655E-3</v>
      </c>
      <c r="L142" s="28"/>
      <c r="M142" s="1">
        <v>259248</v>
      </c>
      <c r="N142" s="24" t="b">
        <f t="shared" si="9"/>
        <v>1</v>
      </c>
      <c r="O142" s="28">
        <f>VLOOKUP(A142,[1]ALIATA!$A:$I,9,)</f>
        <v>260.64999999999998</v>
      </c>
      <c r="P142" s="24">
        <f>VLOOKUP(M142,[2]Plan2!$A$9:$I$207,9,)</f>
        <v>259.48</v>
      </c>
    </row>
    <row r="143" spans="1:16" x14ac:dyDescent="0.25">
      <c r="A143" s="1">
        <v>259249</v>
      </c>
      <c r="B143" s="26" t="s">
        <v>156</v>
      </c>
      <c r="C143" s="1" t="s">
        <v>18</v>
      </c>
      <c r="D143" s="1">
        <v>89403306150</v>
      </c>
      <c r="E143" s="26" t="s">
        <v>185</v>
      </c>
      <c r="F143" s="1">
        <v>10802</v>
      </c>
      <c r="G143" s="26" t="s">
        <v>133</v>
      </c>
      <c r="H143" s="1" t="s">
        <v>502</v>
      </c>
      <c r="I143" s="40">
        <v>108.84</v>
      </c>
      <c r="J143" s="40">
        <v>108.84</v>
      </c>
      <c r="K143" s="73">
        <f t="shared" si="8"/>
        <v>0</v>
      </c>
      <c r="L143" s="28"/>
      <c r="M143" s="1">
        <v>259249</v>
      </c>
      <c r="N143" s="24" t="b">
        <f t="shared" si="9"/>
        <v>1</v>
      </c>
      <c r="O143" s="28">
        <f>VLOOKUP(A143,[1]ALIATA!$A:$I,9,)</f>
        <v>108.84</v>
      </c>
      <c r="P143" s="24">
        <f>VLOOKUP(M143,[2]Plan2!$A$9:$I$207,9,)</f>
        <v>108.84</v>
      </c>
    </row>
    <row r="144" spans="1:16" x14ac:dyDescent="0.25">
      <c r="A144" s="1">
        <v>259250</v>
      </c>
      <c r="B144" s="26" t="s">
        <v>157</v>
      </c>
      <c r="C144" s="1" t="s">
        <v>18</v>
      </c>
      <c r="D144" s="1">
        <v>89403305774</v>
      </c>
      <c r="E144" s="26" t="s">
        <v>185</v>
      </c>
      <c r="F144" s="1">
        <v>10802</v>
      </c>
      <c r="G144" s="26" t="s">
        <v>133</v>
      </c>
      <c r="H144" s="1" t="s">
        <v>502</v>
      </c>
      <c r="I144" s="40">
        <v>188.8</v>
      </c>
      <c r="J144" s="40">
        <v>188.8</v>
      </c>
      <c r="K144" s="73">
        <f t="shared" si="8"/>
        <v>0</v>
      </c>
      <c r="L144" s="28"/>
      <c r="M144" s="1">
        <v>259250</v>
      </c>
      <c r="N144" s="24" t="b">
        <f t="shared" si="9"/>
        <v>1</v>
      </c>
      <c r="O144" s="28">
        <f>VLOOKUP(A144,[1]ALIATA!$A:$I,9,)</f>
        <v>188.8</v>
      </c>
      <c r="P144" s="24">
        <f>VLOOKUP(M144,[2]Plan2!$A$9:$I$207,9,)</f>
        <v>188.8</v>
      </c>
    </row>
    <row r="145" spans="1:16" x14ac:dyDescent="0.25">
      <c r="A145" s="1">
        <v>259252</v>
      </c>
      <c r="B145" s="26" t="s">
        <v>158</v>
      </c>
      <c r="C145" s="1" t="s">
        <v>18</v>
      </c>
      <c r="D145" s="1">
        <v>89403302406</v>
      </c>
      <c r="E145" s="26" t="s">
        <v>185</v>
      </c>
      <c r="F145" s="1">
        <v>10802</v>
      </c>
      <c r="G145" s="26" t="s">
        <v>133</v>
      </c>
      <c r="H145" s="1" t="s">
        <v>502</v>
      </c>
      <c r="I145" s="40">
        <v>51.2</v>
      </c>
      <c r="J145" s="40">
        <v>51.2</v>
      </c>
      <c r="K145" s="73">
        <f t="shared" si="8"/>
        <v>0</v>
      </c>
      <c r="L145" s="28"/>
      <c r="M145" s="1">
        <v>259252</v>
      </c>
      <c r="N145" s="24" t="b">
        <f t="shared" si="9"/>
        <v>1</v>
      </c>
      <c r="O145" s="28">
        <f>VLOOKUP(A145,[1]ALIATA!$A:$I,9,)</f>
        <v>51.2</v>
      </c>
      <c r="P145" s="24">
        <f>VLOOKUP(M145,[2]Plan2!$A$9:$I$207,9,)</f>
        <v>51.2</v>
      </c>
    </row>
    <row r="146" spans="1:16" x14ac:dyDescent="0.25">
      <c r="A146" s="1">
        <v>259254</v>
      </c>
      <c r="B146" s="26" t="s">
        <v>159</v>
      </c>
      <c r="C146" s="1" t="s">
        <v>18</v>
      </c>
      <c r="D146" s="1">
        <v>89403303054</v>
      </c>
      <c r="E146" s="26" t="s">
        <v>185</v>
      </c>
      <c r="F146" s="1">
        <v>10802</v>
      </c>
      <c r="G146" s="26" t="s">
        <v>133</v>
      </c>
      <c r="H146" s="1" t="s">
        <v>502</v>
      </c>
      <c r="I146" s="40">
        <v>279.99</v>
      </c>
      <c r="J146" s="40">
        <v>279.99</v>
      </c>
      <c r="K146" s="73">
        <f t="shared" si="8"/>
        <v>0</v>
      </c>
      <c r="L146" s="28"/>
      <c r="M146" s="1">
        <v>259254</v>
      </c>
      <c r="N146" s="24" t="b">
        <f t="shared" si="9"/>
        <v>1</v>
      </c>
      <c r="O146" s="28">
        <f>VLOOKUP(A146,[1]ALIATA!$A:$I,9,)</f>
        <v>279.99</v>
      </c>
      <c r="P146" s="24">
        <f>VLOOKUP(M146,[2]Plan2!$A$9:$I$207,9,)</f>
        <v>279.99</v>
      </c>
    </row>
    <row r="147" spans="1:16" x14ac:dyDescent="0.25">
      <c r="A147" s="1">
        <v>259255</v>
      </c>
      <c r="B147" s="26" t="s">
        <v>160</v>
      </c>
      <c r="C147" s="1" t="s">
        <v>18</v>
      </c>
      <c r="D147" s="1">
        <v>89403307637</v>
      </c>
      <c r="E147" s="26" t="s">
        <v>185</v>
      </c>
      <c r="F147" s="1">
        <v>10802</v>
      </c>
      <c r="G147" s="26" t="s">
        <v>133</v>
      </c>
      <c r="H147" s="1" t="s">
        <v>502</v>
      </c>
      <c r="I147" s="40">
        <v>20.89</v>
      </c>
      <c r="J147" s="40">
        <v>17.86</v>
      </c>
      <c r="K147" s="73">
        <f t="shared" si="8"/>
        <v>0.16965285554311316</v>
      </c>
      <c r="L147" s="28"/>
      <c r="M147" s="1">
        <v>259255</v>
      </c>
      <c r="N147" s="24" t="b">
        <f t="shared" si="9"/>
        <v>1</v>
      </c>
      <c r="O147" s="28">
        <f>VLOOKUP(A147,[1]ALIATA!$A:$I,9,)</f>
        <v>20.89</v>
      </c>
      <c r="P147" s="24">
        <f>VLOOKUP(M147,[2]Plan2!$A$9:$I$207,9,)</f>
        <v>17.86</v>
      </c>
    </row>
    <row r="148" spans="1:16" x14ac:dyDescent="0.25">
      <c r="A148" s="1">
        <v>259256</v>
      </c>
      <c r="B148" s="26" t="s">
        <v>161</v>
      </c>
      <c r="C148" s="1" t="s">
        <v>18</v>
      </c>
      <c r="D148" s="1">
        <v>89403306401</v>
      </c>
      <c r="E148" s="26" t="s">
        <v>185</v>
      </c>
      <c r="F148" s="1">
        <v>10802</v>
      </c>
      <c r="G148" s="26" t="s">
        <v>133</v>
      </c>
      <c r="H148" s="1" t="s">
        <v>502</v>
      </c>
      <c r="I148" s="40">
        <v>51.980000000000004</v>
      </c>
      <c r="J148" s="40">
        <v>77.97</v>
      </c>
      <c r="K148" s="73">
        <f t="shared" si="8"/>
        <v>-0.33333333333333326</v>
      </c>
      <c r="L148" s="28"/>
      <c r="M148" s="1">
        <v>259256</v>
      </c>
      <c r="N148" s="24" t="b">
        <f t="shared" si="9"/>
        <v>1</v>
      </c>
      <c r="O148" s="28">
        <f>VLOOKUP(A148,[1]ALIATA!$A:$I,9,)</f>
        <v>51.980000000000004</v>
      </c>
      <c r="P148" s="24">
        <f>VLOOKUP(M148,[2]Plan2!$A$9:$I$207,9,)</f>
        <v>77.97</v>
      </c>
    </row>
    <row r="149" spans="1:16" x14ac:dyDescent="0.25">
      <c r="A149" s="1">
        <v>259257</v>
      </c>
      <c r="B149" s="26" t="s">
        <v>162</v>
      </c>
      <c r="C149" s="1" t="s">
        <v>18</v>
      </c>
      <c r="D149" s="1">
        <v>89403403008</v>
      </c>
      <c r="E149" s="26" t="s">
        <v>185</v>
      </c>
      <c r="F149" s="1">
        <v>10802</v>
      </c>
      <c r="G149" s="26" t="s">
        <v>133</v>
      </c>
      <c r="H149" s="1" t="s">
        <v>502</v>
      </c>
      <c r="I149" s="198">
        <v>34.04</v>
      </c>
      <c r="J149" s="40">
        <v>46.42</v>
      </c>
      <c r="K149" s="73">
        <f t="shared" si="8"/>
        <v>-0.26669538991813879</v>
      </c>
      <c r="L149" s="28"/>
      <c r="M149" s="1">
        <v>259257</v>
      </c>
      <c r="N149" s="24" t="b">
        <f t="shared" si="9"/>
        <v>1</v>
      </c>
      <c r="O149" s="28">
        <f>VLOOKUP(A149,[1]ALIATA!$A:$I,9,)</f>
        <v>34.04</v>
      </c>
      <c r="P149" s="24">
        <f>VLOOKUP(M149,[2]Plan2!$A$9:$I$207,9,)</f>
        <v>46.42</v>
      </c>
    </row>
    <row r="150" spans="1:16" x14ac:dyDescent="0.25">
      <c r="A150" s="1">
        <v>259258</v>
      </c>
      <c r="B150" s="26" t="s">
        <v>163</v>
      </c>
      <c r="C150" s="1" t="s">
        <v>18</v>
      </c>
      <c r="D150" s="1">
        <v>89101003368</v>
      </c>
      <c r="E150" s="26" t="s">
        <v>185</v>
      </c>
      <c r="F150" s="1">
        <v>10201</v>
      </c>
      <c r="G150" s="26" t="s">
        <v>21</v>
      </c>
      <c r="H150" s="1" t="s">
        <v>502</v>
      </c>
      <c r="I150" s="40">
        <v>4.07</v>
      </c>
      <c r="J150" s="40">
        <v>4.07</v>
      </c>
      <c r="K150" s="73">
        <f t="shared" si="8"/>
        <v>0</v>
      </c>
      <c r="L150" s="28"/>
      <c r="M150" s="1">
        <v>259258</v>
      </c>
      <c r="N150" s="24" t="b">
        <f t="shared" si="9"/>
        <v>1</v>
      </c>
      <c r="O150" s="28">
        <f>VLOOKUP(A150,[1]ALIATA!$A:$I,9,)</f>
        <v>4.07</v>
      </c>
      <c r="P150" s="24">
        <f>VLOOKUP(M150,[2]Plan2!$A$9:$I$207,9,)</f>
        <v>4.07</v>
      </c>
    </row>
    <row r="151" spans="1:16" x14ac:dyDescent="0.25">
      <c r="A151" s="1">
        <v>261404</v>
      </c>
      <c r="B151" s="26" t="s">
        <v>164</v>
      </c>
      <c r="C151" s="1" t="s">
        <v>18</v>
      </c>
      <c r="D151" s="1">
        <v>89201702055</v>
      </c>
      <c r="E151" s="26" t="s">
        <v>185</v>
      </c>
      <c r="F151" s="1">
        <v>10401</v>
      </c>
      <c r="G151" s="26" t="s">
        <v>73</v>
      </c>
      <c r="H151" s="1" t="s">
        <v>502</v>
      </c>
      <c r="I151" s="40">
        <v>4.0999999999999996</v>
      </c>
      <c r="J151" s="40">
        <v>4.0999999999999996</v>
      </c>
      <c r="K151" s="73">
        <f t="shared" si="8"/>
        <v>0</v>
      </c>
      <c r="L151" s="28"/>
      <c r="M151" s="1">
        <v>261404</v>
      </c>
      <c r="N151" s="24" t="b">
        <f t="shared" si="9"/>
        <v>1</v>
      </c>
      <c r="O151" s="28">
        <f>VLOOKUP(A151,[1]ALIATA!$A:$I,9,)</f>
        <v>4.0999999999999996</v>
      </c>
      <c r="P151" s="24">
        <f>VLOOKUP(M151,[2]Plan2!$A$9:$I$207,9,)</f>
        <v>4.0999999999999996</v>
      </c>
    </row>
    <row r="152" spans="1:16" x14ac:dyDescent="0.25">
      <c r="A152" s="1">
        <v>269887</v>
      </c>
      <c r="B152" s="26" t="s">
        <v>165</v>
      </c>
      <c r="C152" s="1" t="s">
        <v>18</v>
      </c>
      <c r="D152" s="1">
        <v>89101003449</v>
      </c>
      <c r="E152" s="26" t="s">
        <v>185</v>
      </c>
      <c r="F152" s="1">
        <v>10201</v>
      </c>
      <c r="G152" s="26" t="s">
        <v>21</v>
      </c>
      <c r="H152" s="1" t="s">
        <v>502</v>
      </c>
      <c r="I152" s="40">
        <v>5.78</v>
      </c>
      <c r="J152" s="40">
        <v>5.78</v>
      </c>
      <c r="K152" s="73">
        <f t="shared" si="8"/>
        <v>0</v>
      </c>
      <c r="L152" s="28"/>
      <c r="M152" s="1">
        <v>269887</v>
      </c>
      <c r="N152" s="24" t="b">
        <f t="shared" si="9"/>
        <v>1</v>
      </c>
      <c r="O152" s="28">
        <f>VLOOKUP(A152,[1]ALIATA!$A:$I,9,)</f>
        <v>5.78</v>
      </c>
      <c r="P152" s="24">
        <f>VLOOKUP(M152,[2]Plan2!$A$9:$I$207,9,)</f>
        <v>5.78</v>
      </c>
    </row>
    <row r="153" spans="1:16" x14ac:dyDescent="0.25">
      <c r="A153" s="1">
        <v>272995</v>
      </c>
      <c r="B153" s="26" t="s">
        <v>166</v>
      </c>
      <c r="C153" s="1" t="s">
        <v>18</v>
      </c>
      <c r="D153" s="1">
        <v>89201605289</v>
      </c>
      <c r="E153" s="26" t="s">
        <v>185</v>
      </c>
      <c r="F153" s="1">
        <v>10401</v>
      </c>
      <c r="G153" s="26" t="s">
        <v>73</v>
      </c>
      <c r="H153" s="1" t="s">
        <v>502</v>
      </c>
      <c r="I153" s="40">
        <v>2.75</v>
      </c>
      <c r="J153" s="40">
        <v>2.75</v>
      </c>
      <c r="K153" s="73">
        <f t="shared" si="8"/>
        <v>0</v>
      </c>
      <c r="L153" s="28"/>
      <c r="M153" s="1">
        <v>272995</v>
      </c>
      <c r="N153" s="24" t="b">
        <f t="shared" si="9"/>
        <v>1</v>
      </c>
      <c r="O153" s="28">
        <f>VLOOKUP(A153,[1]ALIATA!$A:$I,9,)</f>
        <v>2.75</v>
      </c>
      <c r="P153" s="24">
        <f>VLOOKUP(M153,[2]Plan2!$A$9:$I$207,9,)</f>
        <v>2.75</v>
      </c>
    </row>
    <row r="154" spans="1:16" x14ac:dyDescent="0.25">
      <c r="A154" s="1">
        <v>272996</v>
      </c>
      <c r="B154" s="26" t="s">
        <v>167</v>
      </c>
      <c r="C154" s="1" t="s">
        <v>18</v>
      </c>
      <c r="D154" s="1">
        <v>89201605360</v>
      </c>
      <c r="E154" s="26" t="s">
        <v>185</v>
      </c>
      <c r="F154" s="1">
        <v>10401</v>
      </c>
      <c r="G154" s="26" t="s">
        <v>73</v>
      </c>
      <c r="H154" s="1" t="s">
        <v>502</v>
      </c>
      <c r="I154" s="40">
        <v>3.33</v>
      </c>
      <c r="J154" s="40">
        <v>3.33</v>
      </c>
      <c r="K154" s="73">
        <f t="shared" si="8"/>
        <v>0</v>
      </c>
      <c r="L154" s="28"/>
      <c r="M154" s="1">
        <v>272996</v>
      </c>
      <c r="N154" s="24" t="b">
        <f t="shared" si="9"/>
        <v>1</v>
      </c>
      <c r="O154" s="28">
        <f>VLOOKUP(A154,[1]ALIATA!$A:$I,9,)</f>
        <v>3.33</v>
      </c>
      <c r="P154" s="24">
        <f>VLOOKUP(M154,[2]Plan2!$A$9:$I$207,9,)</f>
        <v>3.33</v>
      </c>
    </row>
    <row r="155" spans="1:16" x14ac:dyDescent="0.25">
      <c r="A155" s="1">
        <v>272997</v>
      </c>
      <c r="B155" s="26" t="s">
        <v>168</v>
      </c>
      <c r="C155" s="1" t="s">
        <v>18</v>
      </c>
      <c r="D155" s="1">
        <v>89201605440</v>
      </c>
      <c r="E155" s="26" t="s">
        <v>185</v>
      </c>
      <c r="F155" s="1">
        <v>10401</v>
      </c>
      <c r="G155" s="26" t="s">
        <v>73</v>
      </c>
      <c r="H155" s="1" t="s">
        <v>502</v>
      </c>
      <c r="I155" s="40">
        <v>2.75</v>
      </c>
      <c r="J155" s="40">
        <v>2.75</v>
      </c>
      <c r="K155" s="73">
        <f t="shared" si="8"/>
        <v>0</v>
      </c>
      <c r="L155" s="28"/>
      <c r="M155" s="1">
        <v>272997</v>
      </c>
      <c r="N155" s="24" t="b">
        <f t="shared" si="9"/>
        <v>1</v>
      </c>
      <c r="O155" s="28">
        <f>VLOOKUP(A155,[1]ALIATA!$A:$I,9,)</f>
        <v>2.75</v>
      </c>
      <c r="P155" s="24">
        <f>VLOOKUP(M155,[2]Plan2!$A$9:$I$207,9,)</f>
        <v>2.75</v>
      </c>
    </row>
    <row r="156" spans="1:16" x14ac:dyDescent="0.25">
      <c r="A156" s="1">
        <v>273648</v>
      </c>
      <c r="B156" s="26" t="s">
        <v>169</v>
      </c>
      <c r="C156" s="1" t="s">
        <v>18</v>
      </c>
      <c r="D156" s="1">
        <v>89151103218</v>
      </c>
      <c r="E156" s="26" t="s">
        <v>185</v>
      </c>
      <c r="F156" s="1">
        <v>10301</v>
      </c>
      <c r="G156" s="26" t="s">
        <v>27</v>
      </c>
      <c r="H156" s="1" t="s">
        <v>502</v>
      </c>
      <c r="I156" s="40">
        <v>3.1</v>
      </c>
      <c r="J156" s="40">
        <v>3.06</v>
      </c>
      <c r="K156" s="73">
        <f t="shared" si="8"/>
        <v>1.3071895424836555E-2</v>
      </c>
      <c r="L156" s="28"/>
      <c r="M156" s="1">
        <v>273648</v>
      </c>
      <c r="N156" s="24" t="b">
        <f t="shared" si="9"/>
        <v>1</v>
      </c>
      <c r="O156" s="28">
        <f>VLOOKUP(A156,[1]ALIATA!$A:$I,9,)</f>
        <v>3.1</v>
      </c>
      <c r="P156" s="24">
        <f>VLOOKUP(M156,[2]Plan2!$A$9:$I$207,9,)</f>
        <v>3.06</v>
      </c>
    </row>
    <row r="157" spans="1:16" x14ac:dyDescent="0.25">
      <c r="A157" s="1">
        <v>278370</v>
      </c>
      <c r="B157" s="26" t="s">
        <v>170</v>
      </c>
      <c r="C157" s="1" t="s">
        <v>18</v>
      </c>
      <c r="D157" s="1">
        <v>89604401738</v>
      </c>
      <c r="E157" s="26" t="s">
        <v>185</v>
      </c>
      <c r="F157" s="1">
        <v>11201</v>
      </c>
      <c r="G157" s="26" t="s">
        <v>98</v>
      </c>
      <c r="H157" s="1" t="s">
        <v>502</v>
      </c>
      <c r="I157" s="40">
        <v>3.6</v>
      </c>
      <c r="J157" s="40">
        <v>4.83</v>
      </c>
      <c r="K157" s="73">
        <f t="shared" si="8"/>
        <v>-0.25465838509316774</v>
      </c>
      <c r="L157" s="28"/>
      <c r="M157" s="1">
        <v>278370</v>
      </c>
      <c r="N157" s="24" t="b">
        <f t="shared" si="9"/>
        <v>1</v>
      </c>
      <c r="O157" s="28">
        <f>VLOOKUP(A157,[1]ALIATA!$A:$I,9,)</f>
        <v>3.6</v>
      </c>
      <c r="P157" s="24">
        <f>VLOOKUP(M157,[2]Plan2!$A$9:$I$207,9,)</f>
        <v>4.83</v>
      </c>
    </row>
    <row r="158" spans="1:16" x14ac:dyDescent="0.25">
      <c r="A158" s="1">
        <v>278371</v>
      </c>
      <c r="B158" s="26" t="s">
        <v>170</v>
      </c>
      <c r="C158" s="1" t="s">
        <v>18</v>
      </c>
      <c r="D158" s="1">
        <v>89604401819</v>
      </c>
      <c r="E158" s="26" t="s">
        <v>185</v>
      </c>
      <c r="F158" s="1">
        <v>11201</v>
      </c>
      <c r="G158" s="26" t="s">
        <v>98</v>
      </c>
      <c r="H158" s="1" t="s">
        <v>502</v>
      </c>
      <c r="I158" s="198">
        <v>3.4</v>
      </c>
      <c r="J158" s="40">
        <v>11.39</v>
      </c>
      <c r="K158" s="73">
        <f t="shared" si="8"/>
        <v>-0.70149253731343286</v>
      </c>
      <c r="L158" s="28"/>
      <c r="M158" s="1">
        <v>278371</v>
      </c>
      <c r="N158" s="24" t="b">
        <f t="shared" si="9"/>
        <v>1</v>
      </c>
      <c r="O158" s="28">
        <f>VLOOKUP(A158,[1]ALIATA!$A:$I,9,)</f>
        <v>3.4</v>
      </c>
      <c r="P158" s="24">
        <f>VLOOKUP(M158,[2]Plan2!$A$9:$I$207,9,)</f>
        <v>11.39</v>
      </c>
    </row>
    <row r="159" spans="1:16" x14ac:dyDescent="0.25">
      <c r="A159" s="1">
        <v>278372</v>
      </c>
      <c r="B159" s="26" t="s">
        <v>171</v>
      </c>
      <c r="C159" s="1" t="s">
        <v>18</v>
      </c>
      <c r="D159" s="1">
        <v>89554201439</v>
      </c>
      <c r="E159" s="26" t="s">
        <v>185</v>
      </c>
      <c r="F159" s="1">
        <v>11101</v>
      </c>
      <c r="G159" s="26" t="s">
        <v>118</v>
      </c>
      <c r="H159" s="1" t="s">
        <v>502</v>
      </c>
      <c r="I159" s="198">
        <v>13.200000000000001</v>
      </c>
      <c r="J159" s="40">
        <v>13.18</v>
      </c>
      <c r="K159" s="73">
        <f t="shared" si="8"/>
        <v>1.5174506828528056E-3</v>
      </c>
      <c r="L159" s="28"/>
      <c r="M159" s="1">
        <v>278372</v>
      </c>
      <c r="N159" s="24" t="b">
        <f t="shared" si="9"/>
        <v>1</v>
      </c>
      <c r="O159" s="28">
        <f>VLOOKUP(A159,[1]ALIATA!$A:$I,9,)</f>
        <v>13.200000000000001</v>
      </c>
      <c r="P159" s="24">
        <f>VLOOKUP(M159,[2]Plan2!$A$9:$I$207,9,)</f>
        <v>13.18</v>
      </c>
    </row>
    <row r="160" spans="1:16" x14ac:dyDescent="0.25">
      <c r="A160" s="1">
        <v>278373</v>
      </c>
      <c r="B160" s="26" t="s">
        <v>172</v>
      </c>
      <c r="C160" s="1" t="s">
        <v>18</v>
      </c>
      <c r="D160" s="1">
        <v>89201902739</v>
      </c>
      <c r="E160" s="26" t="s">
        <v>185</v>
      </c>
      <c r="F160" s="1">
        <v>10402</v>
      </c>
      <c r="G160" s="26" t="s">
        <v>80</v>
      </c>
      <c r="H160" s="1" t="s">
        <v>502</v>
      </c>
      <c r="I160" s="40">
        <v>0.72</v>
      </c>
      <c r="J160" s="40">
        <v>0.72</v>
      </c>
      <c r="K160" s="73">
        <f t="shared" si="8"/>
        <v>0</v>
      </c>
      <c r="L160" s="28"/>
      <c r="M160" s="1">
        <v>278373</v>
      </c>
      <c r="N160" s="24" t="b">
        <f t="shared" si="9"/>
        <v>1</v>
      </c>
      <c r="O160" s="28">
        <f>VLOOKUP(A160,[1]ALIATA!$A:$I,9,)</f>
        <v>0.72</v>
      </c>
      <c r="P160" s="24">
        <f>VLOOKUP(M160,[2]Plan2!$A$9:$I$207,9,)</f>
        <v>0.72</v>
      </c>
    </row>
    <row r="161" spans="1:16" x14ac:dyDescent="0.25">
      <c r="A161" s="1">
        <v>278374</v>
      </c>
      <c r="B161" s="26" t="s">
        <v>173</v>
      </c>
      <c r="C161" s="1" t="s">
        <v>18</v>
      </c>
      <c r="D161" s="1">
        <v>89201803161</v>
      </c>
      <c r="E161" s="26" t="s">
        <v>185</v>
      </c>
      <c r="F161" s="1">
        <v>10402</v>
      </c>
      <c r="G161" s="26" t="s">
        <v>80</v>
      </c>
      <c r="H161" s="1" t="s">
        <v>502</v>
      </c>
      <c r="I161" s="40">
        <v>4.66</v>
      </c>
      <c r="J161" s="40">
        <v>4.66</v>
      </c>
      <c r="K161" s="73">
        <f t="shared" si="8"/>
        <v>0</v>
      </c>
      <c r="L161" s="28"/>
      <c r="M161" s="1">
        <v>278374</v>
      </c>
      <c r="N161" s="24" t="b">
        <f t="shared" si="9"/>
        <v>1</v>
      </c>
      <c r="O161" s="28">
        <f>VLOOKUP(A161,[1]ALIATA!$A:$I,9,)</f>
        <v>4.66</v>
      </c>
      <c r="P161" s="24">
        <f>VLOOKUP(M161,[2]Plan2!$A$9:$I$207,9,)</f>
        <v>4.66</v>
      </c>
    </row>
    <row r="162" spans="1:16" x14ac:dyDescent="0.25">
      <c r="A162" s="1">
        <v>278375</v>
      </c>
      <c r="B162" s="26" t="s">
        <v>110</v>
      </c>
      <c r="C162" s="1" t="s">
        <v>18</v>
      </c>
      <c r="D162" s="1">
        <v>89201802947</v>
      </c>
      <c r="E162" s="26" t="s">
        <v>185</v>
      </c>
      <c r="F162" s="1">
        <v>10402</v>
      </c>
      <c r="G162" s="26" t="s">
        <v>80</v>
      </c>
      <c r="H162" s="1" t="s">
        <v>502</v>
      </c>
      <c r="I162" s="40">
        <v>9.73</v>
      </c>
      <c r="J162" s="40">
        <v>6.99</v>
      </c>
      <c r="K162" s="73">
        <f t="shared" si="8"/>
        <v>0.39198855507868391</v>
      </c>
      <c r="L162" s="28"/>
      <c r="M162" s="1">
        <v>278375</v>
      </c>
      <c r="N162" s="24" t="b">
        <f t="shared" si="9"/>
        <v>1</v>
      </c>
      <c r="O162" s="28">
        <f>VLOOKUP(A162,[1]ALIATA!$A:$I,9,)</f>
        <v>9.73</v>
      </c>
      <c r="P162" s="24">
        <f>VLOOKUP(M162,[2]Plan2!$A$9:$I$207,9,)</f>
        <v>6.99</v>
      </c>
    </row>
    <row r="163" spans="1:16" x14ac:dyDescent="0.25">
      <c r="A163" s="1">
        <v>278376</v>
      </c>
      <c r="B163" s="26" t="s">
        <v>174</v>
      </c>
      <c r="C163" s="1" t="s">
        <v>18</v>
      </c>
      <c r="D163" s="1">
        <v>89201803080</v>
      </c>
      <c r="E163" s="26" t="s">
        <v>185</v>
      </c>
      <c r="F163" s="1">
        <v>10402</v>
      </c>
      <c r="G163" s="26" t="s">
        <v>80</v>
      </c>
      <c r="H163" s="1" t="s">
        <v>502</v>
      </c>
      <c r="I163" s="40">
        <v>0</v>
      </c>
      <c r="J163" s="40">
        <v>0</v>
      </c>
      <c r="K163" s="73" t="e">
        <f t="shared" si="8"/>
        <v>#DIV/0!</v>
      </c>
      <c r="L163" s="28"/>
      <c r="M163" s="1">
        <v>278376</v>
      </c>
      <c r="N163" s="24" t="b">
        <f t="shared" si="9"/>
        <v>1</v>
      </c>
      <c r="O163" s="28">
        <f>VLOOKUP(A163,[1]ALIATA!$A:$I,9,)</f>
        <v>0</v>
      </c>
      <c r="P163" s="24">
        <f>VLOOKUP(M163,[2]Plan2!$A$9:$I$207,9,)</f>
        <v>0</v>
      </c>
    </row>
    <row r="164" spans="1:16" x14ac:dyDescent="0.25">
      <c r="A164" s="1">
        <v>278377</v>
      </c>
      <c r="B164" s="26" t="s">
        <v>132</v>
      </c>
      <c r="C164" s="1" t="s">
        <v>18</v>
      </c>
      <c r="D164" s="1">
        <v>89403310000</v>
      </c>
      <c r="E164" s="26" t="s">
        <v>185</v>
      </c>
      <c r="F164" s="1">
        <v>10802</v>
      </c>
      <c r="G164" s="26" t="s">
        <v>133</v>
      </c>
      <c r="H164" s="1" t="s">
        <v>502</v>
      </c>
      <c r="I164" s="40">
        <v>73.97</v>
      </c>
      <c r="J164" s="40">
        <v>73.97</v>
      </c>
      <c r="K164" s="73">
        <f t="shared" si="8"/>
        <v>0</v>
      </c>
      <c r="L164" s="28"/>
      <c r="M164" s="1">
        <v>278377</v>
      </c>
      <c r="N164" s="24" t="b">
        <f t="shared" si="9"/>
        <v>1</v>
      </c>
      <c r="O164" s="28">
        <f>VLOOKUP(A164,[1]ALIATA!$A:$I,9,)</f>
        <v>73.97</v>
      </c>
      <c r="P164" s="24">
        <f>VLOOKUP(M164,[2]Plan2!$A$9:$I$207,9,)</f>
        <v>73.97</v>
      </c>
    </row>
    <row r="165" spans="1:16" x14ac:dyDescent="0.25">
      <c r="A165" s="1">
        <v>278378</v>
      </c>
      <c r="B165" s="26" t="s">
        <v>175</v>
      </c>
      <c r="C165" s="1" t="s">
        <v>18</v>
      </c>
      <c r="D165" s="1">
        <v>89403310182</v>
      </c>
      <c r="E165" s="26" t="s">
        <v>185</v>
      </c>
      <c r="F165" s="1">
        <v>10802</v>
      </c>
      <c r="G165" s="26" t="s">
        <v>133</v>
      </c>
      <c r="H165" s="1" t="s">
        <v>502</v>
      </c>
      <c r="I165" s="40">
        <v>40.83</v>
      </c>
      <c r="J165" s="40">
        <v>40.83</v>
      </c>
      <c r="K165" s="73">
        <f t="shared" si="8"/>
        <v>0</v>
      </c>
      <c r="L165" s="28"/>
      <c r="M165" s="1">
        <v>278378</v>
      </c>
      <c r="N165" s="24" t="b">
        <f t="shared" si="9"/>
        <v>1</v>
      </c>
      <c r="O165" s="28">
        <f>VLOOKUP(A165,[1]ALIATA!$A:$I,9,)</f>
        <v>40.83</v>
      </c>
      <c r="P165" s="24">
        <f>VLOOKUP(M165,[2]Plan2!$A$9:$I$207,9,)</f>
        <v>40.83</v>
      </c>
    </row>
    <row r="166" spans="1:16" x14ac:dyDescent="0.25">
      <c r="A166" s="1">
        <v>278379</v>
      </c>
      <c r="B166" s="26" t="s">
        <v>176</v>
      </c>
      <c r="C166" s="1" t="s">
        <v>18</v>
      </c>
      <c r="D166" s="1">
        <v>89101003520</v>
      </c>
      <c r="E166" s="26" t="s">
        <v>185</v>
      </c>
      <c r="F166" s="1">
        <v>10201</v>
      </c>
      <c r="G166" s="26" t="s">
        <v>21</v>
      </c>
      <c r="H166" s="1" t="s">
        <v>502</v>
      </c>
      <c r="I166" s="40">
        <v>2.75</v>
      </c>
      <c r="J166" s="40">
        <v>2.69</v>
      </c>
      <c r="K166" s="73">
        <f t="shared" si="8"/>
        <v>2.2304832713754719E-2</v>
      </c>
      <c r="L166" s="28"/>
      <c r="M166" s="1">
        <v>278379</v>
      </c>
      <c r="N166" s="24" t="b">
        <f t="shared" si="9"/>
        <v>1</v>
      </c>
      <c r="O166" s="28">
        <f>VLOOKUP(A166,[1]ALIATA!$A:$I,9,)</f>
        <v>2.75</v>
      </c>
      <c r="P166" s="24">
        <f>VLOOKUP(M166,[2]Plan2!$A$9:$I$207,9,)</f>
        <v>2.69</v>
      </c>
    </row>
    <row r="167" spans="1:16" x14ac:dyDescent="0.25">
      <c r="A167" s="1">
        <v>278380</v>
      </c>
      <c r="B167" s="26" t="s">
        <v>177</v>
      </c>
      <c r="C167" s="1" t="s">
        <v>18</v>
      </c>
      <c r="D167" s="1">
        <v>89100902504</v>
      </c>
      <c r="E167" s="26" t="s">
        <v>185</v>
      </c>
      <c r="F167" s="1">
        <v>10201</v>
      </c>
      <c r="G167" s="26" t="s">
        <v>21</v>
      </c>
      <c r="H167" s="1" t="s">
        <v>502</v>
      </c>
      <c r="I167" s="40">
        <v>27.98</v>
      </c>
      <c r="J167" s="40">
        <v>27.98</v>
      </c>
      <c r="K167" s="73">
        <f t="shared" si="8"/>
        <v>0</v>
      </c>
      <c r="L167" s="28"/>
      <c r="M167" s="1">
        <v>278380</v>
      </c>
      <c r="N167" s="24" t="b">
        <f t="shared" si="9"/>
        <v>1</v>
      </c>
      <c r="O167" s="28">
        <f>VLOOKUP(A167,[1]ALIATA!$A:$I,9,)</f>
        <v>27.98</v>
      </c>
      <c r="P167" s="24">
        <f>VLOOKUP(M167,[2]Plan2!$A$9:$I$207,9,)</f>
        <v>27.98</v>
      </c>
    </row>
    <row r="168" spans="1:16" x14ac:dyDescent="0.25">
      <c r="A168" s="1">
        <v>278381</v>
      </c>
      <c r="B168" s="26" t="s">
        <v>155</v>
      </c>
      <c r="C168" s="1" t="s">
        <v>18</v>
      </c>
      <c r="D168" s="1">
        <v>89403305936</v>
      </c>
      <c r="E168" s="26" t="s">
        <v>185</v>
      </c>
      <c r="F168" s="1">
        <v>10802</v>
      </c>
      <c r="G168" s="26" t="s">
        <v>133</v>
      </c>
      <c r="H168" s="1" t="s">
        <v>502</v>
      </c>
      <c r="I168" s="40">
        <v>282.99</v>
      </c>
      <c r="J168" s="40">
        <v>302.89</v>
      </c>
      <c r="K168" s="73">
        <f t="shared" ref="K168:K199" si="10">I168/J168-1</f>
        <v>-6.5700419294133061E-2</v>
      </c>
      <c r="L168" s="28"/>
      <c r="M168" s="1">
        <v>278381</v>
      </c>
      <c r="N168" s="24" t="b">
        <f t="shared" ref="N168:N199" si="11">A168=M168</f>
        <v>1</v>
      </c>
      <c r="O168" s="28">
        <f>VLOOKUP(A168,[1]ALIATA!$A:$I,9,)</f>
        <v>282.99</v>
      </c>
      <c r="P168" s="24">
        <f>VLOOKUP(M168,[2]Plan2!$A$9:$I$207,9,)</f>
        <v>302.89</v>
      </c>
    </row>
    <row r="169" spans="1:16" x14ac:dyDescent="0.25">
      <c r="A169" s="1">
        <v>299930</v>
      </c>
      <c r="B169" s="26" t="s">
        <v>364</v>
      </c>
      <c r="C169" s="1" t="s">
        <v>11</v>
      </c>
      <c r="D169" s="1">
        <v>89151305511</v>
      </c>
      <c r="E169" s="26" t="s">
        <v>185</v>
      </c>
      <c r="F169" s="1">
        <v>10303</v>
      </c>
      <c r="G169" s="26" t="s">
        <v>61</v>
      </c>
      <c r="H169" s="1" t="s">
        <v>502</v>
      </c>
      <c r="I169" s="40">
        <v>4.1100000000000003</v>
      </c>
      <c r="J169" s="40">
        <v>4.5600000000000005</v>
      </c>
      <c r="K169" s="73">
        <f t="shared" si="10"/>
        <v>-9.8684210526315819E-2</v>
      </c>
      <c r="L169" s="28"/>
      <c r="M169" s="1">
        <v>299930</v>
      </c>
      <c r="N169" s="24" t="b">
        <f t="shared" si="11"/>
        <v>1</v>
      </c>
      <c r="O169" s="28">
        <f>VLOOKUP(A169,[1]ALIATA!$A:$I,9,)</f>
        <v>4.1100000000000003</v>
      </c>
      <c r="P169" s="24">
        <f>VLOOKUP(M169,[2]Plan2!$A$9:$I$207,9,)</f>
        <v>4.5600000000000005</v>
      </c>
    </row>
    <row r="170" spans="1:16" x14ac:dyDescent="0.25">
      <c r="A170" s="1">
        <v>299931</v>
      </c>
      <c r="B170" s="26" t="s">
        <v>365</v>
      </c>
      <c r="C170" s="1" t="s">
        <v>11</v>
      </c>
      <c r="D170" s="1">
        <v>89050402660</v>
      </c>
      <c r="E170" s="26" t="s">
        <v>185</v>
      </c>
      <c r="F170" s="1">
        <v>10103</v>
      </c>
      <c r="G170" s="26" t="s">
        <v>19</v>
      </c>
      <c r="H170" s="1" t="s">
        <v>502</v>
      </c>
      <c r="I170" s="198">
        <v>36.9</v>
      </c>
      <c r="J170" s="40">
        <v>36.9</v>
      </c>
      <c r="K170" s="73">
        <f t="shared" si="10"/>
        <v>0</v>
      </c>
      <c r="L170" s="28"/>
      <c r="M170" s="1">
        <v>299931</v>
      </c>
      <c r="N170" s="24" t="b">
        <f t="shared" si="11"/>
        <v>1</v>
      </c>
      <c r="O170" s="28">
        <f>VLOOKUP(A170,[1]ALIATA!$A:$I,9,)</f>
        <v>36.9</v>
      </c>
      <c r="P170" s="24">
        <f>VLOOKUP(M170,[2]Plan2!$A$9:$I$207,9,)</f>
        <v>36.9</v>
      </c>
    </row>
    <row r="171" spans="1:16" x14ac:dyDescent="0.25">
      <c r="A171" s="1">
        <v>299932</v>
      </c>
      <c r="B171" s="26" t="s">
        <v>366</v>
      </c>
      <c r="C171" s="1" t="s">
        <v>11</v>
      </c>
      <c r="D171" s="1">
        <v>89050402821</v>
      </c>
      <c r="E171" s="26" t="s">
        <v>185</v>
      </c>
      <c r="F171" s="1">
        <v>10103</v>
      </c>
      <c r="G171" s="26" t="s">
        <v>19</v>
      </c>
      <c r="H171" s="1" t="s">
        <v>502</v>
      </c>
      <c r="I171" s="40">
        <v>34.980000000000004</v>
      </c>
      <c r="J171" s="40">
        <v>21.900000000000002</v>
      </c>
      <c r="K171" s="73">
        <f t="shared" si="10"/>
        <v>0.59726027397260273</v>
      </c>
      <c r="L171" s="28"/>
      <c r="M171" s="1">
        <v>299932</v>
      </c>
      <c r="N171" s="24" t="b">
        <f t="shared" si="11"/>
        <v>1</v>
      </c>
      <c r="O171" s="28">
        <f>VLOOKUP(A171,[1]ALIATA!$A:$I,9,)</f>
        <v>34.980000000000004</v>
      </c>
      <c r="P171" s="24">
        <f>VLOOKUP(M171,[2]Plan2!$A$9:$I$207,9,)</f>
        <v>21.900000000000002</v>
      </c>
    </row>
    <row r="172" spans="1:16" x14ac:dyDescent="0.25">
      <c r="A172" s="1">
        <v>299933</v>
      </c>
      <c r="B172" s="26" t="s">
        <v>367</v>
      </c>
      <c r="C172" s="1" t="s">
        <v>18</v>
      </c>
      <c r="D172" s="1">
        <v>89100800418</v>
      </c>
      <c r="E172" s="26" t="s">
        <v>185</v>
      </c>
      <c r="F172" s="1">
        <v>10202</v>
      </c>
      <c r="G172" s="26" t="s">
        <v>25</v>
      </c>
      <c r="H172" s="1" t="s">
        <v>502</v>
      </c>
      <c r="I172" s="40">
        <v>15.540000000000001</v>
      </c>
      <c r="J172" s="40">
        <v>14.530000000000001</v>
      </c>
      <c r="K172" s="73">
        <f t="shared" si="10"/>
        <v>6.951135581555401E-2</v>
      </c>
      <c r="L172" s="28"/>
      <c r="M172" s="1">
        <v>299933</v>
      </c>
      <c r="N172" s="24" t="b">
        <f t="shared" si="11"/>
        <v>1</v>
      </c>
      <c r="O172" s="28">
        <f>VLOOKUP(A172,[1]ALIATA!$A:$I,9,)</f>
        <v>15.540000000000001</v>
      </c>
      <c r="P172" s="24">
        <f>VLOOKUP(M172,[2]Plan2!$A$9:$I$207,9,)</f>
        <v>14.530000000000001</v>
      </c>
    </row>
    <row r="173" spans="1:16" x14ac:dyDescent="0.25">
      <c r="A173" s="1">
        <v>299934</v>
      </c>
      <c r="B173" s="26" t="s">
        <v>367</v>
      </c>
      <c r="C173" s="1" t="s">
        <v>18</v>
      </c>
      <c r="D173" s="1">
        <v>89100800507</v>
      </c>
      <c r="E173" s="26" t="s">
        <v>185</v>
      </c>
      <c r="F173" s="1">
        <v>10202</v>
      </c>
      <c r="G173" s="26" t="s">
        <v>25</v>
      </c>
      <c r="H173" s="1" t="s">
        <v>502</v>
      </c>
      <c r="I173" s="40">
        <v>20.38</v>
      </c>
      <c r="J173" s="40">
        <v>20.38</v>
      </c>
      <c r="K173" s="73">
        <f t="shared" si="10"/>
        <v>0</v>
      </c>
      <c r="L173" s="28"/>
      <c r="M173" s="1">
        <v>299934</v>
      </c>
      <c r="N173" s="24" t="b">
        <f t="shared" si="11"/>
        <v>1</v>
      </c>
      <c r="O173" s="28">
        <f>VLOOKUP(A173,[1]ALIATA!$A:$I,9,)</f>
        <v>20.38</v>
      </c>
      <c r="P173" s="24">
        <f>VLOOKUP(M173,[2]Plan2!$A$9:$I$207,9,)</f>
        <v>20.38</v>
      </c>
    </row>
    <row r="174" spans="1:16" x14ac:dyDescent="0.25">
      <c r="A174" s="1">
        <v>299935</v>
      </c>
      <c r="B174" s="26" t="s">
        <v>368</v>
      </c>
      <c r="C174" s="1" t="s">
        <v>18</v>
      </c>
      <c r="D174" s="1">
        <v>89403310930</v>
      </c>
      <c r="E174" s="26" t="s">
        <v>185</v>
      </c>
      <c r="F174" s="1">
        <v>10802</v>
      </c>
      <c r="G174" s="26" t="s">
        <v>133</v>
      </c>
      <c r="H174" s="1" t="s">
        <v>502</v>
      </c>
      <c r="I174" s="198">
        <v>51.2</v>
      </c>
      <c r="J174" s="40">
        <v>51.2</v>
      </c>
      <c r="K174" s="73">
        <f t="shared" si="10"/>
        <v>0</v>
      </c>
      <c r="L174" s="28"/>
      <c r="M174" s="1">
        <v>299935</v>
      </c>
      <c r="N174" s="24" t="b">
        <f t="shared" si="11"/>
        <v>1</v>
      </c>
      <c r="O174" s="28">
        <f>VLOOKUP(A174,[1]ALIATA!$A:$I,9,)</f>
        <v>51.2</v>
      </c>
      <c r="P174" s="24">
        <f>VLOOKUP(M174,[2]Plan2!$A$9:$I$207,9,)</f>
        <v>51.2</v>
      </c>
    </row>
    <row r="175" spans="1:16" x14ac:dyDescent="0.25">
      <c r="A175" s="1">
        <v>299936</v>
      </c>
      <c r="B175" s="26" t="s">
        <v>369</v>
      </c>
      <c r="C175" s="1" t="s">
        <v>18</v>
      </c>
      <c r="D175" s="1">
        <v>89403201642</v>
      </c>
      <c r="E175" s="26" t="s">
        <v>185</v>
      </c>
      <c r="F175" s="1">
        <v>10802</v>
      </c>
      <c r="G175" s="26" t="s">
        <v>133</v>
      </c>
      <c r="H175" s="1" t="s">
        <v>502</v>
      </c>
      <c r="I175" s="221">
        <v>7.22</v>
      </c>
      <c r="J175" s="40">
        <v>6.65</v>
      </c>
      <c r="K175" s="73">
        <f t="shared" si="10"/>
        <v>8.5714285714285632E-2</v>
      </c>
      <c r="L175" s="28"/>
      <c r="M175" s="1">
        <v>299936</v>
      </c>
      <c r="N175" s="24" t="b">
        <f t="shared" si="11"/>
        <v>1</v>
      </c>
      <c r="O175" s="28">
        <f>VLOOKUP(A175,[1]ALIATA!$A:$I,9,)</f>
        <v>7.22</v>
      </c>
      <c r="P175" s="24">
        <f>VLOOKUP(M175,[2]Plan2!$A$9:$I$207,9,)</f>
        <v>6.65</v>
      </c>
    </row>
    <row r="176" spans="1:16" x14ac:dyDescent="0.25">
      <c r="A176" s="1">
        <v>299937</v>
      </c>
      <c r="B176" s="26" t="s">
        <v>370</v>
      </c>
      <c r="C176" s="1" t="s">
        <v>18</v>
      </c>
      <c r="D176" s="1">
        <v>89151103803</v>
      </c>
      <c r="E176" s="26" t="s">
        <v>185</v>
      </c>
      <c r="F176" s="1">
        <v>10301</v>
      </c>
      <c r="G176" s="26" t="s">
        <v>27</v>
      </c>
      <c r="H176" s="1" t="s">
        <v>502</v>
      </c>
      <c r="I176" s="40">
        <v>7.22</v>
      </c>
      <c r="J176" s="40">
        <v>6.99</v>
      </c>
      <c r="K176" s="73">
        <f t="shared" si="10"/>
        <v>3.2904148783976961E-2</v>
      </c>
      <c r="L176" s="28"/>
      <c r="M176" s="1">
        <v>299937</v>
      </c>
      <c r="N176" s="24" t="b">
        <f t="shared" si="11"/>
        <v>1</v>
      </c>
      <c r="O176" s="28">
        <f>VLOOKUP(A176,[1]ALIATA!$A:$I,9,)</f>
        <v>7.22</v>
      </c>
      <c r="P176" s="24">
        <f>VLOOKUP(M176,[2]Plan2!$A$9:$I$207,9,)</f>
        <v>6.99</v>
      </c>
    </row>
    <row r="177" spans="1:16" x14ac:dyDescent="0.25">
      <c r="A177" s="1">
        <v>299938</v>
      </c>
      <c r="B177" s="26" t="s">
        <v>371</v>
      </c>
      <c r="C177" s="1" t="s">
        <v>11</v>
      </c>
      <c r="D177" s="1">
        <v>89151603458</v>
      </c>
      <c r="E177" s="26" t="s">
        <v>185</v>
      </c>
      <c r="F177" s="1">
        <v>10302</v>
      </c>
      <c r="G177" s="26" t="s">
        <v>32</v>
      </c>
      <c r="H177" s="1" t="s">
        <v>502</v>
      </c>
      <c r="I177" s="40">
        <v>3.47</v>
      </c>
      <c r="J177" s="40">
        <v>3.47</v>
      </c>
      <c r="K177" s="73">
        <f t="shared" si="10"/>
        <v>0</v>
      </c>
      <c r="L177" s="28"/>
      <c r="M177" s="1">
        <v>299938</v>
      </c>
      <c r="N177" s="24" t="b">
        <f t="shared" si="11"/>
        <v>1</v>
      </c>
      <c r="O177" s="28">
        <f>VLOOKUP(A177,[1]ALIATA!$A:$I,9,)</f>
        <v>3.47</v>
      </c>
      <c r="P177" s="24">
        <f>VLOOKUP(M177,[2]Plan2!$A$9:$I$207,9,)</f>
        <v>3.47</v>
      </c>
    </row>
    <row r="178" spans="1:16" x14ac:dyDescent="0.25">
      <c r="A178" s="1">
        <v>299939</v>
      </c>
      <c r="B178" s="26" t="s">
        <v>372</v>
      </c>
      <c r="C178" s="1" t="s">
        <v>18</v>
      </c>
      <c r="D178" s="1">
        <v>89201606501</v>
      </c>
      <c r="E178" s="26" t="s">
        <v>185</v>
      </c>
      <c r="F178" s="1">
        <v>10401</v>
      </c>
      <c r="G178" s="26" t="s">
        <v>73</v>
      </c>
      <c r="H178" s="1" t="s">
        <v>502</v>
      </c>
      <c r="I178" s="40">
        <v>1.33</v>
      </c>
      <c r="J178" s="40">
        <v>1.99</v>
      </c>
      <c r="K178" s="73">
        <f t="shared" si="10"/>
        <v>-0.33165829145728642</v>
      </c>
      <c r="L178" s="28"/>
      <c r="M178" s="1">
        <v>299939</v>
      </c>
      <c r="N178" s="24" t="b">
        <f t="shared" si="11"/>
        <v>1</v>
      </c>
      <c r="O178" s="28">
        <f>VLOOKUP(A178,[1]ALIATA!$A:$I,9,)</f>
        <v>1.33</v>
      </c>
      <c r="P178" s="24">
        <f>VLOOKUP(M178,[2]Plan2!$A$9:$I$207,9,)</f>
        <v>1.99</v>
      </c>
    </row>
    <row r="179" spans="1:16" x14ac:dyDescent="0.25">
      <c r="A179" s="1">
        <v>299940</v>
      </c>
      <c r="B179" s="26" t="s">
        <v>373</v>
      </c>
      <c r="C179" s="1" t="s">
        <v>18</v>
      </c>
      <c r="D179" s="1">
        <v>89504100850</v>
      </c>
      <c r="E179" s="26" t="s">
        <v>185</v>
      </c>
      <c r="F179" s="1">
        <v>11001</v>
      </c>
      <c r="G179" s="26" t="s">
        <v>93</v>
      </c>
      <c r="H179" s="1" t="s">
        <v>502</v>
      </c>
      <c r="I179" s="40">
        <v>6.65</v>
      </c>
      <c r="J179" s="40">
        <v>4.5</v>
      </c>
      <c r="K179" s="73">
        <f t="shared" si="10"/>
        <v>0.47777777777777786</v>
      </c>
      <c r="L179" s="28"/>
      <c r="M179" s="1">
        <v>299940</v>
      </c>
      <c r="N179" s="24" t="b">
        <f t="shared" si="11"/>
        <v>1</v>
      </c>
      <c r="O179" s="28">
        <f>VLOOKUP(A179,[1]ALIATA!$A:$I,9,)</f>
        <v>6.65</v>
      </c>
      <c r="P179" s="24">
        <f>VLOOKUP(M179,[2]Plan2!$A$9:$I$207,9,)</f>
        <v>4.5</v>
      </c>
    </row>
    <row r="180" spans="1:16" x14ac:dyDescent="0.25">
      <c r="A180" s="1">
        <v>304885</v>
      </c>
      <c r="B180" s="26" t="s">
        <v>20</v>
      </c>
      <c r="C180" s="1" t="s">
        <v>18</v>
      </c>
      <c r="D180" s="1">
        <v>90100900129</v>
      </c>
      <c r="E180" s="26" t="s">
        <v>185</v>
      </c>
      <c r="F180" s="1">
        <v>10201</v>
      </c>
      <c r="G180" s="26" t="s">
        <v>21</v>
      </c>
      <c r="H180" s="1" t="s">
        <v>502</v>
      </c>
      <c r="I180" s="198">
        <v>16.587</v>
      </c>
      <c r="J180" s="40">
        <v>14.375</v>
      </c>
      <c r="K180" s="73">
        <f t="shared" si="10"/>
        <v>0.15387826086956524</v>
      </c>
      <c r="L180" s="28"/>
      <c r="M180" s="1">
        <v>304885</v>
      </c>
      <c r="N180" s="24" t="b">
        <f t="shared" si="11"/>
        <v>1</v>
      </c>
      <c r="O180" s="28">
        <f>VLOOKUP(A180,[1]ALIATA!$A:$I,9,)</f>
        <v>16.587</v>
      </c>
      <c r="P180" s="24">
        <f>VLOOKUP(M180,[2]Plan2!$A$9:$I$207,9,)</f>
        <v>14.375</v>
      </c>
    </row>
    <row r="181" spans="1:16" x14ac:dyDescent="0.25">
      <c r="A181" s="1">
        <v>304886</v>
      </c>
      <c r="B181" s="26" t="s">
        <v>22</v>
      </c>
      <c r="C181" s="1" t="s">
        <v>18</v>
      </c>
      <c r="D181" s="1">
        <v>90100900200</v>
      </c>
      <c r="E181" s="26" t="s">
        <v>185</v>
      </c>
      <c r="F181" s="1">
        <v>10201</v>
      </c>
      <c r="G181" s="26" t="s">
        <v>21</v>
      </c>
      <c r="H181" s="1" t="s">
        <v>502</v>
      </c>
      <c r="I181" s="40">
        <v>15.569255</v>
      </c>
      <c r="J181" s="40">
        <v>15.206527999999999</v>
      </c>
      <c r="K181" s="73">
        <f t="shared" si="10"/>
        <v>2.3853374024629614E-2</v>
      </c>
      <c r="L181" s="28"/>
      <c r="M181" s="1">
        <v>304886</v>
      </c>
      <c r="N181" s="24" t="b">
        <f t="shared" si="11"/>
        <v>1</v>
      </c>
      <c r="O181" s="28">
        <f>VLOOKUP(A181,[1]ALIATA!$A:$I,9,)</f>
        <v>15.569255</v>
      </c>
      <c r="P181" s="24">
        <f>VLOOKUP(M181,[2]Plan2!$A$9:$I$207,9,)</f>
        <v>15.206527999999999</v>
      </c>
    </row>
    <row r="182" spans="1:16" x14ac:dyDescent="0.25">
      <c r="A182" s="1">
        <v>304887</v>
      </c>
      <c r="B182" s="26" t="s">
        <v>23</v>
      </c>
      <c r="C182" s="1" t="s">
        <v>18</v>
      </c>
      <c r="D182" s="1">
        <v>90100900803</v>
      </c>
      <c r="E182" s="26" t="s">
        <v>185</v>
      </c>
      <c r="F182" s="1">
        <v>10201</v>
      </c>
      <c r="G182" s="26" t="s">
        <v>21</v>
      </c>
      <c r="H182" s="1" t="s">
        <v>502</v>
      </c>
      <c r="I182" s="40">
        <v>4.6480000000000006</v>
      </c>
      <c r="J182" s="40">
        <v>4.9112499999999999</v>
      </c>
      <c r="K182" s="73">
        <f t="shared" si="10"/>
        <v>-5.3601425299058092E-2</v>
      </c>
      <c r="L182" s="28"/>
      <c r="M182" s="1">
        <v>304887</v>
      </c>
      <c r="N182" s="24" t="b">
        <f t="shared" si="11"/>
        <v>1</v>
      </c>
      <c r="O182" s="28">
        <f>VLOOKUP(A182,[1]ALIATA!$A:$I,9,)</f>
        <v>4.6480000000000006</v>
      </c>
      <c r="P182" s="24">
        <f>VLOOKUP(M182,[2]Plan2!$A$9:$I$207,9,)</f>
        <v>4.9112499999999999</v>
      </c>
    </row>
    <row r="183" spans="1:16" x14ac:dyDescent="0.25">
      <c r="A183" s="1">
        <v>304888</v>
      </c>
      <c r="B183" s="26" t="s">
        <v>177</v>
      </c>
      <c r="C183" s="1" t="s">
        <v>18</v>
      </c>
      <c r="D183" s="1">
        <v>90100902504</v>
      </c>
      <c r="E183" s="26" t="s">
        <v>185</v>
      </c>
      <c r="F183" s="1">
        <v>10201</v>
      </c>
      <c r="G183" s="26" t="s">
        <v>21</v>
      </c>
      <c r="H183" s="1" t="s">
        <v>502</v>
      </c>
      <c r="I183" s="221">
        <v>27.98</v>
      </c>
      <c r="J183" s="40">
        <v>27.98</v>
      </c>
      <c r="K183" s="73">
        <f t="shared" si="10"/>
        <v>0</v>
      </c>
      <c r="L183" s="28"/>
      <c r="M183" s="1">
        <v>304888</v>
      </c>
      <c r="N183" s="24" t="b">
        <f t="shared" si="11"/>
        <v>1</v>
      </c>
      <c r="O183" s="28">
        <f>VLOOKUP(A183,[1]ALIATA!$A:$I,9,)</f>
        <v>42.055</v>
      </c>
      <c r="P183" s="24">
        <f>VLOOKUP(M183,[2]Plan2!$A$9:$I$207,9,)</f>
        <v>27.98</v>
      </c>
    </row>
    <row r="184" spans="1:16" x14ac:dyDescent="0.25">
      <c r="A184" s="1">
        <v>304889</v>
      </c>
      <c r="B184" s="26" t="s">
        <v>165</v>
      </c>
      <c r="C184" s="1" t="s">
        <v>18</v>
      </c>
      <c r="D184" s="1">
        <v>90101003449</v>
      </c>
      <c r="E184" s="26" t="s">
        <v>185</v>
      </c>
      <c r="F184" s="1">
        <v>10201</v>
      </c>
      <c r="G184" s="26" t="s">
        <v>21</v>
      </c>
      <c r="H184" s="1" t="s">
        <v>502</v>
      </c>
      <c r="I184" s="40">
        <v>6.1824369999999993</v>
      </c>
      <c r="J184" s="40">
        <v>6.1779919999999997</v>
      </c>
      <c r="K184" s="73">
        <f t="shared" si="10"/>
        <v>7.1948943928701325E-4</v>
      </c>
      <c r="L184" s="28"/>
      <c r="M184" s="1">
        <v>304889</v>
      </c>
      <c r="N184" s="24" t="b">
        <f t="shared" si="11"/>
        <v>1</v>
      </c>
      <c r="O184" s="28">
        <f>VLOOKUP(A184,[1]ALIATA!$A:$I,9,)</f>
        <v>6.1824369999999993</v>
      </c>
      <c r="P184" s="24">
        <f>VLOOKUP(M184,[2]Plan2!$A$9:$I$207,9,)</f>
        <v>6.1779919999999997</v>
      </c>
    </row>
    <row r="185" spans="1:16" x14ac:dyDescent="0.25">
      <c r="A185" s="1">
        <v>304890</v>
      </c>
      <c r="B185" s="26" t="s">
        <v>140</v>
      </c>
      <c r="C185" s="1" t="s">
        <v>18</v>
      </c>
      <c r="D185" s="1">
        <v>90403301787</v>
      </c>
      <c r="E185" s="26" t="s">
        <v>185</v>
      </c>
      <c r="F185" s="1">
        <v>10802</v>
      </c>
      <c r="G185" s="26" t="s">
        <v>133</v>
      </c>
      <c r="H185" s="1" t="s">
        <v>502</v>
      </c>
      <c r="I185" s="198">
        <v>67.52</v>
      </c>
      <c r="J185" s="40">
        <v>54.88</v>
      </c>
      <c r="K185" s="73">
        <f t="shared" si="10"/>
        <v>0.23032069970845459</v>
      </c>
      <c r="L185" s="28"/>
      <c r="M185" s="1">
        <v>304890</v>
      </c>
      <c r="N185" s="24" t="b">
        <f t="shared" si="11"/>
        <v>1</v>
      </c>
      <c r="O185" s="28">
        <f>VLOOKUP(A185,[1]ALIATA!$A:$I,9,)</f>
        <v>69.34</v>
      </c>
      <c r="P185" s="24">
        <f>VLOOKUP(M185,[2]Plan2!$A$9:$I$207,9,)</f>
        <v>54.88</v>
      </c>
    </row>
    <row r="186" spans="1:16" x14ac:dyDescent="0.25">
      <c r="A186" s="1">
        <v>304891</v>
      </c>
      <c r="B186" s="26" t="s">
        <v>158</v>
      </c>
      <c r="C186" s="1" t="s">
        <v>18</v>
      </c>
      <c r="D186" s="1">
        <v>90403302406</v>
      </c>
      <c r="E186" s="26" t="s">
        <v>185</v>
      </c>
      <c r="F186" s="1">
        <v>10802</v>
      </c>
      <c r="G186" s="26" t="s">
        <v>133</v>
      </c>
      <c r="H186" s="1" t="s">
        <v>502</v>
      </c>
      <c r="I186" s="236">
        <v>51.2</v>
      </c>
      <c r="J186" s="40">
        <v>51.2</v>
      </c>
      <c r="K186" s="73">
        <f t="shared" si="10"/>
        <v>0</v>
      </c>
      <c r="L186" s="28"/>
      <c r="M186" s="1">
        <v>304891</v>
      </c>
      <c r="N186" s="24" t="b">
        <f t="shared" si="11"/>
        <v>1</v>
      </c>
      <c r="O186" s="28">
        <f>VLOOKUP(A186,[1]ALIATA!$A:$I,9,)</f>
        <v>55.57</v>
      </c>
      <c r="P186" s="24">
        <f>VLOOKUP(M186,[2]Plan2!$A$9:$I$207,9,)</f>
        <v>51.2</v>
      </c>
    </row>
    <row r="187" spans="1:16" x14ac:dyDescent="0.25">
      <c r="A187" s="1">
        <v>304892</v>
      </c>
      <c r="B187" s="26" t="s">
        <v>489</v>
      </c>
      <c r="C187" s="1" t="s">
        <v>18</v>
      </c>
      <c r="D187" s="1">
        <v>90403303054</v>
      </c>
      <c r="E187" s="26" t="s">
        <v>185</v>
      </c>
      <c r="F187" s="1">
        <v>10802</v>
      </c>
      <c r="G187" s="26" t="s">
        <v>133</v>
      </c>
      <c r="H187" s="1" t="s">
        <v>502</v>
      </c>
      <c r="I187" s="40">
        <v>279.99</v>
      </c>
      <c r="J187" s="40">
        <v>279.99</v>
      </c>
      <c r="K187" s="73">
        <f t="shared" si="10"/>
        <v>0</v>
      </c>
      <c r="L187" s="28"/>
      <c r="M187" s="1">
        <v>304892</v>
      </c>
      <c r="N187" s="24" t="b">
        <f t="shared" si="11"/>
        <v>1</v>
      </c>
      <c r="O187" s="28">
        <f>VLOOKUP(A187,[1]ALIATA!$A:$I,9,)</f>
        <v>279.99</v>
      </c>
      <c r="P187" s="24">
        <f>VLOOKUP(M187,[2]Plan2!$A$9:$I$207,9,)</f>
        <v>279.99</v>
      </c>
    </row>
    <row r="188" spans="1:16" ht="72" customHeight="1" x14ac:dyDescent="0.25">
      <c r="A188" s="1">
        <v>304893</v>
      </c>
      <c r="B188" s="26" t="s">
        <v>132</v>
      </c>
      <c r="C188" s="1" t="s">
        <v>18</v>
      </c>
      <c r="D188" s="1">
        <v>90403303992</v>
      </c>
      <c r="E188" s="26" t="s">
        <v>185</v>
      </c>
      <c r="F188" s="1">
        <v>10802</v>
      </c>
      <c r="G188" s="26" t="s">
        <v>133</v>
      </c>
      <c r="H188" s="1" t="s">
        <v>502</v>
      </c>
      <c r="I188" s="198">
        <v>31.6</v>
      </c>
      <c r="J188" s="40">
        <v>31.599</v>
      </c>
      <c r="K188" s="73">
        <f t="shared" si="10"/>
        <v>3.164657109411273E-5</v>
      </c>
      <c r="L188" s="28"/>
      <c r="M188" s="1">
        <v>304893</v>
      </c>
      <c r="N188" s="24" t="b">
        <f t="shared" si="11"/>
        <v>1</v>
      </c>
      <c r="O188" s="28">
        <f>VLOOKUP(A188,[1]ALIATA!$A:$I,9,)</f>
        <v>35.716000000000001</v>
      </c>
      <c r="P188" s="24">
        <f>VLOOKUP(M188,[2]Plan2!$A$9:$I$207,9,)</f>
        <v>31.599</v>
      </c>
    </row>
    <row r="189" spans="1:16" x14ac:dyDescent="0.25">
      <c r="A189" s="1">
        <v>304894</v>
      </c>
      <c r="B189" s="26" t="s">
        <v>490</v>
      </c>
      <c r="C189" s="1" t="s">
        <v>18</v>
      </c>
      <c r="D189" s="1">
        <v>90403305502</v>
      </c>
      <c r="E189" s="26" t="s">
        <v>185</v>
      </c>
      <c r="F189" s="1">
        <v>10802</v>
      </c>
      <c r="G189" s="26" t="s">
        <v>133</v>
      </c>
      <c r="H189" s="1" t="s">
        <v>502</v>
      </c>
      <c r="I189" s="221">
        <v>58.164000000000001</v>
      </c>
      <c r="J189" s="40">
        <v>42.9375</v>
      </c>
      <c r="K189" s="73">
        <f t="shared" si="10"/>
        <v>0.35462008733624462</v>
      </c>
      <c r="L189" s="28"/>
      <c r="M189" s="1">
        <v>304894</v>
      </c>
      <c r="N189" s="24" t="b">
        <f t="shared" si="11"/>
        <v>1</v>
      </c>
      <c r="O189" s="28">
        <f>VLOOKUP(A189,[1]ALIATA!$A:$I,9,)</f>
        <v>58.164000000000001</v>
      </c>
      <c r="P189" s="24">
        <f>VLOOKUP(M189,[2]Plan2!$A$9:$I$207,9,)</f>
        <v>42.9375</v>
      </c>
    </row>
    <row r="190" spans="1:16" x14ac:dyDescent="0.25">
      <c r="A190" s="1">
        <v>304895</v>
      </c>
      <c r="B190" s="26" t="s">
        <v>157</v>
      </c>
      <c r="C190" s="1" t="s">
        <v>18</v>
      </c>
      <c r="D190" s="1">
        <v>90403305774</v>
      </c>
      <c r="E190" s="26" t="s">
        <v>185</v>
      </c>
      <c r="F190" s="1">
        <v>10802</v>
      </c>
      <c r="G190" s="26" t="s">
        <v>133</v>
      </c>
      <c r="H190" s="1" t="s">
        <v>502</v>
      </c>
      <c r="I190" s="221">
        <v>208.294667</v>
      </c>
      <c r="J190" s="40">
        <v>208.294667</v>
      </c>
      <c r="K190" s="73">
        <f t="shared" si="10"/>
        <v>0</v>
      </c>
      <c r="L190" s="28"/>
      <c r="M190" s="1">
        <v>304895</v>
      </c>
      <c r="N190" s="24" t="b">
        <f t="shared" si="11"/>
        <v>1</v>
      </c>
      <c r="O190" s="28">
        <f>VLOOKUP(A190,[1]ALIATA!$A:$I,9,)</f>
        <v>208.294667</v>
      </c>
      <c r="P190" s="24">
        <f>VLOOKUP(M190,[2]Plan2!$A$9:$I$207,9,)</f>
        <v>208.294667</v>
      </c>
    </row>
    <row r="191" spans="1:16" x14ac:dyDescent="0.25">
      <c r="A191" s="1">
        <v>304896</v>
      </c>
      <c r="B191" s="26" t="s">
        <v>155</v>
      </c>
      <c r="C191" s="1" t="s">
        <v>18</v>
      </c>
      <c r="D191" s="1">
        <v>90403305936</v>
      </c>
      <c r="E191" s="26" t="s">
        <v>185</v>
      </c>
      <c r="F191" s="1">
        <v>10802</v>
      </c>
      <c r="G191" s="26" t="s">
        <v>133</v>
      </c>
      <c r="H191" s="1" t="s">
        <v>502</v>
      </c>
      <c r="I191" s="221">
        <v>282.99</v>
      </c>
      <c r="J191" s="40">
        <v>302.89</v>
      </c>
      <c r="K191" s="73">
        <f t="shared" si="10"/>
        <v>-6.5700419294133061E-2</v>
      </c>
      <c r="L191" s="28"/>
      <c r="M191" s="1">
        <v>304896</v>
      </c>
      <c r="N191" s="24" t="b">
        <f t="shared" si="11"/>
        <v>1</v>
      </c>
      <c r="O191" s="28">
        <f>VLOOKUP(A191,[1]ALIATA!$A:$I,9,)</f>
        <v>282.99</v>
      </c>
      <c r="P191" s="24">
        <f>VLOOKUP(M191,[2]Plan2!$A$9:$I$207,9,)</f>
        <v>302.89</v>
      </c>
    </row>
    <row r="192" spans="1:16" x14ac:dyDescent="0.25">
      <c r="A192" s="1">
        <v>304897</v>
      </c>
      <c r="B192" s="26" t="s">
        <v>156</v>
      </c>
      <c r="C192" s="1" t="s">
        <v>18</v>
      </c>
      <c r="D192" s="1">
        <v>90403306150</v>
      </c>
      <c r="E192" s="26" t="s">
        <v>185</v>
      </c>
      <c r="F192" s="1">
        <v>10802</v>
      </c>
      <c r="G192" s="26" t="s">
        <v>133</v>
      </c>
      <c r="H192" s="1" t="s">
        <v>502</v>
      </c>
      <c r="I192" s="198">
        <v>124.89</v>
      </c>
      <c r="J192" s="40">
        <v>124.89</v>
      </c>
      <c r="K192" s="73">
        <f t="shared" si="10"/>
        <v>0</v>
      </c>
      <c r="L192" s="28"/>
      <c r="M192" s="1">
        <v>304897</v>
      </c>
      <c r="N192" s="24" t="b">
        <f t="shared" si="11"/>
        <v>1</v>
      </c>
      <c r="O192" s="28">
        <f>VLOOKUP(A192,[1]ALIATA!$A:$I,9,)</f>
        <v>146.193333</v>
      </c>
      <c r="P192" s="24">
        <f>VLOOKUP(M192,[2]Plan2!$A$9:$I$207,9,)</f>
        <v>124.89</v>
      </c>
    </row>
    <row r="193" spans="1:16" x14ac:dyDescent="0.25">
      <c r="A193" s="1">
        <v>304898</v>
      </c>
      <c r="B193" s="26" t="s">
        <v>491</v>
      </c>
      <c r="C193" s="1" t="s">
        <v>18</v>
      </c>
      <c r="D193" s="1">
        <v>90403306401</v>
      </c>
      <c r="E193" s="26" t="s">
        <v>185</v>
      </c>
      <c r="F193" s="1">
        <v>10802</v>
      </c>
      <c r="G193" s="26" t="s">
        <v>133</v>
      </c>
      <c r="H193" s="1" t="s">
        <v>502</v>
      </c>
      <c r="I193" s="40">
        <v>51.980000000000004</v>
      </c>
      <c r="J193" s="40">
        <v>77.965000000000003</v>
      </c>
      <c r="K193" s="73">
        <f t="shared" si="10"/>
        <v>-0.33329057910600912</v>
      </c>
      <c r="L193" s="28"/>
      <c r="M193" s="1">
        <v>304898</v>
      </c>
      <c r="N193" s="24" t="b">
        <f t="shared" si="11"/>
        <v>1</v>
      </c>
      <c r="O193" s="28">
        <f>VLOOKUP(A193,[1]ALIATA!$A:$I,9,)</f>
        <v>51.980000000000004</v>
      </c>
      <c r="P193" s="24">
        <f>VLOOKUP(M193,[2]Plan2!$A$9:$I$207,9,)</f>
        <v>77.965000000000003</v>
      </c>
    </row>
    <row r="194" spans="1:16" x14ac:dyDescent="0.25">
      <c r="A194" s="1">
        <v>304899</v>
      </c>
      <c r="B194" s="26" t="s">
        <v>160</v>
      </c>
      <c r="C194" s="1" t="s">
        <v>18</v>
      </c>
      <c r="D194" s="1">
        <v>90403307637</v>
      </c>
      <c r="E194" s="26" t="s">
        <v>185</v>
      </c>
      <c r="F194" s="1">
        <v>10802</v>
      </c>
      <c r="G194" s="26" t="s">
        <v>133</v>
      </c>
      <c r="H194" s="1" t="s">
        <v>502</v>
      </c>
      <c r="I194" s="40">
        <v>25.215392999999999</v>
      </c>
      <c r="J194" s="40">
        <v>24.45825</v>
      </c>
      <c r="K194" s="73">
        <f t="shared" si="10"/>
        <v>3.0956548403912709E-2</v>
      </c>
      <c r="L194" s="28"/>
      <c r="M194" s="1">
        <v>304899</v>
      </c>
      <c r="N194" s="24" t="b">
        <f t="shared" si="11"/>
        <v>1</v>
      </c>
      <c r="O194" s="28">
        <f>VLOOKUP(A194,[1]ALIATA!$A:$I,9,)</f>
        <v>25.215392999999999</v>
      </c>
      <c r="P194" s="24">
        <f>VLOOKUP(M194,[2]Plan2!$A$9:$I$207,9,)</f>
        <v>24.45825</v>
      </c>
    </row>
    <row r="195" spans="1:16" x14ac:dyDescent="0.25">
      <c r="A195" s="1">
        <v>304900</v>
      </c>
      <c r="B195" s="26" t="s">
        <v>155</v>
      </c>
      <c r="C195" s="1" t="s">
        <v>18</v>
      </c>
      <c r="D195" s="1">
        <v>90403309257</v>
      </c>
      <c r="E195" s="26" t="s">
        <v>185</v>
      </c>
      <c r="F195" s="1">
        <v>10802</v>
      </c>
      <c r="G195" s="26" t="s">
        <v>133</v>
      </c>
      <c r="H195" s="1" t="s">
        <v>502</v>
      </c>
      <c r="I195" s="198">
        <v>260.64999999999998</v>
      </c>
      <c r="J195" s="40">
        <v>260.065</v>
      </c>
      <c r="K195" s="73">
        <f t="shared" si="10"/>
        <v>2.2494376405897132E-3</v>
      </c>
      <c r="L195" s="28"/>
      <c r="M195" s="1">
        <v>304900</v>
      </c>
      <c r="N195" s="24" t="b">
        <f t="shared" si="11"/>
        <v>1</v>
      </c>
      <c r="O195" s="28">
        <f>VLOOKUP(A195,[1]ALIATA!$A:$I,9,)</f>
        <v>272.04666700000001</v>
      </c>
      <c r="P195" s="24">
        <f>VLOOKUP(M195,[2]Plan2!$A$9:$I$207,9,)</f>
        <v>260.065</v>
      </c>
    </row>
    <row r="196" spans="1:16" x14ac:dyDescent="0.25">
      <c r="A196" s="1">
        <v>304901</v>
      </c>
      <c r="B196" s="26" t="s">
        <v>132</v>
      </c>
      <c r="C196" s="1" t="s">
        <v>18</v>
      </c>
      <c r="D196" s="1">
        <v>90403310000</v>
      </c>
      <c r="E196" s="26" t="s">
        <v>185</v>
      </c>
      <c r="F196" s="1">
        <v>10802</v>
      </c>
      <c r="G196" s="26" t="s">
        <v>133</v>
      </c>
      <c r="H196" s="1" t="s">
        <v>502</v>
      </c>
      <c r="I196" s="40">
        <v>73.965000000000003</v>
      </c>
      <c r="J196" s="40">
        <v>73.965000000000003</v>
      </c>
      <c r="K196" s="73">
        <f t="shared" si="10"/>
        <v>0</v>
      </c>
      <c r="L196" s="28"/>
      <c r="M196" s="1">
        <v>304901</v>
      </c>
      <c r="N196" s="24" t="b">
        <f t="shared" si="11"/>
        <v>1</v>
      </c>
      <c r="O196" s="28">
        <f>VLOOKUP(A196,[1]ALIATA!$A:$I,9,)</f>
        <v>73.965000000000003</v>
      </c>
      <c r="P196" s="24">
        <f>VLOOKUP(M196,[2]Plan2!$A$9:$I$207,9,)</f>
        <v>73.965000000000003</v>
      </c>
    </row>
    <row r="197" spans="1:16" x14ac:dyDescent="0.25">
      <c r="A197" s="1">
        <v>304902</v>
      </c>
      <c r="B197" s="26" t="s">
        <v>175</v>
      </c>
      <c r="C197" s="1" t="s">
        <v>18</v>
      </c>
      <c r="D197" s="1">
        <v>90403310182</v>
      </c>
      <c r="E197" s="26" t="s">
        <v>185</v>
      </c>
      <c r="F197" s="1">
        <v>10802</v>
      </c>
      <c r="G197" s="26" t="s">
        <v>133</v>
      </c>
      <c r="H197" s="1" t="s">
        <v>502</v>
      </c>
      <c r="I197" s="40">
        <v>40.832856999999997</v>
      </c>
      <c r="J197" s="40">
        <v>40.832856999999997</v>
      </c>
      <c r="K197" s="73">
        <f t="shared" si="10"/>
        <v>0</v>
      </c>
      <c r="L197" s="28"/>
      <c r="M197" s="1">
        <v>304902</v>
      </c>
      <c r="N197" s="24" t="b">
        <f t="shared" si="11"/>
        <v>1</v>
      </c>
      <c r="O197" s="28">
        <f>VLOOKUP(A197,[1]ALIATA!$A:$I,9,)</f>
        <v>40.832856999999997</v>
      </c>
      <c r="P197" s="24">
        <f>VLOOKUP(M197,[2]Plan2!$A$9:$I$207,9,)</f>
        <v>40.832856999999997</v>
      </c>
    </row>
    <row r="198" spans="1:16" x14ac:dyDescent="0.25">
      <c r="A198" s="1">
        <v>304903</v>
      </c>
      <c r="B198" s="26" t="s">
        <v>162</v>
      </c>
      <c r="C198" s="1" t="s">
        <v>18</v>
      </c>
      <c r="D198" s="1">
        <v>90403403008</v>
      </c>
      <c r="E198" s="26" t="s">
        <v>185</v>
      </c>
      <c r="F198" s="1">
        <v>10802</v>
      </c>
      <c r="G198" s="26" t="s">
        <v>133</v>
      </c>
      <c r="H198" s="1" t="s">
        <v>502</v>
      </c>
      <c r="I198" s="40">
        <v>46.421666999999999</v>
      </c>
      <c r="J198" s="40">
        <v>46.421666999999999</v>
      </c>
      <c r="K198" s="73">
        <f t="shared" si="10"/>
        <v>0</v>
      </c>
      <c r="L198" s="28"/>
      <c r="M198" s="1">
        <v>304903</v>
      </c>
      <c r="N198" s="24" t="b">
        <f t="shared" si="11"/>
        <v>1</v>
      </c>
      <c r="O198" s="28">
        <f>VLOOKUP(A198,[1]ALIATA!$A:$I,9,)</f>
        <v>46.421666999999999</v>
      </c>
      <c r="P198" s="24">
        <f>VLOOKUP(M198,[2]Plan2!$A$9:$I$207,9,)</f>
        <v>46.421666999999999</v>
      </c>
    </row>
    <row r="199" spans="1:16" ht="60.95" customHeight="1" x14ac:dyDescent="0.25">
      <c r="A199" s="1">
        <v>304904</v>
      </c>
      <c r="B199" s="26" t="s">
        <v>107</v>
      </c>
      <c r="C199" s="1" t="s">
        <v>18</v>
      </c>
      <c r="D199" s="1">
        <v>90403400335</v>
      </c>
      <c r="E199" s="26" t="s">
        <v>185</v>
      </c>
      <c r="F199" s="1">
        <v>10801</v>
      </c>
      <c r="G199" s="26" t="s">
        <v>108</v>
      </c>
      <c r="H199" s="1" t="s">
        <v>502</v>
      </c>
      <c r="I199" s="198">
        <v>43.65</v>
      </c>
      <c r="J199" s="40">
        <v>39.651111</v>
      </c>
      <c r="K199" s="73">
        <f t="shared" si="10"/>
        <v>0.10085187776957882</v>
      </c>
      <c r="L199" s="28"/>
      <c r="M199" s="1">
        <v>304904</v>
      </c>
      <c r="N199" s="24" t="b">
        <f t="shared" si="11"/>
        <v>1</v>
      </c>
      <c r="O199" s="28">
        <f>VLOOKUP(A199,[1]ALIATA!$A:$I,9,)</f>
        <v>52.997</v>
      </c>
      <c r="P199" s="24">
        <f>VLOOKUP(M199,[2]Plan2!$A$9:$I$207,9,)</f>
        <v>39.651111</v>
      </c>
    </row>
    <row r="200" spans="1:16" x14ac:dyDescent="0.25">
      <c r="A200" s="1">
        <v>304905</v>
      </c>
      <c r="B200" s="26" t="s">
        <v>492</v>
      </c>
      <c r="C200" s="1" t="s">
        <v>18</v>
      </c>
      <c r="D200" s="1">
        <v>90403201642</v>
      </c>
      <c r="E200" s="26" t="s">
        <v>185</v>
      </c>
      <c r="F200" s="1">
        <v>10802</v>
      </c>
      <c r="G200" s="26" t="s">
        <v>133</v>
      </c>
      <c r="H200" s="1" t="s">
        <v>502</v>
      </c>
      <c r="I200" s="40">
        <v>9.4616360000000004</v>
      </c>
      <c r="J200" s="40">
        <v>7.2190909999999997</v>
      </c>
      <c r="K200" s="73">
        <f t="shared" ref="K200:K206" si="12">I200/J200-1</f>
        <v>0.31064091033067753</v>
      </c>
      <c r="L200" s="28"/>
      <c r="M200" s="1">
        <v>304905</v>
      </c>
      <c r="N200" s="24" t="b">
        <f t="shared" ref="N200:N206" si="13">A200=M200</f>
        <v>1</v>
      </c>
      <c r="O200" s="28">
        <f>VLOOKUP(A200,[1]ALIATA!$A:$I,9,)</f>
        <v>9.4616360000000004</v>
      </c>
      <c r="P200" s="24">
        <f>VLOOKUP(M200,[2]Plan2!$A$9:$I$207,9,)</f>
        <v>7.2190909999999997</v>
      </c>
    </row>
    <row r="201" spans="1:16" x14ac:dyDescent="0.25">
      <c r="A201" s="1">
        <v>304906</v>
      </c>
      <c r="B201" s="26" t="s">
        <v>360</v>
      </c>
      <c r="C201" s="1" t="s">
        <v>18</v>
      </c>
      <c r="D201" s="1">
        <v>90101000504</v>
      </c>
      <c r="E201" s="26" t="s">
        <v>185</v>
      </c>
      <c r="F201" s="1">
        <v>10201</v>
      </c>
      <c r="G201" s="26" t="s">
        <v>21</v>
      </c>
      <c r="H201" s="1" t="s">
        <v>502</v>
      </c>
      <c r="I201" s="40">
        <v>9.1150000000000002</v>
      </c>
      <c r="J201" s="40">
        <v>9.44</v>
      </c>
      <c r="K201" s="73">
        <f t="shared" si="12"/>
        <v>-3.4427966101694851E-2</v>
      </c>
      <c r="L201" s="28"/>
      <c r="M201" s="1">
        <v>304906</v>
      </c>
      <c r="N201" s="24" t="b">
        <f t="shared" si="13"/>
        <v>1</v>
      </c>
      <c r="O201" s="28">
        <f>VLOOKUP(A201,[1]ALIATA!$A:$I,9,)</f>
        <v>9.1150000000000002</v>
      </c>
      <c r="P201" s="24">
        <f>VLOOKUP(M201,[2]Plan2!$A$9:$I$207,9,)</f>
        <v>9.44</v>
      </c>
    </row>
    <row r="202" spans="1:16" x14ac:dyDescent="0.25">
      <c r="A202" s="1">
        <v>304907</v>
      </c>
      <c r="B202" s="26" t="s">
        <v>163</v>
      </c>
      <c r="C202" s="1" t="s">
        <v>18</v>
      </c>
      <c r="D202" s="1">
        <v>90101003368</v>
      </c>
      <c r="E202" s="26" t="s">
        <v>185</v>
      </c>
      <c r="F202" s="1">
        <v>10201</v>
      </c>
      <c r="G202" s="26" t="s">
        <v>21</v>
      </c>
      <c r="H202" s="1" t="s">
        <v>502</v>
      </c>
      <c r="I202" s="40">
        <v>5.8251669999999995</v>
      </c>
      <c r="J202" s="40">
        <v>5.760167</v>
      </c>
      <c r="K202" s="73">
        <f t="shared" si="12"/>
        <v>1.1284395053129392E-2</v>
      </c>
      <c r="L202" s="28"/>
      <c r="M202" s="1">
        <v>304907</v>
      </c>
      <c r="N202" s="24" t="b">
        <f t="shared" si="13"/>
        <v>1</v>
      </c>
      <c r="O202" s="28">
        <f>VLOOKUP(A202,[1]ALIATA!$A:$I,9,)</f>
        <v>5.8251669999999995</v>
      </c>
      <c r="P202" s="24">
        <f>VLOOKUP(M202,[2]Plan2!$A$9:$I$207,9,)</f>
        <v>5.760167</v>
      </c>
    </row>
    <row r="203" spans="1:16" x14ac:dyDescent="0.25">
      <c r="A203" s="1">
        <v>304908</v>
      </c>
      <c r="B203" s="26" t="s">
        <v>142</v>
      </c>
      <c r="C203" s="1" t="s">
        <v>18</v>
      </c>
      <c r="D203" s="1">
        <v>90101003015</v>
      </c>
      <c r="E203" s="26" t="s">
        <v>185</v>
      </c>
      <c r="F203" s="1">
        <v>10201</v>
      </c>
      <c r="G203" s="26" t="s">
        <v>21</v>
      </c>
      <c r="H203" s="1" t="s">
        <v>502</v>
      </c>
      <c r="I203" s="40">
        <v>2.484</v>
      </c>
      <c r="J203" s="40">
        <v>2.3320000000000003</v>
      </c>
      <c r="K203" s="73">
        <f t="shared" si="12"/>
        <v>6.5180102915951776E-2</v>
      </c>
      <c r="L203" s="28"/>
      <c r="M203" s="1">
        <v>304908</v>
      </c>
      <c r="N203" s="24" t="b">
        <f t="shared" si="13"/>
        <v>1</v>
      </c>
      <c r="O203" s="28">
        <f>VLOOKUP(A203,[1]ALIATA!$A:$I,9,)</f>
        <v>2.484</v>
      </c>
      <c r="P203" s="24">
        <f>VLOOKUP(M203,[2]Plan2!$A$9:$I$207,9,)</f>
        <v>2.3320000000000003</v>
      </c>
    </row>
    <row r="204" spans="1:16" x14ac:dyDescent="0.25">
      <c r="A204" s="1">
        <v>304909</v>
      </c>
      <c r="B204" s="26" t="s">
        <v>143</v>
      </c>
      <c r="C204" s="1" t="s">
        <v>18</v>
      </c>
      <c r="D204" s="1">
        <v>90101003104</v>
      </c>
      <c r="E204" s="26" t="s">
        <v>185</v>
      </c>
      <c r="F204" s="1">
        <v>10201</v>
      </c>
      <c r="G204" s="26" t="s">
        <v>21</v>
      </c>
      <c r="H204" s="1" t="s">
        <v>502</v>
      </c>
      <c r="I204" s="40">
        <v>2.4975000000000001</v>
      </c>
      <c r="J204" s="40">
        <v>2.4725000000000001</v>
      </c>
      <c r="K204" s="73">
        <f t="shared" si="12"/>
        <v>1.0111223458038276E-2</v>
      </c>
      <c r="L204" s="28"/>
      <c r="M204" s="1">
        <v>304909</v>
      </c>
      <c r="N204" s="24" t="b">
        <f t="shared" si="13"/>
        <v>1</v>
      </c>
      <c r="O204" s="28">
        <f>VLOOKUP(A204,[1]ALIATA!$A:$I,9,)</f>
        <v>2.4975000000000001</v>
      </c>
      <c r="P204" s="24">
        <f>VLOOKUP(M204,[2]Plan2!$A$9:$I$207,9,)</f>
        <v>2.4725000000000001</v>
      </c>
    </row>
    <row r="205" spans="1:16" x14ac:dyDescent="0.25">
      <c r="A205" s="1">
        <v>304910</v>
      </c>
      <c r="B205" s="26" t="s">
        <v>143</v>
      </c>
      <c r="C205" s="1" t="s">
        <v>18</v>
      </c>
      <c r="D205" s="1">
        <v>90101003287</v>
      </c>
      <c r="E205" s="26" t="s">
        <v>185</v>
      </c>
      <c r="F205" s="1">
        <v>10201</v>
      </c>
      <c r="G205" s="26" t="s">
        <v>21</v>
      </c>
      <c r="H205" s="1" t="s">
        <v>502</v>
      </c>
      <c r="I205" s="40">
        <v>0</v>
      </c>
      <c r="J205" s="40">
        <v>0</v>
      </c>
      <c r="K205" s="73" t="e">
        <f t="shared" si="12"/>
        <v>#DIV/0!</v>
      </c>
      <c r="L205" s="28"/>
      <c r="M205" s="1">
        <v>304910</v>
      </c>
      <c r="N205" s="24" t="b">
        <f t="shared" si="13"/>
        <v>1</v>
      </c>
      <c r="O205" s="28">
        <f>VLOOKUP(A205,[1]ALIATA!$A:$I,9,)</f>
        <v>0</v>
      </c>
      <c r="P205" s="24">
        <f>VLOOKUP(M205,[2]Plan2!$A$9:$I$207,9,)</f>
        <v>0</v>
      </c>
    </row>
    <row r="206" spans="1:16" x14ac:dyDescent="0.25">
      <c r="A206" s="1">
        <v>304911</v>
      </c>
      <c r="B206" s="26" t="s">
        <v>176</v>
      </c>
      <c r="C206" s="1" t="s">
        <v>18</v>
      </c>
      <c r="D206" s="1">
        <v>90101003520</v>
      </c>
      <c r="E206" s="26" t="s">
        <v>185</v>
      </c>
      <c r="F206" s="1">
        <v>10201</v>
      </c>
      <c r="G206" s="26" t="s">
        <v>21</v>
      </c>
      <c r="H206" s="1" t="s">
        <v>502</v>
      </c>
      <c r="I206" s="40">
        <v>2.8650000000000002</v>
      </c>
      <c r="J206" s="40">
        <v>2.8866669999999996</v>
      </c>
      <c r="K206" s="73">
        <f t="shared" si="12"/>
        <v>-7.5058882787656378E-3</v>
      </c>
      <c r="L206" s="28"/>
      <c r="M206" s="1">
        <v>304911</v>
      </c>
      <c r="N206" s="24" t="b">
        <f t="shared" si="13"/>
        <v>1</v>
      </c>
      <c r="O206" s="28">
        <f>VLOOKUP(A206,[1]ALIATA!$A:$I,9,)</f>
        <v>2.8650000000000002</v>
      </c>
      <c r="P206" s="24">
        <f>VLOOKUP(M206,[2]Plan2!$A$9:$I$207,9,)</f>
        <v>2.8866669999999996</v>
      </c>
    </row>
  </sheetData>
  <autoFilter ref="A7:P206" xr:uid="{C2DC58C0-61B2-426C-9213-9D5EB3094448}"/>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2AA1-794B-4FF9-9E74-07ED0A4E8E0C}">
  <dimension ref="A1:X207"/>
  <sheetViews>
    <sheetView workbookViewId="0">
      <pane ySplit="7" topLeftCell="A196" activePane="bottomLeft" state="frozen"/>
      <selection pane="bottomLeft" activeCell="A5" sqref="A5"/>
    </sheetView>
  </sheetViews>
  <sheetFormatPr defaultRowHeight="15" x14ac:dyDescent="0.25"/>
  <cols>
    <col min="1" max="1" width="9.140625" style="112"/>
    <col min="2" max="2" width="23.42578125" customWidth="1"/>
    <col min="3" max="3" width="5.85546875" customWidth="1"/>
    <col min="4" max="4" width="13.140625" customWidth="1"/>
    <col min="5" max="5" width="6.140625" customWidth="1"/>
    <col min="6" max="6" width="8.7109375" style="112"/>
    <col min="8" max="8" width="11.140625" customWidth="1"/>
    <col min="9" max="9" width="16.140625" style="112" customWidth="1"/>
    <col min="10" max="10" width="14" style="112" customWidth="1"/>
    <col min="11" max="11" width="9.85546875" style="112" customWidth="1"/>
    <col min="12" max="12" width="9.140625" style="112" customWidth="1"/>
    <col min="13" max="13" width="11.7109375" bestFit="1" customWidth="1"/>
    <col min="14" max="15" width="12.5703125" style="112" bestFit="1" customWidth="1"/>
  </cols>
  <sheetData>
    <row r="1" spans="1:24" x14ac:dyDescent="0.25">
      <c r="A1" s="39" t="s">
        <v>0</v>
      </c>
      <c r="B1" s="24"/>
      <c r="C1" s="24"/>
      <c r="D1" s="24"/>
      <c r="E1" s="24"/>
      <c r="F1" s="3"/>
      <c r="G1" s="24"/>
      <c r="H1" s="24"/>
      <c r="I1" s="3"/>
      <c r="J1" s="3"/>
      <c r="K1" s="3"/>
      <c r="L1" s="3"/>
      <c r="M1" s="24"/>
      <c r="N1" s="3"/>
      <c r="O1" s="3"/>
      <c r="P1" s="24"/>
      <c r="Q1" s="24"/>
      <c r="R1" s="24"/>
      <c r="S1" s="24"/>
      <c r="T1" s="24"/>
      <c r="U1" s="24"/>
      <c r="V1" s="24"/>
      <c r="W1" s="24"/>
      <c r="X1" s="24"/>
    </row>
    <row r="2" spans="1:24" x14ac:dyDescent="0.25">
      <c r="A2" s="39" t="s">
        <v>1</v>
      </c>
      <c r="B2" s="24"/>
      <c r="C2" s="24"/>
      <c r="D2" s="24"/>
      <c r="E2" s="24"/>
      <c r="F2" s="3"/>
      <c r="G2" s="24"/>
      <c r="H2" s="24"/>
      <c r="I2" s="3"/>
      <c r="J2" s="3"/>
      <c r="K2" s="3"/>
      <c r="L2" s="3"/>
      <c r="M2" s="24"/>
      <c r="N2" s="3"/>
      <c r="O2" s="3"/>
      <c r="P2" s="24"/>
      <c r="Q2" s="24"/>
      <c r="R2" s="24"/>
      <c r="S2" s="24"/>
      <c r="T2" s="24"/>
      <c r="U2" s="24"/>
      <c r="V2" s="24"/>
      <c r="W2" s="24"/>
      <c r="X2" s="24"/>
    </row>
    <row r="3" spans="1:24" x14ac:dyDescent="0.25">
      <c r="A3" s="39" t="s">
        <v>2</v>
      </c>
      <c r="B3" s="24"/>
      <c r="C3" s="24"/>
      <c r="D3" s="24"/>
      <c r="E3" s="24"/>
      <c r="F3" s="3"/>
      <c r="G3" s="24"/>
      <c r="H3" s="24"/>
      <c r="I3" s="3"/>
      <c r="J3" s="3"/>
      <c r="K3" s="3"/>
      <c r="L3" s="3"/>
      <c r="M3" s="24"/>
      <c r="N3" s="3"/>
      <c r="O3" s="3"/>
      <c r="P3" s="24"/>
      <c r="Q3" s="24"/>
      <c r="R3" s="24"/>
      <c r="S3" s="24"/>
      <c r="T3" s="24"/>
      <c r="U3" s="24"/>
      <c r="V3" s="24"/>
      <c r="W3" s="24"/>
      <c r="X3" s="24"/>
    </row>
    <row r="4" spans="1:24" x14ac:dyDescent="0.25">
      <c r="A4" s="39" t="s">
        <v>3</v>
      </c>
      <c r="B4" s="24"/>
      <c r="C4" s="24"/>
      <c r="D4" s="24"/>
      <c r="E4" s="24"/>
      <c r="F4" s="3"/>
      <c r="G4" s="24"/>
      <c r="H4" s="24"/>
      <c r="I4" s="3"/>
      <c r="J4" s="3"/>
      <c r="K4" s="3"/>
      <c r="L4" s="3"/>
      <c r="M4" s="24"/>
      <c r="N4" s="3"/>
      <c r="O4" s="3"/>
      <c r="P4" s="24"/>
      <c r="Q4" s="24"/>
      <c r="R4" s="24"/>
      <c r="S4" s="24"/>
      <c r="T4" s="24"/>
      <c r="U4" s="24"/>
      <c r="V4" s="24"/>
      <c r="W4" s="24"/>
      <c r="X4" s="24"/>
    </row>
    <row r="5" spans="1:24" x14ac:dyDescent="0.25">
      <c r="A5" s="39" t="s">
        <v>500</v>
      </c>
      <c r="B5" s="24"/>
      <c r="C5" s="24"/>
      <c r="D5" s="24"/>
      <c r="E5" s="24"/>
      <c r="F5" s="3"/>
      <c r="G5" s="24"/>
      <c r="H5" s="24"/>
      <c r="I5" s="3"/>
      <c r="J5" s="3"/>
      <c r="K5" s="3"/>
      <c r="L5" s="3"/>
      <c r="M5" s="24"/>
      <c r="N5" s="3"/>
      <c r="O5" s="3"/>
      <c r="P5" s="24"/>
      <c r="Q5" s="24"/>
      <c r="R5" s="24"/>
      <c r="S5" s="24"/>
      <c r="T5" s="24"/>
      <c r="U5" s="24"/>
      <c r="V5" s="24"/>
      <c r="W5" s="24"/>
      <c r="X5" s="24"/>
    </row>
    <row r="6" spans="1:24" x14ac:dyDescent="0.25">
      <c r="A6" s="27"/>
      <c r="B6" s="24"/>
      <c r="C6" s="24"/>
      <c r="D6" s="24"/>
      <c r="E6" s="24"/>
      <c r="F6" s="3"/>
      <c r="G6" s="24"/>
      <c r="H6" s="24"/>
      <c r="I6" s="3"/>
      <c r="J6" s="3"/>
      <c r="K6" s="3"/>
      <c r="L6" s="3"/>
      <c r="M6" s="24"/>
      <c r="N6" s="3"/>
      <c r="O6" s="3"/>
      <c r="P6" s="24"/>
      <c r="Q6" s="24"/>
      <c r="R6" s="24"/>
      <c r="S6" s="24"/>
      <c r="T6" s="24"/>
      <c r="U6" s="24"/>
      <c r="V6" s="24"/>
      <c r="W6" s="24"/>
      <c r="X6" s="24"/>
    </row>
    <row r="7" spans="1:24" s="112" customFormat="1" ht="21.95" customHeight="1" x14ac:dyDescent="0.25">
      <c r="A7" s="72" t="s">
        <v>4</v>
      </c>
      <c r="B7" s="72" t="s">
        <v>5</v>
      </c>
      <c r="C7" s="72" t="s">
        <v>6</v>
      </c>
      <c r="D7" s="114"/>
      <c r="E7" s="114"/>
      <c r="F7" s="72" t="s">
        <v>7</v>
      </c>
      <c r="G7" s="72" t="s">
        <v>5</v>
      </c>
      <c r="H7" s="72" t="s">
        <v>8</v>
      </c>
      <c r="I7" s="116" t="s">
        <v>497</v>
      </c>
      <c r="J7" s="116" t="s">
        <v>498</v>
      </c>
      <c r="K7" s="72" t="s">
        <v>9</v>
      </c>
      <c r="L7" s="3"/>
      <c r="M7" s="3"/>
      <c r="N7" s="3"/>
      <c r="O7" s="3"/>
      <c r="P7" s="3"/>
      <c r="Q7" s="3"/>
      <c r="R7" s="3"/>
      <c r="S7" s="3"/>
      <c r="T7" s="3"/>
      <c r="U7" s="3"/>
      <c r="V7" s="3"/>
      <c r="W7" s="3"/>
      <c r="X7" s="3"/>
    </row>
    <row r="8" spans="1:24" x14ac:dyDescent="0.25">
      <c r="A8" s="1">
        <v>9875</v>
      </c>
      <c r="B8" s="26" t="s">
        <v>10</v>
      </c>
      <c r="C8" s="1" t="s">
        <v>11</v>
      </c>
      <c r="D8" s="1">
        <v>89050100736</v>
      </c>
      <c r="E8" s="26" t="s">
        <v>185</v>
      </c>
      <c r="F8" s="1">
        <v>10101</v>
      </c>
      <c r="G8" s="26" t="s">
        <v>12</v>
      </c>
      <c r="H8" s="219">
        <v>45001</v>
      </c>
      <c r="I8" s="40">
        <v>12.26</v>
      </c>
      <c r="J8" s="40">
        <v>12.4</v>
      </c>
      <c r="K8" s="73">
        <f t="shared" ref="K8:K39" si="0">I8/J8-1</f>
        <v>-1.1290322580645218E-2</v>
      </c>
      <c r="L8" s="1">
        <v>9875</v>
      </c>
      <c r="M8" s="28" t="b">
        <f t="shared" ref="M8:M39" si="1">A8=L8</f>
        <v>1</v>
      </c>
      <c r="N8" s="28">
        <f>VLOOKUP(A8,[3]ALIVAR!$A:$I,9,)</f>
        <v>12.26</v>
      </c>
      <c r="O8" s="3">
        <f>VLOOKUP(L8,[4]Plan2!$A$9:$I$207,9,)</f>
        <v>12.4</v>
      </c>
      <c r="P8" s="24"/>
      <c r="Q8" s="24"/>
      <c r="R8" s="24"/>
      <c r="S8" s="24"/>
      <c r="T8" s="24"/>
      <c r="U8" s="24"/>
      <c r="V8" s="24"/>
      <c r="W8" s="24"/>
      <c r="X8" s="24"/>
    </row>
    <row r="9" spans="1:24" x14ac:dyDescent="0.25">
      <c r="A9" s="1">
        <v>9888</v>
      </c>
      <c r="B9" s="26" t="s">
        <v>13</v>
      </c>
      <c r="C9" s="1" t="s">
        <v>11</v>
      </c>
      <c r="D9" s="1">
        <v>89050101465</v>
      </c>
      <c r="E9" s="26" t="s">
        <v>185</v>
      </c>
      <c r="F9" s="1">
        <v>10101</v>
      </c>
      <c r="G9" s="26" t="s">
        <v>12</v>
      </c>
      <c r="H9" s="219">
        <v>45001</v>
      </c>
      <c r="I9" s="40">
        <v>26.990000000000002</v>
      </c>
      <c r="J9" s="40">
        <v>26.87</v>
      </c>
      <c r="K9" s="73">
        <f t="shared" si="0"/>
        <v>4.4659471529586714E-3</v>
      </c>
      <c r="L9" s="1">
        <v>9888</v>
      </c>
      <c r="M9" s="28" t="b">
        <f t="shared" si="1"/>
        <v>1</v>
      </c>
      <c r="N9" s="28">
        <f>VLOOKUP(A9,[3]ALIVAR!$A:$I,9,)</f>
        <v>26.990000000000002</v>
      </c>
      <c r="O9" s="3">
        <f>VLOOKUP(L9,[4]Plan2!$A$9:$I$207,9,)</f>
        <v>26.87</v>
      </c>
      <c r="P9" s="24"/>
      <c r="Q9" s="24"/>
      <c r="R9" s="24"/>
      <c r="S9" s="24"/>
      <c r="T9" s="24"/>
      <c r="U9" s="24"/>
      <c r="V9" s="24"/>
      <c r="W9" s="24"/>
      <c r="X9" s="24"/>
    </row>
    <row r="10" spans="1:24" x14ac:dyDescent="0.25">
      <c r="A10" s="1">
        <v>9891</v>
      </c>
      <c r="B10" s="26" t="s">
        <v>14</v>
      </c>
      <c r="C10" s="1" t="s">
        <v>11</v>
      </c>
      <c r="D10" s="1">
        <v>89050100817</v>
      </c>
      <c r="E10" s="26" t="s">
        <v>185</v>
      </c>
      <c r="F10" s="1">
        <v>10101</v>
      </c>
      <c r="G10" s="26" t="s">
        <v>12</v>
      </c>
      <c r="H10" s="219">
        <v>45001</v>
      </c>
      <c r="I10" s="40">
        <v>38.06</v>
      </c>
      <c r="J10" s="40">
        <v>38.730000000000004</v>
      </c>
      <c r="K10" s="73">
        <f t="shared" si="0"/>
        <v>-1.7299251226439494E-2</v>
      </c>
      <c r="L10" s="1">
        <v>9891</v>
      </c>
      <c r="M10" s="28" t="b">
        <f t="shared" si="1"/>
        <v>1</v>
      </c>
      <c r="N10" s="28">
        <f>VLOOKUP(A10,[3]ALIVAR!$A:$I,9,)</f>
        <v>38.06</v>
      </c>
      <c r="O10" s="3">
        <f>VLOOKUP(L10,[4]Plan2!$A$9:$I$207,9,)</f>
        <v>38.730000000000004</v>
      </c>
      <c r="P10" s="24"/>
      <c r="Q10" s="24"/>
      <c r="R10" s="24"/>
      <c r="S10" s="24"/>
      <c r="T10" s="24"/>
      <c r="U10" s="24"/>
      <c r="V10" s="24"/>
      <c r="W10" s="24"/>
      <c r="X10" s="24"/>
    </row>
    <row r="11" spans="1:24" x14ac:dyDescent="0.25">
      <c r="A11" s="1">
        <v>9894</v>
      </c>
      <c r="B11" s="26" t="s">
        <v>15</v>
      </c>
      <c r="C11" s="1" t="s">
        <v>11</v>
      </c>
      <c r="D11" s="1">
        <v>89050300310</v>
      </c>
      <c r="E11" s="26" t="s">
        <v>185</v>
      </c>
      <c r="F11" s="1">
        <v>10102</v>
      </c>
      <c r="G11" s="26" t="s">
        <v>16</v>
      </c>
      <c r="H11" s="219">
        <v>45001</v>
      </c>
      <c r="I11" s="40">
        <v>12.63</v>
      </c>
      <c r="J11" s="40">
        <v>11.46</v>
      </c>
      <c r="K11" s="73">
        <f t="shared" si="0"/>
        <v>0.10209424083769636</v>
      </c>
      <c r="L11" s="1">
        <v>9894</v>
      </c>
      <c r="M11" s="28" t="b">
        <f t="shared" si="1"/>
        <v>1</v>
      </c>
      <c r="N11" s="28">
        <f>VLOOKUP(A11,[3]ALIVAR!$A:$I,9,)</f>
        <v>12.63</v>
      </c>
      <c r="O11" s="3">
        <f>VLOOKUP(L11,[4]Plan2!$A$9:$I$207,9,)</f>
        <v>11.46</v>
      </c>
      <c r="P11" s="24"/>
      <c r="Q11" s="24"/>
      <c r="R11" s="24"/>
      <c r="S11" s="24"/>
      <c r="T11" s="24"/>
      <c r="U11" s="24"/>
      <c r="V11" s="24"/>
      <c r="W11" s="24"/>
      <c r="X11" s="24"/>
    </row>
    <row r="12" spans="1:24" x14ac:dyDescent="0.25">
      <c r="A12" s="1">
        <v>9896</v>
      </c>
      <c r="B12" s="26" t="s">
        <v>17</v>
      </c>
      <c r="C12" s="1" t="s">
        <v>11</v>
      </c>
      <c r="D12" s="1">
        <v>89050300409</v>
      </c>
      <c r="E12" s="26" t="s">
        <v>185</v>
      </c>
      <c r="F12" s="1">
        <v>10102</v>
      </c>
      <c r="G12" s="26" t="s">
        <v>16</v>
      </c>
      <c r="H12" s="219">
        <v>45001</v>
      </c>
      <c r="I12" s="40">
        <v>12.99</v>
      </c>
      <c r="J12" s="40">
        <v>10.97</v>
      </c>
      <c r="K12" s="73">
        <f t="shared" si="0"/>
        <v>0.1841385597082954</v>
      </c>
      <c r="L12" s="1">
        <v>9896</v>
      </c>
      <c r="M12" s="28" t="b">
        <f t="shared" si="1"/>
        <v>1</v>
      </c>
      <c r="N12" s="28">
        <f>VLOOKUP(A12,[3]ALIVAR!$A:$I,9,)</f>
        <v>12.99</v>
      </c>
      <c r="O12" s="3">
        <f>VLOOKUP(L12,[4]Plan2!$A$9:$I$207,9,)</f>
        <v>10.97</v>
      </c>
      <c r="P12" s="24"/>
      <c r="Q12" s="24"/>
      <c r="R12" s="24"/>
      <c r="S12" s="24"/>
      <c r="T12" s="24"/>
      <c r="U12" s="24"/>
      <c r="V12" s="24"/>
      <c r="W12" s="24"/>
      <c r="X12" s="24"/>
    </row>
    <row r="13" spans="1:24" x14ac:dyDescent="0.25">
      <c r="A13" s="1">
        <v>9899</v>
      </c>
      <c r="B13" s="26" t="s">
        <v>393</v>
      </c>
      <c r="C13" s="1" t="s">
        <v>18</v>
      </c>
      <c r="D13" s="1">
        <v>89050700253</v>
      </c>
      <c r="E13" s="26" t="s">
        <v>185</v>
      </c>
      <c r="F13" s="1">
        <v>10103</v>
      </c>
      <c r="G13" s="26" t="s">
        <v>19</v>
      </c>
      <c r="H13" s="219">
        <v>45001</v>
      </c>
      <c r="I13" s="40">
        <v>4.43</v>
      </c>
      <c r="J13" s="40">
        <v>4.49</v>
      </c>
      <c r="K13" s="73">
        <f t="shared" si="0"/>
        <v>-1.3363028953229494E-2</v>
      </c>
      <c r="L13" s="1">
        <v>9899</v>
      </c>
      <c r="M13" s="28" t="b">
        <f t="shared" si="1"/>
        <v>1</v>
      </c>
      <c r="N13" s="28">
        <f>VLOOKUP(A13,[3]ALIVAR!$A:$I,9,)</f>
        <v>4.43</v>
      </c>
      <c r="O13" s="3">
        <f>VLOOKUP(L13,[4]Plan2!$A$9:$I$207,9,)</f>
        <v>4.49</v>
      </c>
      <c r="P13" s="24"/>
      <c r="Q13" s="24"/>
      <c r="R13" s="24"/>
      <c r="S13" s="24"/>
      <c r="T13" s="24"/>
      <c r="U13" s="24"/>
      <c r="V13" s="24"/>
      <c r="W13" s="24"/>
      <c r="X13" s="24"/>
    </row>
    <row r="14" spans="1:24" x14ac:dyDescent="0.25">
      <c r="A14" s="1">
        <v>9903</v>
      </c>
      <c r="B14" s="26" t="s">
        <v>20</v>
      </c>
      <c r="C14" s="1" t="s">
        <v>18</v>
      </c>
      <c r="D14" s="1">
        <v>89100900129</v>
      </c>
      <c r="E14" s="26" t="s">
        <v>185</v>
      </c>
      <c r="F14" s="1">
        <v>10201</v>
      </c>
      <c r="G14" s="26" t="s">
        <v>21</v>
      </c>
      <c r="H14" s="219">
        <v>45001</v>
      </c>
      <c r="I14" s="40">
        <v>14.43</v>
      </c>
      <c r="J14" s="40">
        <v>14.43</v>
      </c>
      <c r="K14" s="73">
        <f t="shared" si="0"/>
        <v>0</v>
      </c>
      <c r="L14" s="1">
        <v>9903</v>
      </c>
      <c r="M14" s="28" t="b">
        <f t="shared" si="1"/>
        <v>1</v>
      </c>
      <c r="N14" s="28">
        <f>VLOOKUP(A14,[3]ALIVAR!$A:$I,9,)</f>
        <v>14.43</v>
      </c>
      <c r="O14" s="3">
        <f>VLOOKUP(L14,[4]Plan2!$A$9:$I$207,9,)</f>
        <v>14.43</v>
      </c>
      <c r="P14" s="24"/>
      <c r="Q14" s="24"/>
      <c r="R14" s="24"/>
      <c r="S14" s="24"/>
      <c r="T14" s="24"/>
      <c r="U14" s="24"/>
      <c r="V14" s="24"/>
      <c r="W14" s="24"/>
      <c r="X14" s="24"/>
    </row>
    <row r="15" spans="1:24" x14ac:dyDescent="0.25">
      <c r="A15" s="1">
        <v>9904</v>
      </c>
      <c r="B15" s="26" t="s">
        <v>22</v>
      </c>
      <c r="C15" s="1" t="s">
        <v>18</v>
      </c>
      <c r="D15" s="1">
        <v>89100900200</v>
      </c>
      <c r="E15" s="26" t="s">
        <v>185</v>
      </c>
      <c r="F15" s="1">
        <v>10201</v>
      </c>
      <c r="G15" s="26" t="s">
        <v>21</v>
      </c>
      <c r="H15" s="219">
        <v>45001</v>
      </c>
      <c r="I15" s="40">
        <v>15.98</v>
      </c>
      <c r="J15" s="40">
        <v>15.59</v>
      </c>
      <c r="K15" s="73">
        <f t="shared" si="0"/>
        <v>2.5016035920461865E-2</v>
      </c>
      <c r="L15" s="1">
        <v>9904</v>
      </c>
      <c r="M15" s="28" t="b">
        <f t="shared" si="1"/>
        <v>1</v>
      </c>
      <c r="N15" s="28">
        <f>VLOOKUP(A15,[3]ALIVAR!$A:$I,9,)</f>
        <v>15.98</v>
      </c>
      <c r="O15" s="3">
        <f>VLOOKUP(L15,[4]Plan2!$A$9:$I$207,9,)</f>
        <v>15.59</v>
      </c>
      <c r="P15" s="24"/>
      <c r="Q15" s="24"/>
      <c r="R15" s="24"/>
      <c r="S15" s="24"/>
      <c r="T15" s="24"/>
      <c r="U15" s="24"/>
      <c r="V15" s="24"/>
      <c r="W15" s="24"/>
      <c r="X15" s="24"/>
    </row>
    <row r="16" spans="1:24" x14ac:dyDescent="0.25">
      <c r="A16" s="1">
        <v>9908</v>
      </c>
      <c r="B16" s="26" t="s">
        <v>23</v>
      </c>
      <c r="C16" s="1" t="s">
        <v>18</v>
      </c>
      <c r="D16" s="1">
        <v>89100900803</v>
      </c>
      <c r="E16" s="26" t="s">
        <v>185</v>
      </c>
      <c r="F16" s="1">
        <v>10201</v>
      </c>
      <c r="G16" s="26" t="s">
        <v>21</v>
      </c>
      <c r="H16" s="219">
        <v>45001</v>
      </c>
      <c r="I16" s="203">
        <v>4.3899999999999997</v>
      </c>
      <c r="J16" s="40">
        <v>4.29</v>
      </c>
      <c r="K16" s="73">
        <f t="shared" si="0"/>
        <v>2.3310023310023187E-2</v>
      </c>
      <c r="L16" s="1">
        <v>9908</v>
      </c>
      <c r="M16" s="28" t="b">
        <f t="shared" si="1"/>
        <v>1</v>
      </c>
      <c r="N16" s="28">
        <f>VLOOKUP(A16,[3]ALIVAR!$A:$I,9,)</f>
        <v>4.3899999999999997</v>
      </c>
      <c r="O16" s="3">
        <f>VLOOKUP(L16,[4]Plan2!$A$9:$I$207,9,)</f>
        <v>4.29</v>
      </c>
      <c r="P16" s="24"/>
      <c r="Q16" s="24"/>
      <c r="R16" s="24"/>
      <c r="S16" s="24"/>
      <c r="T16" s="24"/>
      <c r="U16" s="24"/>
      <c r="V16" s="24"/>
      <c r="W16" s="24"/>
      <c r="X16" s="24"/>
    </row>
    <row r="17" spans="1:24" x14ac:dyDescent="0.25">
      <c r="A17" s="1">
        <v>9910</v>
      </c>
      <c r="B17" s="26" t="s">
        <v>360</v>
      </c>
      <c r="C17" s="1" t="s">
        <v>18</v>
      </c>
      <c r="D17" s="1">
        <v>89101000504</v>
      </c>
      <c r="E17" s="26" t="s">
        <v>185</v>
      </c>
      <c r="F17" s="1">
        <v>10201</v>
      </c>
      <c r="G17" s="26" t="s">
        <v>21</v>
      </c>
      <c r="H17" s="219">
        <v>45001</v>
      </c>
      <c r="I17" s="40">
        <v>10.56</v>
      </c>
      <c r="J17" s="40">
        <v>10.99</v>
      </c>
      <c r="K17" s="73">
        <f t="shared" si="0"/>
        <v>-3.9126478616924421E-2</v>
      </c>
      <c r="L17" s="1">
        <v>9910</v>
      </c>
      <c r="M17" s="28" t="b">
        <f t="shared" si="1"/>
        <v>1</v>
      </c>
      <c r="N17" s="28">
        <f>VLOOKUP(A17,[3]ALIVAR!$A:$I,9,)</f>
        <v>10.56</v>
      </c>
      <c r="O17" s="3">
        <f>VLOOKUP(L17,[4]Plan2!$A$9:$I$207,9,)</f>
        <v>10.99</v>
      </c>
      <c r="P17" s="24"/>
      <c r="Q17" s="24"/>
      <c r="R17" s="24"/>
      <c r="S17" s="24"/>
      <c r="T17" s="24"/>
      <c r="U17" s="24"/>
      <c r="V17" s="24"/>
      <c r="W17" s="24"/>
      <c r="X17" s="24"/>
    </row>
    <row r="18" spans="1:24" x14ac:dyDescent="0.25">
      <c r="A18" s="1">
        <v>9921</v>
      </c>
      <c r="B18" s="26" t="s">
        <v>24</v>
      </c>
      <c r="C18" s="1" t="s">
        <v>18</v>
      </c>
      <c r="D18" s="1">
        <v>89100800175</v>
      </c>
      <c r="E18" s="26" t="s">
        <v>185</v>
      </c>
      <c r="F18" s="1">
        <v>10202</v>
      </c>
      <c r="G18" s="26" t="s">
        <v>25</v>
      </c>
      <c r="H18" s="219">
        <v>45001</v>
      </c>
      <c r="I18" s="40">
        <v>8.99</v>
      </c>
      <c r="J18" s="40">
        <v>7.99</v>
      </c>
      <c r="K18" s="73">
        <f t="shared" si="0"/>
        <v>0.12515644555694627</v>
      </c>
      <c r="L18" s="1">
        <v>9921</v>
      </c>
      <c r="M18" s="28" t="b">
        <f t="shared" si="1"/>
        <v>1</v>
      </c>
      <c r="N18" s="28">
        <f>VLOOKUP(A18,[3]ALIVAR!$A:$I,9,)</f>
        <v>8.99</v>
      </c>
      <c r="O18" s="3">
        <f>VLOOKUP(L18,[4]Plan2!$A$9:$I$207,9,)</f>
        <v>7.99</v>
      </c>
      <c r="P18" s="24"/>
      <c r="Q18" s="24"/>
      <c r="R18" s="24"/>
      <c r="S18" s="24"/>
      <c r="T18" s="24"/>
      <c r="U18" s="24"/>
      <c r="V18" s="24"/>
      <c r="W18" s="24"/>
      <c r="X18" s="24"/>
    </row>
    <row r="19" spans="1:24" x14ac:dyDescent="0.25">
      <c r="A19" s="1">
        <v>9925</v>
      </c>
      <c r="B19" s="26" t="s">
        <v>26</v>
      </c>
      <c r="C19" s="1" t="s">
        <v>18</v>
      </c>
      <c r="D19" s="1">
        <v>89151100545</v>
      </c>
      <c r="E19" s="26" t="s">
        <v>185</v>
      </c>
      <c r="F19" s="1">
        <v>10301</v>
      </c>
      <c r="G19" s="26" t="s">
        <v>27</v>
      </c>
      <c r="H19" s="219">
        <v>45001</v>
      </c>
      <c r="I19" s="40">
        <v>6.72</v>
      </c>
      <c r="J19" s="40">
        <v>6.67</v>
      </c>
      <c r="K19" s="73">
        <f t="shared" si="0"/>
        <v>7.496251874062887E-3</v>
      </c>
      <c r="L19" s="1">
        <v>9925</v>
      </c>
      <c r="M19" s="28" t="b">
        <f t="shared" si="1"/>
        <v>1</v>
      </c>
      <c r="N19" s="28">
        <f>VLOOKUP(A19,[3]ALIVAR!$A:$I,9,)</f>
        <v>6.72</v>
      </c>
      <c r="O19" s="3">
        <f>VLOOKUP(L19,[4]Plan2!$A$9:$I$207,9,)</f>
        <v>6.67</v>
      </c>
      <c r="P19" s="24"/>
      <c r="Q19" s="24"/>
      <c r="R19" s="24"/>
      <c r="S19" s="24"/>
      <c r="T19" s="24"/>
      <c r="U19" s="24"/>
      <c r="V19" s="24"/>
      <c r="W19" s="24"/>
      <c r="X19" s="24"/>
    </row>
    <row r="20" spans="1:24" x14ac:dyDescent="0.25">
      <c r="A20" s="1">
        <v>9926</v>
      </c>
      <c r="B20" s="26" t="s">
        <v>28</v>
      </c>
      <c r="C20" s="1" t="s">
        <v>18</v>
      </c>
      <c r="D20" s="1">
        <v>89151500489</v>
      </c>
      <c r="E20" s="26" t="s">
        <v>185</v>
      </c>
      <c r="F20" s="1">
        <v>10301</v>
      </c>
      <c r="G20" s="26" t="s">
        <v>27</v>
      </c>
      <c r="H20" s="219">
        <v>45001</v>
      </c>
      <c r="I20" s="40">
        <v>3.21</v>
      </c>
      <c r="J20" s="40">
        <v>3.13</v>
      </c>
      <c r="K20" s="73">
        <f t="shared" si="0"/>
        <v>2.5559105431310014E-2</v>
      </c>
      <c r="L20" s="1">
        <v>9926</v>
      </c>
      <c r="M20" s="28" t="b">
        <f t="shared" si="1"/>
        <v>1</v>
      </c>
      <c r="N20" s="28">
        <f>VLOOKUP(A20,[3]ALIVAR!$A:$I,9,)</f>
        <v>3.21</v>
      </c>
      <c r="O20" s="3">
        <f>VLOOKUP(L20,[4]Plan2!$A$9:$I$207,9,)</f>
        <v>3.13</v>
      </c>
      <c r="P20" s="24"/>
      <c r="Q20" s="24"/>
      <c r="R20" s="24"/>
      <c r="S20" s="24"/>
      <c r="T20" s="24"/>
      <c r="U20" s="24"/>
      <c r="V20" s="24"/>
      <c r="W20" s="24"/>
      <c r="X20" s="24"/>
    </row>
    <row r="21" spans="1:24" x14ac:dyDescent="0.25">
      <c r="A21" s="1">
        <v>9932</v>
      </c>
      <c r="B21" s="26" t="s">
        <v>29</v>
      </c>
      <c r="C21" s="1" t="s">
        <v>18</v>
      </c>
      <c r="D21" s="1">
        <v>89151500306</v>
      </c>
      <c r="E21" s="26" t="s">
        <v>185</v>
      </c>
      <c r="F21" s="1">
        <v>10301</v>
      </c>
      <c r="G21" s="26" t="s">
        <v>27</v>
      </c>
      <c r="H21" s="219">
        <v>45001</v>
      </c>
      <c r="I21" s="223">
        <v>4.46</v>
      </c>
      <c r="J21" s="40">
        <v>4.12</v>
      </c>
      <c r="K21" s="73">
        <f t="shared" si="0"/>
        <v>8.2524271844660158E-2</v>
      </c>
      <c r="L21" s="1">
        <v>9932</v>
      </c>
      <c r="M21" s="28" t="b">
        <f t="shared" si="1"/>
        <v>1</v>
      </c>
      <c r="N21" s="28">
        <f>VLOOKUP(A21,[3]ALIVAR!$A:$I,9,)</f>
        <v>4.46</v>
      </c>
      <c r="O21" s="3">
        <f>VLOOKUP(L21,[4]Plan2!$A$9:$I$207,9,)</f>
        <v>4.12</v>
      </c>
      <c r="P21" s="24"/>
      <c r="Q21" s="24"/>
      <c r="R21" s="24"/>
      <c r="S21" s="24"/>
      <c r="T21" s="24"/>
      <c r="U21" s="24"/>
      <c r="V21" s="24"/>
      <c r="W21" s="24"/>
      <c r="X21" s="24"/>
    </row>
    <row r="22" spans="1:24" x14ac:dyDescent="0.25">
      <c r="A22" s="1">
        <v>9937</v>
      </c>
      <c r="B22" s="26" t="s">
        <v>30</v>
      </c>
      <c r="C22" s="1" t="s">
        <v>18</v>
      </c>
      <c r="D22" s="1">
        <v>89151101274</v>
      </c>
      <c r="E22" s="29"/>
      <c r="F22" s="1">
        <v>10301</v>
      </c>
      <c r="G22" s="26" t="s">
        <v>27</v>
      </c>
      <c r="H22" s="219">
        <v>45001</v>
      </c>
      <c r="I22" s="40">
        <v>5.96</v>
      </c>
      <c r="J22" s="40">
        <v>5.39</v>
      </c>
      <c r="K22" s="73">
        <f t="shared" si="0"/>
        <v>0.10575139146567714</v>
      </c>
      <c r="L22" s="1">
        <v>9937</v>
      </c>
      <c r="M22" s="28" t="b">
        <f t="shared" si="1"/>
        <v>1</v>
      </c>
      <c r="N22" s="28">
        <f>VLOOKUP(A22,[3]ALIVAR!$A:$I,9,)</f>
        <v>5.96</v>
      </c>
      <c r="O22" s="3">
        <f>VLOOKUP(L22,[4]Plan2!$A$9:$I$207,9,)</f>
        <v>5.39</v>
      </c>
      <c r="P22" s="24"/>
      <c r="Q22" s="24"/>
      <c r="R22" s="24"/>
      <c r="S22" s="24"/>
      <c r="T22" s="24"/>
      <c r="U22" s="24"/>
      <c r="V22" s="24"/>
      <c r="W22" s="24"/>
      <c r="X22" s="24"/>
    </row>
    <row r="23" spans="1:24" x14ac:dyDescent="0.25">
      <c r="A23" s="1">
        <v>9939</v>
      </c>
      <c r="B23" s="26" t="s">
        <v>31</v>
      </c>
      <c r="C23" s="1" t="s">
        <v>11</v>
      </c>
      <c r="D23" s="1">
        <v>89151200256</v>
      </c>
      <c r="E23" s="29"/>
      <c r="F23" s="1">
        <v>10302</v>
      </c>
      <c r="G23" s="26" t="s">
        <v>32</v>
      </c>
      <c r="H23" s="219">
        <v>45001</v>
      </c>
      <c r="I23" s="40">
        <v>4.3899999999999997</v>
      </c>
      <c r="J23" s="40">
        <v>4.5200000000000005</v>
      </c>
      <c r="K23" s="73">
        <f t="shared" si="0"/>
        <v>-2.8761061946902866E-2</v>
      </c>
      <c r="L23" s="1">
        <v>9939</v>
      </c>
      <c r="M23" s="28" t="b">
        <f t="shared" si="1"/>
        <v>1</v>
      </c>
      <c r="N23" s="28">
        <f>VLOOKUP(A23,[3]ALIVAR!$A:$I,9,)</f>
        <v>4.3899999999999997</v>
      </c>
      <c r="O23" s="3">
        <f>VLOOKUP(L23,[4]Plan2!$A$9:$I$207,9,)</f>
        <v>4.5200000000000005</v>
      </c>
      <c r="P23" s="24"/>
      <c r="Q23" s="24"/>
      <c r="R23" s="24"/>
      <c r="S23" s="24"/>
      <c r="T23" s="24"/>
      <c r="U23" s="24"/>
      <c r="V23" s="24"/>
      <c r="W23" s="24"/>
      <c r="X23" s="24"/>
    </row>
    <row r="24" spans="1:24" x14ac:dyDescent="0.25">
      <c r="A24" s="1">
        <v>9940</v>
      </c>
      <c r="B24" s="26" t="s">
        <v>33</v>
      </c>
      <c r="C24" s="1" t="s">
        <v>11</v>
      </c>
      <c r="D24" s="1">
        <v>89151200337</v>
      </c>
      <c r="E24" s="29"/>
      <c r="F24" s="1">
        <v>10302</v>
      </c>
      <c r="G24" s="26" t="s">
        <v>32</v>
      </c>
      <c r="H24" s="219">
        <v>45001</v>
      </c>
      <c r="I24" s="221">
        <v>4.92</v>
      </c>
      <c r="J24" s="221">
        <v>4.6900000000000004</v>
      </c>
      <c r="K24" s="222">
        <f t="shared" si="0"/>
        <v>4.9040511727078684E-2</v>
      </c>
      <c r="L24" s="1">
        <v>9940</v>
      </c>
      <c r="M24" s="28" t="b">
        <f t="shared" si="1"/>
        <v>1</v>
      </c>
      <c r="N24" s="28">
        <f>VLOOKUP(A24,[3]ALIVAR!$A:$I,9,)</f>
        <v>4.92</v>
      </c>
      <c r="O24" s="3">
        <f>VLOOKUP(L24,[4]Plan2!$A$9:$I$207,9,)</f>
        <v>4.6900000000000004</v>
      </c>
      <c r="P24" s="24"/>
      <c r="Q24" s="24"/>
      <c r="R24" s="24"/>
      <c r="S24" s="24"/>
      <c r="T24" s="24"/>
      <c r="U24" s="24"/>
      <c r="V24" s="24"/>
      <c r="W24" s="24"/>
      <c r="X24" s="24"/>
    </row>
    <row r="25" spans="1:24" x14ac:dyDescent="0.25">
      <c r="A25" s="1">
        <v>9941</v>
      </c>
      <c r="B25" s="26" t="s">
        <v>34</v>
      </c>
      <c r="C25" s="1" t="s">
        <v>11</v>
      </c>
      <c r="D25" s="1">
        <v>89151200418</v>
      </c>
      <c r="E25" s="26" t="s">
        <v>185</v>
      </c>
      <c r="F25" s="1">
        <v>10302</v>
      </c>
      <c r="G25" s="26" t="s">
        <v>32</v>
      </c>
      <c r="H25" s="219">
        <v>45001</v>
      </c>
      <c r="I25" s="221">
        <v>8.42</v>
      </c>
      <c r="J25" s="221">
        <v>8.7200000000000006</v>
      </c>
      <c r="K25" s="222">
        <f t="shared" si="0"/>
        <v>-3.4403669724770714E-2</v>
      </c>
      <c r="L25" s="1">
        <v>9941</v>
      </c>
      <c r="M25" s="28" t="b">
        <f t="shared" si="1"/>
        <v>1</v>
      </c>
      <c r="N25" s="28">
        <f>VLOOKUP(A25,[3]ALIVAR!$A:$I,9,)</f>
        <v>8.42</v>
      </c>
      <c r="O25" s="3">
        <f>VLOOKUP(L25,[4]Plan2!$A$9:$I$207,9,)</f>
        <v>8.7200000000000006</v>
      </c>
      <c r="P25" s="24"/>
      <c r="Q25" s="24"/>
      <c r="R25" s="24"/>
      <c r="S25" s="24"/>
      <c r="T25" s="24"/>
      <c r="U25" s="24"/>
      <c r="V25" s="24"/>
      <c r="W25" s="24"/>
      <c r="X25" s="24"/>
    </row>
    <row r="26" spans="1:24" x14ac:dyDescent="0.25">
      <c r="A26" s="1">
        <v>9942</v>
      </c>
      <c r="B26" s="26" t="s">
        <v>35</v>
      </c>
      <c r="C26" s="1" t="s">
        <v>11</v>
      </c>
      <c r="D26" s="1">
        <v>89151200507</v>
      </c>
      <c r="E26" s="29"/>
      <c r="F26" s="1">
        <v>10302</v>
      </c>
      <c r="G26" s="26" t="s">
        <v>32</v>
      </c>
      <c r="H26" s="219">
        <v>45001</v>
      </c>
      <c r="I26" s="40">
        <v>4.38</v>
      </c>
      <c r="J26" s="40">
        <v>4.3500000000000005</v>
      </c>
      <c r="K26" s="73">
        <f t="shared" si="0"/>
        <v>6.8965517241377228E-3</v>
      </c>
      <c r="L26" s="1">
        <v>9942</v>
      </c>
      <c r="M26" s="28" t="b">
        <f t="shared" si="1"/>
        <v>1</v>
      </c>
      <c r="N26" s="28">
        <f>VLOOKUP(A26,[3]ALIVAR!$A:$I,9,)</f>
        <v>4.38</v>
      </c>
      <c r="O26" s="3">
        <f>VLOOKUP(L26,[4]Plan2!$A$9:$I$207,9,)</f>
        <v>4.3500000000000005</v>
      </c>
      <c r="P26" s="24"/>
      <c r="Q26" s="24"/>
      <c r="R26" s="24"/>
      <c r="S26" s="24"/>
      <c r="T26" s="24"/>
      <c r="U26" s="24"/>
      <c r="V26" s="24"/>
      <c r="W26" s="24"/>
      <c r="X26" s="24"/>
    </row>
    <row r="27" spans="1:24" x14ac:dyDescent="0.25">
      <c r="A27" s="1">
        <v>9943</v>
      </c>
      <c r="B27" s="26" t="s">
        <v>36</v>
      </c>
      <c r="C27" s="1" t="s">
        <v>11</v>
      </c>
      <c r="D27" s="1">
        <v>89151200680</v>
      </c>
      <c r="E27" s="29"/>
      <c r="F27" s="1">
        <v>10302</v>
      </c>
      <c r="G27" s="26" t="s">
        <v>32</v>
      </c>
      <c r="H27" s="219">
        <v>45001</v>
      </c>
      <c r="I27" s="40">
        <v>7.84</v>
      </c>
      <c r="J27" s="40">
        <v>7.65</v>
      </c>
      <c r="K27" s="73">
        <f t="shared" si="0"/>
        <v>2.4836601307189454E-2</v>
      </c>
      <c r="L27" s="1">
        <v>9943</v>
      </c>
      <c r="M27" s="28" t="b">
        <f t="shared" si="1"/>
        <v>1</v>
      </c>
      <c r="N27" s="28">
        <f>VLOOKUP(A27,[3]ALIVAR!$A:$I,9,)</f>
        <v>7.84</v>
      </c>
      <c r="O27" s="3">
        <f>VLOOKUP(L27,[4]Plan2!$A$9:$I$207,9,)</f>
        <v>7.65</v>
      </c>
      <c r="P27" s="24"/>
      <c r="Q27" s="24"/>
      <c r="R27" s="24"/>
      <c r="S27" s="24"/>
      <c r="T27" s="24"/>
      <c r="U27" s="24"/>
      <c r="V27" s="24"/>
      <c r="W27" s="24"/>
      <c r="X27" s="24"/>
    </row>
    <row r="28" spans="1:24" x14ac:dyDescent="0.25">
      <c r="A28" s="1">
        <v>9944</v>
      </c>
      <c r="B28" s="26" t="s">
        <v>37</v>
      </c>
      <c r="C28" s="1" t="s">
        <v>11</v>
      </c>
      <c r="D28" s="1">
        <v>89151200760</v>
      </c>
      <c r="E28" s="29"/>
      <c r="F28" s="1">
        <v>10302</v>
      </c>
      <c r="G28" s="26" t="s">
        <v>32</v>
      </c>
      <c r="H28" s="219">
        <v>45001</v>
      </c>
      <c r="I28" s="40">
        <v>13.41</v>
      </c>
      <c r="J28" s="40">
        <v>15.75</v>
      </c>
      <c r="K28" s="73">
        <f t="shared" si="0"/>
        <v>-0.14857142857142858</v>
      </c>
      <c r="L28" s="1">
        <v>9944</v>
      </c>
      <c r="M28" s="28" t="b">
        <f t="shared" si="1"/>
        <v>1</v>
      </c>
      <c r="N28" s="28">
        <f>VLOOKUP(A28,[3]ALIVAR!$A:$I,9,)</f>
        <v>13.41</v>
      </c>
      <c r="O28" s="3">
        <f>VLOOKUP(L28,[4]Plan2!$A$9:$I$207,9,)</f>
        <v>15.75</v>
      </c>
      <c r="P28" s="24"/>
      <c r="Q28" s="24"/>
      <c r="R28" s="24"/>
      <c r="S28" s="24"/>
      <c r="T28" s="24"/>
      <c r="U28" s="24"/>
      <c r="V28" s="24"/>
      <c r="W28" s="24"/>
      <c r="X28" s="24"/>
    </row>
    <row r="29" spans="1:24" x14ac:dyDescent="0.25">
      <c r="A29" s="1">
        <v>9945</v>
      </c>
      <c r="B29" s="26" t="s">
        <v>38</v>
      </c>
      <c r="C29" s="1" t="s">
        <v>11</v>
      </c>
      <c r="D29" s="1">
        <v>89151200922</v>
      </c>
      <c r="E29" s="29"/>
      <c r="F29" s="1">
        <v>10302</v>
      </c>
      <c r="G29" s="26" t="s">
        <v>32</v>
      </c>
      <c r="H29" s="219">
        <v>45001</v>
      </c>
      <c r="I29" s="40">
        <v>4.17</v>
      </c>
      <c r="J29" s="40">
        <v>3.91</v>
      </c>
      <c r="K29" s="73">
        <f t="shared" si="0"/>
        <v>6.6496163682864484E-2</v>
      </c>
      <c r="L29" s="1">
        <v>9945</v>
      </c>
      <c r="M29" s="28" t="b">
        <f t="shared" si="1"/>
        <v>1</v>
      </c>
      <c r="N29" s="28">
        <f>VLOOKUP(A29,[3]ALIVAR!$A:$I,9,)</f>
        <v>4.17</v>
      </c>
      <c r="O29" s="3">
        <f>VLOOKUP(L29,[4]Plan2!$A$9:$I$207,9,)</f>
        <v>3.91</v>
      </c>
      <c r="P29" s="24"/>
      <c r="Q29" s="24"/>
      <c r="R29" s="24"/>
      <c r="S29" s="24"/>
      <c r="T29" s="24"/>
      <c r="U29" s="24"/>
      <c r="V29" s="24"/>
      <c r="W29" s="24"/>
      <c r="X29" s="24"/>
    </row>
    <row r="30" spans="1:24" x14ac:dyDescent="0.25">
      <c r="A30" s="1">
        <v>9946</v>
      </c>
      <c r="B30" s="26" t="s">
        <v>39</v>
      </c>
      <c r="C30" s="1" t="s">
        <v>11</v>
      </c>
      <c r="D30" s="1">
        <v>89151201066</v>
      </c>
      <c r="E30" s="29"/>
      <c r="F30" s="1">
        <v>10302</v>
      </c>
      <c r="G30" s="26" t="s">
        <v>32</v>
      </c>
      <c r="H30" s="219">
        <v>45001</v>
      </c>
      <c r="I30" s="40">
        <v>3.45</v>
      </c>
      <c r="J30" s="40">
        <v>4.24</v>
      </c>
      <c r="K30" s="73">
        <f t="shared" si="0"/>
        <v>-0.18632075471698117</v>
      </c>
      <c r="L30" s="1">
        <v>9946</v>
      </c>
      <c r="M30" s="28" t="b">
        <f t="shared" si="1"/>
        <v>1</v>
      </c>
      <c r="N30" s="28">
        <f>VLOOKUP(A30,[3]ALIVAR!$A:$I,9,)</f>
        <v>3.45</v>
      </c>
      <c r="O30" s="3">
        <f>VLOOKUP(L30,[4]Plan2!$A$9:$I$207,9,)</f>
        <v>4.24</v>
      </c>
      <c r="P30" s="24"/>
      <c r="Q30" s="24"/>
      <c r="R30" s="24"/>
      <c r="S30" s="24"/>
      <c r="T30" s="24"/>
      <c r="U30" s="24"/>
      <c r="V30" s="24"/>
      <c r="W30" s="24"/>
      <c r="X30" s="24"/>
    </row>
    <row r="31" spans="1:24" x14ac:dyDescent="0.25">
      <c r="A31" s="1">
        <v>9947</v>
      </c>
      <c r="B31" s="26" t="s">
        <v>40</v>
      </c>
      <c r="C31" s="1" t="s">
        <v>11</v>
      </c>
      <c r="D31" s="1">
        <v>89151201147</v>
      </c>
      <c r="E31" s="29"/>
      <c r="F31" s="1">
        <v>10302</v>
      </c>
      <c r="G31" s="26" t="s">
        <v>32</v>
      </c>
      <c r="H31" s="219">
        <v>45001</v>
      </c>
      <c r="I31" s="40">
        <v>4.75</v>
      </c>
      <c r="J31" s="40">
        <v>4.55</v>
      </c>
      <c r="K31" s="73">
        <f t="shared" si="0"/>
        <v>4.3956043956044022E-2</v>
      </c>
      <c r="L31" s="1">
        <v>9947</v>
      </c>
      <c r="M31" s="28" t="b">
        <f t="shared" si="1"/>
        <v>1</v>
      </c>
      <c r="N31" s="28">
        <f>VLOOKUP(A31,[3]ALIVAR!$A:$I,9,)</f>
        <v>4.75</v>
      </c>
      <c r="O31" s="3">
        <f>VLOOKUP(L31,[4]Plan2!$A$9:$I$207,9,)</f>
        <v>4.55</v>
      </c>
      <c r="P31" s="24"/>
      <c r="Q31" s="24"/>
      <c r="R31" s="24"/>
      <c r="S31" s="24"/>
      <c r="T31" s="24"/>
      <c r="U31" s="24"/>
      <c r="V31" s="24"/>
      <c r="W31" s="24"/>
      <c r="X31" s="24"/>
    </row>
    <row r="32" spans="1:24" x14ac:dyDescent="0.25">
      <c r="A32" s="1">
        <v>9948</v>
      </c>
      <c r="B32" s="26" t="s">
        <v>41</v>
      </c>
      <c r="C32" s="1" t="s">
        <v>11</v>
      </c>
      <c r="D32" s="1">
        <v>89151201228</v>
      </c>
      <c r="E32" s="29"/>
      <c r="F32" s="1">
        <v>10302</v>
      </c>
      <c r="G32" s="26" t="s">
        <v>32</v>
      </c>
      <c r="H32" s="219">
        <v>45001</v>
      </c>
      <c r="I32" s="40">
        <v>6.96</v>
      </c>
      <c r="J32" s="40">
        <v>6.37</v>
      </c>
      <c r="K32" s="73">
        <f t="shared" si="0"/>
        <v>9.262166405023553E-2</v>
      </c>
      <c r="L32" s="1">
        <v>9948</v>
      </c>
      <c r="M32" s="28" t="b">
        <f t="shared" si="1"/>
        <v>1</v>
      </c>
      <c r="N32" s="28">
        <f>VLOOKUP(A32,[3]ALIVAR!$A:$I,9,)</f>
        <v>6.96</v>
      </c>
      <c r="O32" s="3">
        <f>VLOOKUP(L32,[4]Plan2!$A$9:$I$207,9,)</f>
        <v>6.37</v>
      </c>
      <c r="P32" s="24"/>
      <c r="Q32" s="24"/>
      <c r="R32" s="24"/>
      <c r="S32" s="24"/>
      <c r="T32" s="24"/>
      <c r="U32" s="24"/>
      <c r="V32" s="24"/>
      <c r="W32" s="24"/>
      <c r="X32" s="24"/>
    </row>
    <row r="33" spans="1:24" x14ac:dyDescent="0.25">
      <c r="A33" s="1">
        <v>9949</v>
      </c>
      <c r="B33" s="26" t="s">
        <v>42</v>
      </c>
      <c r="C33" s="1" t="s">
        <v>11</v>
      </c>
      <c r="D33" s="1">
        <v>89151201309</v>
      </c>
      <c r="E33" s="29"/>
      <c r="F33" s="1">
        <v>10302</v>
      </c>
      <c r="G33" s="26" t="s">
        <v>32</v>
      </c>
      <c r="H33" s="219">
        <v>45001</v>
      </c>
      <c r="I33" s="40">
        <v>4.54</v>
      </c>
      <c r="J33" s="40">
        <v>4.05</v>
      </c>
      <c r="K33" s="73">
        <f t="shared" si="0"/>
        <v>0.12098765432098779</v>
      </c>
      <c r="L33" s="1">
        <v>9949</v>
      </c>
      <c r="M33" s="28" t="b">
        <f t="shared" si="1"/>
        <v>1</v>
      </c>
      <c r="N33" s="28">
        <f>VLOOKUP(A33,[3]ALIVAR!$A:$I,9,)</f>
        <v>4.54</v>
      </c>
      <c r="O33" s="3">
        <f>VLOOKUP(L33,[4]Plan2!$A$9:$I$207,9,)</f>
        <v>4.05</v>
      </c>
      <c r="P33" s="24"/>
      <c r="Q33" s="24"/>
      <c r="R33" s="24"/>
      <c r="S33" s="24"/>
      <c r="T33" s="24"/>
      <c r="U33" s="24"/>
      <c r="V33" s="24"/>
      <c r="W33" s="24"/>
      <c r="X33" s="24"/>
    </row>
    <row r="34" spans="1:24" x14ac:dyDescent="0.25">
      <c r="A34" s="1">
        <v>9950</v>
      </c>
      <c r="B34" s="26" t="s">
        <v>43</v>
      </c>
      <c r="C34" s="1" t="s">
        <v>11</v>
      </c>
      <c r="D34" s="1">
        <v>89151201490</v>
      </c>
      <c r="E34" s="29"/>
      <c r="F34" s="1">
        <v>10302</v>
      </c>
      <c r="G34" s="26" t="s">
        <v>32</v>
      </c>
      <c r="H34" s="219">
        <v>45001</v>
      </c>
      <c r="I34" s="198">
        <v>5.53</v>
      </c>
      <c r="J34" s="40">
        <v>5.67</v>
      </c>
      <c r="K34" s="73">
        <f t="shared" si="0"/>
        <v>-2.4691358024691357E-2</v>
      </c>
      <c r="L34" s="1">
        <v>9950</v>
      </c>
      <c r="M34" s="28" t="b">
        <f t="shared" si="1"/>
        <v>1</v>
      </c>
      <c r="N34" s="28">
        <f>VLOOKUP(A34,[3]ALIVAR!$A:$I,9,)</f>
        <v>5.53</v>
      </c>
      <c r="O34" s="3">
        <f>VLOOKUP(L34,[4]Plan2!$A$9:$I$207,9,)</f>
        <v>5.67</v>
      </c>
      <c r="P34" s="24"/>
      <c r="Q34" s="24"/>
      <c r="R34" s="24"/>
      <c r="S34" s="24"/>
      <c r="T34" s="24"/>
      <c r="U34" s="24"/>
      <c r="V34" s="24"/>
      <c r="W34" s="24"/>
      <c r="X34" s="24"/>
    </row>
    <row r="35" spans="1:24" x14ac:dyDescent="0.25">
      <c r="A35" s="1">
        <v>9951</v>
      </c>
      <c r="B35" s="26" t="s">
        <v>44</v>
      </c>
      <c r="C35" s="1" t="s">
        <v>11</v>
      </c>
      <c r="D35" s="1">
        <v>89151201570</v>
      </c>
      <c r="E35" s="29"/>
      <c r="F35" s="1">
        <v>10302</v>
      </c>
      <c r="G35" s="26" t="s">
        <v>32</v>
      </c>
      <c r="H35" s="219">
        <v>45001</v>
      </c>
      <c r="I35" s="40">
        <v>4.01</v>
      </c>
      <c r="J35" s="40">
        <v>4.43</v>
      </c>
      <c r="K35" s="73">
        <f t="shared" si="0"/>
        <v>-9.4808126410835247E-2</v>
      </c>
      <c r="L35" s="1">
        <v>9951</v>
      </c>
      <c r="M35" s="28" t="b">
        <f t="shared" si="1"/>
        <v>1</v>
      </c>
      <c r="N35" s="28">
        <f>VLOOKUP(A35,[3]ALIVAR!$A:$I,9,)</f>
        <v>4.01</v>
      </c>
      <c r="O35" s="3">
        <f>VLOOKUP(L35,[4]Plan2!$A$9:$I$207,9,)</f>
        <v>4.43</v>
      </c>
      <c r="P35" s="24"/>
      <c r="Q35" s="24"/>
      <c r="R35" s="24"/>
      <c r="S35" s="24"/>
      <c r="T35" s="24"/>
      <c r="U35" s="24"/>
      <c r="V35" s="24"/>
      <c r="W35" s="24"/>
      <c r="X35" s="24"/>
    </row>
    <row r="36" spans="1:24" x14ac:dyDescent="0.25">
      <c r="A36" s="1">
        <v>9952</v>
      </c>
      <c r="B36" s="26" t="s">
        <v>45</v>
      </c>
      <c r="C36" s="1" t="s">
        <v>11</v>
      </c>
      <c r="D36" s="1">
        <v>89151201651</v>
      </c>
      <c r="E36" s="29"/>
      <c r="F36" s="1">
        <v>10302</v>
      </c>
      <c r="G36" s="26" t="s">
        <v>32</v>
      </c>
      <c r="H36" s="219">
        <v>45001</v>
      </c>
      <c r="I36" s="198">
        <v>6.92</v>
      </c>
      <c r="J36" s="40">
        <v>6.2700000000000005</v>
      </c>
      <c r="K36" s="73">
        <f t="shared" si="0"/>
        <v>0.10366826156299824</v>
      </c>
      <c r="L36" s="1">
        <v>9952</v>
      </c>
      <c r="M36" s="28" t="b">
        <f t="shared" si="1"/>
        <v>1</v>
      </c>
      <c r="N36" s="28">
        <f>VLOOKUP(A36,[3]ALIVAR!$A:$I,9,)</f>
        <v>6.92</v>
      </c>
      <c r="O36" s="3">
        <f>VLOOKUP(L36,[4]Plan2!$A$9:$I$207,9,)</f>
        <v>6.2700000000000005</v>
      </c>
      <c r="P36" s="24"/>
      <c r="Q36" s="24"/>
      <c r="R36" s="24"/>
      <c r="S36" s="24"/>
      <c r="T36" s="24"/>
      <c r="U36" s="24"/>
      <c r="V36" s="24"/>
      <c r="W36" s="24"/>
      <c r="X36" s="24"/>
    </row>
    <row r="37" spans="1:24" x14ac:dyDescent="0.25">
      <c r="A37" s="1">
        <v>9953</v>
      </c>
      <c r="B37" s="26" t="s">
        <v>46</v>
      </c>
      <c r="C37" s="1" t="s">
        <v>11</v>
      </c>
      <c r="D37" s="1">
        <v>89151201732</v>
      </c>
      <c r="E37" s="29"/>
      <c r="F37" s="1">
        <v>10302</v>
      </c>
      <c r="G37" s="26" t="s">
        <v>32</v>
      </c>
      <c r="H37" s="219">
        <v>45001</v>
      </c>
      <c r="I37" s="40">
        <v>49</v>
      </c>
      <c r="J37" s="40">
        <v>39.050000000000004</v>
      </c>
      <c r="K37" s="73">
        <f t="shared" si="0"/>
        <v>0.25480153649167714</v>
      </c>
      <c r="L37" s="1">
        <v>9953</v>
      </c>
      <c r="M37" s="28" t="b">
        <f t="shared" si="1"/>
        <v>1</v>
      </c>
      <c r="N37" s="28">
        <f>VLOOKUP(A37,[3]ALIVAR!$A:$I,9,)</f>
        <v>49</v>
      </c>
      <c r="O37" s="3">
        <f>VLOOKUP(L37,[4]Plan2!$A$9:$I$207,9,)</f>
        <v>39.050000000000004</v>
      </c>
      <c r="P37" s="24"/>
      <c r="Q37" s="24"/>
      <c r="R37" s="24"/>
      <c r="S37" s="24"/>
      <c r="T37" s="24"/>
      <c r="U37" s="24"/>
      <c r="V37" s="24"/>
      <c r="W37" s="24"/>
      <c r="X37" s="24"/>
    </row>
    <row r="38" spans="1:24" x14ac:dyDescent="0.25">
      <c r="A38" s="1">
        <v>9954</v>
      </c>
      <c r="B38" s="26" t="s">
        <v>361</v>
      </c>
      <c r="C38" s="1" t="s">
        <v>11</v>
      </c>
      <c r="D38" s="1">
        <v>89151201813</v>
      </c>
      <c r="E38" s="29"/>
      <c r="F38" s="1">
        <v>10302</v>
      </c>
      <c r="G38" s="26" t="s">
        <v>32</v>
      </c>
      <c r="H38" s="219">
        <v>45001</v>
      </c>
      <c r="I38" s="40">
        <v>15.96</v>
      </c>
      <c r="J38" s="40">
        <v>15.450000000000001</v>
      </c>
      <c r="K38" s="73">
        <f t="shared" si="0"/>
        <v>3.3009708737864019E-2</v>
      </c>
      <c r="L38" s="1">
        <v>9954</v>
      </c>
      <c r="M38" s="28" t="b">
        <f t="shared" si="1"/>
        <v>1</v>
      </c>
      <c r="N38" s="28">
        <f>VLOOKUP(A38,[3]ALIVAR!$A:$I,9,)</f>
        <v>15.96</v>
      </c>
      <c r="O38" s="3">
        <f>VLOOKUP(L38,[4]Plan2!$A$9:$I$207,9,)</f>
        <v>15.450000000000001</v>
      </c>
      <c r="P38" s="24"/>
      <c r="Q38" s="24"/>
      <c r="R38" s="24"/>
      <c r="S38" s="24"/>
      <c r="T38" s="24"/>
      <c r="U38" s="24"/>
      <c r="V38" s="24"/>
      <c r="W38" s="24"/>
      <c r="X38" s="24"/>
    </row>
    <row r="39" spans="1:24" x14ac:dyDescent="0.25">
      <c r="A39" s="1">
        <v>9955</v>
      </c>
      <c r="B39" s="26" t="s">
        <v>47</v>
      </c>
      <c r="C39" s="1" t="s">
        <v>11</v>
      </c>
      <c r="D39" s="1">
        <v>89151201902</v>
      </c>
      <c r="E39" s="29"/>
      <c r="F39" s="1">
        <v>10302</v>
      </c>
      <c r="G39" s="26" t="s">
        <v>32</v>
      </c>
      <c r="H39" s="219">
        <v>45001</v>
      </c>
      <c r="I39" s="40">
        <v>2.34</v>
      </c>
      <c r="J39" s="40">
        <v>2.86</v>
      </c>
      <c r="K39" s="73">
        <f t="shared" si="0"/>
        <v>-0.18181818181818188</v>
      </c>
      <c r="L39" s="1">
        <v>9955</v>
      </c>
      <c r="M39" s="28" t="b">
        <f t="shared" si="1"/>
        <v>1</v>
      </c>
      <c r="N39" s="28">
        <f>VLOOKUP(A39,[3]ALIVAR!$A:$I,9,)</f>
        <v>2.34</v>
      </c>
      <c r="O39" s="3">
        <f>VLOOKUP(L39,[4]Plan2!$A$9:$I$207,9,)</f>
        <v>2.86</v>
      </c>
      <c r="P39" s="24"/>
      <c r="Q39" s="24"/>
      <c r="R39" s="24"/>
      <c r="S39" s="24"/>
      <c r="T39" s="24"/>
      <c r="U39" s="24"/>
      <c r="V39" s="24"/>
      <c r="W39" s="24"/>
      <c r="X39" s="24"/>
    </row>
    <row r="40" spans="1:24" x14ac:dyDescent="0.25">
      <c r="A40" s="1">
        <v>9956</v>
      </c>
      <c r="B40" s="26" t="s">
        <v>48</v>
      </c>
      <c r="C40" s="1" t="s">
        <v>11</v>
      </c>
      <c r="D40" s="1">
        <v>89151202038</v>
      </c>
      <c r="E40" s="29"/>
      <c r="F40" s="1">
        <v>10302</v>
      </c>
      <c r="G40" s="26" t="s">
        <v>32</v>
      </c>
      <c r="H40" s="219">
        <v>45001</v>
      </c>
      <c r="I40" s="40">
        <v>22.400000000000002</v>
      </c>
      <c r="J40" s="40">
        <v>20.3</v>
      </c>
      <c r="K40" s="73">
        <f t="shared" ref="K40:K71" si="2">I40/J40-1</f>
        <v>0.10344827586206895</v>
      </c>
      <c r="L40" s="1">
        <v>9956</v>
      </c>
      <c r="M40" s="28" t="b">
        <f t="shared" ref="M40:M71" si="3">A40=L40</f>
        <v>1</v>
      </c>
      <c r="N40" s="28">
        <f>VLOOKUP(A40,[3]ALIVAR!$A:$I,9,)</f>
        <v>22.400000000000002</v>
      </c>
      <c r="O40" s="3">
        <f>VLOOKUP(L40,[4]Plan2!$A$9:$I$207,9,)</f>
        <v>20.3</v>
      </c>
      <c r="P40" s="24"/>
      <c r="Q40" s="24"/>
      <c r="R40" s="24"/>
      <c r="S40" s="24"/>
      <c r="T40" s="24"/>
      <c r="U40" s="24"/>
      <c r="V40" s="24"/>
      <c r="W40" s="24"/>
      <c r="X40" s="24"/>
    </row>
    <row r="41" spans="1:24" x14ac:dyDescent="0.25">
      <c r="A41" s="1">
        <v>9957</v>
      </c>
      <c r="B41" s="26" t="s">
        <v>49</v>
      </c>
      <c r="C41" s="1" t="s">
        <v>11</v>
      </c>
      <c r="D41" s="1">
        <v>89151202119</v>
      </c>
      <c r="E41" s="26" t="s">
        <v>185</v>
      </c>
      <c r="F41" s="1">
        <v>10302</v>
      </c>
      <c r="G41" s="26" t="s">
        <v>32</v>
      </c>
      <c r="H41" s="219">
        <v>45001</v>
      </c>
      <c r="I41" s="40">
        <v>12.86</v>
      </c>
      <c r="J41" s="40">
        <v>12.43</v>
      </c>
      <c r="K41" s="73">
        <f t="shared" si="2"/>
        <v>3.4593724859211639E-2</v>
      </c>
      <c r="L41" s="1">
        <v>9957</v>
      </c>
      <c r="M41" s="28" t="b">
        <f t="shared" si="3"/>
        <v>1</v>
      </c>
      <c r="N41" s="28">
        <f>VLOOKUP(A41,[3]ALIVAR!$A:$I,9,)</f>
        <v>12.86</v>
      </c>
      <c r="O41" s="3">
        <f>VLOOKUP(L41,[4]Plan2!$A$9:$I$207,9,)</f>
        <v>12.43</v>
      </c>
      <c r="P41" s="24"/>
      <c r="Q41" s="24"/>
      <c r="R41" s="24"/>
      <c r="S41" s="24"/>
      <c r="T41" s="24"/>
      <c r="U41" s="24"/>
      <c r="V41" s="24"/>
      <c r="W41" s="24"/>
      <c r="X41" s="24"/>
    </row>
    <row r="42" spans="1:24" x14ac:dyDescent="0.25">
      <c r="A42" s="1">
        <v>9958</v>
      </c>
      <c r="B42" s="26" t="s">
        <v>50</v>
      </c>
      <c r="C42" s="1" t="s">
        <v>11</v>
      </c>
      <c r="D42" s="1">
        <v>89151202208</v>
      </c>
      <c r="E42" s="29"/>
      <c r="F42" s="1">
        <v>10302</v>
      </c>
      <c r="G42" s="26" t="s">
        <v>32</v>
      </c>
      <c r="H42" s="219">
        <v>45001</v>
      </c>
      <c r="I42" s="40">
        <v>6.93</v>
      </c>
      <c r="J42" s="40">
        <v>6.99</v>
      </c>
      <c r="K42" s="73">
        <f t="shared" si="2"/>
        <v>-8.5836909871245259E-3</v>
      </c>
      <c r="L42" s="1">
        <v>9958</v>
      </c>
      <c r="M42" s="28" t="b">
        <f t="shared" si="3"/>
        <v>1</v>
      </c>
      <c r="N42" s="28">
        <f>VLOOKUP(A42,[3]ALIVAR!$A:$I,9,)</f>
        <v>6.93</v>
      </c>
      <c r="O42" s="3">
        <f>VLOOKUP(L42,[4]Plan2!$A$9:$I$207,9,)</f>
        <v>6.99</v>
      </c>
      <c r="P42" s="24"/>
      <c r="Q42" s="24"/>
      <c r="R42" s="24"/>
      <c r="S42" s="24"/>
      <c r="T42" s="24"/>
      <c r="U42" s="24"/>
      <c r="V42" s="24"/>
      <c r="W42" s="24"/>
      <c r="X42" s="24"/>
    </row>
    <row r="43" spans="1:24" x14ac:dyDescent="0.25">
      <c r="A43" s="1">
        <v>9959</v>
      </c>
      <c r="B43" s="26" t="s">
        <v>51</v>
      </c>
      <c r="C43" s="1" t="s">
        <v>11</v>
      </c>
      <c r="D43" s="1">
        <v>89151202461</v>
      </c>
      <c r="E43" s="29"/>
      <c r="F43" s="1">
        <v>10302</v>
      </c>
      <c r="G43" s="26" t="s">
        <v>32</v>
      </c>
      <c r="H43" s="219">
        <v>45001</v>
      </c>
      <c r="I43" s="40">
        <v>4.6399999999999997</v>
      </c>
      <c r="J43" s="40">
        <v>4.49</v>
      </c>
      <c r="K43" s="73">
        <f t="shared" si="2"/>
        <v>3.3407572383073347E-2</v>
      </c>
      <c r="L43" s="1">
        <v>9959</v>
      </c>
      <c r="M43" s="28" t="b">
        <f t="shared" si="3"/>
        <v>1</v>
      </c>
      <c r="N43" s="28">
        <f>VLOOKUP(A43,[3]ALIVAR!$A:$I,9,)</f>
        <v>4.6399999999999997</v>
      </c>
      <c r="O43" s="3">
        <f>VLOOKUP(L43,[4]Plan2!$A$9:$I$207,9,)</f>
        <v>4.49</v>
      </c>
      <c r="P43" s="24"/>
      <c r="Q43" s="24"/>
      <c r="R43" s="24"/>
      <c r="S43" s="24"/>
      <c r="T43" s="24"/>
      <c r="U43" s="24"/>
      <c r="V43" s="24"/>
      <c r="W43" s="24"/>
      <c r="X43" s="24"/>
    </row>
    <row r="44" spans="1:24" x14ac:dyDescent="0.25">
      <c r="A44" s="1">
        <v>9961</v>
      </c>
      <c r="B44" s="26" t="s">
        <v>52</v>
      </c>
      <c r="C44" s="1" t="s">
        <v>11</v>
      </c>
      <c r="D44" s="1">
        <v>89151202623</v>
      </c>
      <c r="E44" s="29"/>
      <c r="F44" s="1">
        <v>10302</v>
      </c>
      <c r="G44" s="26" t="s">
        <v>32</v>
      </c>
      <c r="H44" s="219">
        <v>45001</v>
      </c>
      <c r="I44" s="198">
        <v>7.16</v>
      </c>
      <c r="J44" s="198">
        <v>7.4</v>
      </c>
      <c r="K44" s="120">
        <f t="shared" si="2"/>
        <v>-3.2432432432432434E-2</v>
      </c>
      <c r="L44" s="1">
        <v>9961</v>
      </c>
      <c r="M44" s="28" t="b">
        <f t="shared" si="3"/>
        <v>1</v>
      </c>
      <c r="N44" s="28">
        <f>VLOOKUP(A44,[3]ALIVAR!$A:$I,9,)</f>
        <v>7.16</v>
      </c>
      <c r="O44" s="3">
        <f>VLOOKUP(L44,[4]Plan2!$A$9:$I$207,9,)</f>
        <v>7.4</v>
      </c>
      <c r="P44" s="24"/>
      <c r="Q44" s="24"/>
      <c r="R44" s="24"/>
      <c r="S44" s="24"/>
      <c r="T44" s="24"/>
      <c r="U44" s="24"/>
      <c r="V44" s="24"/>
      <c r="W44" s="24"/>
      <c r="X44" s="24"/>
    </row>
    <row r="45" spans="1:24" x14ac:dyDescent="0.25">
      <c r="A45" s="1">
        <v>9963</v>
      </c>
      <c r="B45" s="26" t="s">
        <v>53</v>
      </c>
      <c r="C45" s="1" t="s">
        <v>11</v>
      </c>
      <c r="D45" s="1">
        <v>89151202976</v>
      </c>
      <c r="E45" s="29"/>
      <c r="F45" s="1">
        <v>10302</v>
      </c>
      <c r="G45" s="26" t="s">
        <v>32</v>
      </c>
      <c r="H45" s="219">
        <v>45001</v>
      </c>
      <c r="I45" s="40">
        <v>3.3000000000000003</v>
      </c>
      <c r="J45" s="40">
        <v>3.3000000000000003</v>
      </c>
      <c r="K45" s="73">
        <f t="shared" si="2"/>
        <v>0</v>
      </c>
      <c r="L45" s="1">
        <v>9963</v>
      </c>
      <c r="M45" s="28" t="b">
        <f t="shared" si="3"/>
        <v>1</v>
      </c>
      <c r="N45" s="28">
        <f>VLOOKUP(A45,[3]ALIVAR!$A:$I,9,)</f>
        <v>3.3000000000000003</v>
      </c>
      <c r="O45" s="3">
        <f>VLOOKUP(L45,[4]Plan2!$A$9:$I$207,9,)</f>
        <v>3.3000000000000003</v>
      </c>
      <c r="P45" s="24"/>
      <c r="Q45" s="24"/>
      <c r="R45" s="24"/>
      <c r="S45" s="24"/>
      <c r="T45" s="24"/>
      <c r="U45" s="24"/>
      <c r="V45" s="24"/>
      <c r="W45" s="24"/>
      <c r="X45" s="24"/>
    </row>
    <row r="46" spans="1:24" x14ac:dyDescent="0.25">
      <c r="A46" s="1">
        <v>9965</v>
      </c>
      <c r="B46" s="26" t="s">
        <v>54</v>
      </c>
      <c r="C46" s="1" t="s">
        <v>11</v>
      </c>
      <c r="D46" s="1">
        <v>89151203190</v>
      </c>
      <c r="E46" s="29"/>
      <c r="F46" s="1">
        <v>10302</v>
      </c>
      <c r="G46" s="26" t="s">
        <v>32</v>
      </c>
      <c r="H46" s="219">
        <v>45001</v>
      </c>
      <c r="I46" s="40">
        <v>3.44</v>
      </c>
      <c r="J46" s="40">
        <v>3.96</v>
      </c>
      <c r="K46" s="73">
        <f t="shared" si="2"/>
        <v>-0.13131313131313127</v>
      </c>
      <c r="L46" s="1">
        <v>9965</v>
      </c>
      <c r="M46" s="28" t="b">
        <f t="shared" si="3"/>
        <v>1</v>
      </c>
      <c r="N46" s="28">
        <f>VLOOKUP(A46,[3]ALIVAR!$A:$I,9,)</f>
        <v>3.44</v>
      </c>
      <c r="O46" s="3">
        <f>VLOOKUP(L46,[4]Plan2!$A$9:$I$207,9,)</f>
        <v>3.96</v>
      </c>
      <c r="P46" s="24"/>
      <c r="Q46" s="24"/>
      <c r="R46" s="24"/>
      <c r="S46" s="24"/>
      <c r="T46" s="24"/>
      <c r="U46" s="24"/>
      <c r="V46" s="24"/>
      <c r="W46" s="24"/>
      <c r="X46" s="24"/>
    </row>
    <row r="47" spans="1:24" x14ac:dyDescent="0.25">
      <c r="A47" s="1">
        <v>9966</v>
      </c>
      <c r="B47" s="26" t="s">
        <v>55</v>
      </c>
      <c r="C47" s="1" t="s">
        <v>11</v>
      </c>
      <c r="D47" s="1">
        <v>89151203271</v>
      </c>
      <c r="E47" s="29"/>
      <c r="F47" s="1">
        <v>10302</v>
      </c>
      <c r="G47" s="26" t="s">
        <v>32</v>
      </c>
      <c r="H47" s="219">
        <v>45001</v>
      </c>
      <c r="I47" s="40">
        <v>7.48</v>
      </c>
      <c r="J47" s="40">
        <v>7.67</v>
      </c>
      <c r="K47" s="73">
        <f t="shared" si="2"/>
        <v>-2.4771838331160256E-2</v>
      </c>
      <c r="L47" s="1">
        <v>9966</v>
      </c>
      <c r="M47" s="28" t="b">
        <f t="shared" si="3"/>
        <v>1</v>
      </c>
      <c r="N47" s="28">
        <f>VLOOKUP(A47,[3]ALIVAR!$A:$I,9,)</f>
        <v>7.48</v>
      </c>
      <c r="O47" s="3">
        <f>VLOOKUP(L47,[4]Plan2!$A$9:$I$207,9,)</f>
        <v>7.67</v>
      </c>
      <c r="P47" s="24"/>
      <c r="Q47" s="24"/>
      <c r="R47" s="24"/>
      <c r="S47" s="24"/>
      <c r="T47" s="24"/>
      <c r="U47" s="24"/>
      <c r="V47" s="24"/>
      <c r="W47" s="24"/>
      <c r="X47" s="24"/>
    </row>
    <row r="48" spans="1:24" x14ac:dyDescent="0.25">
      <c r="A48" s="1">
        <v>9967</v>
      </c>
      <c r="B48" s="26" t="s">
        <v>56</v>
      </c>
      <c r="C48" s="1" t="s">
        <v>11</v>
      </c>
      <c r="D48" s="1">
        <v>89151203352</v>
      </c>
      <c r="E48" s="29"/>
      <c r="F48" s="1">
        <v>10302</v>
      </c>
      <c r="G48" s="26" t="s">
        <v>32</v>
      </c>
      <c r="H48" s="219">
        <v>45001</v>
      </c>
      <c r="I48" s="40">
        <v>7.98</v>
      </c>
      <c r="J48" s="40">
        <v>6.49</v>
      </c>
      <c r="K48" s="73">
        <f t="shared" si="2"/>
        <v>0.22958397534668729</v>
      </c>
      <c r="L48" s="1">
        <v>9967</v>
      </c>
      <c r="M48" s="28" t="b">
        <f t="shared" si="3"/>
        <v>1</v>
      </c>
      <c r="N48" s="28">
        <f>VLOOKUP(A48,[3]ALIVAR!$A:$I,9,)</f>
        <v>7.98</v>
      </c>
      <c r="O48" s="3">
        <f>VLOOKUP(L48,[4]Plan2!$A$9:$I$207,9,)</f>
        <v>6.49</v>
      </c>
      <c r="P48" s="24"/>
      <c r="Q48" s="24"/>
      <c r="R48" s="24"/>
      <c r="S48" s="24"/>
      <c r="T48" s="24"/>
      <c r="U48" s="24"/>
      <c r="V48" s="24"/>
      <c r="W48" s="24"/>
      <c r="X48" s="24"/>
    </row>
    <row r="49" spans="1:24" x14ac:dyDescent="0.25">
      <c r="A49" s="1">
        <v>9968</v>
      </c>
      <c r="B49" s="26" t="s">
        <v>57</v>
      </c>
      <c r="C49" s="1" t="s">
        <v>11</v>
      </c>
      <c r="D49" s="1">
        <v>89151203433</v>
      </c>
      <c r="E49" s="29"/>
      <c r="F49" s="1">
        <v>10302</v>
      </c>
      <c r="G49" s="26" t="s">
        <v>32</v>
      </c>
      <c r="H49" s="219">
        <v>45001</v>
      </c>
      <c r="I49" s="40">
        <v>4.13</v>
      </c>
      <c r="J49" s="40">
        <v>4.74</v>
      </c>
      <c r="K49" s="73">
        <f t="shared" si="2"/>
        <v>-0.12869198312236296</v>
      </c>
      <c r="L49" s="1">
        <v>9968</v>
      </c>
      <c r="M49" s="28" t="b">
        <f t="shared" si="3"/>
        <v>1</v>
      </c>
      <c r="N49" s="28">
        <f>VLOOKUP(A49,[3]ALIVAR!$A:$I,9,)</f>
        <v>4.13</v>
      </c>
      <c r="O49" s="3">
        <f>VLOOKUP(L49,[4]Plan2!$A$9:$I$207,9,)</f>
        <v>4.74</v>
      </c>
      <c r="P49" s="24"/>
      <c r="Q49" s="24"/>
      <c r="R49" s="24"/>
      <c r="S49" s="24"/>
      <c r="T49" s="24"/>
      <c r="U49" s="24"/>
      <c r="V49" s="24"/>
      <c r="W49" s="24"/>
      <c r="X49" s="24"/>
    </row>
    <row r="50" spans="1:24" x14ac:dyDescent="0.25">
      <c r="A50" s="1">
        <v>9969</v>
      </c>
      <c r="B50" s="26" t="s">
        <v>58</v>
      </c>
      <c r="C50" s="1" t="s">
        <v>11</v>
      </c>
      <c r="D50" s="1">
        <v>89151202542</v>
      </c>
      <c r="E50" s="29"/>
      <c r="F50" s="1">
        <v>10302</v>
      </c>
      <c r="G50" s="26" t="s">
        <v>32</v>
      </c>
      <c r="H50" s="219">
        <v>45001</v>
      </c>
      <c r="I50" s="40">
        <v>7.51</v>
      </c>
      <c r="J50" s="40">
        <v>6.59</v>
      </c>
      <c r="K50" s="73">
        <f t="shared" si="2"/>
        <v>0.13960546282245834</v>
      </c>
      <c r="L50" s="1">
        <v>9969</v>
      </c>
      <c r="M50" s="28" t="b">
        <f t="shared" si="3"/>
        <v>1</v>
      </c>
      <c r="N50" s="28">
        <f>VLOOKUP(A50,[3]ALIVAR!$A:$I,9,)</f>
        <v>7.51</v>
      </c>
      <c r="O50" s="3">
        <f>VLOOKUP(L50,[4]Plan2!$A$9:$I$207,9,)</f>
        <v>6.59</v>
      </c>
      <c r="P50" s="24"/>
      <c r="Q50" s="24"/>
      <c r="R50" s="24"/>
      <c r="S50" s="24"/>
      <c r="T50" s="24"/>
      <c r="U50" s="24"/>
      <c r="V50" s="24"/>
      <c r="W50" s="24"/>
      <c r="X50" s="24"/>
    </row>
    <row r="51" spans="1:24" x14ac:dyDescent="0.25">
      <c r="A51" s="1">
        <v>9970</v>
      </c>
      <c r="B51" s="26" t="s">
        <v>59</v>
      </c>
      <c r="C51" s="1" t="s">
        <v>11</v>
      </c>
      <c r="D51" s="1">
        <v>89151202380</v>
      </c>
      <c r="E51" s="29"/>
      <c r="F51" s="1">
        <v>10302</v>
      </c>
      <c r="G51" s="26" t="s">
        <v>32</v>
      </c>
      <c r="H51" s="219">
        <v>45001</v>
      </c>
      <c r="I51" s="40">
        <v>6.93</v>
      </c>
      <c r="J51" s="40">
        <v>8.69</v>
      </c>
      <c r="K51" s="73">
        <f t="shared" si="2"/>
        <v>-0.20253164556962022</v>
      </c>
      <c r="L51" s="1">
        <v>9970</v>
      </c>
      <c r="M51" s="28" t="b">
        <f t="shared" si="3"/>
        <v>1</v>
      </c>
      <c r="N51" s="28">
        <f>VLOOKUP(A51,[3]ALIVAR!$A:$I,9,)</f>
        <v>6.93</v>
      </c>
      <c r="O51" s="3">
        <f>VLOOKUP(L51,[4]Plan2!$A$9:$I$207,9,)</f>
        <v>8.69</v>
      </c>
      <c r="P51" s="24"/>
      <c r="Q51" s="24"/>
      <c r="R51" s="24"/>
      <c r="S51" s="24"/>
      <c r="T51" s="24"/>
      <c r="U51" s="24"/>
      <c r="V51" s="24"/>
      <c r="W51" s="24"/>
      <c r="X51" s="24"/>
    </row>
    <row r="52" spans="1:24" x14ac:dyDescent="0.25">
      <c r="A52" s="1">
        <v>9971</v>
      </c>
      <c r="B52" s="26" t="s">
        <v>60</v>
      </c>
      <c r="C52" s="1" t="s">
        <v>11</v>
      </c>
      <c r="D52" s="1">
        <v>89151300129</v>
      </c>
      <c r="E52" s="29"/>
      <c r="F52" s="1">
        <v>10303</v>
      </c>
      <c r="G52" s="26" t="s">
        <v>61</v>
      </c>
      <c r="H52" s="219">
        <v>45001</v>
      </c>
      <c r="I52" s="40">
        <v>4.6900000000000004</v>
      </c>
      <c r="J52" s="40">
        <v>4.6100000000000003</v>
      </c>
      <c r="K52" s="73">
        <f t="shared" si="2"/>
        <v>1.7353579175704903E-2</v>
      </c>
      <c r="L52" s="1">
        <v>9971</v>
      </c>
      <c r="M52" s="28" t="b">
        <f t="shared" si="3"/>
        <v>1</v>
      </c>
      <c r="N52" s="28">
        <f>VLOOKUP(A52,[3]ALIVAR!$A:$I,9,)</f>
        <v>4.6900000000000004</v>
      </c>
      <c r="O52" s="3">
        <f>VLOOKUP(L52,[4]Plan2!$A$9:$I$207,9,)</f>
        <v>4.6100000000000003</v>
      </c>
      <c r="P52" s="24"/>
      <c r="Q52" s="24"/>
      <c r="R52" s="24"/>
      <c r="S52" s="24"/>
      <c r="T52" s="24"/>
      <c r="U52" s="24"/>
      <c r="V52" s="24"/>
      <c r="W52" s="24"/>
      <c r="X52" s="24"/>
    </row>
    <row r="53" spans="1:24" x14ac:dyDescent="0.25">
      <c r="A53" s="1">
        <v>9973</v>
      </c>
      <c r="B53" s="26" t="s">
        <v>62</v>
      </c>
      <c r="C53" s="1" t="s">
        <v>11</v>
      </c>
      <c r="D53" s="1">
        <v>89151300390</v>
      </c>
      <c r="E53" s="29"/>
      <c r="F53" s="1">
        <v>10303</v>
      </c>
      <c r="G53" s="26" t="s">
        <v>61</v>
      </c>
      <c r="H53" s="219">
        <v>45001</v>
      </c>
      <c r="I53" s="40">
        <v>4.84</v>
      </c>
      <c r="J53" s="40">
        <v>4.55</v>
      </c>
      <c r="K53" s="73">
        <f t="shared" si="2"/>
        <v>6.3736263736263732E-2</v>
      </c>
      <c r="L53" s="1">
        <v>9973</v>
      </c>
      <c r="M53" s="28" t="b">
        <f t="shared" si="3"/>
        <v>1</v>
      </c>
      <c r="N53" s="28">
        <f>VLOOKUP(A53,[3]ALIVAR!$A:$I,9,)</f>
        <v>4.84</v>
      </c>
      <c r="O53" s="3">
        <f>VLOOKUP(L53,[4]Plan2!$A$9:$I$207,9,)</f>
        <v>4.55</v>
      </c>
      <c r="P53" s="24"/>
      <c r="Q53" s="24"/>
      <c r="R53" s="24"/>
      <c r="S53" s="24"/>
      <c r="T53" s="24"/>
      <c r="U53" s="24"/>
      <c r="V53" s="24"/>
      <c r="W53" s="24"/>
      <c r="X53" s="24"/>
    </row>
    <row r="54" spans="1:24" x14ac:dyDescent="0.25">
      <c r="A54" s="1">
        <v>9974</v>
      </c>
      <c r="B54" s="26" t="s">
        <v>63</v>
      </c>
      <c r="C54" s="1" t="s">
        <v>11</v>
      </c>
      <c r="D54" s="1">
        <v>89151300471</v>
      </c>
      <c r="E54" s="29"/>
      <c r="F54" s="1">
        <v>10303</v>
      </c>
      <c r="G54" s="26" t="s">
        <v>61</v>
      </c>
      <c r="H54" s="219">
        <v>45001</v>
      </c>
      <c r="I54" s="40">
        <v>6.8100000000000005</v>
      </c>
      <c r="J54" s="40">
        <v>7.66</v>
      </c>
      <c r="K54" s="73">
        <f t="shared" si="2"/>
        <v>-0.11096605744125321</v>
      </c>
      <c r="L54" s="1">
        <v>9974</v>
      </c>
      <c r="M54" s="28" t="b">
        <f t="shared" si="3"/>
        <v>1</v>
      </c>
      <c r="N54" s="28">
        <f>VLOOKUP(A54,[3]ALIVAR!$A:$I,9,)</f>
        <v>6.8100000000000005</v>
      </c>
      <c r="O54" s="3">
        <f>VLOOKUP(L54,[4]Plan2!$A$9:$I$207,9,)</f>
        <v>7.66</v>
      </c>
      <c r="P54" s="24"/>
      <c r="Q54" s="24"/>
      <c r="R54" s="24"/>
      <c r="S54" s="24"/>
      <c r="T54" s="24"/>
      <c r="U54" s="24"/>
      <c r="V54" s="24"/>
      <c r="W54" s="24"/>
      <c r="X54" s="24"/>
    </row>
    <row r="55" spans="1:24" x14ac:dyDescent="0.25">
      <c r="A55" s="1">
        <v>9975</v>
      </c>
      <c r="B55" s="26" t="s">
        <v>64</v>
      </c>
      <c r="C55" s="1" t="s">
        <v>11</v>
      </c>
      <c r="D55" s="1">
        <v>89151300803</v>
      </c>
      <c r="E55" s="29"/>
      <c r="F55" s="1">
        <v>10303</v>
      </c>
      <c r="G55" s="26" t="s">
        <v>61</v>
      </c>
      <c r="H55" s="219">
        <v>45001</v>
      </c>
      <c r="I55" s="40">
        <v>5.98</v>
      </c>
      <c r="J55" s="40">
        <v>5.82</v>
      </c>
      <c r="K55" s="73">
        <f t="shared" si="2"/>
        <v>2.7491408934708028E-2</v>
      </c>
      <c r="L55" s="1">
        <v>9975</v>
      </c>
      <c r="M55" s="28" t="b">
        <f t="shared" si="3"/>
        <v>1</v>
      </c>
      <c r="N55" s="28">
        <f>VLOOKUP(A55,[3]ALIVAR!$A:$I,9,)</f>
        <v>5.98</v>
      </c>
      <c r="O55" s="3">
        <f>VLOOKUP(L55,[4]Plan2!$A$9:$I$207,9,)</f>
        <v>5.82</v>
      </c>
      <c r="P55" s="24"/>
      <c r="Q55" s="24"/>
      <c r="R55" s="24"/>
      <c r="S55" s="24"/>
      <c r="T55" s="24"/>
      <c r="U55" s="24"/>
      <c r="V55" s="24"/>
      <c r="W55" s="24"/>
      <c r="X55" s="24"/>
    </row>
    <row r="56" spans="1:24" x14ac:dyDescent="0.25">
      <c r="A56" s="1">
        <v>9976</v>
      </c>
      <c r="B56" s="26" t="s">
        <v>65</v>
      </c>
      <c r="C56" s="1" t="s">
        <v>11</v>
      </c>
      <c r="D56" s="1">
        <v>89151301010</v>
      </c>
      <c r="E56" s="29"/>
      <c r="F56" s="1">
        <v>10303</v>
      </c>
      <c r="G56" s="26" t="s">
        <v>61</v>
      </c>
      <c r="H56" s="219">
        <v>45001</v>
      </c>
      <c r="I56" s="40">
        <v>4.07</v>
      </c>
      <c r="J56" s="40">
        <v>3.84</v>
      </c>
      <c r="K56" s="73">
        <f t="shared" si="2"/>
        <v>5.9895833333333481E-2</v>
      </c>
      <c r="L56" s="1">
        <v>9976</v>
      </c>
      <c r="M56" s="28" t="b">
        <f t="shared" si="3"/>
        <v>1</v>
      </c>
      <c r="N56" s="28">
        <f>VLOOKUP(A56,[3]ALIVAR!$A:$I,9,)</f>
        <v>4.07</v>
      </c>
      <c r="O56" s="3">
        <f>VLOOKUP(L56,[4]Plan2!$A$9:$I$207,9,)</f>
        <v>3.84</v>
      </c>
      <c r="P56" s="24"/>
      <c r="Q56" s="24"/>
      <c r="R56" s="24"/>
      <c r="S56" s="24"/>
      <c r="T56" s="24"/>
      <c r="U56" s="24"/>
      <c r="V56" s="24"/>
      <c r="W56" s="24"/>
      <c r="X56" s="24"/>
    </row>
    <row r="57" spans="1:24" x14ac:dyDescent="0.25">
      <c r="A57" s="1">
        <v>9977</v>
      </c>
      <c r="B57" s="26" t="s">
        <v>66</v>
      </c>
      <c r="C57" s="1" t="s">
        <v>11</v>
      </c>
      <c r="D57" s="1">
        <v>89151301281</v>
      </c>
      <c r="E57" s="29"/>
      <c r="F57" s="1">
        <v>10303</v>
      </c>
      <c r="G57" s="26" t="s">
        <v>61</v>
      </c>
      <c r="H57" s="219">
        <v>45001</v>
      </c>
      <c r="I57" s="40">
        <v>2.98</v>
      </c>
      <c r="J57" s="40">
        <v>2.98</v>
      </c>
      <c r="K57" s="73">
        <f t="shared" si="2"/>
        <v>0</v>
      </c>
      <c r="L57" s="1">
        <v>9977</v>
      </c>
      <c r="M57" s="28" t="b">
        <f t="shared" si="3"/>
        <v>1</v>
      </c>
      <c r="N57" s="28">
        <f>VLOOKUP(A57,[3]ALIVAR!$A:$I,9,)</f>
        <v>2.98</v>
      </c>
      <c r="O57" s="3">
        <f>VLOOKUP(L57,[4]Plan2!$A$9:$I$207,9,)</f>
        <v>2.98</v>
      </c>
      <c r="P57" s="24"/>
      <c r="Q57" s="24"/>
      <c r="R57" s="24"/>
      <c r="S57" s="24"/>
      <c r="T57" s="24"/>
      <c r="U57" s="24"/>
      <c r="V57" s="24"/>
      <c r="W57" s="24"/>
      <c r="X57" s="24"/>
    </row>
    <row r="58" spans="1:24" x14ac:dyDescent="0.25">
      <c r="A58" s="1">
        <v>9978</v>
      </c>
      <c r="B58" s="26" t="s">
        <v>67</v>
      </c>
      <c r="C58" s="1" t="s">
        <v>11</v>
      </c>
      <c r="D58" s="1">
        <v>89151301362</v>
      </c>
      <c r="E58" s="29"/>
      <c r="F58" s="1">
        <v>10303</v>
      </c>
      <c r="G58" s="26" t="s">
        <v>61</v>
      </c>
      <c r="H58" s="219">
        <v>45001</v>
      </c>
      <c r="I58" s="40">
        <v>6.75</v>
      </c>
      <c r="J58" s="40">
        <v>9.4500000000000011</v>
      </c>
      <c r="K58" s="73">
        <f t="shared" si="2"/>
        <v>-0.28571428571428581</v>
      </c>
      <c r="L58" s="1">
        <v>9978</v>
      </c>
      <c r="M58" s="28" t="b">
        <f t="shared" si="3"/>
        <v>1</v>
      </c>
      <c r="N58" s="28">
        <f>VLOOKUP(A58,[3]ALIVAR!$A:$I,9,)</f>
        <v>6.75</v>
      </c>
      <c r="O58" s="3">
        <f>VLOOKUP(L58,[4]Plan2!$A$9:$I$207,9,)</f>
        <v>9.4500000000000011</v>
      </c>
      <c r="P58" s="24"/>
      <c r="Q58" s="24"/>
      <c r="R58" s="24"/>
      <c r="S58" s="24"/>
      <c r="T58" s="24"/>
      <c r="U58" s="24"/>
      <c r="V58" s="24"/>
      <c r="W58" s="24"/>
      <c r="X58" s="24"/>
    </row>
    <row r="59" spans="1:24" x14ac:dyDescent="0.25">
      <c r="A59" s="1">
        <v>9980</v>
      </c>
      <c r="B59" s="26" t="s">
        <v>68</v>
      </c>
      <c r="C59" s="1" t="s">
        <v>11</v>
      </c>
      <c r="D59" s="1">
        <v>89151300633</v>
      </c>
      <c r="E59" s="29"/>
      <c r="F59" s="1">
        <v>10303</v>
      </c>
      <c r="G59" s="26" t="s">
        <v>61</v>
      </c>
      <c r="H59" s="219">
        <v>45001</v>
      </c>
      <c r="I59" s="40">
        <v>11.24</v>
      </c>
      <c r="J59" s="40">
        <v>9.61</v>
      </c>
      <c r="K59" s="73">
        <f t="shared" si="2"/>
        <v>0.1696149843912591</v>
      </c>
      <c r="L59" s="1">
        <v>9980</v>
      </c>
      <c r="M59" s="28" t="b">
        <f t="shared" si="3"/>
        <v>1</v>
      </c>
      <c r="N59" s="28">
        <f>VLOOKUP(A59,[3]ALIVAR!$A:$I,9,)</f>
        <v>11.24</v>
      </c>
      <c r="O59" s="3">
        <f>VLOOKUP(L59,[4]Plan2!$A$9:$I$207,9,)</f>
        <v>9.61</v>
      </c>
      <c r="P59" s="24"/>
      <c r="Q59" s="24"/>
      <c r="R59" s="24"/>
      <c r="S59" s="24"/>
      <c r="T59" s="24"/>
      <c r="U59" s="24"/>
      <c r="V59" s="24"/>
      <c r="W59" s="24"/>
      <c r="X59" s="24"/>
    </row>
    <row r="60" spans="1:24" x14ac:dyDescent="0.25">
      <c r="A60" s="1">
        <v>9982</v>
      </c>
      <c r="B60" s="26" t="s">
        <v>69</v>
      </c>
      <c r="C60" s="1" t="s">
        <v>11</v>
      </c>
      <c r="D60" s="1">
        <v>89151302091</v>
      </c>
      <c r="E60" s="26" t="s">
        <v>185</v>
      </c>
      <c r="F60" s="1">
        <v>10303</v>
      </c>
      <c r="G60" s="26" t="s">
        <v>61</v>
      </c>
      <c r="H60" s="219">
        <v>45001</v>
      </c>
      <c r="I60" s="40">
        <v>3.99</v>
      </c>
      <c r="J60" s="40">
        <v>3.99</v>
      </c>
      <c r="K60" s="73">
        <f t="shared" si="2"/>
        <v>0</v>
      </c>
      <c r="L60" s="1">
        <v>9982</v>
      </c>
      <c r="M60" s="28" t="b">
        <f t="shared" si="3"/>
        <v>1</v>
      </c>
      <c r="N60" s="28">
        <f>VLOOKUP(A60,[3]ALIVAR!$A:$I,9,)</f>
        <v>3.99</v>
      </c>
      <c r="O60" s="3">
        <f>VLOOKUP(L60,[4]Plan2!$A$9:$I$207,9,)</f>
        <v>3.99</v>
      </c>
      <c r="P60" s="24"/>
      <c r="Q60" s="24"/>
      <c r="R60" s="24"/>
      <c r="S60" s="24"/>
      <c r="T60" s="24"/>
      <c r="U60" s="24"/>
      <c r="V60" s="24"/>
      <c r="W60" s="24"/>
      <c r="X60" s="24"/>
    </row>
    <row r="61" spans="1:24" x14ac:dyDescent="0.25">
      <c r="A61" s="1">
        <v>9983</v>
      </c>
      <c r="B61" s="26" t="s">
        <v>70</v>
      </c>
      <c r="C61" s="1" t="s">
        <v>11</v>
      </c>
      <c r="D61" s="1">
        <v>89151301877</v>
      </c>
      <c r="E61" s="29"/>
      <c r="F61" s="1">
        <v>10303</v>
      </c>
      <c r="G61" s="26" t="s">
        <v>61</v>
      </c>
      <c r="H61" s="219">
        <v>45001</v>
      </c>
      <c r="I61" s="40">
        <v>3.5300000000000002</v>
      </c>
      <c r="J61" s="40">
        <v>3.27</v>
      </c>
      <c r="K61" s="73">
        <f t="shared" si="2"/>
        <v>7.9510703363914415E-2</v>
      </c>
      <c r="L61" s="1">
        <v>9983</v>
      </c>
      <c r="M61" s="28" t="b">
        <f t="shared" si="3"/>
        <v>1</v>
      </c>
      <c r="N61" s="28">
        <f>VLOOKUP(A61,[3]ALIVAR!$A:$I,9,)</f>
        <v>3.5300000000000002</v>
      </c>
      <c r="O61" s="3">
        <f>VLOOKUP(L61,[4]Plan2!$A$9:$I$207,9,)</f>
        <v>3.27</v>
      </c>
      <c r="P61" s="24"/>
      <c r="Q61" s="24"/>
      <c r="R61" s="24"/>
      <c r="S61" s="24"/>
      <c r="T61" s="24"/>
      <c r="U61" s="24"/>
      <c r="V61" s="24"/>
      <c r="W61" s="24"/>
      <c r="X61" s="24"/>
    </row>
    <row r="62" spans="1:24" x14ac:dyDescent="0.25">
      <c r="A62" s="1">
        <v>9984</v>
      </c>
      <c r="B62" s="26" t="s">
        <v>71</v>
      </c>
      <c r="C62" s="1" t="s">
        <v>11</v>
      </c>
      <c r="D62" s="1">
        <v>89151301958</v>
      </c>
      <c r="E62" s="29"/>
      <c r="F62" s="1">
        <v>10303</v>
      </c>
      <c r="G62" s="26" t="s">
        <v>61</v>
      </c>
      <c r="H62" s="219">
        <v>45001</v>
      </c>
      <c r="I62" s="40">
        <v>5.46</v>
      </c>
      <c r="J62" s="40">
        <v>5.92</v>
      </c>
      <c r="K62" s="73">
        <f t="shared" si="2"/>
        <v>-7.7702702702702742E-2</v>
      </c>
      <c r="L62" s="1">
        <v>9984</v>
      </c>
      <c r="M62" s="28" t="b">
        <f t="shared" si="3"/>
        <v>1</v>
      </c>
      <c r="N62" s="28">
        <f>VLOOKUP(A62,[3]ALIVAR!$A:$I,9,)</f>
        <v>5.46</v>
      </c>
      <c r="O62" s="3">
        <f>VLOOKUP(L62,[4]Plan2!$A$9:$I$207,9,)</f>
        <v>5.92</v>
      </c>
      <c r="P62" s="24"/>
      <c r="Q62" s="24"/>
      <c r="R62" s="24"/>
      <c r="S62" s="24"/>
      <c r="T62" s="24"/>
      <c r="U62" s="24"/>
      <c r="V62" s="24"/>
      <c r="W62" s="24"/>
      <c r="X62" s="24"/>
    </row>
    <row r="63" spans="1:24" x14ac:dyDescent="0.25">
      <c r="A63" s="1">
        <v>9990</v>
      </c>
      <c r="B63" s="26" t="s">
        <v>72</v>
      </c>
      <c r="C63" s="1" t="s">
        <v>18</v>
      </c>
      <c r="D63" s="1">
        <v>89201600805</v>
      </c>
      <c r="E63" s="26" t="s">
        <v>185</v>
      </c>
      <c r="F63" s="1">
        <v>10401</v>
      </c>
      <c r="G63" s="26" t="s">
        <v>73</v>
      </c>
      <c r="H63" s="219">
        <v>45001</v>
      </c>
      <c r="I63" s="40">
        <v>9.49</v>
      </c>
      <c r="J63" s="40">
        <v>11.99</v>
      </c>
      <c r="K63" s="73">
        <f t="shared" si="2"/>
        <v>-0.20850708924103423</v>
      </c>
      <c r="L63" s="1">
        <v>9990</v>
      </c>
      <c r="M63" s="28" t="b">
        <f t="shared" si="3"/>
        <v>1</v>
      </c>
      <c r="N63" s="28">
        <f>VLOOKUP(A63,[3]ALIVAR!$A:$I,9,)</f>
        <v>9.49</v>
      </c>
      <c r="O63" s="3">
        <f>VLOOKUP(L63,[4]Plan2!$A$9:$I$207,9,)</f>
        <v>11.99</v>
      </c>
      <c r="P63" s="24"/>
      <c r="Q63" s="24"/>
      <c r="R63" s="24"/>
      <c r="S63" s="24"/>
      <c r="T63" s="24"/>
      <c r="U63" s="24"/>
      <c r="V63" s="24"/>
      <c r="W63" s="24"/>
      <c r="X63" s="24"/>
    </row>
    <row r="64" spans="1:24" x14ac:dyDescent="0.25">
      <c r="A64" s="1">
        <v>9992</v>
      </c>
      <c r="B64" s="26" t="s">
        <v>74</v>
      </c>
      <c r="C64" s="1" t="s">
        <v>18</v>
      </c>
      <c r="D64" s="1">
        <v>89201602263</v>
      </c>
      <c r="E64" s="29"/>
      <c r="F64" s="1">
        <v>10401</v>
      </c>
      <c r="G64" s="26" t="s">
        <v>73</v>
      </c>
      <c r="H64" s="219">
        <v>45001</v>
      </c>
      <c r="I64" s="40">
        <v>8.16</v>
      </c>
      <c r="J64" s="40">
        <v>8.16</v>
      </c>
      <c r="K64" s="73">
        <f t="shared" si="2"/>
        <v>0</v>
      </c>
      <c r="L64" s="1">
        <v>9992</v>
      </c>
      <c r="M64" s="28" t="b">
        <f t="shared" si="3"/>
        <v>1</v>
      </c>
      <c r="N64" s="28">
        <f>VLOOKUP(A64,[3]ALIVAR!$A:$I,9,)</f>
        <v>8.16</v>
      </c>
      <c r="O64" s="3">
        <f>VLOOKUP(L64,[4]Plan2!$A$9:$I$207,9,)</f>
        <v>8.16</v>
      </c>
      <c r="P64" s="24"/>
      <c r="Q64" s="24"/>
      <c r="R64" s="24"/>
      <c r="S64" s="24"/>
      <c r="T64" s="24"/>
      <c r="U64" s="24"/>
      <c r="V64" s="24"/>
      <c r="W64" s="24"/>
      <c r="X64" s="24"/>
    </row>
    <row r="65" spans="1:24" x14ac:dyDescent="0.25">
      <c r="A65" s="1">
        <v>9995</v>
      </c>
      <c r="B65" s="26" t="s">
        <v>75</v>
      </c>
      <c r="C65" s="1" t="s">
        <v>18</v>
      </c>
      <c r="D65" s="1">
        <v>89201602000</v>
      </c>
      <c r="E65" s="29"/>
      <c r="F65" s="1">
        <v>10401</v>
      </c>
      <c r="G65" s="26" t="s">
        <v>73</v>
      </c>
      <c r="H65" s="219">
        <v>45001</v>
      </c>
      <c r="I65" s="40">
        <v>4.74</v>
      </c>
      <c r="J65" s="40">
        <v>4.92</v>
      </c>
      <c r="K65" s="73">
        <f t="shared" si="2"/>
        <v>-3.6585365853658458E-2</v>
      </c>
      <c r="L65" s="1">
        <v>9995</v>
      </c>
      <c r="M65" s="28" t="b">
        <f t="shared" si="3"/>
        <v>1</v>
      </c>
      <c r="N65" s="28">
        <f>VLOOKUP(A65,[3]ALIVAR!$A:$I,9,)</f>
        <v>4.74</v>
      </c>
      <c r="O65" s="3">
        <f>VLOOKUP(L65,[4]Plan2!$A$9:$I$207,9,)</f>
        <v>4.92</v>
      </c>
      <c r="P65" s="24"/>
      <c r="Q65" s="24"/>
      <c r="R65" s="24"/>
      <c r="S65" s="24"/>
      <c r="T65" s="24"/>
      <c r="U65" s="24"/>
      <c r="V65" s="24"/>
      <c r="W65" s="24"/>
      <c r="X65" s="24"/>
    </row>
    <row r="66" spans="1:24" x14ac:dyDescent="0.25">
      <c r="A66" s="1">
        <v>9996</v>
      </c>
      <c r="B66" s="26" t="s">
        <v>76</v>
      </c>
      <c r="C66" s="1" t="s">
        <v>18</v>
      </c>
      <c r="D66" s="1">
        <v>89201601291</v>
      </c>
      <c r="E66" s="29"/>
      <c r="F66" s="1">
        <v>10401</v>
      </c>
      <c r="G66" s="26" t="s">
        <v>73</v>
      </c>
      <c r="H66" s="219">
        <v>45001</v>
      </c>
      <c r="I66" s="40">
        <v>3.81</v>
      </c>
      <c r="J66" s="40">
        <v>3.7600000000000002</v>
      </c>
      <c r="K66" s="73">
        <f t="shared" si="2"/>
        <v>1.3297872340425565E-2</v>
      </c>
      <c r="L66" s="1">
        <v>9996</v>
      </c>
      <c r="M66" s="28" t="b">
        <f t="shared" si="3"/>
        <v>1</v>
      </c>
      <c r="N66" s="28">
        <f>VLOOKUP(A66,[3]ALIVAR!$A:$I,9,)</f>
        <v>3.81</v>
      </c>
      <c r="O66" s="3">
        <f>VLOOKUP(L66,[4]Plan2!$A$9:$I$207,9,)</f>
        <v>3.7600000000000002</v>
      </c>
      <c r="P66" s="24"/>
      <c r="Q66" s="24"/>
      <c r="R66" s="24"/>
      <c r="S66" s="24"/>
      <c r="T66" s="24"/>
      <c r="U66" s="24"/>
      <c r="V66" s="24"/>
      <c r="W66" s="24"/>
      <c r="X66" s="24"/>
    </row>
    <row r="67" spans="1:24" x14ac:dyDescent="0.25">
      <c r="A67" s="1">
        <v>10002</v>
      </c>
      <c r="B67" s="26" t="s">
        <v>77</v>
      </c>
      <c r="C67" s="1" t="s">
        <v>18</v>
      </c>
      <c r="D67" s="1">
        <v>89201700354</v>
      </c>
      <c r="E67" s="29"/>
      <c r="F67" s="1">
        <v>10401</v>
      </c>
      <c r="G67" s="26" t="s">
        <v>73</v>
      </c>
      <c r="H67" s="219">
        <v>45001</v>
      </c>
      <c r="I67" s="40">
        <v>6.59</v>
      </c>
      <c r="J67" s="40">
        <v>6.99</v>
      </c>
      <c r="K67" s="73">
        <f t="shared" si="2"/>
        <v>-5.722460658082984E-2</v>
      </c>
      <c r="L67" s="1">
        <v>10002</v>
      </c>
      <c r="M67" s="28" t="b">
        <f t="shared" si="3"/>
        <v>1</v>
      </c>
      <c r="N67" s="28">
        <f>VLOOKUP(A67,[3]ALIVAR!$A:$I,9,)</f>
        <v>6.59</v>
      </c>
      <c r="O67" s="3">
        <f>VLOOKUP(L67,[4]Plan2!$A$9:$I$207,9,)</f>
        <v>6.99</v>
      </c>
      <c r="P67" s="24"/>
      <c r="Q67" s="24"/>
      <c r="R67" s="24"/>
      <c r="S67" s="24"/>
      <c r="T67" s="24"/>
      <c r="U67" s="24"/>
      <c r="V67" s="24"/>
      <c r="W67" s="24"/>
      <c r="X67" s="24"/>
    </row>
    <row r="68" spans="1:24" x14ac:dyDescent="0.25">
      <c r="A68" s="1">
        <v>10005</v>
      </c>
      <c r="B68" s="26" t="s">
        <v>78</v>
      </c>
      <c r="C68" s="1" t="s">
        <v>18</v>
      </c>
      <c r="D68" s="1">
        <v>89201600996</v>
      </c>
      <c r="E68" s="29"/>
      <c r="F68" s="1">
        <v>10401</v>
      </c>
      <c r="G68" s="26" t="s">
        <v>73</v>
      </c>
      <c r="H68" s="219">
        <v>45001</v>
      </c>
      <c r="I68" s="40">
        <v>9.02</v>
      </c>
      <c r="J68" s="40">
        <v>8.0299999999999994</v>
      </c>
      <c r="K68" s="73">
        <f t="shared" si="2"/>
        <v>0.12328767123287676</v>
      </c>
      <c r="L68" s="1">
        <v>10005</v>
      </c>
      <c r="M68" s="28" t="b">
        <f t="shared" si="3"/>
        <v>1</v>
      </c>
      <c r="N68" s="28">
        <f>VLOOKUP(A68,[3]ALIVAR!$A:$I,9,)</f>
        <v>9.02</v>
      </c>
      <c r="O68" s="3">
        <f>VLOOKUP(L68,[4]Plan2!$A$9:$I$207,9,)</f>
        <v>8.0299999999999994</v>
      </c>
      <c r="P68" s="24"/>
      <c r="Q68" s="24"/>
      <c r="R68" s="24"/>
      <c r="S68" s="24"/>
      <c r="T68" s="24"/>
      <c r="U68" s="24"/>
      <c r="V68" s="24"/>
      <c r="W68" s="24"/>
      <c r="X68" s="24"/>
    </row>
    <row r="69" spans="1:24" x14ac:dyDescent="0.25">
      <c r="A69" s="1">
        <v>10009</v>
      </c>
      <c r="B69" s="26" t="s">
        <v>79</v>
      </c>
      <c r="C69" s="1" t="s">
        <v>18</v>
      </c>
      <c r="D69" s="1">
        <v>89201900108</v>
      </c>
      <c r="E69" s="29"/>
      <c r="F69" s="1">
        <v>10402</v>
      </c>
      <c r="G69" s="26" t="s">
        <v>80</v>
      </c>
      <c r="H69" s="219">
        <v>45001</v>
      </c>
      <c r="I69" s="40">
        <v>6.86</v>
      </c>
      <c r="J69" s="40">
        <v>6.3500000000000005</v>
      </c>
      <c r="K69" s="73">
        <f t="shared" si="2"/>
        <v>8.0314960629921162E-2</v>
      </c>
      <c r="L69" s="1">
        <v>10009</v>
      </c>
      <c r="M69" s="28" t="b">
        <f t="shared" si="3"/>
        <v>1</v>
      </c>
      <c r="N69" s="28">
        <f>VLOOKUP(A69,[3]ALIVAR!$A:$I,9,)</f>
        <v>6.86</v>
      </c>
      <c r="O69" s="3">
        <f>VLOOKUP(L69,[4]Plan2!$A$9:$I$207,9,)</f>
        <v>6.3500000000000005</v>
      </c>
      <c r="P69" s="24"/>
      <c r="Q69" s="24"/>
      <c r="R69" s="24"/>
      <c r="S69" s="24"/>
      <c r="T69" s="24"/>
      <c r="U69" s="24"/>
      <c r="V69" s="24"/>
      <c r="W69" s="24"/>
      <c r="X69" s="24"/>
    </row>
    <row r="70" spans="1:24" x14ac:dyDescent="0.25">
      <c r="A70" s="1">
        <v>10011</v>
      </c>
      <c r="B70" s="26" t="s">
        <v>81</v>
      </c>
      <c r="C70" s="1" t="s">
        <v>11</v>
      </c>
      <c r="D70" s="1">
        <v>89252000139</v>
      </c>
      <c r="E70" s="29"/>
      <c r="F70" s="1">
        <v>10501</v>
      </c>
      <c r="G70" s="26" t="s">
        <v>82</v>
      </c>
      <c r="H70" s="219">
        <v>45001</v>
      </c>
      <c r="I70" s="214">
        <v>3.74</v>
      </c>
      <c r="J70" s="40">
        <v>3.64</v>
      </c>
      <c r="K70" s="73">
        <f t="shared" si="2"/>
        <v>2.7472527472527597E-2</v>
      </c>
      <c r="L70" s="1">
        <v>10011</v>
      </c>
      <c r="M70" s="28" t="b">
        <f t="shared" si="3"/>
        <v>1</v>
      </c>
      <c r="N70" s="28">
        <f>VLOOKUP(A70,[3]ALIVAR!$A:$I,9,)</f>
        <v>3.74</v>
      </c>
      <c r="O70" s="3">
        <f>VLOOKUP(L70,[4]Plan2!$A$9:$I$207,9,)</f>
        <v>3.64</v>
      </c>
      <c r="P70" s="24"/>
      <c r="Q70" s="24"/>
      <c r="R70" s="24"/>
      <c r="S70" s="24"/>
      <c r="T70" s="24"/>
      <c r="U70" s="24"/>
      <c r="V70" s="24"/>
      <c r="W70" s="24"/>
      <c r="X70" s="24"/>
    </row>
    <row r="71" spans="1:24" x14ac:dyDescent="0.25">
      <c r="A71" s="1">
        <v>10013</v>
      </c>
      <c r="B71" s="26" t="s">
        <v>83</v>
      </c>
      <c r="C71" s="1" t="s">
        <v>18</v>
      </c>
      <c r="D71" s="1">
        <v>89252200227</v>
      </c>
      <c r="E71" s="29"/>
      <c r="F71" s="1">
        <v>10502</v>
      </c>
      <c r="G71" s="26" t="s">
        <v>84</v>
      </c>
      <c r="H71" s="219">
        <v>45001</v>
      </c>
      <c r="I71" s="40">
        <v>2.81</v>
      </c>
      <c r="J71" s="40">
        <v>2.91</v>
      </c>
      <c r="K71" s="73">
        <f t="shared" si="2"/>
        <v>-3.4364261168384869E-2</v>
      </c>
      <c r="L71" s="1">
        <v>10013</v>
      </c>
      <c r="M71" s="28" t="b">
        <f t="shared" si="3"/>
        <v>1</v>
      </c>
      <c r="N71" s="28">
        <f>VLOOKUP(A71,[3]ALIVAR!$A:$I,9,)</f>
        <v>2.81</v>
      </c>
      <c r="O71" s="3">
        <f>VLOOKUP(L71,[4]Plan2!$A$9:$I$207,9,)</f>
        <v>2.91</v>
      </c>
      <c r="P71" s="24"/>
      <c r="Q71" s="24"/>
      <c r="R71" s="24"/>
      <c r="S71" s="24"/>
      <c r="T71" s="24"/>
      <c r="U71" s="24"/>
      <c r="V71" s="24"/>
      <c r="W71" s="24"/>
      <c r="X71" s="24"/>
    </row>
    <row r="72" spans="1:24" x14ac:dyDescent="0.25">
      <c r="A72" s="1">
        <v>10015</v>
      </c>
      <c r="B72" s="26" t="s">
        <v>362</v>
      </c>
      <c r="C72" s="1" t="s">
        <v>18</v>
      </c>
      <c r="D72" s="1">
        <v>89252400234</v>
      </c>
      <c r="E72" s="29"/>
      <c r="F72" s="1">
        <v>10502</v>
      </c>
      <c r="G72" s="26" t="s">
        <v>84</v>
      </c>
      <c r="H72" s="219">
        <v>45001</v>
      </c>
      <c r="I72" s="40">
        <v>37.980000000000004</v>
      </c>
      <c r="J72" s="40">
        <v>34.99</v>
      </c>
      <c r="K72" s="73">
        <f t="shared" ref="K72:K103" si="4">I72/J72-1</f>
        <v>8.5452986567590816E-2</v>
      </c>
      <c r="L72" s="1">
        <v>10015</v>
      </c>
      <c r="M72" s="28" t="b">
        <f t="shared" ref="M72:M103" si="5">A72=L72</f>
        <v>1</v>
      </c>
      <c r="N72" s="28">
        <f>VLOOKUP(A72,[3]ALIVAR!$A:$I,9,)</f>
        <v>37.980000000000004</v>
      </c>
      <c r="O72" s="3">
        <f>VLOOKUP(L72,[4]Plan2!$A$9:$I$207,9,)</f>
        <v>34.99</v>
      </c>
      <c r="P72" s="24"/>
      <c r="Q72" s="24"/>
      <c r="R72" s="24"/>
      <c r="S72" s="24"/>
      <c r="T72" s="24"/>
      <c r="U72" s="24"/>
      <c r="V72" s="24"/>
      <c r="W72" s="24"/>
      <c r="X72" s="24"/>
    </row>
    <row r="73" spans="1:24" x14ac:dyDescent="0.25">
      <c r="A73" s="1">
        <v>10017</v>
      </c>
      <c r="B73" s="26" t="s">
        <v>85</v>
      </c>
      <c r="C73" s="1" t="s">
        <v>18</v>
      </c>
      <c r="D73" s="1">
        <v>89302600100</v>
      </c>
      <c r="E73" s="29"/>
      <c r="F73" s="1">
        <v>10601</v>
      </c>
      <c r="G73" s="26" t="s">
        <v>86</v>
      </c>
      <c r="H73" s="219">
        <v>45001</v>
      </c>
      <c r="I73" s="40">
        <v>3.69</v>
      </c>
      <c r="J73" s="40">
        <v>3.59</v>
      </c>
      <c r="K73" s="73">
        <f t="shared" si="4"/>
        <v>2.7855153203342642E-2</v>
      </c>
      <c r="L73" s="1">
        <v>10017</v>
      </c>
      <c r="M73" s="28" t="b">
        <f t="shared" si="5"/>
        <v>1</v>
      </c>
      <c r="N73" s="28">
        <f>VLOOKUP(A73,[3]ALIVAR!$A:$I,9,)</f>
        <v>3.69</v>
      </c>
      <c r="O73" s="3">
        <f>VLOOKUP(L73,[4]Plan2!$A$9:$I$207,9,)</f>
        <v>3.59</v>
      </c>
      <c r="P73" s="24"/>
      <c r="Q73" s="24"/>
      <c r="R73" s="24"/>
      <c r="S73" s="24"/>
      <c r="T73" s="24"/>
      <c r="U73" s="24"/>
      <c r="V73" s="24"/>
      <c r="W73" s="24"/>
      <c r="X73" s="24"/>
    </row>
    <row r="74" spans="1:24" x14ac:dyDescent="0.25">
      <c r="A74" s="1">
        <v>10020</v>
      </c>
      <c r="B74" s="26" t="s">
        <v>87</v>
      </c>
      <c r="C74" s="1" t="s">
        <v>18</v>
      </c>
      <c r="D74" s="1">
        <v>89302500741</v>
      </c>
      <c r="E74" s="26" t="s">
        <v>185</v>
      </c>
      <c r="F74" s="1">
        <v>10601</v>
      </c>
      <c r="G74" s="26" t="s">
        <v>86</v>
      </c>
      <c r="H74" s="219">
        <v>45001</v>
      </c>
      <c r="I74" s="40">
        <v>10.39</v>
      </c>
      <c r="J74" s="40">
        <v>10.39</v>
      </c>
      <c r="K74" s="73">
        <f t="shared" si="4"/>
        <v>0</v>
      </c>
      <c r="L74" s="1">
        <v>10020</v>
      </c>
      <c r="M74" s="28" t="b">
        <f t="shared" si="5"/>
        <v>1</v>
      </c>
      <c r="N74" s="28">
        <f>VLOOKUP(A74,[3]ALIVAR!$A:$I,9,)</f>
        <v>10.39</v>
      </c>
      <c r="O74" s="3">
        <f>VLOOKUP(L74,[4]Plan2!$A$9:$I$207,9,)</f>
        <v>10.39</v>
      </c>
      <c r="P74" s="24"/>
      <c r="Q74" s="24"/>
      <c r="R74" s="24"/>
      <c r="S74" s="24"/>
      <c r="T74" s="24"/>
      <c r="U74" s="24"/>
      <c r="V74" s="24"/>
      <c r="W74" s="24"/>
      <c r="X74" s="24"/>
    </row>
    <row r="75" spans="1:24" x14ac:dyDescent="0.25">
      <c r="A75" s="1">
        <v>10030</v>
      </c>
      <c r="B75" s="26" t="s">
        <v>88</v>
      </c>
      <c r="C75" s="1" t="s">
        <v>18</v>
      </c>
      <c r="D75" s="1">
        <v>89453700200</v>
      </c>
      <c r="E75" s="29"/>
      <c r="F75" s="1">
        <v>10901</v>
      </c>
      <c r="G75" s="26" t="s">
        <v>89</v>
      </c>
      <c r="H75" s="219">
        <v>45001</v>
      </c>
      <c r="I75" s="198">
        <v>6.83</v>
      </c>
      <c r="J75" s="40">
        <v>6.72</v>
      </c>
      <c r="K75" s="73">
        <f t="shared" si="4"/>
        <v>1.6369047619047672E-2</v>
      </c>
      <c r="L75" s="1">
        <v>10030</v>
      </c>
      <c r="M75" s="28" t="b">
        <f t="shared" si="5"/>
        <v>1</v>
      </c>
      <c r="N75" s="28">
        <f>VLOOKUP(A75,[3]ALIVAR!$A:$I,9,)</f>
        <v>6.83</v>
      </c>
      <c r="O75" s="3">
        <f>VLOOKUP(L75,[4]Plan2!$A$9:$I$207,9,)</f>
        <v>6.72</v>
      </c>
      <c r="P75" s="24"/>
      <c r="Q75" s="24"/>
      <c r="R75" s="24"/>
      <c r="S75" s="24"/>
      <c r="T75" s="24"/>
      <c r="U75" s="24"/>
      <c r="V75" s="24"/>
      <c r="W75" s="24"/>
      <c r="X75" s="24"/>
    </row>
    <row r="76" spans="1:24" x14ac:dyDescent="0.25">
      <c r="A76" s="1">
        <v>10032</v>
      </c>
      <c r="B76" s="26" t="s">
        <v>90</v>
      </c>
      <c r="C76" s="1" t="s">
        <v>18</v>
      </c>
      <c r="D76" s="1">
        <v>89453800256</v>
      </c>
      <c r="E76" s="29"/>
      <c r="F76" s="1">
        <v>10902</v>
      </c>
      <c r="G76" s="26" t="s">
        <v>91</v>
      </c>
      <c r="H76" s="219">
        <v>45001</v>
      </c>
      <c r="I76" s="40">
        <v>8.76</v>
      </c>
      <c r="J76" s="40">
        <v>8.68</v>
      </c>
      <c r="K76" s="73">
        <f t="shared" si="4"/>
        <v>9.2165898617511122E-3</v>
      </c>
      <c r="L76" s="1">
        <v>10032</v>
      </c>
      <c r="M76" s="28" t="b">
        <f t="shared" si="5"/>
        <v>1</v>
      </c>
      <c r="N76" s="28">
        <f>VLOOKUP(A76,[3]ALIVAR!$A:$I,9,)</f>
        <v>8.76</v>
      </c>
      <c r="O76" s="3">
        <f>VLOOKUP(L76,[4]Plan2!$A$9:$I$207,9,)</f>
        <v>8.68</v>
      </c>
      <c r="P76" s="24"/>
      <c r="Q76" s="24"/>
      <c r="R76" s="24"/>
      <c r="S76" s="24"/>
      <c r="T76" s="24"/>
      <c r="U76" s="24"/>
      <c r="V76" s="24"/>
      <c r="W76" s="24"/>
      <c r="X76" s="24"/>
    </row>
    <row r="77" spans="1:24" x14ac:dyDescent="0.25">
      <c r="A77" s="1">
        <v>10043</v>
      </c>
      <c r="B77" s="26" t="s">
        <v>92</v>
      </c>
      <c r="C77" s="1" t="s">
        <v>18</v>
      </c>
      <c r="D77" s="1">
        <v>89201601615</v>
      </c>
      <c r="E77" s="29"/>
      <c r="F77" s="1">
        <v>11001</v>
      </c>
      <c r="G77" s="26" t="s">
        <v>93</v>
      </c>
      <c r="H77" s="219">
        <v>45001</v>
      </c>
      <c r="I77" s="40">
        <v>3.0100000000000002</v>
      </c>
      <c r="J77" s="40">
        <v>3</v>
      </c>
      <c r="K77" s="73">
        <f t="shared" si="4"/>
        <v>3.3333333333334103E-3</v>
      </c>
      <c r="L77" s="1">
        <v>10043</v>
      </c>
      <c r="M77" s="28" t="b">
        <f t="shared" si="5"/>
        <v>1</v>
      </c>
      <c r="N77" s="28">
        <f>VLOOKUP(A77,[3]ALIVAR!$A:$I,9,)</f>
        <v>3.0100000000000002</v>
      </c>
      <c r="O77" s="3">
        <f>VLOOKUP(L77,[4]Plan2!$A$9:$I$207,9,)</f>
        <v>3</v>
      </c>
      <c r="P77" s="24"/>
      <c r="Q77" s="24"/>
      <c r="R77" s="24"/>
      <c r="S77" s="24"/>
      <c r="T77" s="24"/>
      <c r="U77" s="24"/>
      <c r="V77" s="24"/>
      <c r="W77" s="24"/>
      <c r="X77" s="24"/>
    </row>
    <row r="78" spans="1:24" x14ac:dyDescent="0.25">
      <c r="A78" s="1">
        <v>10045</v>
      </c>
      <c r="B78" s="26" t="s">
        <v>94</v>
      </c>
      <c r="C78" s="1" t="s">
        <v>18</v>
      </c>
      <c r="D78" s="1">
        <v>89503900500</v>
      </c>
      <c r="E78" s="29"/>
      <c r="F78" s="1">
        <v>11001</v>
      </c>
      <c r="G78" s="26" t="s">
        <v>93</v>
      </c>
      <c r="H78" s="219">
        <v>45001</v>
      </c>
      <c r="I78" s="40">
        <v>1.59</v>
      </c>
      <c r="J78" s="40">
        <v>1.59</v>
      </c>
      <c r="K78" s="73">
        <f t="shared" si="4"/>
        <v>0</v>
      </c>
      <c r="L78" s="1">
        <v>10045</v>
      </c>
      <c r="M78" s="28" t="b">
        <f t="shared" si="5"/>
        <v>1</v>
      </c>
      <c r="N78" s="28">
        <f>VLOOKUP(A78,[3]ALIVAR!$A:$I,9,)</f>
        <v>1.59</v>
      </c>
      <c r="O78" s="3">
        <f>VLOOKUP(L78,[4]Plan2!$A$9:$I$207,9,)</f>
        <v>1.59</v>
      </c>
      <c r="P78" s="24"/>
      <c r="Q78" s="24"/>
      <c r="R78" s="24"/>
      <c r="S78" s="24"/>
      <c r="T78" s="24"/>
      <c r="U78" s="24"/>
      <c r="V78" s="24"/>
      <c r="W78" s="24"/>
      <c r="X78" s="24"/>
    </row>
    <row r="79" spans="1:24" x14ac:dyDescent="0.25">
      <c r="A79" s="1">
        <v>10046</v>
      </c>
      <c r="B79" s="26" t="s">
        <v>95</v>
      </c>
      <c r="C79" s="1" t="s">
        <v>18</v>
      </c>
      <c r="D79" s="1">
        <v>89503900178</v>
      </c>
      <c r="E79" s="29"/>
      <c r="F79" s="1">
        <v>11001</v>
      </c>
      <c r="G79" s="26" t="s">
        <v>93</v>
      </c>
      <c r="H79" s="219">
        <v>45001</v>
      </c>
      <c r="I79" s="40">
        <v>2.13</v>
      </c>
      <c r="J79" s="40">
        <v>2.17</v>
      </c>
      <c r="K79" s="73">
        <f t="shared" si="4"/>
        <v>-1.8433179723502335E-2</v>
      </c>
      <c r="L79" s="1">
        <v>10046</v>
      </c>
      <c r="M79" s="28" t="b">
        <f t="shared" si="5"/>
        <v>1</v>
      </c>
      <c r="N79" s="28">
        <f>VLOOKUP(A79,[3]ALIVAR!$A:$I,9,)</f>
        <v>2.13</v>
      </c>
      <c r="O79" s="3">
        <f>VLOOKUP(L79,[4]Plan2!$A$9:$I$207,9,)</f>
        <v>2.17</v>
      </c>
      <c r="P79" s="24"/>
      <c r="Q79" s="24"/>
      <c r="R79" s="24"/>
      <c r="S79" s="24"/>
      <c r="T79" s="24"/>
      <c r="U79" s="24"/>
      <c r="V79" s="24"/>
      <c r="W79" s="24"/>
      <c r="X79" s="24"/>
    </row>
    <row r="80" spans="1:24" x14ac:dyDescent="0.25">
      <c r="A80" s="1">
        <v>10049</v>
      </c>
      <c r="B80" s="26" t="s">
        <v>96</v>
      </c>
      <c r="C80" s="1" t="s">
        <v>18</v>
      </c>
      <c r="D80" s="1">
        <v>89504000391</v>
      </c>
      <c r="E80" s="29"/>
      <c r="F80" s="1">
        <v>11001</v>
      </c>
      <c r="G80" s="26" t="s">
        <v>93</v>
      </c>
      <c r="H80" s="219">
        <v>45001</v>
      </c>
      <c r="I80" s="198">
        <v>4.53</v>
      </c>
      <c r="J80" s="40">
        <v>4.17</v>
      </c>
      <c r="K80" s="73">
        <f t="shared" si="4"/>
        <v>8.6330935251798691E-2</v>
      </c>
      <c r="L80" s="1">
        <v>10049</v>
      </c>
      <c r="M80" s="28" t="b">
        <f t="shared" si="5"/>
        <v>1</v>
      </c>
      <c r="N80" s="28">
        <f>VLOOKUP(A80,[3]ALIVAR!$A:$I,9,)</f>
        <v>4.53</v>
      </c>
      <c r="O80" s="3">
        <f>VLOOKUP(L80,[4]Plan2!$A$9:$I$207,9,)</f>
        <v>4.17</v>
      </c>
      <c r="P80" s="24"/>
      <c r="Q80" s="24"/>
      <c r="R80" s="24"/>
      <c r="S80" s="24"/>
      <c r="T80" s="24"/>
      <c r="U80" s="24"/>
      <c r="V80" s="24"/>
      <c r="W80" s="24"/>
      <c r="X80" s="24"/>
    </row>
    <row r="81" spans="1:24" x14ac:dyDescent="0.25">
      <c r="A81" s="1">
        <v>10061</v>
      </c>
      <c r="B81" s="26" t="s">
        <v>97</v>
      </c>
      <c r="C81" s="1" t="s">
        <v>18</v>
      </c>
      <c r="D81" s="1">
        <v>89604400332</v>
      </c>
      <c r="E81" s="29"/>
      <c r="F81" s="1">
        <v>11201</v>
      </c>
      <c r="G81" s="26" t="s">
        <v>98</v>
      </c>
      <c r="H81" s="219">
        <v>45001</v>
      </c>
      <c r="I81" s="40">
        <v>3.36</v>
      </c>
      <c r="J81" s="40">
        <v>3.88</v>
      </c>
      <c r="K81" s="73">
        <f t="shared" si="4"/>
        <v>-0.134020618556701</v>
      </c>
      <c r="L81" s="1">
        <v>10061</v>
      </c>
      <c r="M81" s="28" t="b">
        <f t="shared" si="5"/>
        <v>1</v>
      </c>
      <c r="N81" s="28">
        <f>VLOOKUP(A81,[3]ALIVAR!$A:$I,9,)</f>
        <v>3.36</v>
      </c>
      <c r="O81" s="3">
        <f>VLOOKUP(L81,[4]Plan2!$A$9:$I$207,9,)</f>
        <v>3.88</v>
      </c>
      <c r="P81" s="24"/>
      <c r="Q81" s="24"/>
      <c r="R81" s="24"/>
      <c r="S81" s="24"/>
      <c r="T81" s="24"/>
      <c r="U81" s="24"/>
      <c r="V81" s="24"/>
      <c r="W81" s="24"/>
      <c r="X81" s="24"/>
    </row>
    <row r="82" spans="1:24" x14ac:dyDescent="0.25">
      <c r="A82" s="1">
        <v>10062</v>
      </c>
      <c r="B82" s="26" t="s">
        <v>99</v>
      </c>
      <c r="C82" s="1" t="s">
        <v>18</v>
      </c>
      <c r="D82" s="1">
        <v>89604400502</v>
      </c>
      <c r="E82" s="29"/>
      <c r="F82" s="1">
        <v>11201</v>
      </c>
      <c r="G82" s="26" t="s">
        <v>98</v>
      </c>
      <c r="H82" s="219">
        <v>45001</v>
      </c>
      <c r="I82" s="40">
        <v>5.29</v>
      </c>
      <c r="J82" s="40">
        <v>5.29</v>
      </c>
      <c r="K82" s="73">
        <f t="shared" si="4"/>
        <v>0</v>
      </c>
      <c r="L82" s="1">
        <v>10062</v>
      </c>
      <c r="M82" s="28" t="b">
        <f t="shared" si="5"/>
        <v>1</v>
      </c>
      <c r="N82" s="28">
        <f>VLOOKUP(A82,[3]ALIVAR!$A:$I,9,)</f>
        <v>5.29</v>
      </c>
      <c r="O82" s="3">
        <f>VLOOKUP(L82,[4]Plan2!$A$9:$I$207,9,)</f>
        <v>5.29</v>
      </c>
      <c r="P82" s="24"/>
      <c r="Q82" s="24"/>
      <c r="R82" s="24"/>
      <c r="S82" s="24"/>
      <c r="T82" s="24"/>
      <c r="U82" s="24"/>
      <c r="V82" s="24"/>
      <c r="W82" s="24"/>
      <c r="X82" s="24"/>
    </row>
    <row r="83" spans="1:24" x14ac:dyDescent="0.25">
      <c r="A83" s="1">
        <v>10063</v>
      </c>
      <c r="B83" s="26" t="s">
        <v>100</v>
      </c>
      <c r="C83" s="1" t="s">
        <v>18</v>
      </c>
      <c r="D83" s="1">
        <v>89604400766</v>
      </c>
      <c r="E83" s="29"/>
      <c r="F83" s="1">
        <v>11201</v>
      </c>
      <c r="G83" s="26" t="s">
        <v>98</v>
      </c>
      <c r="H83" s="219">
        <v>45001</v>
      </c>
      <c r="I83" s="198">
        <v>5.19</v>
      </c>
      <c r="J83" s="40">
        <v>4.82</v>
      </c>
      <c r="K83" s="73">
        <f t="shared" si="4"/>
        <v>7.6763485477178373E-2</v>
      </c>
      <c r="L83" s="1">
        <v>10063</v>
      </c>
      <c r="M83" s="28" t="b">
        <f t="shared" si="5"/>
        <v>1</v>
      </c>
      <c r="N83" s="28">
        <f>VLOOKUP(A83,[3]ALIVAR!$A:$I,9,)</f>
        <v>5.19</v>
      </c>
      <c r="O83" s="3">
        <f>VLOOKUP(L83,[4]Plan2!$A$9:$I$207,9,)</f>
        <v>4.82</v>
      </c>
      <c r="P83" s="24"/>
      <c r="Q83" s="24"/>
      <c r="R83" s="24"/>
      <c r="S83" s="24"/>
      <c r="T83" s="24"/>
      <c r="U83" s="24"/>
      <c r="V83" s="24"/>
      <c r="W83" s="24"/>
      <c r="X83" s="24"/>
    </row>
    <row r="84" spans="1:24" x14ac:dyDescent="0.25">
      <c r="A84" s="1">
        <v>10064</v>
      </c>
      <c r="B84" s="26" t="s">
        <v>101</v>
      </c>
      <c r="C84" s="1" t="s">
        <v>18</v>
      </c>
      <c r="D84" s="1">
        <v>89604500205</v>
      </c>
      <c r="E84" s="29"/>
      <c r="F84" s="1">
        <v>11201</v>
      </c>
      <c r="G84" s="26" t="s">
        <v>98</v>
      </c>
      <c r="H84" s="219">
        <v>45001</v>
      </c>
      <c r="I84" s="40">
        <v>1.4000000000000001</v>
      </c>
      <c r="J84" s="40">
        <v>1.36</v>
      </c>
      <c r="K84" s="73">
        <f t="shared" si="4"/>
        <v>2.941176470588247E-2</v>
      </c>
      <c r="L84" s="1">
        <v>10064</v>
      </c>
      <c r="M84" s="28" t="b">
        <f t="shared" si="5"/>
        <v>1</v>
      </c>
      <c r="N84" s="28">
        <f>VLOOKUP(A84,[3]ALIVAR!$A:$I,9,)</f>
        <v>1.4000000000000001</v>
      </c>
      <c r="O84" s="3">
        <f>VLOOKUP(L84,[4]Plan2!$A$9:$I$207,9,)</f>
        <v>1.36</v>
      </c>
      <c r="P84" s="24"/>
      <c r="Q84" s="24"/>
      <c r="R84" s="24"/>
      <c r="S84" s="24"/>
      <c r="T84" s="24"/>
      <c r="U84" s="24"/>
      <c r="V84" s="24"/>
      <c r="W84" s="24"/>
      <c r="X84" s="24"/>
    </row>
    <row r="85" spans="1:24" x14ac:dyDescent="0.25">
      <c r="A85" s="1">
        <v>10158</v>
      </c>
      <c r="B85" s="26" t="s">
        <v>102</v>
      </c>
      <c r="C85" s="1" t="s">
        <v>11</v>
      </c>
      <c r="D85" s="1">
        <v>89151300552</v>
      </c>
      <c r="E85" s="29"/>
      <c r="F85" s="1">
        <v>10303</v>
      </c>
      <c r="G85" s="26" t="s">
        <v>61</v>
      </c>
      <c r="H85" s="219">
        <v>45001</v>
      </c>
      <c r="I85" s="198">
        <v>8.99</v>
      </c>
      <c r="J85" s="198">
        <v>14.99</v>
      </c>
      <c r="K85" s="120">
        <f t="shared" si="4"/>
        <v>-0.40026684456304207</v>
      </c>
      <c r="L85" s="1">
        <v>10158</v>
      </c>
      <c r="M85" s="28" t="b">
        <f t="shared" si="5"/>
        <v>1</v>
      </c>
      <c r="N85" s="28">
        <f>VLOOKUP(A85,[3]ALIVAR!$A:$I,9,)</f>
        <v>8.99</v>
      </c>
      <c r="O85" s="3">
        <f>VLOOKUP(L85,[4]Plan2!$A$9:$I$207,9,)</f>
        <v>14.99</v>
      </c>
      <c r="P85" s="24"/>
      <c r="Q85" s="24"/>
      <c r="R85" s="24"/>
      <c r="S85" s="24"/>
      <c r="T85" s="24"/>
      <c r="U85" s="24"/>
      <c r="V85" s="24"/>
      <c r="W85" s="24"/>
      <c r="X85" s="24"/>
    </row>
    <row r="86" spans="1:24" x14ac:dyDescent="0.25">
      <c r="A86" s="1">
        <v>10160</v>
      </c>
      <c r="B86" s="26" t="s">
        <v>103</v>
      </c>
      <c r="C86" s="1" t="s">
        <v>11</v>
      </c>
      <c r="D86" s="1">
        <v>89151301109</v>
      </c>
      <c r="E86" s="29"/>
      <c r="F86" s="1">
        <v>10303</v>
      </c>
      <c r="G86" s="26" t="s">
        <v>61</v>
      </c>
      <c r="H86" s="219">
        <v>45001</v>
      </c>
      <c r="I86" s="40">
        <v>4.99</v>
      </c>
      <c r="J86" s="40">
        <v>4.97</v>
      </c>
      <c r="K86" s="73">
        <f t="shared" si="4"/>
        <v>4.0241448692153181E-3</v>
      </c>
      <c r="L86" s="1">
        <v>10160</v>
      </c>
      <c r="M86" s="28" t="b">
        <f t="shared" si="5"/>
        <v>1</v>
      </c>
      <c r="N86" s="28">
        <f>VLOOKUP(A86,[3]ALIVAR!$A:$I,9,)</f>
        <v>4.99</v>
      </c>
      <c r="O86" s="3">
        <f>VLOOKUP(L86,[4]Plan2!$A$9:$I$207,9,)</f>
        <v>4.97</v>
      </c>
      <c r="P86" s="24"/>
      <c r="Q86" s="24"/>
      <c r="R86" s="24"/>
      <c r="S86" s="24"/>
      <c r="T86" s="24"/>
      <c r="U86" s="24"/>
      <c r="V86" s="24"/>
      <c r="W86" s="24"/>
      <c r="X86" s="24"/>
    </row>
    <row r="87" spans="1:24" x14ac:dyDescent="0.25">
      <c r="A87" s="1">
        <v>10162</v>
      </c>
      <c r="B87" s="26" t="s">
        <v>104</v>
      </c>
      <c r="C87" s="1" t="s">
        <v>11</v>
      </c>
      <c r="D87" s="1">
        <v>89151301524</v>
      </c>
      <c r="E87" s="29"/>
      <c r="F87" s="1">
        <v>10303</v>
      </c>
      <c r="G87" s="26" t="s">
        <v>61</v>
      </c>
      <c r="H87" s="219">
        <v>45001</v>
      </c>
      <c r="I87" s="198">
        <v>7.98</v>
      </c>
      <c r="J87" s="198">
        <v>9.99</v>
      </c>
      <c r="K87" s="120">
        <f t="shared" si="4"/>
        <v>-0.20120120120120122</v>
      </c>
      <c r="L87" s="1">
        <v>10162</v>
      </c>
      <c r="M87" s="28" t="b">
        <f t="shared" si="5"/>
        <v>1</v>
      </c>
      <c r="N87" s="28">
        <f>VLOOKUP(A87,[3]ALIVAR!$A:$I,9,)</f>
        <v>7.98</v>
      </c>
      <c r="O87" s="3">
        <f>VLOOKUP(L87,[4]Plan2!$A$9:$I$207,9,)</f>
        <v>9.99</v>
      </c>
      <c r="P87" s="24"/>
      <c r="Q87" s="24"/>
      <c r="R87" s="24"/>
      <c r="S87" s="24"/>
      <c r="T87" s="24"/>
      <c r="U87" s="24"/>
      <c r="V87" s="24"/>
      <c r="W87" s="24"/>
      <c r="X87" s="24"/>
    </row>
    <row r="88" spans="1:24" x14ac:dyDescent="0.25">
      <c r="A88" s="1">
        <v>10163</v>
      </c>
      <c r="B88" s="26" t="s">
        <v>105</v>
      </c>
      <c r="C88" s="1" t="s">
        <v>11</v>
      </c>
      <c r="D88" s="1">
        <v>89151301605</v>
      </c>
      <c r="E88" s="26" t="s">
        <v>185</v>
      </c>
      <c r="F88" s="1">
        <v>10303</v>
      </c>
      <c r="G88" s="26" t="s">
        <v>61</v>
      </c>
      <c r="H88" s="219">
        <v>45001</v>
      </c>
      <c r="I88" s="198">
        <v>6.5</v>
      </c>
      <c r="J88" s="40">
        <v>6.2700000000000005</v>
      </c>
      <c r="K88" s="73">
        <f t="shared" si="4"/>
        <v>3.6682615629983983E-2</v>
      </c>
      <c r="L88" s="1">
        <v>10163</v>
      </c>
      <c r="M88" s="28" t="b">
        <f t="shared" si="5"/>
        <v>1</v>
      </c>
      <c r="N88" s="28">
        <f>VLOOKUP(A88,[3]ALIVAR!$A:$I,9,)</f>
        <v>6.5</v>
      </c>
      <c r="O88" s="3">
        <f>VLOOKUP(L88,[4]Plan2!$A$9:$I$207,9,)</f>
        <v>6.2700000000000005</v>
      </c>
      <c r="P88" s="24"/>
      <c r="Q88" s="24"/>
      <c r="R88" s="24"/>
      <c r="S88" s="24"/>
      <c r="T88" s="24"/>
      <c r="U88" s="24"/>
      <c r="V88" s="24"/>
      <c r="W88" s="24"/>
      <c r="X88" s="24"/>
    </row>
    <row r="89" spans="1:24" x14ac:dyDescent="0.25">
      <c r="A89" s="1">
        <v>10165</v>
      </c>
      <c r="B89" s="26" t="s">
        <v>106</v>
      </c>
      <c r="C89" s="1" t="s">
        <v>18</v>
      </c>
      <c r="D89" s="1">
        <v>89201700435</v>
      </c>
      <c r="E89" s="29"/>
      <c r="F89" s="1">
        <v>10401</v>
      </c>
      <c r="G89" s="26" t="s">
        <v>73</v>
      </c>
      <c r="H89" s="219">
        <v>45001</v>
      </c>
      <c r="I89" s="40">
        <v>4.29</v>
      </c>
      <c r="J89" s="40">
        <v>4.49</v>
      </c>
      <c r="K89" s="73">
        <f t="shared" si="4"/>
        <v>-4.4543429844097981E-2</v>
      </c>
      <c r="L89" s="1">
        <v>10165</v>
      </c>
      <c r="M89" s="28" t="b">
        <f t="shared" si="5"/>
        <v>1</v>
      </c>
      <c r="N89" s="28">
        <f>VLOOKUP(A89,[3]ALIVAR!$A:$I,9,)</f>
        <v>4.29</v>
      </c>
      <c r="O89" s="3">
        <f>VLOOKUP(L89,[4]Plan2!$A$9:$I$207,9,)</f>
        <v>4.49</v>
      </c>
      <c r="P89" s="24"/>
      <c r="Q89" s="24"/>
      <c r="R89" s="24"/>
      <c r="S89" s="24"/>
      <c r="T89" s="24"/>
      <c r="U89" s="24"/>
      <c r="V89" s="24"/>
      <c r="W89" s="24"/>
      <c r="X89" s="24"/>
    </row>
    <row r="90" spans="1:24" x14ac:dyDescent="0.25">
      <c r="A90" s="1">
        <v>10223</v>
      </c>
      <c r="B90" s="26" t="s">
        <v>107</v>
      </c>
      <c r="C90" s="1" t="s">
        <v>18</v>
      </c>
      <c r="D90" s="1">
        <v>89403400335</v>
      </c>
      <c r="E90" s="26" t="s">
        <v>185</v>
      </c>
      <c r="F90" s="1">
        <v>10801</v>
      </c>
      <c r="G90" s="26" t="s">
        <v>108</v>
      </c>
      <c r="H90" s="219">
        <v>45001</v>
      </c>
      <c r="I90" s="198">
        <v>43.64</v>
      </c>
      <c r="J90" s="40">
        <v>37.29</v>
      </c>
      <c r="K90" s="73">
        <f t="shared" si="4"/>
        <v>0.17028694019844459</v>
      </c>
      <c r="L90" s="1">
        <v>10223</v>
      </c>
      <c r="M90" s="28" t="b">
        <f t="shared" si="5"/>
        <v>1</v>
      </c>
      <c r="N90" s="28">
        <f>VLOOKUP(A90,[3]ALIVAR!$A:$I,9,)</f>
        <v>43.64</v>
      </c>
      <c r="O90" s="3">
        <f>VLOOKUP(L90,[4]Plan2!$A$9:$I$207,9,)</f>
        <v>37.29</v>
      </c>
      <c r="P90" s="24"/>
      <c r="Q90" s="24"/>
      <c r="R90" s="24"/>
      <c r="S90" s="24"/>
      <c r="T90" s="24"/>
      <c r="U90" s="24"/>
      <c r="V90" s="24"/>
      <c r="W90" s="24"/>
      <c r="X90" s="24"/>
    </row>
    <row r="91" spans="1:24" x14ac:dyDescent="0.25">
      <c r="A91" s="1">
        <v>10801</v>
      </c>
      <c r="B91" s="26" t="s">
        <v>109</v>
      </c>
      <c r="C91" s="1" t="s">
        <v>18</v>
      </c>
      <c r="D91" s="1">
        <v>89201800227</v>
      </c>
      <c r="E91" s="26" t="s">
        <v>185</v>
      </c>
      <c r="F91" s="1">
        <v>10402</v>
      </c>
      <c r="G91" s="26" t="s">
        <v>80</v>
      </c>
      <c r="H91" s="219">
        <v>45001</v>
      </c>
      <c r="I91" s="40">
        <v>3.69</v>
      </c>
      <c r="J91" s="40">
        <v>3.64</v>
      </c>
      <c r="K91" s="73">
        <f t="shared" si="4"/>
        <v>1.3736263736263687E-2</v>
      </c>
      <c r="L91" s="1">
        <v>10801</v>
      </c>
      <c r="M91" s="28" t="b">
        <f t="shared" si="5"/>
        <v>1</v>
      </c>
      <c r="N91" s="28">
        <f>VLOOKUP(A91,[3]ALIVAR!$A:$I,9,)</f>
        <v>3.69</v>
      </c>
      <c r="O91" s="3">
        <f>VLOOKUP(L91,[4]Plan2!$A$9:$I$207,9,)</f>
        <v>3.64</v>
      </c>
      <c r="P91" s="24"/>
      <c r="Q91" s="24"/>
      <c r="R91" s="24"/>
      <c r="S91" s="24"/>
      <c r="T91" s="24"/>
      <c r="U91" s="24"/>
      <c r="V91" s="24"/>
      <c r="W91" s="24"/>
      <c r="X91" s="24"/>
    </row>
    <row r="92" spans="1:24" x14ac:dyDescent="0.25">
      <c r="A92" s="1">
        <v>10802</v>
      </c>
      <c r="B92" s="26" t="s">
        <v>110</v>
      </c>
      <c r="C92" s="1" t="s">
        <v>18</v>
      </c>
      <c r="D92" s="1">
        <v>89201800570</v>
      </c>
      <c r="E92" s="29"/>
      <c r="F92" s="1">
        <v>10402</v>
      </c>
      <c r="G92" s="26" t="s">
        <v>80</v>
      </c>
      <c r="H92" s="219">
        <v>45001</v>
      </c>
      <c r="I92" s="40">
        <v>3.49</v>
      </c>
      <c r="J92" s="40">
        <v>3.42</v>
      </c>
      <c r="K92" s="73">
        <f t="shared" si="4"/>
        <v>2.0467836257310079E-2</v>
      </c>
      <c r="L92" s="1">
        <v>10802</v>
      </c>
      <c r="M92" s="28" t="b">
        <f t="shared" si="5"/>
        <v>1</v>
      </c>
      <c r="N92" s="28">
        <f>VLOOKUP(A92,[3]ALIVAR!$A:$I,9,)</f>
        <v>3.49</v>
      </c>
      <c r="O92" s="3">
        <f>VLOOKUP(L92,[4]Plan2!$A$9:$I$207,9,)</f>
        <v>3.42</v>
      </c>
      <c r="P92" s="24"/>
      <c r="Q92" s="24"/>
      <c r="R92" s="24"/>
      <c r="S92" s="24"/>
      <c r="T92" s="24"/>
      <c r="U92" s="24"/>
      <c r="V92" s="24"/>
      <c r="W92" s="24"/>
      <c r="X92" s="24"/>
    </row>
    <row r="93" spans="1:24" x14ac:dyDescent="0.25">
      <c r="A93" s="1">
        <v>10804</v>
      </c>
      <c r="B93" s="26" t="s">
        <v>111</v>
      </c>
      <c r="C93" s="1" t="s">
        <v>18</v>
      </c>
      <c r="D93" s="1">
        <v>89453700111</v>
      </c>
      <c r="E93" s="29"/>
      <c r="F93" s="1">
        <v>11001</v>
      </c>
      <c r="G93" s="26" t="s">
        <v>93</v>
      </c>
      <c r="H93" s="219">
        <v>45001</v>
      </c>
      <c r="I93" s="40">
        <v>23.11</v>
      </c>
      <c r="J93" s="40">
        <v>22.79</v>
      </c>
      <c r="K93" s="73">
        <f t="shared" si="4"/>
        <v>1.4041246160596765E-2</v>
      </c>
      <c r="L93" s="1">
        <v>10804</v>
      </c>
      <c r="M93" s="28" t="b">
        <f t="shared" si="5"/>
        <v>1</v>
      </c>
      <c r="N93" s="28">
        <f>VLOOKUP(A93,[3]ALIVAR!$A:$I,9,)</f>
        <v>23.11</v>
      </c>
      <c r="O93" s="3">
        <f>VLOOKUP(L93,[4]Plan2!$A$9:$I$207,9,)</f>
        <v>22.79</v>
      </c>
      <c r="P93" s="24"/>
      <c r="Q93" s="24"/>
      <c r="R93" s="24"/>
      <c r="S93" s="24"/>
      <c r="T93" s="24"/>
      <c r="U93" s="24"/>
      <c r="V93" s="24"/>
      <c r="W93" s="24"/>
      <c r="X93" s="24"/>
    </row>
    <row r="94" spans="1:24" x14ac:dyDescent="0.25">
      <c r="A94" s="1">
        <v>12329</v>
      </c>
      <c r="B94" s="26" t="s">
        <v>112</v>
      </c>
      <c r="C94" s="1" t="s">
        <v>11</v>
      </c>
      <c r="D94" s="1">
        <v>89151302253</v>
      </c>
      <c r="E94" s="29"/>
      <c r="F94" s="1">
        <v>10303</v>
      </c>
      <c r="G94" s="26" t="s">
        <v>61</v>
      </c>
      <c r="H94" s="219">
        <v>45001</v>
      </c>
      <c r="I94" s="40">
        <v>8.870000000000001</v>
      </c>
      <c r="J94" s="40">
        <v>11.950000000000001</v>
      </c>
      <c r="K94" s="73">
        <f t="shared" si="4"/>
        <v>-0.25774058577405856</v>
      </c>
      <c r="L94" s="1">
        <v>12329</v>
      </c>
      <c r="M94" s="28" t="b">
        <f t="shared" si="5"/>
        <v>1</v>
      </c>
      <c r="N94" s="28">
        <f>VLOOKUP(A94,[3]ALIVAR!$A:$I,9,)</f>
        <v>8.870000000000001</v>
      </c>
      <c r="O94" s="3">
        <f>VLOOKUP(L94,[4]Plan2!$A$9:$I$207,9,)</f>
        <v>11.950000000000001</v>
      </c>
      <c r="P94" s="24"/>
      <c r="Q94" s="24"/>
      <c r="R94" s="24"/>
      <c r="S94" s="24"/>
      <c r="T94" s="24"/>
      <c r="U94" s="24"/>
      <c r="V94" s="24"/>
      <c r="W94" s="24"/>
      <c r="X94" s="24"/>
    </row>
    <row r="95" spans="1:24" x14ac:dyDescent="0.25">
      <c r="A95" s="1">
        <v>22752</v>
      </c>
      <c r="B95" s="26" t="s">
        <v>113</v>
      </c>
      <c r="C95" s="1" t="s">
        <v>11</v>
      </c>
      <c r="D95" s="1">
        <v>89151203603</v>
      </c>
      <c r="E95" s="26" t="s">
        <v>185</v>
      </c>
      <c r="F95" s="1">
        <v>10302</v>
      </c>
      <c r="G95" s="26" t="s">
        <v>32</v>
      </c>
      <c r="H95" s="219">
        <v>45001</v>
      </c>
      <c r="I95" s="40">
        <v>38.83</v>
      </c>
      <c r="J95" s="40">
        <v>43.63</v>
      </c>
      <c r="K95" s="73">
        <f t="shared" si="4"/>
        <v>-0.11001604400641773</v>
      </c>
      <c r="L95" s="1">
        <v>22752</v>
      </c>
      <c r="M95" s="28" t="b">
        <f t="shared" si="5"/>
        <v>1</v>
      </c>
      <c r="N95" s="28">
        <f>VLOOKUP(A95,[3]ALIVAR!$A:$I,9,)</f>
        <v>38.83</v>
      </c>
      <c r="O95" s="3">
        <f>VLOOKUP(L95,[4]Plan2!$A$9:$I$207,9,)</f>
        <v>43.63</v>
      </c>
      <c r="P95" s="24"/>
      <c r="Q95" s="24"/>
      <c r="R95" s="24"/>
      <c r="S95" s="24"/>
      <c r="T95" s="24"/>
      <c r="U95" s="24"/>
      <c r="V95" s="24"/>
      <c r="W95" s="24"/>
      <c r="X95" s="24"/>
    </row>
    <row r="96" spans="1:24" x14ac:dyDescent="0.25">
      <c r="A96" s="1">
        <v>22764</v>
      </c>
      <c r="B96" s="26" t="s">
        <v>114</v>
      </c>
      <c r="C96" s="1" t="s">
        <v>18</v>
      </c>
      <c r="D96" s="1">
        <v>89503900844</v>
      </c>
      <c r="E96" s="29"/>
      <c r="F96" s="1">
        <v>11001</v>
      </c>
      <c r="G96" s="26" t="s">
        <v>93</v>
      </c>
      <c r="H96" s="219">
        <v>45001</v>
      </c>
      <c r="I96" s="40">
        <v>2.46</v>
      </c>
      <c r="J96" s="40">
        <v>2.4500000000000002</v>
      </c>
      <c r="K96" s="73">
        <f t="shared" si="4"/>
        <v>4.0816326530610514E-3</v>
      </c>
      <c r="L96" s="1">
        <v>22764</v>
      </c>
      <c r="M96" s="28" t="b">
        <f t="shared" si="5"/>
        <v>1</v>
      </c>
      <c r="N96" s="28">
        <f>VLOOKUP(A96,[3]ALIVAR!$A:$I,9,)</f>
        <v>2.46</v>
      </c>
      <c r="O96" s="3">
        <f>VLOOKUP(L96,[4]Plan2!$A$9:$I$207,9,)</f>
        <v>2.4500000000000002</v>
      </c>
      <c r="P96" s="24"/>
      <c r="Q96" s="24"/>
      <c r="R96" s="24"/>
      <c r="S96" s="24"/>
      <c r="T96" s="24"/>
      <c r="U96" s="24"/>
      <c r="V96" s="24"/>
      <c r="W96" s="24"/>
      <c r="X96" s="24"/>
    </row>
    <row r="97" spans="1:24" x14ac:dyDescent="0.25">
      <c r="A97" s="1">
        <v>22765</v>
      </c>
      <c r="B97" s="26" t="s">
        <v>115</v>
      </c>
      <c r="C97" s="1" t="s">
        <v>18</v>
      </c>
      <c r="D97" s="1">
        <v>89503900925</v>
      </c>
      <c r="E97" s="26" t="s">
        <v>185</v>
      </c>
      <c r="F97" s="1">
        <v>11001</v>
      </c>
      <c r="G97" s="26" t="s">
        <v>93</v>
      </c>
      <c r="H97" s="219">
        <v>45001</v>
      </c>
      <c r="I97" s="198">
        <v>1.5</v>
      </c>
      <c r="J97" s="198">
        <v>2.54</v>
      </c>
      <c r="K97" s="120">
        <f t="shared" si="4"/>
        <v>-0.40944881889763785</v>
      </c>
      <c r="L97" s="1">
        <v>22765</v>
      </c>
      <c r="M97" s="28" t="b">
        <f t="shared" si="5"/>
        <v>1</v>
      </c>
      <c r="N97" s="28">
        <f>VLOOKUP(A97,[3]ALIVAR!$A:$I,9,)</f>
        <v>1.5</v>
      </c>
      <c r="O97" s="3">
        <f>VLOOKUP(L97,[4]Plan2!$A$9:$I$207,9,)</f>
        <v>2.54</v>
      </c>
      <c r="P97" s="24"/>
      <c r="Q97" s="24"/>
      <c r="R97" s="24"/>
      <c r="S97" s="24"/>
      <c r="T97" s="24"/>
      <c r="U97" s="24"/>
      <c r="V97" s="24"/>
      <c r="W97" s="24"/>
      <c r="X97" s="24"/>
    </row>
    <row r="98" spans="1:24" x14ac:dyDescent="0.25">
      <c r="A98" s="1">
        <v>22766</v>
      </c>
      <c r="B98" s="26" t="s">
        <v>116</v>
      </c>
      <c r="C98" s="1" t="s">
        <v>18</v>
      </c>
      <c r="D98" s="1">
        <v>89503901069</v>
      </c>
      <c r="E98" s="29"/>
      <c r="F98" s="1">
        <v>11001</v>
      </c>
      <c r="G98" s="26" t="s">
        <v>93</v>
      </c>
      <c r="H98" s="219">
        <v>45001</v>
      </c>
      <c r="I98" s="40">
        <v>2.96</v>
      </c>
      <c r="J98" s="40">
        <v>2.96</v>
      </c>
      <c r="K98" s="73">
        <f t="shared" si="4"/>
        <v>0</v>
      </c>
      <c r="L98" s="1">
        <v>22766</v>
      </c>
      <c r="M98" s="28" t="b">
        <f t="shared" si="5"/>
        <v>1</v>
      </c>
      <c r="N98" s="28">
        <f>VLOOKUP(A98,[3]ALIVAR!$A:$I,9,)</f>
        <v>2.96</v>
      </c>
      <c r="O98" s="3">
        <f>VLOOKUP(L98,[4]Plan2!$A$9:$I$207,9,)</f>
        <v>2.96</v>
      </c>
      <c r="P98" s="24"/>
      <c r="Q98" s="24"/>
      <c r="R98" s="24"/>
      <c r="S98" s="24"/>
      <c r="T98" s="24"/>
      <c r="U98" s="24"/>
      <c r="V98" s="24"/>
      <c r="W98" s="24"/>
      <c r="X98" s="24"/>
    </row>
    <row r="99" spans="1:24" x14ac:dyDescent="0.25">
      <c r="A99" s="1">
        <v>22818</v>
      </c>
      <c r="B99" s="26" t="s">
        <v>117</v>
      </c>
      <c r="C99" s="1" t="s">
        <v>18</v>
      </c>
      <c r="D99" s="1">
        <v>89554200971</v>
      </c>
      <c r="E99" s="29"/>
      <c r="F99" s="1">
        <v>11101</v>
      </c>
      <c r="G99" s="26" t="s">
        <v>118</v>
      </c>
      <c r="H99" s="219">
        <v>45001</v>
      </c>
      <c r="I99" s="40">
        <v>13.22</v>
      </c>
      <c r="J99" s="40">
        <v>15.38</v>
      </c>
      <c r="K99" s="73">
        <f t="shared" si="4"/>
        <v>-0.14044213263979199</v>
      </c>
      <c r="L99" s="1">
        <v>22818</v>
      </c>
      <c r="M99" s="28" t="b">
        <f t="shared" si="5"/>
        <v>1</v>
      </c>
      <c r="N99" s="28">
        <f>VLOOKUP(A99,[3]ALIVAR!$A:$I,9,)</f>
        <v>13.22</v>
      </c>
      <c r="O99" s="3">
        <f>VLOOKUP(L99,[4]Plan2!$A$9:$I$207,9,)</f>
        <v>15.38</v>
      </c>
      <c r="P99" s="24"/>
      <c r="Q99" s="24"/>
      <c r="R99" s="24"/>
      <c r="S99" s="24"/>
      <c r="T99" s="24"/>
      <c r="U99" s="24"/>
      <c r="V99" s="24"/>
      <c r="W99" s="24"/>
      <c r="X99" s="24"/>
    </row>
    <row r="100" spans="1:24" x14ac:dyDescent="0.25">
      <c r="A100" s="1">
        <v>22823</v>
      </c>
      <c r="B100" s="26" t="s">
        <v>119</v>
      </c>
      <c r="C100" s="1" t="s">
        <v>18</v>
      </c>
      <c r="D100" s="1">
        <v>89201602778</v>
      </c>
      <c r="E100" s="29"/>
      <c r="F100" s="1">
        <v>10401</v>
      </c>
      <c r="G100" s="26" t="s">
        <v>73</v>
      </c>
      <c r="H100" s="219">
        <v>45001</v>
      </c>
      <c r="I100" s="198">
        <v>11.07</v>
      </c>
      <c r="J100" s="40">
        <v>9.98</v>
      </c>
      <c r="K100" s="73">
        <f t="shared" si="4"/>
        <v>0.10921843687374744</v>
      </c>
      <c r="L100" s="1">
        <v>22823</v>
      </c>
      <c r="M100" s="28" t="b">
        <f t="shared" si="5"/>
        <v>1</v>
      </c>
      <c r="N100" s="28">
        <f>VLOOKUP(A100,[3]ALIVAR!$A:$I,9,)</f>
        <v>11.07</v>
      </c>
      <c r="O100" s="3">
        <f>VLOOKUP(L100,[4]Plan2!$A$9:$I$207,9,)</f>
        <v>9.98</v>
      </c>
      <c r="P100" s="24"/>
      <c r="Q100" s="24"/>
      <c r="R100" s="24"/>
      <c r="S100" s="24"/>
      <c r="T100" s="24"/>
      <c r="U100" s="24"/>
      <c r="V100" s="24"/>
      <c r="W100" s="24"/>
      <c r="X100" s="24"/>
    </row>
    <row r="101" spans="1:24" x14ac:dyDescent="0.25">
      <c r="A101" s="1">
        <v>26219</v>
      </c>
      <c r="B101" s="26" t="s">
        <v>120</v>
      </c>
      <c r="C101" s="1" t="s">
        <v>11</v>
      </c>
      <c r="D101" s="1">
        <v>89151203786</v>
      </c>
      <c r="E101" s="29"/>
      <c r="F101" s="1">
        <v>10302</v>
      </c>
      <c r="G101" s="26" t="s">
        <v>32</v>
      </c>
      <c r="H101" s="219">
        <v>45001</v>
      </c>
      <c r="I101" s="40">
        <v>9.92</v>
      </c>
      <c r="J101" s="40">
        <v>9.94</v>
      </c>
      <c r="K101" s="73">
        <f t="shared" si="4"/>
        <v>-2.012072434607548E-3</v>
      </c>
      <c r="L101" s="1">
        <v>26219</v>
      </c>
      <c r="M101" s="28" t="b">
        <f t="shared" si="5"/>
        <v>1</v>
      </c>
      <c r="N101" s="28">
        <f>VLOOKUP(A101,[3]ALIVAR!$A:$I,9,)</f>
        <v>9.92</v>
      </c>
      <c r="O101" s="3">
        <f>VLOOKUP(L101,[4]Plan2!$A$9:$I$207,9,)</f>
        <v>9.94</v>
      </c>
      <c r="P101" s="24"/>
      <c r="Q101" s="24"/>
      <c r="R101" s="24"/>
      <c r="S101" s="24"/>
      <c r="T101" s="24"/>
      <c r="U101" s="24"/>
      <c r="V101" s="24"/>
      <c r="W101" s="24"/>
      <c r="X101" s="24"/>
    </row>
    <row r="102" spans="1:24" x14ac:dyDescent="0.25">
      <c r="A102" s="1">
        <v>32262</v>
      </c>
      <c r="B102" s="26" t="s">
        <v>121</v>
      </c>
      <c r="C102" s="1" t="s">
        <v>11</v>
      </c>
      <c r="D102" s="1">
        <v>89151101606</v>
      </c>
      <c r="E102" s="29"/>
      <c r="F102" s="1">
        <v>10301</v>
      </c>
      <c r="G102" s="26" t="s">
        <v>27</v>
      </c>
      <c r="H102" s="219">
        <v>45001</v>
      </c>
      <c r="I102" s="40">
        <v>5.99</v>
      </c>
      <c r="J102" s="40">
        <v>5.99</v>
      </c>
      <c r="K102" s="73">
        <f t="shared" si="4"/>
        <v>0</v>
      </c>
      <c r="L102" s="1">
        <v>32262</v>
      </c>
      <c r="M102" s="28" t="b">
        <f t="shared" si="5"/>
        <v>1</v>
      </c>
      <c r="N102" s="28">
        <f>VLOOKUP(A102,[3]ALIVAR!$A:$I,9,)</f>
        <v>5.99</v>
      </c>
      <c r="O102" s="3">
        <f>VLOOKUP(L102,[4]Plan2!$A$9:$I$207,9,)</f>
        <v>5.99</v>
      </c>
      <c r="P102" s="24"/>
      <c r="Q102" s="24"/>
      <c r="R102" s="24"/>
      <c r="S102" s="24"/>
      <c r="T102" s="24"/>
      <c r="U102" s="24"/>
      <c r="V102" s="24"/>
      <c r="W102" s="24"/>
      <c r="X102" s="24"/>
    </row>
    <row r="103" spans="1:24" x14ac:dyDescent="0.25">
      <c r="A103" s="1">
        <v>32263</v>
      </c>
      <c r="B103" s="26" t="s">
        <v>122</v>
      </c>
      <c r="C103" s="1" t="s">
        <v>11</v>
      </c>
      <c r="D103" s="1">
        <v>89151101789</v>
      </c>
      <c r="E103" s="29"/>
      <c r="F103" s="1">
        <v>10301</v>
      </c>
      <c r="G103" s="26" t="s">
        <v>27</v>
      </c>
      <c r="H103" s="219">
        <v>45001</v>
      </c>
      <c r="I103" s="40">
        <v>5.1100000000000003</v>
      </c>
      <c r="J103" s="40">
        <v>5.42</v>
      </c>
      <c r="K103" s="73">
        <f t="shared" si="4"/>
        <v>-5.7195571955719449E-2</v>
      </c>
      <c r="L103" s="1">
        <v>32263</v>
      </c>
      <c r="M103" s="28" t="b">
        <f t="shared" si="5"/>
        <v>1</v>
      </c>
      <c r="N103" s="28">
        <f>VLOOKUP(A103,[3]ALIVAR!$A:$I,9,)</f>
        <v>5.1100000000000003</v>
      </c>
      <c r="O103" s="3">
        <f>VLOOKUP(L103,[4]Plan2!$A$9:$I$207,9,)</f>
        <v>5.42</v>
      </c>
      <c r="P103" s="24"/>
      <c r="Q103" s="24"/>
      <c r="R103" s="24"/>
      <c r="S103" s="24"/>
      <c r="T103" s="24"/>
      <c r="U103" s="24"/>
      <c r="V103" s="24"/>
      <c r="W103" s="24"/>
      <c r="X103" s="24"/>
    </row>
    <row r="104" spans="1:24" x14ac:dyDescent="0.25">
      <c r="A104" s="1">
        <v>32264</v>
      </c>
      <c r="B104" s="26" t="s">
        <v>123</v>
      </c>
      <c r="C104" s="1" t="s">
        <v>18</v>
      </c>
      <c r="D104" s="1">
        <v>89151101860</v>
      </c>
      <c r="E104" s="29"/>
      <c r="F104" s="1">
        <v>10301</v>
      </c>
      <c r="G104" s="26" t="s">
        <v>27</v>
      </c>
      <c r="H104" s="219">
        <v>45001</v>
      </c>
      <c r="I104" s="40">
        <v>7.22</v>
      </c>
      <c r="J104" s="40">
        <v>7.16</v>
      </c>
      <c r="K104" s="73">
        <f t="shared" ref="K104:K135" si="6">I104/J104-1</f>
        <v>8.379888268156277E-3</v>
      </c>
      <c r="L104" s="1">
        <v>32264</v>
      </c>
      <c r="M104" s="28" t="b">
        <f t="shared" ref="M104:M135" si="7">A104=L104</f>
        <v>1</v>
      </c>
      <c r="N104" s="28">
        <f>VLOOKUP(A104,[3]ALIVAR!$A:$I,9,)</f>
        <v>7.22</v>
      </c>
      <c r="O104" s="3">
        <f>VLOOKUP(L104,[4]Plan2!$A$9:$I$207,9,)</f>
        <v>7.16</v>
      </c>
      <c r="P104" s="24"/>
      <c r="Q104" s="24"/>
      <c r="R104" s="24"/>
      <c r="S104" s="24"/>
      <c r="T104" s="24"/>
      <c r="U104" s="24"/>
      <c r="V104" s="24"/>
      <c r="W104" s="24"/>
      <c r="X104" s="24"/>
    </row>
    <row r="105" spans="1:24" x14ac:dyDescent="0.25">
      <c r="A105" s="1">
        <v>32265</v>
      </c>
      <c r="B105" s="26" t="s">
        <v>124</v>
      </c>
      <c r="C105" s="1" t="s">
        <v>18</v>
      </c>
      <c r="D105" s="1">
        <v>89151101940</v>
      </c>
      <c r="E105" s="29"/>
      <c r="F105" s="1">
        <v>10301</v>
      </c>
      <c r="G105" s="26" t="s">
        <v>27</v>
      </c>
      <c r="H105" s="219">
        <v>45001</v>
      </c>
      <c r="I105" s="40">
        <v>5.72</v>
      </c>
      <c r="J105" s="40">
        <v>5.64</v>
      </c>
      <c r="K105" s="73">
        <f t="shared" si="6"/>
        <v>1.4184397163120588E-2</v>
      </c>
      <c r="L105" s="1">
        <v>32265</v>
      </c>
      <c r="M105" s="28" t="b">
        <f t="shared" si="7"/>
        <v>1</v>
      </c>
      <c r="N105" s="28">
        <f>VLOOKUP(A105,[3]ALIVAR!$A:$I,9,)</f>
        <v>5.72</v>
      </c>
      <c r="O105" s="3">
        <f>VLOOKUP(L105,[4]Plan2!$A$9:$I$207,9,)</f>
        <v>5.64</v>
      </c>
      <c r="P105" s="24"/>
      <c r="Q105" s="24"/>
      <c r="R105" s="24"/>
      <c r="S105" s="24"/>
      <c r="T105" s="24"/>
      <c r="U105" s="24"/>
      <c r="V105" s="24"/>
      <c r="W105" s="24"/>
      <c r="X105" s="24"/>
    </row>
    <row r="106" spans="1:24" x14ac:dyDescent="0.25">
      <c r="A106" s="1">
        <v>32266</v>
      </c>
      <c r="B106" s="26" t="s">
        <v>125</v>
      </c>
      <c r="C106" s="1" t="s">
        <v>18</v>
      </c>
      <c r="D106" s="1">
        <v>89151102084</v>
      </c>
      <c r="E106" s="29"/>
      <c r="F106" s="1">
        <v>10301</v>
      </c>
      <c r="G106" s="26" t="s">
        <v>27</v>
      </c>
      <c r="H106" s="219">
        <v>45001</v>
      </c>
      <c r="I106" s="198">
        <v>9.620000000000001</v>
      </c>
      <c r="J106" s="40">
        <v>9.2900000000000009</v>
      </c>
      <c r="K106" s="73">
        <f t="shared" si="6"/>
        <v>3.5522066738428393E-2</v>
      </c>
      <c r="L106" s="1">
        <v>32266</v>
      </c>
      <c r="M106" s="28" t="b">
        <f t="shared" si="7"/>
        <v>1</v>
      </c>
      <c r="N106" s="28">
        <f>VLOOKUP(A106,[3]ALIVAR!$A:$I,9,)</f>
        <v>9.620000000000001</v>
      </c>
      <c r="O106" s="3">
        <f>VLOOKUP(L106,[4]Plan2!$A$9:$I$207,9,)</f>
        <v>9.2900000000000009</v>
      </c>
      <c r="P106" s="24"/>
      <c r="Q106" s="24"/>
      <c r="R106" s="24"/>
      <c r="S106" s="24"/>
      <c r="T106" s="24"/>
      <c r="U106" s="24"/>
      <c r="V106" s="24"/>
      <c r="W106" s="24"/>
      <c r="X106" s="24"/>
    </row>
    <row r="107" spans="1:24" x14ac:dyDescent="0.25">
      <c r="A107" s="1">
        <v>32269</v>
      </c>
      <c r="B107" s="26" t="s">
        <v>126</v>
      </c>
      <c r="C107" s="1" t="s">
        <v>11</v>
      </c>
      <c r="D107" s="1">
        <v>89151303144</v>
      </c>
      <c r="E107" s="29"/>
      <c r="F107" s="1">
        <v>10303</v>
      </c>
      <c r="G107" s="26" t="s">
        <v>61</v>
      </c>
      <c r="H107" s="219">
        <v>45001</v>
      </c>
      <c r="I107" s="198">
        <v>5.5</v>
      </c>
      <c r="J107" s="198">
        <v>5.41</v>
      </c>
      <c r="K107" s="120">
        <f t="shared" si="6"/>
        <v>1.6635859519408491E-2</v>
      </c>
      <c r="L107" s="1">
        <v>32269</v>
      </c>
      <c r="M107" s="28" t="b">
        <f t="shared" si="7"/>
        <v>1</v>
      </c>
      <c r="N107" s="28">
        <f>VLOOKUP(A107,[3]ALIVAR!$A:$I,9,)</f>
        <v>5.5</v>
      </c>
      <c r="O107" s="3">
        <f>VLOOKUP(L107,[4]Plan2!$A$9:$I$207,9,)</f>
        <v>5.41</v>
      </c>
      <c r="P107" s="24"/>
      <c r="Q107" s="24"/>
      <c r="R107" s="24"/>
      <c r="S107" s="24"/>
      <c r="T107" s="24"/>
      <c r="U107" s="24"/>
      <c r="V107" s="24"/>
      <c r="W107" s="24"/>
      <c r="X107" s="24"/>
    </row>
    <row r="108" spans="1:24" x14ac:dyDescent="0.25">
      <c r="A108" s="1">
        <v>32271</v>
      </c>
      <c r="B108" s="26" t="s">
        <v>127</v>
      </c>
      <c r="C108" s="1" t="s">
        <v>18</v>
      </c>
      <c r="D108" s="1">
        <v>89201700788</v>
      </c>
      <c r="E108" s="29"/>
      <c r="F108" s="1">
        <v>10401</v>
      </c>
      <c r="G108" s="26" t="s">
        <v>73</v>
      </c>
      <c r="H108" s="219">
        <v>45001</v>
      </c>
      <c r="I108" s="40">
        <v>4.55</v>
      </c>
      <c r="J108" s="40">
        <v>4.6399999999999997</v>
      </c>
      <c r="K108" s="73">
        <f t="shared" si="6"/>
        <v>-1.93965517241379E-2</v>
      </c>
      <c r="L108" s="1">
        <v>32271</v>
      </c>
      <c r="M108" s="28" t="b">
        <f t="shared" si="7"/>
        <v>1</v>
      </c>
      <c r="N108" s="28">
        <f>VLOOKUP(A108,[3]ALIVAR!$A:$I,9,)</f>
        <v>4.55</v>
      </c>
      <c r="O108" s="3">
        <f>VLOOKUP(L108,[4]Plan2!$A$9:$I$207,9,)</f>
        <v>4.6399999999999997</v>
      </c>
      <c r="P108" s="24"/>
      <c r="Q108" s="24"/>
      <c r="R108" s="24"/>
      <c r="S108" s="24"/>
      <c r="T108" s="24"/>
      <c r="U108" s="24"/>
      <c r="V108" s="24"/>
      <c r="W108" s="24"/>
      <c r="X108" s="24"/>
    </row>
    <row r="109" spans="1:24" x14ac:dyDescent="0.25">
      <c r="A109" s="1">
        <v>32272</v>
      </c>
      <c r="B109" s="26" t="s">
        <v>128</v>
      </c>
      <c r="C109" s="1" t="s">
        <v>18</v>
      </c>
      <c r="D109" s="1">
        <v>89201700869</v>
      </c>
      <c r="E109" s="29"/>
      <c r="F109" s="1">
        <v>10401</v>
      </c>
      <c r="G109" s="26" t="s">
        <v>73</v>
      </c>
      <c r="H109" s="219">
        <v>45001</v>
      </c>
      <c r="I109" s="40">
        <v>4.92</v>
      </c>
      <c r="J109" s="40">
        <v>4.72</v>
      </c>
      <c r="K109" s="73">
        <f t="shared" si="6"/>
        <v>4.2372881355932313E-2</v>
      </c>
      <c r="L109" s="1">
        <v>32272</v>
      </c>
      <c r="M109" s="28" t="b">
        <f t="shared" si="7"/>
        <v>1</v>
      </c>
      <c r="N109" s="28">
        <f>VLOOKUP(A109,[3]ALIVAR!$A:$I,9,)</f>
        <v>4.92</v>
      </c>
      <c r="O109" s="3">
        <f>VLOOKUP(L109,[4]Plan2!$A$9:$I$207,9,)</f>
        <v>4.72</v>
      </c>
      <c r="P109" s="24"/>
      <c r="Q109" s="24"/>
      <c r="R109" s="24"/>
      <c r="S109" s="24"/>
      <c r="T109" s="24"/>
      <c r="U109" s="24"/>
      <c r="V109" s="24"/>
      <c r="W109" s="24"/>
      <c r="X109" s="24"/>
    </row>
    <row r="110" spans="1:24" x14ac:dyDescent="0.25">
      <c r="A110" s="1">
        <v>32276</v>
      </c>
      <c r="B110" s="26" t="s">
        <v>129</v>
      </c>
      <c r="C110" s="1" t="s">
        <v>11</v>
      </c>
      <c r="D110" s="1">
        <v>89050400705</v>
      </c>
      <c r="E110" s="29"/>
      <c r="F110" s="1">
        <v>10103</v>
      </c>
      <c r="G110" s="26" t="s">
        <v>19</v>
      </c>
      <c r="H110" s="219">
        <v>45001</v>
      </c>
      <c r="I110" s="40">
        <v>31.13</v>
      </c>
      <c r="J110" s="40">
        <v>31.18</v>
      </c>
      <c r="K110" s="73">
        <f t="shared" si="6"/>
        <v>-1.603592046183433E-3</v>
      </c>
      <c r="L110" s="1">
        <v>32276</v>
      </c>
      <c r="M110" s="28" t="b">
        <f t="shared" si="7"/>
        <v>1</v>
      </c>
      <c r="N110" s="28">
        <f>VLOOKUP(A110,[3]ALIVAR!$A:$I,9,)</f>
        <v>31.13</v>
      </c>
      <c r="O110" s="3">
        <f>VLOOKUP(L110,[4]Plan2!$A$9:$I$207,9,)</f>
        <v>31.18</v>
      </c>
      <c r="P110" s="24"/>
      <c r="Q110" s="24"/>
      <c r="R110" s="24"/>
      <c r="S110" s="24"/>
      <c r="T110" s="24"/>
      <c r="U110" s="24"/>
      <c r="V110" s="24"/>
      <c r="W110" s="24"/>
      <c r="X110" s="24"/>
    </row>
    <row r="111" spans="1:24" x14ac:dyDescent="0.25">
      <c r="A111" s="1">
        <v>32277</v>
      </c>
      <c r="B111" s="26" t="s">
        <v>130</v>
      </c>
      <c r="C111" s="1" t="s">
        <v>18</v>
      </c>
      <c r="D111" s="1">
        <v>89050700172</v>
      </c>
      <c r="E111" s="29"/>
      <c r="F111" s="1">
        <v>10103</v>
      </c>
      <c r="G111" s="26" t="s">
        <v>19</v>
      </c>
      <c r="H111" s="219">
        <v>45001</v>
      </c>
      <c r="I111" s="40">
        <v>5.88</v>
      </c>
      <c r="J111" s="40">
        <v>6.15</v>
      </c>
      <c r="K111" s="73">
        <f t="shared" si="6"/>
        <v>-4.3902439024390283E-2</v>
      </c>
      <c r="L111" s="1">
        <v>32277</v>
      </c>
      <c r="M111" s="28" t="b">
        <f t="shared" si="7"/>
        <v>1</v>
      </c>
      <c r="N111" s="28">
        <f>VLOOKUP(A111,[3]ALIVAR!$A:$I,9,)</f>
        <v>5.88</v>
      </c>
      <c r="O111" s="3">
        <f>VLOOKUP(L111,[4]Plan2!$A$9:$I$207,9,)</f>
        <v>6.15</v>
      </c>
      <c r="P111" s="24"/>
      <c r="Q111" s="24"/>
      <c r="R111" s="24"/>
      <c r="S111" s="24"/>
      <c r="T111" s="24"/>
      <c r="U111" s="24"/>
      <c r="V111" s="24"/>
      <c r="W111" s="24"/>
      <c r="X111" s="24"/>
    </row>
    <row r="112" spans="1:24" x14ac:dyDescent="0.25">
      <c r="A112" s="1">
        <v>32284</v>
      </c>
      <c r="B112" s="26" t="s">
        <v>131</v>
      </c>
      <c r="C112" s="1" t="s">
        <v>18</v>
      </c>
      <c r="D112" s="1">
        <v>89201700605</v>
      </c>
      <c r="E112" s="29"/>
      <c r="F112" s="1">
        <v>10401</v>
      </c>
      <c r="G112" s="26" t="s">
        <v>73</v>
      </c>
      <c r="H112" s="219">
        <v>45001</v>
      </c>
      <c r="I112" s="40">
        <v>4.8100000000000005</v>
      </c>
      <c r="J112" s="40">
        <v>4.62</v>
      </c>
      <c r="K112" s="73">
        <f t="shared" si="6"/>
        <v>4.1125541125541121E-2</v>
      </c>
      <c r="L112" s="1">
        <v>32284</v>
      </c>
      <c r="M112" s="28" t="b">
        <f t="shared" si="7"/>
        <v>1</v>
      </c>
      <c r="N112" s="28">
        <f>VLOOKUP(A112,[3]ALIVAR!$A:$I,9,)</f>
        <v>4.8100000000000005</v>
      </c>
      <c r="O112" s="3">
        <f>VLOOKUP(L112,[4]Plan2!$A$9:$I$207,9,)</f>
        <v>4.62</v>
      </c>
      <c r="P112" s="24"/>
      <c r="Q112" s="24"/>
      <c r="R112" s="24"/>
      <c r="S112" s="24"/>
      <c r="T112" s="24"/>
      <c r="U112" s="24"/>
      <c r="V112" s="24"/>
      <c r="W112" s="24"/>
      <c r="X112" s="24"/>
    </row>
    <row r="113" spans="1:24" x14ac:dyDescent="0.25">
      <c r="A113" s="1">
        <v>32293</v>
      </c>
      <c r="B113" s="26" t="s">
        <v>132</v>
      </c>
      <c r="C113" s="1" t="s">
        <v>18</v>
      </c>
      <c r="D113" s="1">
        <v>89403303992</v>
      </c>
      <c r="E113" s="26" t="s">
        <v>185</v>
      </c>
      <c r="F113" s="1">
        <v>10802</v>
      </c>
      <c r="G113" s="26" t="s">
        <v>133</v>
      </c>
      <c r="H113" s="219">
        <v>45001</v>
      </c>
      <c r="I113" s="198">
        <v>34.46</v>
      </c>
      <c r="J113" s="40">
        <v>34.46</v>
      </c>
      <c r="K113" s="73">
        <f t="shared" si="6"/>
        <v>0</v>
      </c>
      <c r="L113" s="1">
        <v>32293</v>
      </c>
      <c r="M113" s="28" t="b">
        <f t="shared" si="7"/>
        <v>1</v>
      </c>
      <c r="N113" s="28">
        <f>VLOOKUP(A113,[3]ALIVAR!$A:$I,9,)</f>
        <v>34.46</v>
      </c>
      <c r="O113" s="3">
        <f>VLOOKUP(L113,[4]Plan2!$A$9:$I$207,9,)</f>
        <v>34.46</v>
      </c>
      <c r="P113" s="24"/>
      <c r="Q113" s="24"/>
      <c r="R113" s="24"/>
      <c r="S113" s="24"/>
      <c r="T113" s="24"/>
      <c r="U113" s="24"/>
      <c r="V113" s="24"/>
      <c r="W113" s="24"/>
      <c r="X113" s="24"/>
    </row>
    <row r="114" spans="1:24" x14ac:dyDescent="0.25">
      <c r="A114" s="1">
        <v>41707</v>
      </c>
      <c r="B114" s="26" t="s">
        <v>134</v>
      </c>
      <c r="C114" s="1" t="s">
        <v>18</v>
      </c>
      <c r="D114" s="1">
        <v>89201603235</v>
      </c>
      <c r="E114" s="29"/>
      <c r="F114" s="1">
        <v>11001</v>
      </c>
      <c r="G114" s="26" t="s">
        <v>93</v>
      </c>
      <c r="H114" s="219">
        <v>45001</v>
      </c>
      <c r="I114" s="198">
        <v>1.97</v>
      </c>
      <c r="J114" s="40">
        <v>2.29</v>
      </c>
      <c r="K114" s="73">
        <f t="shared" si="6"/>
        <v>-0.13973799126637554</v>
      </c>
      <c r="L114" s="1">
        <v>41707</v>
      </c>
      <c r="M114" s="28" t="b">
        <f t="shared" si="7"/>
        <v>1</v>
      </c>
      <c r="N114" s="28">
        <f>VLOOKUP(A114,[3]ALIVAR!$A:$I,9,)</f>
        <v>1.97</v>
      </c>
      <c r="O114" s="3">
        <f>VLOOKUP(L114,[4]Plan2!$A$9:$I$207,9,)</f>
        <v>2.29</v>
      </c>
      <c r="P114" s="24"/>
      <c r="Q114" s="24"/>
      <c r="R114" s="24"/>
      <c r="S114" s="24"/>
      <c r="T114" s="24"/>
      <c r="U114" s="24"/>
      <c r="V114" s="24"/>
      <c r="W114" s="24"/>
      <c r="X114" s="24"/>
    </row>
    <row r="115" spans="1:24" x14ac:dyDescent="0.25">
      <c r="A115" s="1">
        <v>41709</v>
      </c>
      <c r="B115" s="26" t="s">
        <v>109</v>
      </c>
      <c r="C115" s="1" t="s">
        <v>18</v>
      </c>
      <c r="D115" s="1">
        <v>89201801622</v>
      </c>
      <c r="E115" s="29"/>
      <c r="F115" s="1">
        <v>10402</v>
      </c>
      <c r="G115" s="26" t="s">
        <v>80</v>
      </c>
      <c r="H115" s="219">
        <v>45001</v>
      </c>
      <c r="I115" s="198">
        <v>4.2700000000000005</v>
      </c>
      <c r="J115" s="40">
        <v>4.8899999999999997</v>
      </c>
      <c r="K115" s="73">
        <f t="shared" si="6"/>
        <v>-0.12678936605316959</v>
      </c>
      <c r="L115" s="1">
        <v>41709</v>
      </c>
      <c r="M115" s="28" t="b">
        <f t="shared" si="7"/>
        <v>1</v>
      </c>
      <c r="N115" s="28">
        <f>VLOOKUP(A115,[3]ALIVAR!$A:$I,9,)</f>
        <v>4.2700000000000005</v>
      </c>
      <c r="O115" s="3">
        <f>VLOOKUP(L115,[4]Plan2!$A$9:$I$207,9,)</f>
        <v>4.8899999999999997</v>
      </c>
      <c r="P115" s="24"/>
      <c r="Q115" s="24"/>
      <c r="R115" s="24"/>
      <c r="S115" s="24"/>
      <c r="T115" s="24"/>
      <c r="U115" s="24"/>
      <c r="V115" s="24"/>
      <c r="W115" s="24"/>
      <c r="X115" s="24"/>
    </row>
    <row r="116" spans="1:24" x14ac:dyDescent="0.25">
      <c r="A116" s="1">
        <v>41710</v>
      </c>
      <c r="B116" s="26" t="s">
        <v>135</v>
      </c>
      <c r="C116" s="1" t="s">
        <v>11</v>
      </c>
      <c r="D116" s="1">
        <v>89050300743</v>
      </c>
      <c r="E116" s="29"/>
      <c r="F116" s="1">
        <v>10102</v>
      </c>
      <c r="G116" s="26" t="s">
        <v>16</v>
      </c>
      <c r="H116" s="219">
        <v>45001</v>
      </c>
      <c r="I116" s="40">
        <v>16.96</v>
      </c>
      <c r="J116" s="40">
        <v>16.72</v>
      </c>
      <c r="K116" s="73">
        <f t="shared" si="6"/>
        <v>1.4354066985646119E-2</v>
      </c>
      <c r="L116" s="1">
        <v>41710</v>
      </c>
      <c r="M116" s="28" t="b">
        <f t="shared" si="7"/>
        <v>1</v>
      </c>
      <c r="N116" s="28">
        <f>VLOOKUP(A116,[3]ALIVAR!$A:$I,9,)</f>
        <v>16.96</v>
      </c>
      <c r="O116" s="3">
        <f>VLOOKUP(L116,[4]Plan2!$A$9:$I$207,9,)</f>
        <v>16.72</v>
      </c>
      <c r="P116" s="24"/>
      <c r="Q116" s="24"/>
      <c r="R116" s="24"/>
      <c r="S116" s="24"/>
      <c r="T116" s="24"/>
      <c r="U116" s="24"/>
      <c r="V116" s="24"/>
      <c r="W116" s="24"/>
      <c r="X116" s="24"/>
    </row>
    <row r="117" spans="1:24" x14ac:dyDescent="0.25">
      <c r="A117" s="1">
        <v>200522</v>
      </c>
      <c r="B117" s="26" t="s">
        <v>136</v>
      </c>
      <c r="C117" s="1" t="s">
        <v>11</v>
      </c>
      <c r="D117" s="1">
        <v>89201901414</v>
      </c>
      <c r="E117" s="29"/>
      <c r="F117" s="1">
        <v>10402</v>
      </c>
      <c r="G117" s="26" t="s">
        <v>80</v>
      </c>
      <c r="H117" s="219">
        <v>45001</v>
      </c>
      <c r="I117" s="40">
        <v>14.38</v>
      </c>
      <c r="J117" s="40">
        <v>14.01</v>
      </c>
      <c r="K117" s="73">
        <f t="shared" si="6"/>
        <v>2.6409707351891631E-2</v>
      </c>
      <c r="L117" s="1">
        <v>200522</v>
      </c>
      <c r="M117" s="28" t="b">
        <f t="shared" si="7"/>
        <v>1</v>
      </c>
      <c r="N117" s="28">
        <f>VLOOKUP(A117,[3]ALIVAR!$A:$I,9,)</f>
        <v>14.38</v>
      </c>
      <c r="O117" s="3">
        <f>VLOOKUP(L117,[4]Plan2!$A$9:$I$207,9,)</f>
        <v>14.01</v>
      </c>
      <c r="P117" s="24"/>
      <c r="Q117" s="24"/>
      <c r="R117" s="24"/>
      <c r="S117" s="24"/>
      <c r="T117" s="24"/>
      <c r="U117" s="24"/>
      <c r="V117" s="24"/>
      <c r="W117" s="24"/>
      <c r="X117" s="24"/>
    </row>
    <row r="118" spans="1:24" x14ac:dyDescent="0.25">
      <c r="A118" s="1">
        <v>203804</v>
      </c>
      <c r="B118" s="26" t="s">
        <v>137</v>
      </c>
      <c r="C118" s="1" t="s">
        <v>11</v>
      </c>
      <c r="D118" s="1">
        <v>89201901686</v>
      </c>
      <c r="E118" s="29"/>
      <c r="F118" s="1">
        <v>10402</v>
      </c>
      <c r="G118" s="26" t="s">
        <v>80</v>
      </c>
      <c r="H118" s="219">
        <v>45001</v>
      </c>
      <c r="I118" s="40">
        <v>14.8</v>
      </c>
      <c r="J118" s="40">
        <v>17.3</v>
      </c>
      <c r="K118" s="73">
        <f t="shared" si="6"/>
        <v>-0.1445086705202312</v>
      </c>
      <c r="L118" s="1">
        <v>203804</v>
      </c>
      <c r="M118" s="28" t="b">
        <f t="shared" si="7"/>
        <v>1</v>
      </c>
      <c r="N118" s="28">
        <f>VLOOKUP(A118,[3]ALIVAR!$A:$I,9,)</f>
        <v>14.8</v>
      </c>
      <c r="O118" s="3">
        <f>VLOOKUP(L118,[4]Plan2!$A$9:$I$207,9,)</f>
        <v>17.3</v>
      </c>
      <c r="P118" s="24"/>
      <c r="Q118" s="24"/>
      <c r="R118" s="24"/>
      <c r="S118" s="24"/>
      <c r="T118" s="24"/>
      <c r="U118" s="24"/>
      <c r="V118" s="24"/>
      <c r="W118" s="24"/>
      <c r="X118" s="24"/>
    </row>
    <row r="119" spans="1:24" x14ac:dyDescent="0.25">
      <c r="A119" s="1">
        <v>203805</v>
      </c>
      <c r="B119" s="26" t="s">
        <v>137</v>
      </c>
      <c r="C119" s="1" t="s">
        <v>11</v>
      </c>
      <c r="D119" s="1">
        <v>89201901503</v>
      </c>
      <c r="E119" s="29"/>
      <c r="F119" s="1">
        <v>10402</v>
      </c>
      <c r="G119" s="26" t="s">
        <v>80</v>
      </c>
      <c r="H119" s="219">
        <v>45001</v>
      </c>
      <c r="I119" s="40">
        <v>18.59</v>
      </c>
      <c r="J119" s="40">
        <v>17.900000000000002</v>
      </c>
      <c r="K119" s="73">
        <f t="shared" si="6"/>
        <v>3.8547486033519318E-2</v>
      </c>
      <c r="L119" s="1">
        <v>203805</v>
      </c>
      <c r="M119" s="28" t="b">
        <f t="shared" si="7"/>
        <v>1</v>
      </c>
      <c r="N119" s="28">
        <f>VLOOKUP(A119,[3]ALIVAR!$A:$I,9,)</f>
        <v>18.59</v>
      </c>
      <c r="O119" s="3">
        <f>VLOOKUP(L119,[4]Plan2!$A$9:$I$207,9,)</f>
        <v>17.900000000000002</v>
      </c>
      <c r="P119" s="24"/>
      <c r="Q119" s="24"/>
      <c r="R119" s="24"/>
      <c r="S119" s="24"/>
      <c r="T119" s="24"/>
      <c r="U119" s="24"/>
      <c r="V119" s="24"/>
      <c r="W119" s="24"/>
      <c r="X119" s="24"/>
    </row>
    <row r="120" spans="1:24" x14ac:dyDescent="0.25">
      <c r="A120" s="1">
        <v>204908</v>
      </c>
      <c r="B120" s="26" t="s">
        <v>110</v>
      </c>
      <c r="C120" s="1" t="s">
        <v>18</v>
      </c>
      <c r="D120" s="1">
        <v>89201801894</v>
      </c>
      <c r="E120" s="29"/>
      <c r="F120" s="1">
        <v>10402</v>
      </c>
      <c r="G120" s="26" t="s">
        <v>80</v>
      </c>
      <c r="H120" s="219">
        <v>45001</v>
      </c>
      <c r="I120" s="40">
        <v>5.5600000000000005</v>
      </c>
      <c r="J120" s="40">
        <v>4.97</v>
      </c>
      <c r="K120" s="73">
        <f t="shared" si="6"/>
        <v>0.11871227364185133</v>
      </c>
      <c r="L120" s="1">
        <v>204908</v>
      </c>
      <c r="M120" s="28" t="b">
        <f t="shared" si="7"/>
        <v>1</v>
      </c>
      <c r="N120" s="28">
        <f>VLOOKUP(A120,[3]ALIVAR!$A:$I,9,)</f>
        <v>5.5600000000000005</v>
      </c>
      <c r="O120" s="3">
        <f>VLOOKUP(L120,[4]Plan2!$A$9:$I$207,9,)</f>
        <v>4.97</v>
      </c>
      <c r="P120" s="24"/>
      <c r="Q120" s="24"/>
      <c r="R120" s="24"/>
      <c r="S120" s="24"/>
      <c r="T120" s="24"/>
      <c r="U120" s="24"/>
      <c r="V120" s="24"/>
      <c r="W120" s="24"/>
      <c r="X120" s="24"/>
    </row>
    <row r="121" spans="1:24" x14ac:dyDescent="0.25">
      <c r="A121" s="1">
        <v>206166</v>
      </c>
      <c r="B121" s="26" t="s">
        <v>138</v>
      </c>
      <c r="C121" s="1" t="s">
        <v>11</v>
      </c>
      <c r="D121" s="1">
        <v>89201902658</v>
      </c>
      <c r="E121" s="29"/>
      <c r="F121" s="1">
        <v>10402</v>
      </c>
      <c r="G121" s="26" t="s">
        <v>80</v>
      </c>
      <c r="H121" s="219">
        <v>45001</v>
      </c>
      <c r="I121" s="40">
        <v>17.900000000000002</v>
      </c>
      <c r="J121" s="40">
        <v>16.5</v>
      </c>
      <c r="K121" s="73">
        <f t="shared" si="6"/>
        <v>8.4848484848484951E-2</v>
      </c>
      <c r="L121" s="1">
        <v>206166</v>
      </c>
      <c r="M121" s="28" t="b">
        <f t="shared" si="7"/>
        <v>1</v>
      </c>
      <c r="N121" s="28">
        <f>VLOOKUP(A121,[3]ALIVAR!$A:$I,9,)</f>
        <v>17.900000000000002</v>
      </c>
      <c r="O121" s="3">
        <f>VLOOKUP(L121,[4]Plan2!$A$9:$I$207,9,)</f>
        <v>16.5</v>
      </c>
      <c r="P121" s="24"/>
      <c r="Q121" s="24"/>
      <c r="R121" s="24"/>
      <c r="S121" s="24"/>
      <c r="T121" s="24"/>
      <c r="U121" s="24"/>
      <c r="V121" s="24"/>
      <c r="W121" s="24"/>
      <c r="X121" s="24"/>
    </row>
    <row r="122" spans="1:24" x14ac:dyDescent="0.25">
      <c r="A122" s="1">
        <v>218443</v>
      </c>
      <c r="B122" s="26" t="s">
        <v>139</v>
      </c>
      <c r="C122" s="1" t="s">
        <v>18</v>
      </c>
      <c r="D122" s="1">
        <v>89403305502</v>
      </c>
      <c r="E122" s="29"/>
      <c r="F122" s="1">
        <v>10802</v>
      </c>
      <c r="G122" s="26" t="s">
        <v>133</v>
      </c>
      <c r="H122" s="219">
        <v>45001</v>
      </c>
      <c r="I122" s="40">
        <v>55.89</v>
      </c>
      <c r="J122" s="40">
        <v>55.99</v>
      </c>
      <c r="K122" s="73">
        <f t="shared" si="6"/>
        <v>-1.7860332202179752E-3</v>
      </c>
      <c r="L122" s="1">
        <v>218443</v>
      </c>
      <c r="M122" s="28" t="b">
        <f t="shared" si="7"/>
        <v>1</v>
      </c>
      <c r="N122" s="28">
        <f>VLOOKUP(A122,[3]ALIVAR!$A:$I,9,)</f>
        <v>55.89</v>
      </c>
      <c r="O122" s="3">
        <f>VLOOKUP(L122,[4]Plan2!$A$9:$I$207,9,)</f>
        <v>55.99</v>
      </c>
      <c r="P122" s="24"/>
      <c r="Q122" s="24"/>
      <c r="R122" s="24"/>
      <c r="S122" s="24"/>
      <c r="T122" s="24"/>
      <c r="U122" s="24"/>
      <c r="V122" s="24"/>
      <c r="W122" s="24"/>
      <c r="X122" s="24"/>
    </row>
    <row r="123" spans="1:24" ht="38.1" customHeight="1" x14ac:dyDescent="0.25">
      <c r="A123" s="1">
        <v>218444</v>
      </c>
      <c r="B123" s="26" t="s">
        <v>140</v>
      </c>
      <c r="C123" s="1" t="s">
        <v>18</v>
      </c>
      <c r="D123" s="1">
        <v>89403301787</v>
      </c>
      <c r="E123" s="29"/>
      <c r="F123" s="1">
        <v>10802</v>
      </c>
      <c r="G123" s="26" t="s">
        <v>133</v>
      </c>
      <c r="H123" s="219">
        <v>45001</v>
      </c>
      <c r="I123" s="198">
        <v>69.290000000000006</v>
      </c>
      <c r="J123" s="40">
        <v>45.99</v>
      </c>
      <c r="K123" s="73">
        <f t="shared" si="6"/>
        <v>0.50663187649489028</v>
      </c>
      <c r="L123" s="1">
        <v>218444</v>
      </c>
      <c r="M123" s="28" t="b">
        <f t="shared" si="7"/>
        <v>1</v>
      </c>
      <c r="N123" s="28">
        <f>VLOOKUP(A123,[3]ALIVAR!$A:$I,9,)</f>
        <v>69.290000000000006</v>
      </c>
      <c r="O123" s="3">
        <f>VLOOKUP(L123,[4]Plan2!$A$9:$I$207,9,)</f>
        <v>45.99</v>
      </c>
      <c r="P123" s="24"/>
      <c r="Q123" s="24"/>
      <c r="R123" s="24"/>
      <c r="S123" s="24"/>
      <c r="T123" s="24"/>
      <c r="U123" s="24"/>
      <c r="V123" s="24"/>
      <c r="W123" s="24"/>
      <c r="X123" s="24"/>
    </row>
    <row r="124" spans="1:24" x14ac:dyDescent="0.25">
      <c r="A124" s="1">
        <v>218445</v>
      </c>
      <c r="B124" s="26" t="s">
        <v>141</v>
      </c>
      <c r="C124" s="1" t="s">
        <v>18</v>
      </c>
      <c r="D124" s="1">
        <v>89201601372</v>
      </c>
      <c r="E124" s="29"/>
      <c r="F124" s="1">
        <v>10401</v>
      </c>
      <c r="G124" s="26" t="s">
        <v>73</v>
      </c>
      <c r="H124" s="219">
        <v>45001</v>
      </c>
      <c r="I124" s="40">
        <v>6.49</v>
      </c>
      <c r="J124" s="40">
        <v>6.49</v>
      </c>
      <c r="K124" s="73">
        <f t="shared" si="6"/>
        <v>0</v>
      </c>
      <c r="L124" s="1">
        <v>218445</v>
      </c>
      <c r="M124" s="28" t="b">
        <f t="shared" si="7"/>
        <v>1</v>
      </c>
      <c r="N124" s="28">
        <f>VLOOKUP(A124,[3]ALIVAR!$A:$I,9,)</f>
        <v>6.49</v>
      </c>
      <c r="O124" s="3">
        <f>VLOOKUP(L124,[4]Plan2!$A$9:$I$207,9,)</f>
        <v>6.49</v>
      </c>
      <c r="P124" s="24"/>
      <c r="Q124" s="24"/>
      <c r="R124" s="24"/>
      <c r="S124" s="24"/>
      <c r="T124" s="24"/>
      <c r="U124" s="24"/>
      <c r="V124" s="24"/>
      <c r="W124" s="24"/>
      <c r="X124" s="24"/>
    </row>
    <row r="125" spans="1:24" x14ac:dyDescent="0.25">
      <c r="A125" s="1">
        <v>219872</v>
      </c>
      <c r="B125" s="26" t="s">
        <v>142</v>
      </c>
      <c r="C125" s="1" t="s">
        <v>18</v>
      </c>
      <c r="D125" s="1">
        <v>89101003015</v>
      </c>
      <c r="E125" s="29"/>
      <c r="F125" s="1">
        <v>10201</v>
      </c>
      <c r="G125" s="26" t="s">
        <v>21</v>
      </c>
      <c r="H125" s="219">
        <v>45001</v>
      </c>
      <c r="I125" s="40">
        <v>2.74</v>
      </c>
      <c r="J125" s="40">
        <v>2.4900000000000002</v>
      </c>
      <c r="K125" s="73">
        <f t="shared" si="6"/>
        <v>0.10040160642570273</v>
      </c>
      <c r="L125" s="1">
        <v>219872</v>
      </c>
      <c r="M125" s="28" t="b">
        <f t="shared" si="7"/>
        <v>1</v>
      </c>
      <c r="N125" s="28">
        <f>VLOOKUP(A125,[3]ALIVAR!$A:$I,9,)</f>
        <v>2.74</v>
      </c>
      <c r="O125" s="3">
        <f>VLOOKUP(L125,[4]Plan2!$A$9:$I$207,9,)</f>
        <v>2.4900000000000002</v>
      </c>
      <c r="P125" s="24"/>
      <c r="Q125" s="24"/>
      <c r="R125" s="24"/>
      <c r="S125" s="24"/>
      <c r="T125" s="24"/>
      <c r="U125" s="24"/>
      <c r="V125" s="24"/>
      <c r="W125" s="24"/>
      <c r="X125" s="24"/>
    </row>
    <row r="126" spans="1:24" x14ac:dyDescent="0.25">
      <c r="A126" s="1">
        <v>220424</v>
      </c>
      <c r="B126" s="26" t="s">
        <v>143</v>
      </c>
      <c r="C126" s="1" t="s">
        <v>18</v>
      </c>
      <c r="D126" s="1">
        <v>89101003104</v>
      </c>
      <c r="E126" s="29"/>
      <c r="F126" s="1">
        <v>10201</v>
      </c>
      <c r="G126" s="26" t="s">
        <v>21</v>
      </c>
      <c r="H126" s="219">
        <v>45001</v>
      </c>
      <c r="I126" s="40">
        <v>2.19</v>
      </c>
      <c r="J126" s="40">
        <v>2.19</v>
      </c>
      <c r="K126" s="73">
        <f t="shared" si="6"/>
        <v>0</v>
      </c>
      <c r="L126" s="1">
        <v>220424</v>
      </c>
      <c r="M126" s="28" t="b">
        <f t="shared" si="7"/>
        <v>1</v>
      </c>
      <c r="N126" s="28">
        <f>VLOOKUP(A126,[3]ALIVAR!$A:$I,9,)</f>
        <v>2.19</v>
      </c>
      <c r="O126" s="3">
        <f>VLOOKUP(L126,[4]Plan2!$A$9:$I$207,9,)</f>
        <v>2.19</v>
      </c>
      <c r="P126" s="24"/>
      <c r="Q126" s="24"/>
      <c r="R126" s="24"/>
      <c r="S126" s="24"/>
      <c r="T126" s="24"/>
      <c r="U126" s="24"/>
      <c r="V126" s="24"/>
      <c r="W126" s="24"/>
      <c r="X126" s="24"/>
    </row>
    <row r="127" spans="1:24" x14ac:dyDescent="0.25">
      <c r="A127" s="1">
        <v>220425</v>
      </c>
      <c r="B127" s="26" t="s">
        <v>143</v>
      </c>
      <c r="C127" s="1" t="s">
        <v>18</v>
      </c>
      <c r="D127" s="1">
        <v>89101003287</v>
      </c>
      <c r="E127" s="29"/>
      <c r="F127" s="1">
        <v>10201</v>
      </c>
      <c r="G127" s="26" t="s">
        <v>21</v>
      </c>
      <c r="H127" s="219">
        <v>45001</v>
      </c>
      <c r="I127" s="40">
        <v>11.89</v>
      </c>
      <c r="J127" s="40">
        <v>10.99</v>
      </c>
      <c r="K127" s="73">
        <f t="shared" si="6"/>
        <v>8.1892629663330441E-2</v>
      </c>
      <c r="L127" s="1">
        <v>220425</v>
      </c>
      <c r="M127" s="28" t="b">
        <f t="shared" si="7"/>
        <v>1</v>
      </c>
      <c r="N127" s="28">
        <f>VLOOKUP(A127,[3]ALIVAR!$A:$I,9,)</f>
        <v>11.89</v>
      </c>
      <c r="O127" s="3">
        <f>VLOOKUP(L127,[4]Plan2!$A$9:$I$207,9,)</f>
        <v>10.99</v>
      </c>
      <c r="P127" s="24"/>
      <c r="Q127" s="24"/>
      <c r="R127" s="24"/>
      <c r="S127" s="24"/>
      <c r="T127" s="24"/>
      <c r="U127" s="24"/>
      <c r="V127" s="24"/>
      <c r="W127" s="24"/>
      <c r="X127" s="24"/>
    </row>
    <row r="128" spans="1:24" x14ac:dyDescent="0.25">
      <c r="A128" s="1">
        <v>220427</v>
      </c>
      <c r="B128" s="26" t="s">
        <v>144</v>
      </c>
      <c r="C128" s="1" t="s">
        <v>18</v>
      </c>
      <c r="D128" s="1">
        <v>89201701750</v>
      </c>
      <c r="E128" s="29"/>
      <c r="F128" s="1">
        <v>10401</v>
      </c>
      <c r="G128" s="26" t="s">
        <v>73</v>
      </c>
      <c r="H128" s="219">
        <v>45001</v>
      </c>
      <c r="I128" s="40">
        <v>4.84</v>
      </c>
      <c r="J128" s="40">
        <v>4.72</v>
      </c>
      <c r="K128" s="73">
        <f t="shared" si="6"/>
        <v>2.5423728813559254E-2</v>
      </c>
      <c r="L128" s="1">
        <v>220427</v>
      </c>
      <c r="M128" s="28" t="b">
        <f t="shared" si="7"/>
        <v>1</v>
      </c>
      <c r="N128" s="28">
        <f>VLOOKUP(A128,[3]ALIVAR!$A:$I,9,)</f>
        <v>4.84</v>
      </c>
      <c r="O128" s="3">
        <f>VLOOKUP(L128,[4]Plan2!$A$9:$I$207,9,)</f>
        <v>4.72</v>
      </c>
      <c r="P128" s="24"/>
      <c r="Q128" s="24"/>
      <c r="R128" s="24"/>
      <c r="S128" s="24"/>
      <c r="T128" s="24"/>
      <c r="U128" s="24"/>
      <c r="V128" s="24"/>
      <c r="W128" s="24"/>
      <c r="X128" s="24"/>
    </row>
    <row r="129" spans="1:24" x14ac:dyDescent="0.25">
      <c r="A129" s="1">
        <v>236276</v>
      </c>
      <c r="B129" s="26" t="s">
        <v>145</v>
      </c>
      <c r="C129" s="1" t="s">
        <v>18</v>
      </c>
      <c r="D129" s="1">
        <v>89403201057</v>
      </c>
      <c r="E129" s="29"/>
      <c r="F129" s="1">
        <v>10802</v>
      </c>
      <c r="G129" s="26" t="s">
        <v>133</v>
      </c>
      <c r="H129" s="219">
        <v>45001</v>
      </c>
      <c r="I129" s="198">
        <v>4.7700000000000005</v>
      </c>
      <c r="J129" s="198">
        <v>6.3</v>
      </c>
      <c r="K129" s="120">
        <f t="shared" si="6"/>
        <v>-0.24285714285714277</v>
      </c>
      <c r="L129" s="1">
        <v>236276</v>
      </c>
      <c r="M129" s="28" t="b">
        <f t="shared" si="7"/>
        <v>1</v>
      </c>
      <c r="N129" s="28">
        <f>VLOOKUP(A129,[3]ALIVAR!$A:$I,9,)</f>
        <v>4.7700000000000005</v>
      </c>
      <c r="O129" s="3">
        <f>VLOOKUP(L129,[4]Plan2!$A$9:$I$207,9,)</f>
        <v>6.3</v>
      </c>
      <c r="P129" s="24"/>
      <c r="Q129" s="24"/>
      <c r="R129" s="24"/>
      <c r="S129" s="24"/>
      <c r="T129" s="24"/>
      <c r="U129" s="24"/>
      <c r="V129" s="24"/>
      <c r="W129" s="24"/>
      <c r="X129" s="24"/>
    </row>
    <row r="130" spans="1:24" x14ac:dyDescent="0.25">
      <c r="A130" s="1">
        <v>236314</v>
      </c>
      <c r="B130" s="26" t="s">
        <v>146</v>
      </c>
      <c r="C130" s="1" t="s">
        <v>18</v>
      </c>
      <c r="D130" s="1">
        <v>89151103137</v>
      </c>
      <c r="E130" s="29"/>
      <c r="F130" s="1">
        <v>10301</v>
      </c>
      <c r="G130" s="26" t="s">
        <v>27</v>
      </c>
      <c r="H130" s="219">
        <v>45001</v>
      </c>
      <c r="I130" s="198">
        <v>10.790000000000001</v>
      </c>
      <c r="J130" s="40">
        <v>10.9</v>
      </c>
      <c r="K130" s="73">
        <f t="shared" si="6"/>
        <v>-1.0091743119265972E-2</v>
      </c>
      <c r="L130" s="1">
        <v>236314</v>
      </c>
      <c r="M130" s="28" t="b">
        <f t="shared" si="7"/>
        <v>1</v>
      </c>
      <c r="N130" s="28">
        <f>VLOOKUP(A130,[3]ALIVAR!$A:$I,9,)</f>
        <v>10.790000000000001</v>
      </c>
      <c r="O130" s="3">
        <f>VLOOKUP(L130,[4]Plan2!$A$9:$I$207,9,)</f>
        <v>10.9</v>
      </c>
      <c r="P130" s="24"/>
      <c r="Q130" s="24"/>
      <c r="R130" s="24"/>
      <c r="S130" s="24"/>
      <c r="T130" s="24"/>
      <c r="U130" s="24"/>
      <c r="V130" s="24"/>
      <c r="W130" s="24"/>
      <c r="X130" s="24"/>
    </row>
    <row r="131" spans="1:24" x14ac:dyDescent="0.25">
      <c r="A131" s="1">
        <v>236315</v>
      </c>
      <c r="B131" s="26" t="s">
        <v>363</v>
      </c>
      <c r="C131" s="1" t="s">
        <v>11</v>
      </c>
      <c r="D131" s="1">
        <v>89151207188</v>
      </c>
      <c r="E131" s="29"/>
      <c r="F131" s="1">
        <v>10302</v>
      </c>
      <c r="G131" s="26" t="s">
        <v>32</v>
      </c>
      <c r="H131" s="219">
        <v>45001</v>
      </c>
      <c r="I131" s="40">
        <v>16.490000000000002</v>
      </c>
      <c r="J131" s="40">
        <v>16.490000000000002</v>
      </c>
      <c r="K131" s="73">
        <f t="shared" si="6"/>
        <v>0</v>
      </c>
      <c r="L131" s="1">
        <v>236315</v>
      </c>
      <c r="M131" s="28" t="b">
        <f t="shared" si="7"/>
        <v>1</v>
      </c>
      <c r="N131" s="28">
        <f>VLOOKUP(A131,[3]ALIVAR!$A:$I,9,)</f>
        <v>16.490000000000002</v>
      </c>
      <c r="O131" s="3">
        <f>VLOOKUP(L131,[4]Plan2!$A$9:$I$207,9,)</f>
        <v>16.490000000000002</v>
      </c>
      <c r="P131" s="24"/>
      <c r="Q131" s="24"/>
      <c r="R131" s="24"/>
      <c r="S131" s="24"/>
      <c r="T131" s="24"/>
      <c r="U131" s="24"/>
      <c r="V131" s="24"/>
      <c r="W131" s="24"/>
      <c r="X131" s="24"/>
    </row>
    <row r="132" spans="1:24" x14ac:dyDescent="0.25">
      <c r="A132" s="1">
        <v>236316</v>
      </c>
      <c r="B132" s="26" t="s">
        <v>147</v>
      </c>
      <c r="C132" s="1" t="s">
        <v>11</v>
      </c>
      <c r="D132" s="1">
        <v>89151207269</v>
      </c>
      <c r="E132" s="29"/>
      <c r="F132" s="1">
        <v>10302</v>
      </c>
      <c r="G132" s="26" t="s">
        <v>32</v>
      </c>
      <c r="H132" s="219">
        <v>45001</v>
      </c>
      <c r="I132" s="40">
        <v>3.3200000000000003</v>
      </c>
      <c r="J132" s="40">
        <v>4.32</v>
      </c>
      <c r="K132" s="73">
        <f t="shared" si="6"/>
        <v>-0.23148148148148151</v>
      </c>
      <c r="L132" s="1">
        <v>236316</v>
      </c>
      <c r="M132" s="28" t="b">
        <f t="shared" si="7"/>
        <v>1</v>
      </c>
      <c r="N132" s="28">
        <f>VLOOKUP(A132,[3]ALIVAR!$A:$I,9,)</f>
        <v>3.3200000000000003</v>
      </c>
      <c r="O132" s="3">
        <f>VLOOKUP(L132,[4]Plan2!$A$9:$I$207,9,)</f>
        <v>4.32</v>
      </c>
      <c r="P132" s="24"/>
      <c r="Q132" s="24"/>
      <c r="R132" s="24"/>
      <c r="S132" s="24"/>
      <c r="T132" s="24"/>
      <c r="U132" s="24"/>
      <c r="V132" s="24"/>
      <c r="W132" s="24"/>
      <c r="X132" s="24"/>
    </row>
    <row r="133" spans="1:24" x14ac:dyDescent="0.25">
      <c r="A133" s="1">
        <v>236317</v>
      </c>
      <c r="B133" s="26" t="s">
        <v>148</v>
      </c>
      <c r="C133" s="1" t="s">
        <v>11</v>
      </c>
      <c r="D133" s="1">
        <v>89151207340</v>
      </c>
      <c r="E133" s="29"/>
      <c r="F133" s="1">
        <v>10302</v>
      </c>
      <c r="G133" s="26" t="s">
        <v>32</v>
      </c>
      <c r="H133" s="219">
        <v>45001</v>
      </c>
      <c r="I133" s="198">
        <v>5.55</v>
      </c>
      <c r="J133" s="40">
        <v>6.86</v>
      </c>
      <c r="K133" s="73">
        <f t="shared" si="6"/>
        <v>-0.19096209912536455</v>
      </c>
      <c r="L133" s="1">
        <v>236317</v>
      </c>
      <c r="M133" s="28" t="b">
        <f t="shared" si="7"/>
        <v>1</v>
      </c>
      <c r="N133" s="28">
        <f>VLOOKUP(A133,[3]ALIVAR!$A:$I,9,)</f>
        <v>5.55</v>
      </c>
      <c r="O133" s="3">
        <f>VLOOKUP(L133,[4]Plan2!$A$9:$I$207,9,)</f>
        <v>6.86</v>
      </c>
      <c r="P133" s="24"/>
      <c r="Q133" s="24"/>
      <c r="R133" s="24"/>
      <c r="S133" s="24"/>
      <c r="T133" s="24"/>
      <c r="U133" s="24"/>
      <c r="V133" s="24"/>
      <c r="W133" s="24"/>
      <c r="X133" s="24"/>
    </row>
    <row r="134" spans="1:24" x14ac:dyDescent="0.25">
      <c r="A134" s="1">
        <v>236318</v>
      </c>
      <c r="B134" s="26" t="s">
        <v>149</v>
      </c>
      <c r="C134" s="1" t="s">
        <v>11</v>
      </c>
      <c r="D134" s="1">
        <v>89151207420</v>
      </c>
      <c r="E134" s="29"/>
      <c r="F134" s="1">
        <v>10302</v>
      </c>
      <c r="G134" s="26" t="s">
        <v>32</v>
      </c>
      <c r="H134" s="219">
        <v>45001</v>
      </c>
      <c r="I134" s="40">
        <v>8.44</v>
      </c>
      <c r="J134" s="40">
        <v>8.0400000000000009</v>
      </c>
      <c r="K134" s="73">
        <f t="shared" si="6"/>
        <v>4.9751243781094301E-2</v>
      </c>
      <c r="L134" s="1">
        <v>236318</v>
      </c>
      <c r="M134" s="28" t="b">
        <f t="shared" si="7"/>
        <v>1</v>
      </c>
      <c r="N134" s="28">
        <f>VLOOKUP(A134,[3]ALIVAR!$A:$I,9,)</f>
        <v>8.44</v>
      </c>
      <c r="O134" s="3">
        <f>VLOOKUP(L134,[4]Plan2!$A$9:$I$207,9,)</f>
        <v>8.0400000000000009</v>
      </c>
      <c r="P134" s="24"/>
      <c r="Q134" s="24"/>
      <c r="R134" s="24"/>
      <c r="S134" s="24"/>
      <c r="T134" s="24"/>
      <c r="U134" s="24"/>
      <c r="V134" s="24"/>
      <c r="W134" s="24"/>
      <c r="X134" s="24"/>
    </row>
    <row r="135" spans="1:24" x14ac:dyDescent="0.25">
      <c r="A135" s="1">
        <v>236320</v>
      </c>
      <c r="B135" s="26" t="s">
        <v>110</v>
      </c>
      <c r="C135" s="1" t="s">
        <v>18</v>
      </c>
      <c r="D135" s="1">
        <v>89201802866</v>
      </c>
      <c r="E135" s="29"/>
      <c r="F135" s="1">
        <v>10402</v>
      </c>
      <c r="G135" s="26" t="s">
        <v>80</v>
      </c>
      <c r="H135" s="219">
        <v>45001</v>
      </c>
      <c r="I135" s="40">
        <v>0</v>
      </c>
      <c r="J135" s="198">
        <v>0</v>
      </c>
      <c r="K135" s="73" t="e">
        <f t="shared" si="6"/>
        <v>#DIV/0!</v>
      </c>
      <c r="L135" s="1">
        <v>236320</v>
      </c>
      <c r="M135" s="28" t="b">
        <f t="shared" si="7"/>
        <v>1</v>
      </c>
      <c r="N135" s="28">
        <f>VLOOKUP(A135,[3]ALIVAR!$A:$I,9,)</f>
        <v>0</v>
      </c>
      <c r="O135" s="3">
        <f>VLOOKUP(L135,[4]Plan2!$A$9:$I$207,9,)</f>
        <v>0</v>
      </c>
      <c r="P135" s="24"/>
      <c r="Q135" s="24"/>
      <c r="R135" s="24"/>
      <c r="S135" s="24"/>
      <c r="T135" s="24"/>
      <c r="U135" s="24"/>
      <c r="V135" s="24"/>
      <c r="W135" s="24"/>
      <c r="X135" s="24"/>
    </row>
    <row r="136" spans="1:24" x14ac:dyDescent="0.25">
      <c r="A136" s="1">
        <v>236322</v>
      </c>
      <c r="B136" s="26" t="s">
        <v>150</v>
      </c>
      <c r="C136" s="1" t="s">
        <v>11</v>
      </c>
      <c r="D136" s="1">
        <v>89050302100</v>
      </c>
      <c r="E136" s="29"/>
      <c r="F136" s="1">
        <v>10102</v>
      </c>
      <c r="G136" s="26" t="s">
        <v>16</v>
      </c>
      <c r="H136" s="219">
        <v>45001</v>
      </c>
      <c r="I136" s="40">
        <v>15.98</v>
      </c>
      <c r="J136" s="40">
        <v>16.98</v>
      </c>
      <c r="K136" s="73">
        <f t="shared" ref="K136:K167" si="8">I136/J136-1</f>
        <v>-5.8892815076560634E-2</v>
      </c>
      <c r="L136" s="1">
        <v>236322</v>
      </c>
      <c r="M136" s="28" t="b">
        <f t="shared" ref="M136:M167" si="9">A136=L136</f>
        <v>1</v>
      </c>
      <c r="N136" s="28">
        <f>VLOOKUP(A136,[3]ALIVAR!$A:$I,9,)</f>
        <v>15.98</v>
      </c>
      <c r="O136" s="3">
        <f>VLOOKUP(L136,[4]Plan2!$A$9:$I$207,9,)</f>
        <v>16.98</v>
      </c>
      <c r="P136" s="24"/>
      <c r="Q136" s="24"/>
      <c r="R136" s="24"/>
      <c r="S136" s="24"/>
      <c r="T136" s="24"/>
      <c r="U136" s="24"/>
      <c r="V136" s="24"/>
      <c r="W136" s="24"/>
      <c r="X136" s="24"/>
    </row>
    <row r="137" spans="1:24" x14ac:dyDescent="0.25">
      <c r="A137" s="1">
        <v>236323</v>
      </c>
      <c r="B137" s="26" t="s">
        <v>130</v>
      </c>
      <c r="C137" s="1" t="s">
        <v>18</v>
      </c>
      <c r="D137" s="1">
        <v>89050700849</v>
      </c>
      <c r="E137" s="29"/>
      <c r="F137" s="1">
        <v>10103</v>
      </c>
      <c r="G137" s="26" t="s">
        <v>19</v>
      </c>
      <c r="H137" s="219">
        <v>45001</v>
      </c>
      <c r="I137" s="40">
        <v>22.580000000000002</v>
      </c>
      <c r="J137" s="198">
        <v>22.580000000000002</v>
      </c>
      <c r="K137" s="73">
        <f t="shared" si="8"/>
        <v>0</v>
      </c>
      <c r="L137" s="1">
        <v>236323</v>
      </c>
      <c r="M137" s="28" t="b">
        <f t="shared" si="9"/>
        <v>1</v>
      </c>
      <c r="N137" s="28">
        <f>VLOOKUP(A137,[3]ALIVAR!$A:$I,9,)</f>
        <v>22.580000000000002</v>
      </c>
      <c r="O137" s="3">
        <f>VLOOKUP(L137,[4]Plan2!$A$9:$I$207,9,)</f>
        <v>22.580000000000002</v>
      </c>
      <c r="P137" s="24"/>
      <c r="Q137" s="24"/>
      <c r="R137" s="24"/>
      <c r="S137" s="24"/>
      <c r="T137" s="24"/>
      <c r="U137" s="24"/>
      <c r="V137" s="24"/>
      <c r="W137" s="24"/>
      <c r="X137" s="24"/>
    </row>
    <row r="138" spans="1:24" x14ac:dyDescent="0.25">
      <c r="A138" s="1">
        <v>236326</v>
      </c>
      <c r="B138" s="26" t="s">
        <v>151</v>
      </c>
      <c r="C138" s="1" t="s">
        <v>18</v>
      </c>
      <c r="D138" s="1">
        <v>89201701830</v>
      </c>
      <c r="E138" s="29"/>
      <c r="F138" s="1">
        <v>10401</v>
      </c>
      <c r="G138" s="26" t="s">
        <v>73</v>
      </c>
      <c r="H138" s="219">
        <v>45001</v>
      </c>
      <c r="I138" s="40">
        <v>4.74</v>
      </c>
      <c r="J138" s="40">
        <v>4.49</v>
      </c>
      <c r="K138" s="73">
        <f t="shared" si="8"/>
        <v>5.5679287305122394E-2</v>
      </c>
      <c r="L138" s="1">
        <v>236326</v>
      </c>
      <c r="M138" s="28" t="b">
        <f t="shared" si="9"/>
        <v>1</v>
      </c>
      <c r="N138" s="28">
        <f>VLOOKUP(A138,[3]ALIVAR!$A:$I,9,)</f>
        <v>4.74</v>
      </c>
      <c r="O138" s="3">
        <f>VLOOKUP(L138,[4]Plan2!$A$9:$I$207,9,)</f>
        <v>4.49</v>
      </c>
      <c r="P138" s="24"/>
      <c r="Q138" s="24"/>
      <c r="R138" s="24"/>
      <c r="S138" s="24"/>
      <c r="T138" s="24"/>
      <c r="U138" s="24"/>
      <c r="V138" s="24"/>
      <c r="W138" s="24"/>
      <c r="X138" s="24"/>
    </row>
    <row r="139" spans="1:24" x14ac:dyDescent="0.25">
      <c r="A139" s="1">
        <v>236328</v>
      </c>
      <c r="B139" s="26" t="s">
        <v>152</v>
      </c>
      <c r="C139" s="1" t="s">
        <v>18</v>
      </c>
      <c r="D139" s="1">
        <v>89252400404</v>
      </c>
      <c r="E139" s="29"/>
      <c r="F139" s="1">
        <v>10502</v>
      </c>
      <c r="G139" s="26" t="s">
        <v>84</v>
      </c>
      <c r="H139" s="219">
        <v>45001</v>
      </c>
      <c r="I139" s="40">
        <v>8.99</v>
      </c>
      <c r="J139" s="40">
        <v>8.99</v>
      </c>
      <c r="K139" s="73">
        <f t="shared" si="8"/>
        <v>0</v>
      </c>
      <c r="L139" s="1">
        <v>236328</v>
      </c>
      <c r="M139" s="28" t="b">
        <f t="shared" si="9"/>
        <v>1</v>
      </c>
      <c r="N139" s="28">
        <f>VLOOKUP(A139,[3]ALIVAR!$A:$I,9,)</f>
        <v>8.99</v>
      </c>
      <c r="O139" s="3">
        <f>VLOOKUP(L139,[4]Plan2!$A$9:$I$207,9,)</f>
        <v>8.99</v>
      </c>
      <c r="P139" s="24"/>
      <c r="Q139" s="24"/>
      <c r="R139" s="24"/>
      <c r="S139" s="24"/>
      <c r="T139" s="24"/>
      <c r="U139" s="24"/>
      <c r="V139" s="24"/>
      <c r="W139" s="24"/>
      <c r="X139" s="24"/>
    </row>
    <row r="140" spans="1:24" x14ac:dyDescent="0.25">
      <c r="A140" s="1">
        <v>236329</v>
      </c>
      <c r="B140" s="26" t="s">
        <v>153</v>
      </c>
      <c r="C140" s="1" t="s">
        <v>18</v>
      </c>
      <c r="D140" s="1">
        <v>89453700464</v>
      </c>
      <c r="E140" s="29"/>
      <c r="F140" s="1">
        <v>10901</v>
      </c>
      <c r="G140" s="26" t="s">
        <v>89</v>
      </c>
      <c r="H140" s="219">
        <v>45001</v>
      </c>
      <c r="I140" s="198">
        <v>16.59</v>
      </c>
      <c r="J140" s="198">
        <v>16.29</v>
      </c>
      <c r="K140" s="120">
        <f t="shared" si="8"/>
        <v>1.8416206261510082E-2</v>
      </c>
      <c r="L140" s="1">
        <v>236329</v>
      </c>
      <c r="M140" s="28" t="b">
        <f t="shared" si="9"/>
        <v>1</v>
      </c>
      <c r="N140" s="28">
        <f>VLOOKUP(A140,[3]ALIVAR!$A:$I,9,)</f>
        <v>16.59</v>
      </c>
      <c r="O140" s="3">
        <f>VLOOKUP(L140,[4]Plan2!$A$9:$I$207,9,)</f>
        <v>16.29</v>
      </c>
      <c r="P140" s="24"/>
      <c r="Q140" s="24"/>
      <c r="R140" s="24"/>
      <c r="S140" s="24"/>
      <c r="T140" s="24"/>
      <c r="U140" s="24"/>
      <c r="V140" s="24"/>
      <c r="W140" s="24"/>
      <c r="X140" s="24"/>
    </row>
    <row r="141" spans="1:24" x14ac:dyDescent="0.25">
      <c r="A141" s="1">
        <v>236330</v>
      </c>
      <c r="B141" s="26" t="s">
        <v>154</v>
      </c>
      <c r="C141" s="1" t="s">
        <v>18</v>
      </c>
      <c r="D141" s="1">
        <v>89504100507</v>
      </c>
      <c r="E141" s="29"/>
      <c r="F141" s="1">
        <v>11001</v>
      </c>
      <c r="G141" s="26" t="s">
        <v>93</v>
      </c>
      <c r="H141" s="219">
        <v>45001</v>
      </c>
      <c r="I141" s="40">
        <v>2.5300000000000002</v>
      </c>
      <c r="J141" s="40">
        <v>2.4700000000000002</v>
      </c>
      <c r="K141" s="73">
        <f t="shared" si="8"/>
        <v>2.4291497975708509E-2</v>
      </c>
      <c r="L141" s="1">
        <v>236330</v>
      </c>
      <c r="M141" s="28" t="b">
        <f t="shared" si="9"/>
        <v>1</v>
      </c>
      <c r="N141" s="28">
        <f>VLOOKUP(A141,[3]ALIVAR!$A:$I,9,)</f>
        <v>2.5300000000000002</v>
      </c>
      <c r="O141" s="3">
        <f>VLOOKUP(L141,[4]Plan2!$A$9:$I$207,9,)</f>
        <v>2.4700000000000002</v>
      </c>
      <c r="P141" s="24"/>
      <c r="Q141" s="24"/>
      <c r="R141" s="24"/>
      <c r="S141" s="24"/>
      <c r="T141" s="24"/>
      <c r="U141" s="24"/>
      <c r="V141" s="24"/>
      <c r="W141" s="24"/>
      <c r="X141" s="24"/>
    </row>
    <row r="142" spans="1:24" x14ac:dyDescent="0.25">
      <c r="A142" s="118">
        <v>259248</v>
      </c>
      <c r="B142" s="117" t="s">
        <v>155</v>
      </c>
      <c r="C142" s="118" t="s">
        <v>18</v>
      </c>
      <c r="D142" s="118">
        <v>89403309257</v>
      </c>
      <c r="E142" s="119"/>
      <c r="F142" s="118">
        <v>10802</v>
      </c>
      <c r="G142" s="117" t="s">
        <v>133</v>
      </c>
      <c r="H142" s="219">
        <v>45001</v>
      </c>
      <c r="I142" s="40">
        <v>263</v>
      </c>
      <c r="J142" s="40">
        <v>263</v>
      </c>
      <c r="K142" s="120">
        <f t="shared" si="8"/>
        <v>0</v>
      </c>
      <c r="L142" s="1">
        <v>259248</v>
      </c>
      <c r="M142" s="28" t="b">
        <f t="shared" si="9"/>
        <v>1</v>
      </c>
      <c r="N142" s="28">
        <f>VLOOKUP(A142,[3]ALIVAR!$A:$I,9,)</f>
        <v>263</v>
      </c>
      <c r="O142" s="3">
        <f>VLOOKUP(L142,[4]Plan2!$A$9:$I$207,9,)</f>
        <v>263</v>
      </c>
      <c r="P142" s="24"/>
      <c r="Q142" s="24"/>
      <c r="R142" s="24"/>
      <c r="S142" s="24"/>
      <c r="T142" s="24"/>
      <c r="U142" s="24"/>
      <c r="V142" s="24"/>
      <c r="W142" s="24"/>
      <c r="X142" s="24"/>
    </row>
    <row r="143" spans="1:24" x14ac:dyDescent="0.25">
      <c r="A143" s="1">
        <v>259249</v>
      </c>
      <c r="B143" s="26" t="s">
        <v>156</v>
      </c>
      <c r="C143" s="1" t="s">
        <v>18</v>
      </c>
      <c r="D143" s="1">
        <v>89403306150</v>
      </c>
      <c r="E143" s="29"/>
      <c r="F143" s="1">
        <v>10802</v>
      </c>
      <c r="G143" s="26" t="s">
        <v>133</v>
      </c>
      <c r="H143" s="219">
        <v>45001</v>
      </c>
      <c r="I143" s="198">
        <v>119.99000000000001</v>
      </c>
      <c r="J143" s="40">
        <v>119.99000000000001</v>
      </c>
      <c r="K143" s="73">
        <f t="shared" si="8"/>
        <v>0</v>
      </c>
      <c r="L143" s="1">
        <v>259249</v>
      </c>
      <c r="M143" s="28" t="b">
        <f t="shared" si="9"/>
        <v>1</v>
      </c>
      <c r="N143" s="28">
        <f>VLOOKUP(A143,[3]ALIVAR!$A:$I,9,)</f>
        <v>119.99000000000001</v>
      </c>
      <c r="O143" s="3">
        <f>VLOOKUP(L143,[4]Plan2!$A$9:$I$207,9,)</f>
        <v>119.99000000000001</v>
      </c>
      <c r="P143" s="24"/>
      <c r="Q143" s="24"/>
      <c r="R143" s="24"/>
      <c r="S143" s="24"/>
      <c r="T143" s="24"/>
      <c r="U143" s="24"/>
      <c r="V143" s="24"/>
      <c r="W143" s="24"/>
      <c r="X143" s="24"/>
    </row>
    <row r="144" spans="1:24" x14ac:dyDescent="0.25">
      <c r="A144" s="1">
        <v>259250</v>
      </c>
      <c r="B144" s="26" t="s">
        <v>157</v>
      </c>
      <c r="C144" s="1" t="s">
        <v>18</v>
      </c>
      <c r="D144" s="1">
        <v>89403305774</v>
      </c>
      <c r="E144" s="29"/>
      <c r="F144" s="1">
        <v>10802</v>
      </c>
      <c r="G144" s="26" t="s">
        <v>133</v>
      </c>
      <c r="H144" s="219">
        <v>45001</v>
      </c>
      <c r="I144" s="40">
        <v>193.49</v>
      </c>
      <c r="J144" s="40">
        <v>214.99</v>
      </c>
      <c r="K144" s="73">
        <f t="shared" si="8"/>
        <v>-0.10000465137913395</v>
      </c>
      <c r="L144" s="1">
        <v>259250</v>
      </c>
      <c r="M144" s="28" t="b">
        <f t="shared" si="9"/>
        <v>1</v>
      </c>
      <c r="N144" s="28">
        <f>VLOOKUP(A144,[3]ALIVAR!$A:$I,9,)</f>
        <v>193.49</v>
      </c>
      <c r="O144" s="3">
        <f>VLOOKUP(L144,[4]Plan2!$A$9:$I$207,9,)</f>
        <v>214.99</v>
      </c>
      <c r="P144" s="24"/>
      <c r="Q144" s="24"/>
      <c r="R144" s="24"/>
      <c r="S144" s="24"/>
      <c r="T144" s="24"/>
      <c r="U144" s="24"/>
      <c r="V144" s="24"/>
      <c r="W144" s="24"/>
      <c r="X144" s="24"/>
    </row>
    <row r="145" spans="1:24" ht="42.95" customHeight="1" x14ac:dyDescent="0.25">
      <c r="A145" s="1">
        <v>259252</v>
      </c>
      <c r="B145" s="26" t="s">
        <v>158</v>
      </c>
      <c r="C145" s="1" t="s">
        <v>18</v>
      </c>
      <c r="D145" s="1">
        <v>89403302406</v>
      </c>
      <c r="E145" s="29"/>
      <c r="F145" s="1">
        <v>10802</v>
      </c>
      <c r="G145" s="26" t="s">
        <v>133</v>
      </c>
      <c r="H145" s="219">
        <v>45001</v>
      </c>
      <c r="I145" s="198">
        <v>55</v>
      </c>
      <c r="J145" s="40">
        <v>55</v>
      </c>
      <c r="K145" s="73">
        <f t="shared" si="8"/>
        <v>0</v>
      </c>
      <c r="L145" s="1">
        <v>259252</v>
      </c>
      <c r="M145" s="28" t="b">
        <f t="shared" si="9"/>
        <v>1</v>
      </c>
      <c r="N145" s="28">
        <f>VLOOKUP(A145,[3]ALIVAR!$A:$I,9,)</f>
        <v>55</v>
      </c>
      <c r="O145" s="3">
        <f>VLOOKUP(L145,[4]Plan2!$A$9:$I$207,9,)</f>
        <v>55</v>
      </c>
      <c r="P145" s="24"/>
      <c r="Q145" s="24"/>
      <c r="R145" s="24"/>
      <c r="S145" s="24"/>
      <c r="T145" s="24"/>
      <c r="U145" s="24"/>
      <c r="V145" s="24"/>
      <c r="W145" s="24"/>
      <c r="X145" s="24"/>
    </row>
    <row r="146" spans="1:24" x14ac:dyDescent="0.25">
      <c r="A146" s="1">
        <v>259254</v>
      </c>
      <c r="B146" s="26" t="s">
        <v>159</v>
      </c>
      <c r="C146" s="1" t="s">
        <v>18</v>
      </c>
      <c r="D146" s="1">
        <v>89403303054</v>
      </c>
      <c r="E146" s="29"/>
      <c r="F146" s="1">
        <v>10802</v>
      </c>
      <c r="G146" s="26" t="s">
        <v>133</v>
      </c>
      <c r="H146" s="219">
        <v>45001</v>
      </c>
      <c r="I146" s="40">
        <v>356.98</v>
      </c>
      <c r="J146" s="40">
        <v>356.98</v>
      </c>
      <c r="K146" s="73">
        <f t="shared" si="8"/>
        <v>0</v>
      </c>
      <c r="L146" s="1">
        <v>259254</v>
      </c>
      <c r="M146" s="28" t="b">
        <f t="shared" si="9"/>
        <v>1</v>
      </c>
      <c r="N146" s="28">
        <f>VLOOKUP(A146,[3]ALIVAR!$A:$I,9,)</f>
        <v>356.98</v>
      </c>
      <c r="O146" s="3">
        <f>VLOOKUP(L146,[4]Plan2!$A$9:$I$207,9,)</f>
        <v>356.98</v>
      </c>
      <c r="P146" s="24"/>
      <c r="Q146" s="24"/>
      <c r="R146" s="24"/>
      <c r="S146" s="24"/>
      <c r="T146" s="24"/>
      <c r="U146" s="24"/>
      <c r="V146" s="24"/>
      <c r="W146" s="24"/>
      <c r="X146" s="24"/>
    </row>
    <row r="147" spans="1:24" x14ac:dyDescent="0.25">
      <c r="A147" s="1">
        <v>259255</v>
      </c>
      <c r="B147" s="26" t="s">
        <v>160</v>
      </c>
      <c r="C147" s="1" t="s">
        <v>18</v>
      </c>
      <c r="D147" s="1">
        <v>89403307637</v>
      </c>
      <c r="E147" s="29"/>
      <c r="F147" s="1">
        <v>10802</v>
      </c>
      <c r="G147" s="26" t="s">
        <v>133</v>
      </c>
      <c r="H147" s="219">
        <v>45001</v>
      </c>
      <c r="I147" s="40">
        <v>41.61</v>
      </c>
      <c r="J147" s="40">
        <v>41.44</v>
      </c>
      <c r="K147" s="73">
        <f t="shared" si="8"/>
        <v>4.1023166023166358E-3</v>
      </c>
      <c r="L147" s="1">
        <v>259255</v>
      </c>
      <c r="M147" s="28" t="b">
        <f t="shared" si="9"/>
        <v>1</v>
      </c>
      <c r="N147" s="28">
        <f>VLOOKUP(A147,[3]ALIVAR!$A:$I,9,)</f>
        <v>41.61</v>
      </c>
      <c r="O147" s="3">
        <f>VLOOKUP(L147,[4]Plan2!$A$9:$I$207,9,)</f>
        <v>41.44</v>
      </c>
      <c r="P147" s="24"/>
      <c r="Q147" s="24"/>
      <c r="R147" s="24"/>
      <c r="S147" s="24"/>
      <c r="T147" s="24"/>
      <c r="U147" s="24"/>
      <c r="V147" s="24"/>
      <c r="W147" s="24"/>
      <c r="X147" s="24"/>
    </row>
    <row r="148" spans="1:24" x14ac:dyDescent="0.25">
      <c r="A148" s="118">
        <v>259256</v>
      </c>
      <c r="B148" s="117" t="s">
        <v>161</v>
      </c>
      <c r="C148" s="118" t="s">
        <v>18</v>
      </c>
      <c r="D148" s="118">
        <v>89403306401</v>
      </c>
      <c r="E148" s="119"/>
      <c r="F148" s="118">
        <v>10802</v>
      </c>
      <c r="G148" s="117" t="s">
        <v>133</v>
      </c>
      <c r="H148" s="219">
        <v>45001</v>
      </c>
      <c r="I148" s="198">
        <v>65.989999999999995</v>
      </c>
      <c r="J148" s="40">
        <v>75.44</v>
      </c>
      <c r="K148" s="120">
        <f t="shared" si="8"/>
        <v>-0.12526511134676566</v>
      </c>
      <c r="L148" s="1">
        <v>259256</v>
      </c>
      <c r="M148" s="28" t="b">
        <f t="shared" si="9"/>
        <v>1</v>
      </c>
      <c r="N148" s="28">
        <f>VLOOKUP(A148,[3]ALIVAR!$A:$I,9,)</f>
        <v>65.989999999999995</v>
      </c>
      <c r="O148" s="3">
        <f>VLOOKUP(L148,[4]Plan2!$A$9:$I$207,9,)</f>
        <v>75.44</v>
      </c>
      <c r="P148" s="24"/>
      <c r="Q148" s="24"/>
      <c r="R148" s="24"/>
      <c r="S148" s="24"/>
      <c r="T148" s="24"/>
      <c r="U148" s="24"/>
      <c r="V148" s="24"/>
      <c r="W148" s="24"/>
      <c r="X148" s="24"/>
    </row>
    <row r="149" spans="1:24" x14ac:dyDescent="0.25">
      <c r="A149" s="1">
        <v>259257</v>
      </c>
      <c r="B149" s="26" t="s">
        <v>162</v>
      </c>
      <c r="C149" s="1" t="s">
        <v>18</v>
      </c>
      <c r="D149" s="1">
        <v>89403403008</v>
      </c>
      <c r="E149" s="29"/>
      <c r="F149" s="1">
        <v>10802</v>
      </c>
      <c r="G149" s="26" t="s">
        <v>133</v>
      </c>
      <c r="H149" s="219">
        <v>45001</v>
      </c>
      <c r="I149" s="40">
        <v>53.31</v>
      </c>
      <c r="J149" s="40">
        <v>58.99</v>
      </c>
      <c r="K149" s="73">
        <f t="shared" si="8"/>
        <v>-9.6287506357009667E-2</v>
      </c>
      <c r="L149" s="1">
        <v>259257</v>
      </c>
      <c r="M149" s="28" t="b">
        <f t="shared" si="9"/>
        <v>1</v>
      </c>
      <c r="N149" s="28">
        <f>VLOOKUP(A149,[3]ALIVAR!$A:$I,9,)</f>
        <v>53.31</v>
      </c>
      <c r="O149" s="3">
        <f>VLOOKUP(L149,[4]Plan2!$A$9:$I$207,9,)</f>
        <v>58.99</v>
      </c>
      <c r="P149" s="24"/>
      <c r="Q149" s="24"/>
      <c r="R149" s="24"/>
      <c r="S149" s="24"/>
      <c r="T149" s="24"/>
      <c r="U149" s="24"/>
      <c r="V149" s="24"/>
      <c r="W149" s="24"/>
      <c r="X149" s="24"/>
    </row>
    <row r="150" spans="1:24" x14ac:dyDescent="0.25">
      <c r="A150" s="1">
        <v>259258</v>
      </c>
      <c r="B150" s="26" t="s">
        <v>163</v>
      </c>
      <c r="C150" s="1" t="s">
        <v>18</v>
      </c>
      <c r="D150" s="1">
        <v>89101003368</v>
      </c>
      <c r="E150" s="29"/>
      <c r="F150" s="1">
        <v>10201</v>
      </c>
      <c r="G150" s="26" t="s">
        <v>21</v>
      </c>
      <c r="H150" s="219">
        <v>45001</v>
      </c>
      <c r="I150" s="40">
        <v>7.28</v>
      </c>
      <c r="J150" s="40">
        <v>7.29</v>
      </c>
      <c r="K150" s="73">
        <f t="shared" si="8"/>
        <v>-1.37174211248281E-3</v>
      </c>
      <c r="L150" s="1">
        <v>259258</v>
      </c>
      <c r="M150" s="28" t="b">
        <f t="shared" si="9"/>
        <v>1</v>
      </c>
      <c r="N150" s="28">
        <f>VLOOKUP(A150,[3]ALIVAR!$A:$I,9,)</f>
        <v>7.28</v>
      </c>
      <c r="O150" s="3">
        <f>VLOOKUP(L150,[4]Plan2!$A$9:$I$207,9,)</f>
        <v>7.29</v>
      </c>
      <c r="P150" s="24"/>
      <c r="Q150" s="24"/>
      <c r="R150" s="24"/>
      <c r="S150" s="24"/>
      <c r="T150" s="24"/>
      <c r="U150" s="24"/>
      <c r="V150" s="24"/>
      <c r="W150" s="24"/>
      <c r="X150" s="24"/>
    </row>
    <row r="151" spans="1:24" x14ac:dyDescent="0.25">
      <c r="A151" s="1">
        <v>261404</v>
      </c>
      <c r="B151" s="26" t="s">
        <v>164</v>
      </c>
      <c r="C151" s="1" t="s">
        <v>18</v>
      </c>
      <c r="D151" s="1">
        <v>89201702055</v>
      </c>
      <c r="E151" s="29"/>
      <c r="F151" s="1">
        <v>10401</v>
      </c>
      <c r="G151" s="26" t="s">
        <v>73</v>
      </c>
      <c r="H151" s="219">
        <v>45001</v>
      </c>
      <c r="I151" s="198">
        <v>4.9800000000000004</v>
      </c>
      <c r="J151" s="40">
        <v>4.9800000000000004</v>
      </c>
      <c r="K151" s="73">
        <f t="shared" si="8"/>
        <v>0</v>
      </c>
      <c r="L151" s="1">
        <v>261404</v>
      </c>
      <c r="M151" s="28" t="b">
        <f t="shared" si="9"/>
        <v>1</v>
      </c>
      <c r="N151" s="28">
        <f>VLOOKUP(A151,[3]ALIVAR!$A:$I,9,)</f>
        <v>4.9800000000000004</v>
      </c>
      <c r="O151" s="3">
        <f>VLOOKUP(L151,[4]Plan2!$A$9:$I$207,9,)</f>
        <v>4.9800000000000004</v>
      </c>
      <c r="P151" s="24"/>
      <c r="Q151" s="24"/>
      <c r="R151" s="24"/>
      <c r="S151" s="24"/>
      <c r="T151" s="24"/>
      <c r="U151" s="24"/>
      <c r="V151" s="24"/>
      <c r="W151" s="24"/>
      <c r="X151" s="24"/>
    </row>
    <row r="152" spans="1:24" x14ac:dyDescent="0.25">
      <c r="A152" s="1">
        <v>269887</v>
      </c>
      <c r="B152" s="26" t="s">
        <v>165</v>
      </c>
      <c r="C152" s="1" t="s">
        <v>18</v>
      </c>
      <c r="D152" s="1">
        <v>89101003449</v>
      </c>
      <c r="E152" s="29"/>
      <c r="F152" s="1">
        <v>10201</v>
      </c>
      <c r="G152" s="26" t="s">
        <v>21</v>
      </c>
      <c r="H152" s="219">
        <v>45001</v>
      </c>
      <c r="I152" s="40">
        <v>10.8</v>
      </c>
      <c r="J152" s="40">
        <v>10.870000000000001</v>
      </c>
      <c r="K152" s="73">
        <f t="shared" si="8"/>
        <v>-6.4397424103036505E-3</v>
      </c>
      <c r="L152" s="1">
        <v>269887</v>
      </c>
      <c r="M152" s="28" t="b">
        <f t="shared" si="9"/>
        <v>1</v>
      </c>
      <c r="N152" s="28">
        <f>VLOOKUP(A152,[3]ALIVAR!$A:$I,9,)</f>
        <v>10.8</v>
      </c>
      <c r="O152" s="3">
        <f>VLOOKUP(L152,[4]Plan2!$A$9:$I$207,9,)</f>
        <v>10.870000000000001</v>
      </c>
      <c r="P152" s="24"/>
      <c r="Q152" s="24"/>
      <c r="R152" s="24"/>
      <c r="S152" s="24"/>
      <c r="T152" s="24"/>
      <c r="U152" s="24"/>
      <c r="V152" s="24"/>
      <c r="W152" s="24"/>
      <c r="X152" s="24"/>
    </row>
    <row r="153" spans="1:24" x14ac:dyDescent="0.25">
      <c r="A153" s="1">
        <v>272995</v>
      </c>
      <c r="B153" s="26" t="s">
        <v>166</v>
      </c>
      <c r="C153" s="1" t="s">
        <v>18</v>
      </c>
      <c r="D153" s="1">
        <v>89201605289</v>
      </c>
      <c r="E153" s="29"/>
      <c r="F153" s="1">
        <v>10401</v>
      </c>
      <c r="G153" s="26" t="s">
        <v>73</v>
      </c>
      <c r="H153" s="219">
        <v>45001</v>
      </c>
      <c r="I153" s="40">
        <v>3.44</v>
      </c>
      <c r="J153" s="40">
        <v>3.46</v>
      </c>
      <c r="K153" s="73">
        <f t="shared" si="8"/>
        <v>-5.7803468208093012E-3</v>
      </c>
      <c r="L153" s="1">
        <v>272995</v>
      </c>
      <c r="M153" s="28" t="b">
        <f t="shared" si="9"/>
        <v>1</v>
      </c>
      <c r="N153" s="28">
        <f>VLOOKUP(A153,[3]ALIVAR!$A:$I,9,)</f>
        <v>3.44</v>
      </c>
      <c r="O153" s="3">
        <f>VLOOKUP(L153,[4]Plan2!$A$9:$I$207,9,)</f>
        <v>3.46</v>
      </c>
      <c r="P153" s="24"/>
      <c r="Q153" s="24"/>
      <c r="R153" s="24"/>
      <c r="S153" s="24"/>
      <c r="T153" s="24"/>
      <c r="U153" s="24"/>
      <c r="V153" s="24"/>
      <c r="W153" s="24"/>
      <c r="X153" s="24"/>
    </row>
    <row r="154" spans="1:24" x14ac:dyDescent="0.25">
      <c r="A154" s="1">
        <v>272996</v>
      </c>
      <c r="B154" s="26" t="s">
        <v>167</v>
      </c>
      <c r="C154" s="1" t="s">
        <v>18</v>
      </c>
      <c r="D154" s="1">
        <v>89201605360</v>
      </c>
      <c r="E154" s="29"/>
      <c r="F154" s="1">
        <v>10401</v>
      </c>
      <c r="G154" s="26" t="s">
        <v>73</v>
      </c>
      <c r="H154" s="219">
        <v>45001</v>
      </c>
      <c r="I154" s="198">
        <v>3.36</v>
      </c>
      <c r="J154" s="40">
        <v>3.34</v>
      </c>
      <c r="K154" s="73">
        <f t="shared" si="8"/>
        <v>5.9880239520957446E-3</v>
      </c>
      <c r="L154" s="1">
        <v>272996</v>
      </c>
      <c r="M154" s="28" t="b">
        <f t="shared" si="9"/>
        <v>1</v>
      </c>
      <c r="N154" s="28">
        <f>VLOOKUP(A154,[3]ALIVAR!$A:$I,9,)</f>
        <v>3.36</v>
      </c>
      <c r="O154" s="3">
        <f>VLOOKUP(L154,[4]Plan2!$A$9:$I$207,9,)</f>
        <v>3.34</v>
      </c>
      <c r="P154" s="24"/>
      <c r="Q154" s="24"/>
      <c r="R154" s="24"/>
      <c r="S154" s="24"/>
      <c r="T154" s="24"/>
      <c r="U154" s="24"/>
      <c r="V154" s="24"/>
      <c r="W154" s="24"/>
      <c r="X154" s="24"/>
    </row>
    <row r="155" spans="1:24" x14ac:dyDescent="0.25">
      <c r="A155" s="1">
        <v>272997</v>
      </c>
      <c r="B155" s="26" t="s">
        <v>168</v>
      </c>
      <c r="C155" s="1" t="s">
        <v>18</v>
      </c>
      <c r="D155" s="1">
        <v>89201605440</v>
      </c>
      <c r="E155" s="29"/>
      <c r="F155" s="1">
        <v>10401</v>
      </c>
      <c r="G155" s="26" t="s">
        <v>73</v>
      </c>
      <c r="H155" s="219">
        <v>45001</v>
      </c>
      <c r="I155" s="40">
        <v>3.5300000000000002</v>
      </c>
      <c r="J155" s="40">
        <v>3.49</v>
      </c>
      <c r="K155" s="73">
        <f t="shared" si="8"/>
        <v>1.1461318051575908E-2</v>
      </c>
      <c r="L155" s="1">
        <v>272997</v>
      </c>
      <c r="M155" s="28" t="b">
        <f t="shared" si="9"/>
        <v>1</v>
      </c>
      <c r="N155" s="28">
        <f>VLOOKUP(A155,[3]ALIVAR!$A:$I,9,)</f>
        <v>3.5300000000000002</v>
      </c>
      <c r="O155" s="3">
        <f>VLOOKUP(L155,[4]Plan2!$A$9:$I$207,9,)</f>
        <v>3.49</v>
      </c>
      <c r="P155" s="24"/>
      <c r="Q155" s="24"/>
      <c r="R155" s="24"/>
      <c r="S155" s="24"/>
      <c r="T155" s="24"/>
      <c r="U155" s="24"/>
      <c r="V155" s="24"/>
      <c r="W155" s="24"/>
      <c r="X155" s="24"/>
    </row>
    <row r="156" spans="1:24" x14ac:dyDescent="0.25">
      <c r="A156" s="1">
        <v>273648</v>
      </c>
      <c r="B156" s="26" t="s">
        <v>169</v>
      </c>
      <c r="C156" s="1" t="s">
        <v>18</v>
      </c>
      <c r="D156" s="1">
        <v>89151103218</v>
      </c>
      <c r="E156" s="29"/>
      <c r="F156" s="1">
        <v>10301</v>
      </c>
      <c r="G156" s="26" t="s">
        <v>27</v>
      </c>
      <c r="H156" s="219">
        <v>45001</v>
      </c>
      <c r="I156" s="40">
        <v>3.44</v>
      </c>
      <c r="J156" s="40">
        <v>3.56</v>
      </c>
      <c r="K156" s="73">
        <f t="shared" si="8"/>
        <v>-3.3707865168539408E-2</v>
      </c>
      <c r="L156" s="1">
        <v>273648</v>
      </c>
      <c r="M156" s="28" t="b">
        <f t="shared" si="9"/>
        <v>1</v>
      </c>
      <c r="N156" s="28">
        <f>VLOOKUP(A156,[3]ALIVAR!$A:$I,9,)</f>
        <v>3.44</v>
      </c>
      <c r="O156" s="3">
        <f>VLOOKUP(L156,[4]Plan2!$A$9:$I$207,9,)</f>
        <v>3.56</v>
      </c>
      <c r="P156" s="24"/>
      <c r="Q156" s="24"/>
      <c r="R156" s="24"/>
      <c r="S156" s="24"/>
      <c r="T156" s="24"/>
      <c r="U156" s="24"/>
      <c r="V156" s="24"/>
      <c r="W156" s="24"/>
      <c r="X156" s="24"/>
    </row>
    <row r="157" spans="1:24" x14ac:dyDescent="0.25">
      <c r="A157" s="1">
        <v>278370</v>
      </c>
      <c r="B157" s="26" t="s">
        <v>170</v>
      </c>
      <c r="C157" s="1" t="s">
        <v>18</v>
      </c>
      <c r="D157" s="1">
        <v>89604401738</v>
      </c>
      <c r="E157" s="29"/>
      <c r="F157" s="1">
        <v>11201</v>
      </c>
      <c r="G157" s="26" t="s">
        <v>98</v>
      </c>
      <c r="H157" s="219">
        <v>45001</v>
      </c>
      <c r="I157" s="203">
        <v>3.86</v>
      </c>
      <c r="J157" s="198">
        <v>3.19</v>
      </c>
      <c r="K157" s="120">
        <f t="shared" si="8"/>
        <v>0.21003134796238232</v>
      </c>
      <c r="L157" s="1">
        <v>278370</v>
      </c>
      <c r="M157" s="28" t="b">
        <f t="shared" si="9"/>
        <v>1</v>
      </c>
      <c r="N157" s="28">
        <f>VLOOKUP(A157,[3]ALIVAR!$A:$I,9,)</f>
        <v>3.86</v>
      </c>
      <c r="O157" s="3">
        <f>VLOOKUP(L157,[4]Plan2!$A$9:$I$207,9,)</f>
        <v>3.19</v>
      </c>
      <c r="P157" s="24"/>
      <c r="Q157" s="24"/>
      <c r="R157" s="24"/>
      <c r="S157" s="24"/>
      <c r="T157" s="24"/>
      <c r="U157" s="24"/>
      <c r="V157" s="24"/>
      <c r="W157" s="24"/>
      <c r="X157" s="24"/>
    </row>
    <row r="158" spans="1:24" x14ac:dyDescent="0.25">
      <c r="A158" s="1">
        <v>278371</v>
      </c>
      <c r="B158" s="26" t="s">
        <v>170</v>
      </c>
      <c r="C158" s="1" t="s">
        <v>18</v>
      </c>
      <c r="D158" s="1">
        <v>89604401819</v>
      </c>
      <c r="E158" s="29"/>
      <c r="F158" s="1">
        <v>11201</v>
      </c>
      <c r="G158" s="26" t="s">
        <v>98</v>
      </c>
      <c r="H158" s="219">
        <v>45001</v>
      </c>
      <c r="I158" s="198">
        <v>9.7799999999999994</v>
      </c>
      <c r="J158" s="40">
        <v>12.4</v>
      </c>
      <c r="K158" s="73">
        <f t="shared" si="8"/>
        <v>-0.21129032258064528</v>
      </c>
      <c r="L158" s="1">
        <v>278371</v>
      </c>
      <c r="M158" s="28" t="b">
        <f t="shared" si="9"/>
        <v>1</v>
      </c>
      <c r="N158" s="28">
        <f>VLOOKUP(A158,[3]ALIVAR!$A:$I,9,)</f>
        <v>9.7799999999999994</v>
      </c>
      <c r="O158" s="3">
        <f>VLOOKUP(L158,[4]Plan2!$A$9:$I$207,9,)</f>
        <v>12.4</v>
      </c>
      <c r="P158" s="24"/>
      <c r="Q158" s="24"/>
      <c r="R158" s="24"/>
      <c r="S158" s="24"/>
      <c r="T158" s="24"/>
      <c r="U158" s="24"/>
      <c r="V158" s="24"/>
      <c r="W158" s="24"/>
      <c r="X158" s="24"/>
    </row>
    <row r="159" spans="1:24" x14ac:dyDescent="0.25">
      <c r="A159" s="1">
        <v>278372</v>
      </c>
      <c r="B159" s="26" t="s">
        <v>171</v>
      </c>
      <c r="C159" s="1" t="s">
        <v>18</v>
      </c>
      <c r="D159" s="1">
        <v>89554201439</v>
      </c>
      <c r="E159" s="29"/>
      <c r="F159" s="1">
        <v>11101</v>
      </c>
      <c r="G159" s="26" t="s">
        <v>118</v>
      </c>
      <c r="H159" s="219">
        <v>45001</v>
      </c>
      <c r="I159" s="198">
        <v>13.5</v>
      </c>
      <c r="J159" s="40">
        <v>15.9</v>
      </c>
      <c r="K159" s="73">
        <f t="shared" si="8"/>
        <v>-0.15094339622641506</v>
      </c>
      <c r="L159" s="1">
        <v>278372</v>
      </c>
      <c r="M159" s="28" t="b">
        <f t="shared" si="9"/>
        <v>1</v>
      </c>
      <c r="N159" s="28">
        <f>VLOOKUP(A159,[3]ALIVAR!$A:$I,9,)</f>
        <v>13.5</v>
      </c>
      <c r="O159" s="3">
        <f>VLOOKUP(L159,[4]Plan2!$A$9:$I$207,9,)</f>
        <v>15.9</v>
      </c>
      <c r="P159" s="24"/>
      <c r="Q159" s="24"/>
      <c r="R159" s="24"/>
      <c r="S159" s="24"/>
      <c r="T159" s="24"/>
      <c r="U159" s="24"/>
      <c r="V159" s="24"/>
      <c r="W159" s="24"/>
      <c r="X159" s="24"/>
    </row>
    <row r="160" spans="1:24" x14ac:dyDescent="0.25">
      <c r="A160" s="1">
        <v>278373</v>
      </c>
      <c r="B160" s="26" t="s">
        <v>172</v>
      </c>
      <c r="C160" s="1" t="s">
        <v>18</v>
      </c>
      <c r="D160" s="1">
        <v>89201902739</v>
      </c>
      <c r="E160" s="29"/>
      <c r="F160" s="1">
        <v>10402</v>
      </c>
      <c r="G160" s="26" t="s">
        <v>80</v>
      </c>
      <c r="H160" s="219">
        <v>45001</v>
      </c>
      <c r="I160" s="40">
        <v>0.89</v>
      </c>
      <c r="J160" s="40">
        <v>0.79</v>
      </c>
      <c r="K160" s="73">
        <f t="shared" si="8"/>
        <v>0.12658227848101267</v>
      </c>
      <c r="L160" s="1">
        <v>278373</v>
      </c>
      <c r="M160" s="28" t="b">
        <f t="shared" si="9"/>
        <v>1</v>
      </c>
      <c r="N160" s="28">
        <f>VLOOKUP(A160,[3]ALIVAR!$A:$I,9,)</f>
        <v>0.89</v>
      </c>
      <c r="O160" s="3">
        <f>VLOOKUP(L160,[4]Plan2!$A$9:$I$207,9,)</f>
        <v>0.79</v>
      </c>
      <c r="P160" s="24"/>
      <c r="Q160" s="24"/>
      <c r="R160" s="24"/>
      <c r="S160" s="24"/>
      <c r="T160" s="24"/>
      <c r="U160" s="24"/>
      <c r="V160" s="24"/>
      <c r="W160" s="24"/>
      <c r="X160" s="24"/>
    </row>
    <row r="161" spans="1:24" x14ac:dyDescent="0.25">
      <c r="A161" s="1">
        <v>278374</v>
      </c>
      <c r="B161" s="26" t="s">
        <v>173</v>
      </c>
      <c r="C161" s="1" t="s">
        <v>18</v>
      </c>
      <c r="D161" s="1">
        <v>89201803161</v>
      </c>
      <c r="E161" s="29"/>
      <c r="F161" s="1">
        <v>10402</v>
      </c>
      <c r="G161" s="26" t="s">
        <v>80</v>
      </c>
      <c r="H161" s="219">
        <v>45001</v>
      </c>
      <c r="I161" s="203">
        <v>5.58</v>
      </c>
      <c r="J161" s="198">
        <v>5</v>
      </c>
      <c r="K161" s="120">
        <f t="shared" si="8"/>
        <v>0.1160000000000001</v>
      </c>
      <c r="L161" s="1">
        <v>278374</v>
      </c>
      <c r="M161" s="28" t="b">
        <f t="shared" si="9"/>
        <v>1</v>
      </c>
      <c r="N161" s="28">
        <f>VLOOKUP(A161,[3]ALIVAR!$A:$I,9,)</f>
        <v>5.58</v>
      </c>
      <c r="O161" s="3">
        <f>VLOOKUP(L161,[4]Plan2!$A$9:$I$207,9,)</f>
        <v>5</v>
      </c>
      <c r="P161" s="24"/>
      <c r="Q161" s="24"/>
      <c r="R161" s="24"/>
      <c r="S161" s="24"/>
      <c r="T161" s="24"/>
      <c r="U161" s="24"/>
      <c r="V161" s="24"/>
      <c r="W161" s="24"/>
      <c r="X161" s="24"/>
    </row>
    <row r="162" spans="1:24" x14ac:dyDescent="0.25">
      <c r="A162" s="1">
        <v>278375</v>
      </c>
      <c r="B162" s="26" t="s">
        <v>110</v>
      </c>
      <c r="C162" s="1" t="s">
        <v>18</v>
      </c>
      <c r="D162" s="1">
        <v>89201802947</v>
      </c>
      <c r="E162" s="29"/>
      <c r="F162" s="1">
        <v>10402</v>
      </c>
      <c r="G162" s="26" t="s">
        <v>80</v>
      </c>
      <c r="H162" s="219">
        <v>45001</v>
      </c>
      <c r="I162" s="198">
        <v>11.43</v>
      </c>
      <c r="J162" s="40">
        <v>8.39</v>
      </c>
      <c r="K162" s="73">
        <f t="shared" si="8"/>
        <v>0.36233611442193081</v>
      </c>
      <c r="L162" s="1">
        <v>278375</v>
      </c>
      <c r="M162" s="28" t="b">
        <f t="shared" si="9"/>
        <v>1</v>
      </c>
      <c r="N162" s="28">
        <f>VLOOKUP(A162,[3]ALIVAR!$A:$I,9,)</f>
        <v>11.43</v>
      </c>
      <c r="O162" s="3">
        <f>VLOOKUP(L162,[4]Plan2!$A$9:$I$207,9,)</f>
        <v>8.39</v>
      </c>
      <c r="P162" s="24"/>
      <c r="Q162" s="24"/>
      <c r="R162" s="24"/>
      <c r="S162" s="24"/>
      <c r="T162" s="24"/>
      <c r="U162" s="24"/>
      <c r="V162" s="24"/>
      <c r="W162" s="24"/>
      <c r="X162" s="24"/>
    </row>
    <row r="163" spans="1:24" x14ac:dyDescent="0.25">
      <c r="A163" s="1">
        <v>278376</v>
      </c>
      <c r="B163" s="26" t="s">
        <v>174</v>
      </c>
      <c r="C163" s="1" t="s">
        <v>18</v>
      </c>
      <c r="D163" s="1">
        <v>89201803080</v>
      </c>
      <c r="E163" s="29"/>
      <c r="F163" s="1">
        <v>10402</v>
      </c>
      <c r="G163" s="26" t="s">
        <v>80</v>
      </c>
      <c r="H163" s="219">
        <v>45001</v>
      </c>
      <c r="I163" s="40">
        <v>2.99</v>
      </c>
      <c r="J163" s="40">
        <v>2.99</v>
      </c>
      <c r="K163" s="73">
        <f t="shared" si="8"/>
        <v>0</v>
      </c>
      <c r="L163" s="1">
        <v>278376</v>
      </c>
      <c r="M163" s="28" t="b">
        <f t="shared" si="9"/>
        <v>1</v>
      </c>
      <c r="N163" s="28">
        <f>VLOOKUP(A163,[3]ALIVAR!$A:$I,9,)</f>
        <v>2.99</v>
      </c>
      <c r="O163" s="3">
        <f>VLOOKUP(L163,[4]Plan2!$A$9:$I$207,9,)</f>
        <v>2.99</v>
      </c>
      <c r="P163" s="24"/>
      <c r="Q163" s="24"/>
      <c r="R163" s="24"/>
      <c r="S163" s="24"/>
      <c r="T163" s="24"/>
      <c r="U163" s="24"/>
      <c r="V163" s="24"/>
      <c r="W163" s="24"/>
      <c r="X163" s="24"/>
    </row>
    <row r="164" spans="1:24" x14ac:dyDescent="0.25">
      <c r="A164" s="1">
        <v>278377</v>
      </c>
      <c r="B164" s="26" t="s">
        <v>132</v>
      </c>
      <c r="C164" s="1" t="s">
        <v>18</v>
      </c>
      <c r="D164" s="1">
        <v>89403310000</v>
      </c>
      <c r="E164" s="29"/>
      <c r="F164" s="1">
        <v>10802</v>
      </c>
      <c r="G164" s="26" t="s">
        <v>133</v>
      </c>
      <c r="H164" s="219">
        <v>45001</v>
      </c>
      <c r="I164" s="203">
        <v>64.489999999999995</v>
      </c>
      <c r="J164" s="198">
        <v>70.22</v>
      </c>
      <c r="K164" s="120">
        <f t="shared" si="8"/>
        <v>-8.1600683565935639E-2</v>
      </c>
      <c r="L164" s="1">
        <v>278377</v>
      </c>
      <c r="M164" s="28" t="b">
        <f t="shared" si="9"/>
        <v>1</v>
      </c>
      <c r="N164" s="28">
        <f>VLOOKUP(A164,[3]ALIVAR!$A:$I,9,)</f>
        <v>64.489999999999995</v>
      </c>
      <c r="O164" s="3">
        <f>VLOOKUP(L164,[4]Plan2!$A$9:$I$207,9,)</f>
        <v>70.22</v>
      </c>
      <c r="P164" s="24"/>
      <c r="Q164" s="24"/>
      <c r="R164" s="24"/>
      <c r="S164" s="24"/>
      <c r="T164" s="24"/>
      <c r="U164" s="24"/>
      <c r="V164" s="24"/>
      <c r="W164" s="24"/>
      <c r="X164" s="24"/>
    </row>
    <row r="165" spans="1:24" x14ac:dyDescent="0.25">
      <c r="A165" s="1">
        <v>278378</v>
      </c>
      <c r="B165" s="26" t="s">
        <v>175</v>
      </c>
      <c r="C165" s="1" t="s">
        <v>18</v>
      </c>
      <c r="D165" s="1">
        <v>89403310182</v>
      </c>
      <c r="E165" s="29"/>
      <c r="F165" s="1">
        <v>10802</v>
      </c>
      <c r="G165" s="26" t="s">
        <v>133</v>
      </c>
      <c r="H165" s="219">
        <v>45001</v>
      </c>
      <c r="I165" s="40">
        <v>38.49</v>
      </c>
      <c r="J165" s="40">
        <v>40.94</v>
      </c>
      <c r="K165" s="73">
        <f t="shared" si="8"/>
        <v>-5.9843673668783515E-2</v>
      </c>
      <c r="L165" s="1">
        <v>278378</v>
      </c>
      <c r="M165" s="28" t="b">
        <f t="shared" si="9"/>
        <v>1</v>
      </c>
      <c r="N165" s="28">
        <f>VLOOKUP(A165,[3]ALIVAR!$A:$I,9,)</f>
        <v>38.49</v>
      </c>
      <c r="O165" s="3">
        <f>VLOOKUP(L165,[4]Plan2!$A$9:$I$207,9,)</f>
        <v>40.94</v>
      </c>
      <c r="P165" s="24"/>
      <c r="Q165" s="24"/>
      <c r="R165" s="24"/>
      <c r="S165" s="24"/>
      <c r="T165" s="24"/>
      <c r="U165" s="24"/>
      <c r="V165" s="24"/>
      <c r="W165" s="24"/>
      <c r="X165" s="24"/>
    </row>
    <row r="166" spans="1:24" x14ac:dyDescent="0.25">
      <c r="A166" s="1">
        <v>278379</v>
      </c>
      <c r="B166" s="26" t="s">
        <v>176</v>
      </c>
      <c r="C166" s="1" t="s">
        <v>18</v>
      </c>
      <c r="D166" s="1">
        <v>89101003520</v>
      </c>
      <c r="E166" s="29"/>
      <c r="F166" s="1">
        <v>10201</v>
      </c>
      <c r="G166" s="26" t="s">
        <v>21</v>
      </c>
      <c r="H166" s="219">
        <v>45001</v>
      </c>
      <c r="I166" s="40">
        <v>2.85</v>
      </c>
      <c r="J166" s="40">
        <v>3.2</v>
      </c>
      <c r="K166" s="73">
        <f t="shared" si="8"/>
        <v>-0.109375</v>
      </c>
      <c r="L166" s="1">
        <v>278379</v>
      </c>
      <c r="M166" s="28" t="b">
        <f t="shared" si="9"/>
        <v>1</v>
      </c>
      <c r="N166" s="28">
        <f>VLOOKUP(A166,[3]ALIVAR!$A:$I,9,)</f>
        <v>2.85</v>
      </c>
      <c r="O166" s="3">
        <f>VLOOKUP(L166,[4]Plan2!$A$9:$I$207,9,)</f>
        <v>3.2</v>
      </c>
      <c r="P166" s="24"/>
      <c r="Q166" s="24"/>
      <c r="R166" s="24"/>
      <c r="S166" s="24"/>
      <c r="T166" s="24"/>
      <c r="U166" s="24"/>
      <c r="V166" s="24"/>
      <c r="W166" s="24"/>
      <c r="X166" s="24"/>
    </row>
    <row r="167" spans="1:24" x14ac:dyDescent="0.25">
      <c r="A167" s="1">
        <v>278380</v>
      </c>
      <c r="B167" s="26" t="s">
        <v>177</v>
      </c>
      <c r="C167" s="1" t="s">
        <v>18</v>
      </c>
      <c r="D167" s="1">
        <v>89100902504</v>
      </c>
      <c r="E167" s="29"/>
      <c r="F167" s="1">
        <v>10201</v>
      </c>
      <c r="G167" s="26" t="s">
        <v>21</v>
      </c>
      <c r="H167" s="219">
        <v>45001</v>
      </c>
      <c r="I167" s="198">
        <v>29.3</v>
      </c>
      <c r="J167" s="198">
        <v>29.7</v>
      </c>
      <c r="K167" s="120">
        <f t="shared" si="8"/>
        <v>-1.3468013468013407E-2</v>
      </c>
      <c r="L167" s="1">
        <v>278380</v>
      </c>
      <c r="M167" s="28" t="b">
        <f t="shared" si="9"/>
        <v>1</v>
      </c>
      <c r="N167" s="28">
        <f>VLOOKUP(A167,[3]ALIVAR!$A:$I,9,)</f>
        <v>29.3</v>
      </c>
      <c r="O167" s="3">
        <f>VLOOKUP(L167,[4]Plan2!$A$9:$I$207,9,)</f>
        <v>29.7</v>
      </c>
      <c r="P167" s="24"/>
      <c r="Q167" s="24"/>
      <c r="R167" s="24"/>
      <c r="S167" s="24"/>
      <c r="T167" s="24"/>
      <c r="U167" s="24"/>
      <c r="V167" s="24"/>
      <c r="W167" s="24"/>
      <c r="X167" s="24"/>
    </row>
    <row r="168" spans="1:24" x14ac:dyDescent="0.25">
      <c r="A168" s="118">
        <v>278381</v>
      </c>
      <c r="B168" s="117" t="s">
        <v>155</v>
      </c>
      <c r="C168" s="118" t="s">
        <v>18</v>
      </c>
      <c r="D168" s="118">
        <v>89403305936</v>
      </c>
      <c r="E168" s="119"/>
      <c r="F168" s="118">
        <v>10802</v>
      </c>
      <c r="G168" s="117" t="s">
        <v>133</v>
      </c>
      <c r="H168" s="219">
        <v>45001</v>
      </c>
      <c r="I168" s="198">
        <v>289.99</v>
      </c>
      <c r="J168" s="40">
        <v>269.12</v>
      </c>
      <c r="K168" s="120">
        <f t="shared" ref="K168:K199" si="10">I168/J168-1</f>
        <v>7.7549048751486271E-2</v>
      </c>
      <c r="L168" s="1">
        <v>278381</v>
      </c>
      <c r="M168" s="28" t="b">
        <f t="shared" ref="M168:M199" si="11">A168=L168</f>
        <v>1</v>
      </c>
      <c r="N168" s="28">
        <f>VLOOKUP(A168,[3]ALIVAR!$A:$I,9,)</f>
        <v>289.99</v>
      </c>
      <c r="O168" s="3">
        <f>VLOOKUP(L168,[4]Plan2!$A$9:$I$207,9,)</f>
        <v>269.12</v>
      </c>
      <c r="P168" s="24"/>
      <c r="Q168" s="24"/>
      <c r="R168" s="24"/>
      <c r="S168" s="24"/>
      <c r="T168" s="24"/>
      <c r="U168" s="24"/>
      <c r="V168" s="24"/>
      <c r="W168" s="24"/>
      <c r="X168" s="24"/>
    </row>
    <row r="169" spans="1:24" x14ac:dyDescent="0.25">
      <c r="A169" s="1">
        <v>299930</v>
      </c>
      <c r="B169" s="26" t="s">
        <v>364</v>
      </c>
      <c r="C169" s="1" t="s">
        <v>11</v>
      </c>
      <c r="D169" s="1">
        <v>89151305511</v>
      </c>
      <c r="E169" s="29"/>
      <c r="F169" s="1">
        <v>10303</v>
      </c>
      <c r="G169" s="26" t="s">
        <v>61</v>
      </c>
      <c r="H169" s="219">
        <v>45001</v>
      </c>
      <c r="I169" s="40">
        <v>4.4800000000000004</v>
      </c>
      <c r="J169" s="40">
        <v>5.05</v>
      </c>
      <c r="K169" s="73">
        <f t="shared" si="10"/>
        <v>-0.11287128712871275</v>
      </c>
      <c r="L169" s="1">
        <v>299930</v>
      </c>
      <c r="M169" s="28" t="b">
        <f t="shared" si="11"/>
        <v>1</v>
      </c>
      <c r="N169" s="28">
        <f>VLOOKUP(A169,[3]ALIVAR!$A:$I,9,)</f>
        <v>4.4800000000000004</v>
      </c>
      <c r="O169" s="3">
        <f>VLOOKUP(L169,[4]Plan2!$A$9:$I$207,9,)</f>
        <v>5.05</v>
      </c>
      <c r="P169" s="24"/>
      <c r="Q169" s="24"/>
      <c r="R169" s="24"/>
      <c r="S169" s="24"/>
      <c r="T169" s="24"/>
      <c r="U169" s="24"/>
      <c r="V169" s="24"/>
      <c r="W169" s="24"/>
      <c r="X169" s="24"/>
    </row>
    <row r="170" spans="1:24" x14ac:dyDescent="0.25">
      <c r="A170" s="1">
        <v>299931</v>
      </c>
      <c r="B170" s="26" t="s">
        <v>365</v>
      </c>
      <c r="C170" s="1" t="s">
        <v>11</v>
      </c>
      <c r="D170" s="1">
        <v>89050402660</v>
      </c>
      <c r="E170" s="29"/>
      <c r="F170" s="1">
        <v>10103</v>
      </c>
      <c r="G170" s="26" t="s">
        <v>19</v>
      </c>
      <c r="H170" s="219">
        <v>45001</v>
      </c>
      <c r="I170" s="40">
        <v>50</v>
      </c>
      <c r="J170" s="40">
        <v>38</v>
      </c>
      <c r="K170" s="73">
        <f t="shared" si="10"/>
        <v>0.31578947368421062</v>
      </c>
      <c r="L170" s="1">
        <v>299931</v>
      </c>
      <c r="M170" s="28" t="b">
        <f t="shared" si="11"/>
        <v>1</v>
      </c>
      <c r="N170" s="28">
        <f>VLOOKUP(A170,[3]ALIVAR!$A:$I,9,)</f>
        <v>50</v>
      </c>
      <c r="O170" s="3">
        <f>VLOOKUP(L170,[4]Plan2!$A$9:$I$207,9,)</f>
        <v>38</v>
      </c>
      <c r="P170" s="24"/>
      <c r="Q170" s="24"/>
      <c r="R170" s="24"/>
      <c r="S170" s="24"/>
      <c r="T170" s="24"/>
      <c r="U170" s="24"/>
      <c r="V170" s="24"/>
      <c r="W170" s="24"/>
      <c r="X170" s="24"/>
    </row>
    <row r="171" spans="1:24" x14ac:dyDescent="0.25">
      <c r="A171" s="1">
        <v>299932</v>
      </c>
      <c r="B171" s="26" t="s">
        <v>366</v>
      </c>
      <c r="C171" s="1" t="s">
        <v>11</v>
      </c>
      <c r="D171" s="1">
        <v>89050402821</v>
      </c>
      <c r="E171" s="29"/>
      <c r="F171" s="1">
        <v>10103</v>
      </c>
      <c r="G171" s="26" t="s">
        <v>19</v>
      </c>
      <c r="H171" s="219">
        <v>45001</v>
      </c>
      <c r="I171" s="40">
        <v>38</v>
      </c>
      <c r="J171" s="40">
        <v>27.45</v>
      </c>
      <c r="K171" s="73">
        <f t="shared" si="10"/>
        <v>0.38433515482695824</v>
      </c>
      <c r="L171" s="1">
        <v>299932</v>
      </c>
      <c r="M171" s="28" t="b">
        <f t="shared" si="11"/>
        <v>1</v>
      </c>
      <c r="N171" s="28">
        <f>VLOOKUP(A171,[3]ALIVAR!$A:$I,9,)</f>
        <v>38</v>
      </c>
      <c r="O171" s="3">
        <f>VLOOKUP(L171,[4]Plan2!$A$9:$I$207,9,)</f>
        <v>27.45</v>
      </c>
      <c r="P171" s="24"/>
      <c r="Q171" s="24"/>
      <c r="R171" s="24"/>
      <c r="S171" s="24"/>
      <c r="T171" s="24"/>
      <c r="U171" s="24"/>
      <c r="V171" s="24"/>
      <c r="W171" s="24"/>
      <c r="X171" s="24"/>
    </row>
    <row r="172" spans="1:24" x14ac:dyDescent="0.25">
      <c r="A172" s="1">
        <v>299933</v>
      </c>
      <c r="B172" s="26" t="s">
        <v>367</v>
      </c>
      <c r="C172" s="1" t="s">
        <v>18</v>
      </c>
      <c r="D172" s="1">
        <v>89100800418</v>
      </c>
      <c r="E172" s="29"/>
      <c r="F172" s="1">
        <v>10202</v>
      </c>
      <c r="G172" s="26" t="s">
        <v>25</v>
      </c>
      <c r="H172" s="219">
        <v>45001</v>
      </c>
      <c r="I172" s="40">
        <v>19.400000000000002</v>
      </c>
      <c r="J172" s="40">
        <v>18.490000000000002</v>
      </c>
      <c r="K172" s="73">
        <f t="shared" si="10"/>
        <v>4.9215792320173035E-2</v>
      </c>
      <c r="L172" s="1">
        <v>299933</v>
      </c>
      <c r="M172" s="28" t="b">
        <f t="shared" si="11"/>
        <v>1</v>
      </c>
      <c r="N172" s="28">
        <f>VLOOKUP(A172,[3]ALIVAR!$A:$I,9,)</f>
        <v>19.400000000000002</v>
      </c>
      <c r="O172" s="3">
        <f>VLOOKUP(L172,[4]Plan2!$A$9:$I$207,9,)</f>
        <v>18.490000000000002</v>
      </c>
      <c r="P172" s="24"/>
      <c r="Q172" s="24"/>
      <c r="R172" s="24"/>
      <c r="S172" s="24"/>
      <c r="T172" s="24"/>
      <c r="U172" s="24"/>
      <c r="V172" s="24"/>
      <c r="W172" s="24"/>
      <c r="X172" s="24"/>
    </row>
    <row r="173" spans="1:24" x14ac:dyDescent="0.25">
      <c r="A173" s="1">
        <v>299934</v>
      </c>
      <c r="B173" s="26" t="s">
        <v>367</v>
      </c>
      <c r="C173" s="1" t="s">
        <v>18</v>
      </c>
      <c r="D173" s="1">
        <v>89100800507</v>
      </c>
      <c r="E173" s="29"/>
      <c r="F173" s="1">
        <v>10202</v>
      </c>
      <c r="G173" s="26" t="s">
        <v>25</v>
      </c>
      <c r="H173" s="219">
        <v>45001</v>
      </c>
      <c r="I173" s="198">
        <v>22.34</v>
      </c>
      <c r="J173" s="40">
        <v>21.84</v>
      </c>
      <c r="K173" s="73">
        <f t="shared" si="10"/>
        <v>2.2893772893772812E-2</v>
      </c>
      <c r="L173" s="1">
        <v>299934</v>
      </c>
      <c r="M173" s="28" t="b">
        <f t="shared" si="11"/>
        <v>1</v>
      </c>
      <c r="N173" s="28">
        <f>VLOOKUP(A173,[3]ALIVAR!$A:$I,9,)</f>
        <v>22.34</v>
      </c>
      <c r="O173" s="3">
        <f>VLOOKUP(L173,[4]Plan2!$A$9:$I$207,9,)</f>
        <v>21.84</v>
      </c>
      <c r="P173" s="24"/>
      <c r="Q173" s="24"/>
      <c r="R173" s="24"/>
      <c r="S173" s="24"/>
      <c r="T173" s="24"/>
      <c r="U173" s="24"/>
      <c r="V173" s="24"/>
      <c r="W173" s="24"/>
      <c r="X173" s="24"/>
    </row>
    <row r="174" spans="1:24" x14ac:dyDescent="0.25">
      <c r="A174" s="1">
        <v>299935</v>
      </c>
      <c r="B174" s="26" t="s">
        <v>368</v>
      </c>
      <c r="C174" s="1" t="s">
        <v>18</v>
      </c>
      <c r="D174" s="1">
        <v>89403310930</v>
      </c>
      <c r="E174" s="29"/>
      <c r="F174" s="1">
        <v>10802</v>
      </c>
      <c r="G174" s="26" t="s">
        <v>133</v>
      </c>
      <c r="H174" s="219">
        <v>45001</v>
      </c>
      <c r="I174" s="40">
        <v>69.900000000000006</v>
      </c>
      <c r="J174" s="40">
        <v>69.900000000000006</v>
      </c>
      <c r="K174" s="73">
        <f t="shared" si="10"/>
        <v>0</v>
      </c>
      <c r="L174" s="1">
        <v>299935</v>
      </c>
      <c r="M174" s="28" t="b">
        <f t="shared" si="11"/>
        <v>1</v>
      </c>
      <c r="N174" s="28">
        <f>VLOOKUP(A174,[3]ALIVAR!$A:$I,9,)</f>
        <v>69.900000000000006</v>
      </c>
      <c r="O174" s="3">
        <f>VLOOKUP(L174,[4]Plan2!$A$9:$I$207,9,)</f>
        <v>69.900000000000006</v>
      </c>
      <c r="P174" s="24"/>
      <c r="Q174" s="24"/>
      <c r="R174" s="24"/>
      <c r="S174" s="24"/>
      <c r="T174" s="24"/>
      <c r="U174" s="24"/>
      <c r="V174" s="24"/>
      <c r="W174" s="24"/>
      <c r="X174" s="24"/>
    </row>
    <row r="175" spans="1:24" x14ac:dyDescent="0.25">
      <c r="A175" s="1">
        <v>299936</v>
      </c>
      <c r="B175" s="26" t="s">
        <v>369</v>
      </c>
      <c r="C175" s="1" t="s">
        <v>18</v>
      </c>
      <c r="D175" s="1">
        <v>89403201642</v>
      </c>
      <c r="E175" s="29"/>
      <c r="F175" s="1">
        <v>10802</v>
      </c>
      <c r="G175" s="26" t="s">
        <v>133</v>
      </c>
      <c r="H175" s="219">
        <v>45001</v>
      </c>
      <c r="I175" s="40">
        <v>8.49</v>
      </c>
      <c r="J175" s="40">
        <v>7.3900000000000006</v>
      </c>
      <c r="K175" s="73">
        <f t="shared" si="10"/>
        <v>0.14884979702300405</v>
      </c>
      <c r="L175" s="1">
        <v>299936</v>
      </c>
      <c r="M175" s="28" t="b">
        <f t="shared" si="11"/>
        <v>1</v>
      </c>
      <c r="N175" s="28">
        <f>VLOOKUP(A175,[3]ALIVAR!$A:$I,9,)</f>
        <v>8.49</v>
      </c>
      <c r="O175" s="3">
        <f>VLOOKUP(L175,[4]Plan2!$A$9:$I$207,9,)</f>
        <v>7.3900000000000006</v>
      </c>
      <c r="P175" s="24"/>
      <c r="Q175" s="24"/>
      <c r="R175" s="24"/>
      <c r="S175" s="24"/>
      <c r="T175" s="24"/>
      <c r="U175" s="24"/>
      <c r="V175" s="24"/>
      <c r="W175" s="24"/>
      <c r="X175" s="24"/>
    </row>
    <row r="176" spans="1:24" x14ac:dyDescent="0.25">
      <c r="A176" s="1">
        <v>299937</v>
      </c>
      <c r="B176" s="26" t="s">
        <v>370</v>
      </c>
      <c r="C176" s="1" t="s">
        <v>18</v>
      </c>
      <c r="D176" s="1">
        <v>89151103803</v>
      </c>
      <c r="E176" s="29"/>
      <c r="F176" s="1">
        <v>10301</v>
      </c>
      <c r="G176" s="26" t="s">
        <v>27</v>
      </c>
      <c r="H176" s="219">
        <v>45001</v>
      </c>
      <c r="I176" s="40">
        <v>8.6300000000000008</v>
      </c>
      <c r="J176" s="40">
        <v>8.6300000000000008</v>
      </c>
      <c r="K176" s="73">
        <f t="shared" si="10"/>
        <v>0</v>
      </c>
      <c r="L176" s="1">
        <v>299937</v>
      </c>
      <c r="M176" s="28" t="b">
        <f t="shared" si="11"/>
        <v>1</v>
      </c>
      <c r="N176" s="28">
        <f>VLOOKUP(A176,[3]ALIVAR!$A:$I,9,)</f>
        <v>8.6300000000000008</v>
      </c>
      <c r="O176" s="3">
        <f>VLOOKUP(L176,[4]Plan2!$A$9:$I$207,9,)</f>
        <v>8.6300000000000008</v>
      </c>
      <c r="P176" s="24"/>
      <c r="Q176" s="24"/>
      <c r="R176" s="24"/>
      <c r="S176" s="24"/>
      <c r="T176" s="24"/>
      <c r="U176" s="24"/>
      <c r="V176" s="24"/>
      <c r="W176" s="24"/>
      <c r="X176" s="24"/>
    </row>
    <row r="177" spans="1:24" x14ac:dyDescent="0.25">
      <c r="A177" s="1">
        <v>299938</v>
      </c>
      <c r="B177" s="26" t="s">
        <v>371</v>
      </c>
      <c r="C177" s="1" t="s">
        <v>11</v>
      </c>
      <c r="D177" s="1">
        <v>89151603458</v>
      </c>
      <c r="E177" s="29"/>
      <c r="F177" s="1">
        <v>10302</v>
      </c>
      <c r="G177" s="26" t="s">
        <v>32</v>
      </c>
      <c r="H177" s="219">
        <v>45001</v>
      </c>
      <c r="I177" s="40">
        <v>4.99</v>
      </c>
      <c r="J177" s="40">
        <v>4.99</v>
      </c>
      <c r="K177" s="73">
        <f t="shared" si="10"/>
        <v>0</v>
      </c>
      <c r="L177" s="1">
        <v>299938</v>
      </c>
      <c r="M177" s="28" t="b">
        <f t="shared" si="11"/>
        <v>1</v>
      </c>
      <c r="N177" s="28">
        <f>VLOOKUP(A177,[3]ALIVAR!$A:$I,9,)</f>
        <v>4.99</v>
      </c>
      <c r="O177" s="3">
        <f>VLOOKUP(L177,[4]Plan2!$A$9:$I$207,9,)</f>
        <v>4.99</v>
      </c>
      <c r="P177" s="24"/>
      <c r="Q177" s="24"/>
      <c r="R177" s="24"/>
      <c r="S177" s="24"/>
      <c r="T177" s="24"/>
      <c r="U177" s="24"/>
      <c r="V177" s="24"/>
      <c r="W177" s="24"/>
      <c r="X177" s="24"/>
    </row>
    <row r="178" spans="1:24" x14ac:dyDescent="0.25">
      <c r="A178" s="1">
        <v>299939</v>
      </c>
      <c r="B178" s="26" t="s">
        <v>372</v>
      </c>
      <c r="C178" s="1" t="s">
        <v>18</v>
      </c>
      <c r="D178" s="1">
        <v>89201606501</v>
      </c>
      <c r="E178" s="29"/>
      <c r="F178" s="1">
        <v>10401</v>
      </c>
      <c r="G178" s="26" t="s">
        <v>73</v>
      </c>
      <c r="H178" s="219">
        <v>45001</v>
      </c>
      <c r="I178" s="40">
        <v>2.5</v>
      </c>
      <c r="J178" s="40">
        <v>2.4900000000000002</v>
      </c>
      <c r="K178" s="73">
        <f t="shared" si="10"/>
        <v>4.0160642570279403E-3</v>
      </c>
      <c r="L178" s="1">
        <v>299939</v>
      </c>
      <c r="M178" s="28" t="b">
        <f t="shared" si="11"/>
        <v>1</v>
      </c>
      <c r="N178" s="28">
        <f>VLOOKUP(A178,[3]ALIVAR!$A:$I,9,)</f>
        <v>2.5</v>
      </c>
      <c r="O178" s="3">
        <f>VLOOKUP(L178,[4]Plan2!$A$9:$I$207,9,)</f>
        <v>2.4900000000000002</v>
      </c>
      <c r="P178" s="24"/>
      <c r="Q178" s="24"/>
      <c r="R178" s="24"/>
      <c r="S178" s="24"/>
      <c r="T178" s="24"/>
      <c r="U178" s="24"/>
      <c r="V178" s="24"/>
      <c r="W178" s="24"/>
      <c r="X178" s="24"/>
    </row>
    <row r="179" spans="1:24" x14ac:dyDescent="0.25">
      <c r="A179" s="1">
        <v>299940</v>
      </c>
      <c r="B179" s="26" t="s">
        <v>373</v>
      </c>
      <c r="C179" s="1" t="s">
        <v>18</v>
      </c>
      <c r="D179" s="1">
        <v>89504100850</v>
      </c>
      <c r="E179" s="29"/>
      <c r="F179" s="1">
        <v>11001</v>
      </c>
      <c r="G179" s="26" t="s">
        <v>93</v>
      </c>
      <c r="H179" s="219">
        <v>45001</v>
      </c>
      <c r="I179" s="40">
        <v>6.72</v>
      </c>
      <c r="J179" s="40">
        <v>4.99</v>
      </c>
      <c r="K179" s="73">
        <f t="shared" si="10"/>
        <v>0.34669338677354689</v>
      </c>
      <c r="L179" s="1">
        <v>299940</v>
      </c>
      <c r="M179" s="28" t="b">
        <f t="shared" si="11"/>
        <v>1</v>
      </c>
      <c r="N179" s="28">
        <f>VLOOKUP(A179,[3]ALIVAR!$A:$I,9,)</f>
        <v>6.72</v>
      </c>
      <c r="O179" s="3">
        <f>VLOOKUP(L179,[4]Plan2!$A$9:$I$207,9,)</f>
        <v>4.99</v>
      </c>
      <c r="P179" s="24"/>
      <c r="Q179" s="24"/>
      <c r="R179" s="24"/>
      <c r="S179" s="24"/>
      <c r="T179" s="24"/>
      <c r="U179" s="24"/>
      <c r="V179" s="24"/>
      <c r="W179" s="24"/>
      <c r="X179" s="24"/>
    </row>
    <row r="180" spans="1:24" x14ac:dyDescent="0.25">
      <c r="A180" s="1">
        <v>304885</v>
      </c>
      <c r="B180" s="26" t="s">
        <v>20</v>
      </c>
      <c r="C180" s="1" t="s">
        <v>18</v>
      </c>
      <c r="D180" s="1">
        <v>90100900129</v>
      </c>
      <c r="E180" s="26" t="s">
        <v>185</v>
      </c>
      <c r="F180" s="1">
        <v>10201</v>
      </c>
      <c r="G180" s="26" t="s">
        <v>21</v>
      </c>
      <c r="H180" s="219">
        <v>45001</v>
      </c>
      <c r="I180" s="198">
        <v>16.9725</v>
      </c>
      <c r="J180" s="40">
        <v>16.4725</v>
      </c>
      <c r="K180" s="73">
        <f t="shared" si="10"/>
        <v>3.0353619669145626E-2</v>
      </c>
      <c r="L180" s="1">
        <v>304885</v>
      </c>
      <c r="M180" s="28" t="b">
        <f t="shared" si="11"/>
        <v>1</v>
      </c>
      <c r="N180" s="28">
        <f>VLOOKUP(A180,[3]ALIVAR!$A:$I,9,)</f>
        <v>16.9725</v>
      </c>
      <c r="O180" s="3">
        <f>VLOOKUP(L180,[4]Plan2!$A$9:$I$207,9,)</f>
        <v>16.4725</v>
      </c>
      <c r="P180" s="24"/>
      <c r="Q180" s="24"/>
      <c r="R180" s="24"/>
      <c r="S180" s="24"/>
      <c r="T180" s="24"/>
      <c r="U180" s="24"/>
      <c r="V180" s="24"/>
      <c r="W180" s="24"/>
      <c r="X180" s="24"/>
    </row>
    <row r="181" spans="1:24" x14ac:dyDescent="0.25">
      <c r="A181" s="1">
        <v>304886</v>
      </c>
      <c r="B181" s="26" t="s">
        <v>22</v>
      </c>
      <c r="C181" s="1" t="s">
        <v>18</v>
      </c>
      <c r="D181" s="1">
        <v>90100900200</v>
      </c>
      <c r="E181" s="26" t="s">
        <v>185</v>
      </c>
      <c r="F181" s="1">
        <v>10201</v>
      </c>
      <c r="G181" s="26" t="s">
        <v>21</v>
      </c>
      <c r="H181" s="219">
        <v>45001</v>
      </c>
      <c r="I181" s="40">
        <v>17.653333</v>
      </c>
      <c r="J181" s="40">
        <v>16.872857</v>
      </c>
      <c r="K181" s="73">
        <f t="shared" si="10"/>
        <v>4.6256303837577617E-2</v>
      </c>
      <c r="L181" s="1">
        <v>304886</v>
      </c>
      <c r="M181" s="28" t="b">
        <f t="shared" si="11"/>
        <v>1</v>
      </c>
      <c r="N181" s="28">
        <f>VLOOKUP(A181,[3]ALIVAR!$A:$I,9,)</f>
        <v>17.653333</v>
      </c>
      <c r="O181" s="3">
        <f>VLOOKUP(L181,[4]Plan2!$A$9:$I$207,9,)</f>
        <v>16.872857</v>
      </c>
      <c r="P181" s="24"/>
      <c r="Q181" s="24"/>
      <c r="R181" s="24"/>
      <c r="S181" s="24"/>
      <c r="T181" s="24"/>
      <c r="U181" s="24"/>
      <c r="V181" s="24"/>
      <c r="W181" s="24"/>
      <c r="X181" s="24"/>
    </row>
    <row r="182" spans="1:24" x14ac:dyDescent="0.25">
      <c r="A182" s="1">
        <v>304887</v>
      </c>
      <c r="B182" s="26" t="s">
        <v>23</v>
      </c>
      <c r="C182" s="1" t="s">
        <v>18</v>
      </c>
      <c r="D182" s="1">
        <v>90100900803</v>
      </c>
      <c r="E182" s="26" t="s">
        <v>185</v>
      </c>
      <c r="F182" s="1">
        <v>10201</v>
      </c>
      <c r="G182" s="26" t="s">
        <v>21</v>
      </c>
      <c r="H182" s="219">
        <v>45001</v>
      </c>
      <c r="I182" s="40">
        <v>5.8123529999999999</v>
      </c>
      <c r="J182" s="40">
        <v>5.8476469999999994</v>
      </c>
      <c r="K182" s="73">
        <f t="shared" si="10"/>
        <v>-6.0355900416012576E-3</v>
      </c>
      <c r="L182" s="1">
        <v>304887</v>
      </c>
      <c r="M182" s="28" t="b">
        <f t="shared" si="11"/>
        <v>1</v>
      </c>
      <c r="N182" s="28">
        <f>VLOOKUP(A182,[3]ALIVAR!$A:$I,9,)</f>
        <v>5.8123529999999999</v>
      </c>
      <c r="O182" s="3">
        <f>VLOOKUP(L182,[4]Plan2!$A$9:$I$207,9,)</f>
        <v>5.8476469999999994</v>
      </c>
      <c r="P182" s="24"/>
      <c r="Q182" s="24"/>
      <c r="R182" s="24"/>
      <c r="S182" s="24"/>
      <c r="T182" s="24"/>
      <c r="U182" s="24"/>
      <c r="V182" s="24"/>
      <c r="W182" s="24"/>
      <c r="X182" s="24"/>
    </row>
    <row r="183" spans="1:24" x14ac:dyDescent="0.25">
      <c r="A183" s="1">
        <v>304888</v>
      </c>
      <c r="B183" s="26" t="s">
        <v>177</v>
      </c>
      <c r="C183" s="1" t="s">
        <v>18</v>
      </c>
      <c r="D183" s="1">
        <v>90100902504</v>
      </c>
      <c r="E183" s="29"/>
      <c r="F183" s="1">
        <v>10201</v>
      </c>
      <c r="G183" s="26" t="s">
        <v>21</v>
      </c>
      <c r="H183" s="219">
        <v>45001</v>
      </c>
      <c r="I183" s="40">
        <v>29.6</v>
      </c>
      <c r="J183" s="40">
        <v>29.7</v>
      </c>
      <c r="K183" s="73">
        <f t="shared" si="10"/>
        <v>-3.3670033670032407E-3</v>
      </c>
      <c r="L183" s="1">
        <v>304888</v>
      </c>
      <c r="M183" s="28" t="b">
        <f t="shared" si="11"/>
        <v>1</v>
      </c>
      <c r="N183" s="28">
        <f>VLOOKUP(A183,[3]ALIVAR!$A:$I,9,)</f>
        <v>29.6</v>
      </c>
      <c r="O183" s="3">
        <f>VLOOKUP(L183,[4]Plan2!$A$9:$I$207,9,)</f>
        <v>29.7</v>
      </c>
      <c r="P183" s="24"/>
      <c r="Q183" s="24"/>
      <c r="R183" s="24"/>
      <c r="S183" s="24"/>
      <c r="T183" s="24"/>
      <c r="U183" s="24"/>
      <c r="V183" s="24"/>
      <c r="W183" s="24"/>
      <c r="X183" s="24"/>
    </row>
    <row r="184" spans="1:24" x14ac:dyDescent="0.25">
      <c r="A184" s="1">
        <v>304889</v>
      </c>
      <c r="B184" s="26" t="s">
        <v>165</v>
      </c>
      <c r="C184" s="1" t="s">
        <v>18</v>
      </c>
      <c r="D184" s="1">
        <v>90101003449</v>
      </c>
      <c r="E184" s="29"/>
      <c r="F184" s="1">
        <v>10201</v>
      </c>
      <c r="G184" s="26" t="s">
        <v>21</v>
      </c>
      <c r="H184" s="219">
        <v>45001</v>
      </c>
      <c r="I184" s="40">
        <v>12.095000000000001</v>
      </c>
      <c r="J184" s="40">
        <v>12.104000000000001</v>
      </c>
      <c r="K184" s="73">
        <f t="shared" si="10"/>
        <v>-7.4355584930607677E-4</v>
      </c>
      <c r="L184" s="1">
        <v>304889</v>
      </c>
      <c r="M184" s="28" t="b">
        <f t="shared" si="11"/>
        <v>1</v>
      </c>
      <c r="N184" s="28">
        <f>VLOOKUP(A184,[3]ALIVAR!$A:$I,9,)</f>
        <v>12.095000000000001</v>
      </c>
      <c r="O184" s="3">
        <f>VLOOKUP(L184,[4]Plan2!$A$9:$I$207,9,)</f>
        <v>12.104000000000001</v>
      </c>
      <c r="P184" s="24"/>
      <c r="Q184" s="24"/>
      <c r="R184" s="24"/>
      <c r="S184" s="24"/>
      <c r="T184" s="24"/>
      <c r="U184" s="24"/>
      <c r="V184" s="24"/>
      <c r="W184" s="24"/>
      <c r="X184" s="24"/>
    </row>
    <row r="185" spans="1:24" x14ac:dyDescent="0.25">
      <c r="A185" s="1">
        <v>304890</v>
      </c>
      <c r="B185" s="26" t="s">
        <v>140</v>
      </c>
      <c r="C185" s="1" t="s">
        <v>18</v>
      </c>
      <c r="D185" s="1">
        <v>90403301787</v>
      </c>
      <c r="E185" s="29"/>
      <c r="F185" s="1">
        <v>10802</v>
      </c>
      <c r="G185" s="26" t="s">
        <v>133</v>
      </c>
      <c r="H185" s="219">
        <v>45001</v>
      </c>
      <c r="I185" s="40">
        <v>69.284999999999997</v>
      </c>
      <c r="J185" s="40">
        <v>56.734000000000002</v>
      </c>
      <c r="K185" s="73">
        <f t="shared" si="10"/>
        <v>0.22122536750449462</v>
      </c>
      <c r="L185" s="1">
        <v>304890</v>
      </c>
      <c r="M185" s="28" t="b">
        <f t="shared" si="11"/>
        <v>1</v>
      </c>
      <c r="N185" s="28">
        <f>VLOOKUP(A185,[3]ALIVAR!$A:$I,9,)</f>
        <v>69.284999999999997</v>
      </c>
      <c r="O185" s="3">
        <f>VLOOKUP(L185,[4]Plan2!$A$9:$I$207,9,)</f>
        <v>56.734000000000002</v>
      </c>
      <c r="P185" s="24"/>
      <c r="Q185" s="24"/>
      <c r="R185" s="24"/>
      <c r="S185" s="24"/>
      <c r="T185" s="24"/>
      <c r="U185" s="24"/>
      <c r="V185" s="24"/>
      <c r="W185" s="24"/>
      <c r="X185" s="24"/>
    </row>
    <row r="186" spans="1:24" x14ac:dyDescent="0.25">
      <c r="A186" s="118">
        <v>304891</v>
      </c>
      <c r="B186" s="117" t="s">
        <v>158</v>
      </c>
      <c r="C186" s="118" t="s">
        <v>18</v>
      </c>
      <c r="D186" s="118">
        <v>90403302406</v>
      </c>
      <c r="E186" s="119"/>
      <c r="F186" s="118">
        <v>10802</v>
      </c>
      <c r="G186" s="117" t="s">
        <v>133</v>
      </c>
      <c r="H186" s="219">
        <v>45001</v>
      </c>
      <c r="I186" s="40">
        <v>54.995000000000005</v>
      </c>
      <c r="J186" s="40">
        <v>54.995000000000005</v>
      </c>
      <c r="K186" s="120">
        <f t="shared" si="10"/>
        <v>0</v>
      </c>
      <c r="L186" s="1">
        <v>304891</v>
      </c>
      <c r="M186" s="28" t="b">
        <f t="shared" si="11"/>
        <v>1</v>
      </c>
      <c r="N186" s="28">
        <f>VLOOKUP(A186,[3]ALIVAR!$A:$I,9,)</f>
        <v>54.995000000000005</v>
      </c>
      <c r="O186" s="3">
        <f>VLOOKUP(L186,[4]Plan2!$A$9:$I$207,9,)</f>
        <v>54.995000000000005</v>
      </c>
      <c r="P186" s="24"/>
      <c r="Q186" s="24"/>
      <c r="R186" s="24"/>
      <c r="S186" s="24"/>
      <c r="T186" s="24"/>
      <c r="U186" s="24"/>
      <c r="V186" s="24"/>
      <c r="W186" s="24"/>
      <c r="X186" s="24"/>
    </row>
    <row r="187" spans="1:24" x14ac:dyDescent="0.25">
      <c r="A187" s="1">
        <v>304892</v>
      </c>
      <c r="B187" s="26" t="s">
        <v>489</v>
      </c>
      <c r="C187" s="1" t="s">
        <v>18</v>
      </c>
      <c r="D187" s="1">
        <v>90403303054</v>
      </c>
      <c r="E187" s="29"/>
      <c r="F187" s="1">
        <v>10802</v>
      </c>
      <c r="G187" s="26" t="s">
        <v>133</v>
      </c>
      <c r="H187" s="219">
        <v>45001</v>
      </c>
      <c r="I187" s="40">
        <v>392.36666700000001</v>
      </c>
      <c r="J187" s="40">
        <v>392.36666700000001</v>
      </c>
      <c r="K187" s="73">
        <f t="shared" si="10"/>
        <v>0</v>
      </c>
      <c r="L187" s="1">
        <v>304892</v>
      </c>
      <c r="M187" s="28" t="b">
        <f t="shared" si="11"/>
        <v>1</v>
      </c>
      <c r="N187" s="28">
        <f>VLOOKUP(A187,[3]ALIVAR!$A:$I,9,)</f>
        <v>392.36666700000001</v>
      </c>
      <c r="O187" s="3">
        <f>VLOOKUP(L187,[4]Plan2!$A$9:$I$207,9,)</f>
        <v>392.36666700000001</v>
      </c>
      <c r="P187" s="24"/>
      <c r="Q187" s="24"/>
      <c r="R187" s="24"/>
      <c r="S187" s="24"/>
      <c r="T187" s="24"/>
      <c r="U187" s="24"/>
      <c r="V187" s="24"/>
      <c r="W187" s="24"/>
      <c r="X187" s="24"/>
    </row>
    <row r="188" spans="1:24" x14ac:dyDescent="0.25">
      <c r="A188" s="1">
        <v>304893</v>
      </c>
      <c r="B188" s="26" t="s">
        <v>132</v>
      </c>
      <c r="C188" s="1" t="s">
        <v>18</v>
      </c>
      <c r="D188" s="1">
        <v>90403303992</v>
      </c>
      <c r="E188" s="26" t="s">
        <v>185</v>
      </c>
      <c r="F188" s="1">
        <v>10802</v>
      </c>
      <c r="G188" s="26" t="s">
        <v>133</v>
      </c>
      <c r="H188" s="219">
        <v>45001</v>
      </c>
      <c r="I188" s="40">
        <v>34.456000000000003</v>
      </c>
      <c r="J188" s="40">
        <v>34.456000000000003</v>
      </c>
      <c r="K188" s="73">
        <f t="shared" si="10"/>
        <v>0</v>
      </c>
      <c r="L188" s="1">
        <v>304893</v>
      </c>
      <c r="M188" s="28" t="b">
        <f t="shared" si="11"/>
        <v>1</v>
      </c>
      <c r="N188" s="28">
        <f>VLOOKUP(A188,[3]ALIVAR!$A:$I,9,)</f>
        <v>34.456000000000003</v>
      </c>
      <c r="O188" s="3">
        <f>VLOOKUP(L188,[4]Plan2!$A$9:$I$207,9,)</f>
        <v>34.456000000000003</v>
      </c>
      <c r="P188" s="24"/>
      <c r="Q188" s="24"/>
      <c r="R188" s="24"/>
      <c r="S188" s="24"/>
      <c r="T188" s="24"/>
      <c r="U188" s="24"/>
      <c r="V188" s="24"/>
      <c r="W188" s="24"/>
      <c r="X188" s="24"/>
    </row>
    <row r="189" spans="1:24" x14ac:dyDescent="0.25">
      <c r="A189" s="1">
        <v>304894</v>
      </c>
      <c r="B189" s="26" t="s">
        <v>490</v>
      </c>
      <c r="C189" s="1" t="s">
        <v>18</v>
      </c>
      <c r="D189" s="1">
        <v>90403305502</v>
      </c>
      <c r="E189" s="29"/>
      <c r="F189" s="1">
        <v>10802</v>
      </c>
      <c r="G189" s="26" t="s">
        <v>133</v>
      </c>
      <c r="H189" s="219">
        <v>45001</v>
      </c>
      <c r="I189" s="40">
        <v>61.623332999999995</v>
      </c>
      <c r="J189" s="40">
        <v>61.656666999999999</v>
      </c>
      <c r="K189" s="73">
        <f t="shared" si="10"/>
        <v>-5.4063901962142502E-4</v>
      </c>
      <c r="L189" s="1">
        <v>304894</v>
      </c>
      <c r="M189" s="28" t="b">
        <f t="shared" si="11"/>
        <v>1</v>
      </c>
      <c r="N189" s="28">
        <f>VLOOKUP(A189,[3]ALIVAR!$A:$I,9,)</f>
        <v>61.623332999999995</v>
      </c>
      <c r="O189" s="3">
        <f>VLOOKUP(L189,[4]Plan2!$A$9:$I$207,9,)</f>
        <v>61.656666999999999</v>
      </c>
      <c r="P189" s="24"/>
      <c r="Q189" s="24"/>
      <c r="R189" s="24"/>
      <c r="S189" s="24"/>
      <c r="T189" s="24"/>
      <c r="U189" s="24"/>
      <c r="V189" s="24"/>
      <c r="W189" s="24"/>
      <c r="X189" s="24"/>
    </row>
    <row r="190" spans="1:24" x14ac:dyDescent="0.25">
      <c r="A190" s="1">
        <v>304895</v>
      </c>
      <c r="B190" s="26" t="s">
        <v>157</v>
      </c>
      <c r="C190" s="1" t="s">
        <v>18</v>
      </c>
      <c r="D190" s="1">
        <v>90403305774</v>
      </c>
      <c r="E190" s="29"/>
      <c r="F190" s="1">
        <v>10802</v>
      </c>
      <c r="G190" s="26" t="s">
        <v>133</v>
      </c>
      <c r="H190" s="219">
        <v>45001</v>
      </c>
      <c r="I190" s="40">
        <v>232.98750000000001</v>
      </c>
      <c r="J190" s="40">
        <v>241.89000000000001</v>
      </c>
      <c r="K190" s="73">
        <f t="shared" si="10"/>
        <v>-3.6803919136797703E-2</v>
      </c>
      <c r="L190" s="1">
        <v>304895</v>
      </c>
      <c r="M190" s="28" t="b">
        <f t="shared" si="11"/>
        <v>1</v>
      </c>
      <c r="N190" s="28">
        <f>VLOOKUP(A190,[3]ALIVAR!$A:$I,9,)</f>
        <v>232.98750000000001</v>
      </c>
      <c r="O190" s="3">
        <f>VLOOKUP(L190,[4]Plan2!$A$9:$I$207,9,)</f>
        <v>241.89000000000001</v>
      </c>
      <c r="P190" s="24"/>
      <c r="Q190" s="24"/>
      <c r="R190" s="24"/>
      <c r="S190" s="24"/>
      <c r="T190" s="24"/>
      <c r="U190" s="24"/>
      <c r="V190" s="24"/>
      <c r="W190" s="24"/>
      <c r="X190" s="24"/>
    </row>
    <row r="191" spans="1:24" x14ac:dyDescent="0.25">
      <c r="A191" s="118">
        <v>304896</v>
      </c>
      <c r="B191" s="117" t="s">
        <v>155</v>
      </c>
      <c r="C191" s="118" t="s">
        <v>18</v>
      </c>
      <c r="D191" s="118">
        <v>90403305936</v>
      </c>
      <c r="E191" s="119"/>
      <c r="F191" s="118">
        <v>10802</v>
      </c>
      <c r="G191" s="117" t="s">
        <v>133</v>
      </c>
      <c r="H191" s="219">
        <v>45001</v>
      </c>
      <c r="I191" s="40">
        <v>295.98500000000001</v>
      </c>
      <c r="J191" s="40">
        <v>287.03000000000003</v>
      </c>
      <c r="K191" s="120">
        <f t="shared" si="10"/>
        <v>3.1198829390655991E-2</v>
      </c>
      <c r="L191" s="1">
        <v>304896</v>
      </c>
      <c r="M191" s="28" t="b">
        <f t="shared" si="11"/>
        <v>1</v>
      </c>
      <c r="N191" s="28">
        <f>VLOOKUP(A191,[3]ALIVAR!$A:$I,9,)</f>
        <v>295.98500000000001</v>
      </c>
      <c r="O191" s="3">
        <f>VLOOKUP(L191,[4]Plan2!$A$9:$I$207,9,)</f>
        <v>287.03000000000003</v>
      </c>
      <c r="P191" s="24"/>
      <c r="Q191" s="24"/>
      <c r="R191" s="24"/>
      <c r="S191" s="24"/>
      <c r="T191" s="24"/>
      <c r="U191" s="24"/>
      <c r="V191" s="24"/>
      <c r="W191" s="24"/>
      <c r="X191" s="24"/>
    </row>
    <row r="192" spans="1:24" x14ac:dyDescent="0.25">
      <c r="A192" s="1">
        <v>304897</v>
      </c>
      <c r="B192" s="26" t="s">
        <v>156</v>
      </c>
      <c r="C192" s="1" t="s">
        <v>18</v>
      </c>
      <c r="D192" s="1">
        <v>90403306150</v>
      </c>
      <c r="E192" s="29"/>
      <c r="F192" s="1">
        <v>10802</v>
      </c>
      <c r="G192" s="26" t="s">
        <v>133</v>
      </c>
      <c r="H192" s="219">
        <v>45001</v>
      </c>
      <c r="I192" s="40">
        <v>127.32333299999999</v>
      </c>
      <c r="J192" s="40">
        <v>128.95666700000001</v>
      </c>
      <c r="K192" s="73">
        <f t="shared" si="10"/>
        <v>-1.2665758490796097E-2</v>
      </c>
      <c r="L192" s="1">
        <v>304897</v>
      </c>
      <c r="M192" s="28" t="b">
        <f t="shared" si="11"/>
        <v>1</v>
      </c>
      <c r="N192" s="28">
        <f>VLOOKUP(A192,[3]ALIVAR!$A:$I,9,)</f>
        <v>127.32333299999999</v>
      </c>
      <c r="O192" s="3">
        <f>VLOOKUP(L192,[4]Plan2!$A$9:$I$207,9,)</f>
        <v>128.95666700000001</v>
      </c>
      <c r="P192" s="24"/>
      <c r="Q192" s="24"/>
      <c r="R192" s="24"/>
      <c r="S192" s="24"/>
      <c r="T192" s="24"/>
      <c r="U192" s="24"/>
      <c r="V192" s="24"/>
      <c r="W192" s="24"/>
      <c r="X192" s="24"/>
    </row>
    <row r="193" spans="1:24" x14ac:dyDescent="0.25">
      <c r="A193" s="118">
        <v>304898</v>
      </c>
      <c r="B193" s="117" t="s">
        <v>491</v>
      </c>
      <c r="C193" s="118" t="s">
        <v>18</v>
      </c>
      <c r="D193" s="118">
        <v>90403306401</v>
      </c>
      <c r="E193" s="119"/>
      <c r="F193" s="118">
        <v>10802</v>
      </c>
      <c r="G193" s="117" t="s">
        <v>133</v>
      </c>
      <c r="H193" s="219">
        <v>45001</v>
      </c>
      <c r="I193" s="40">
        <v>68.489999999999995</v>
      </c>
      <c r="J193" s="40">
        <v>75.44</v>
      </c>
      <c r="K193" s="120">
        <f t="shared" si="10"/>
        <v>-9.2126193001060508E-2</v>
      </c>
      <c r="L193" s="1">
        <v>304898</v>
      </c>
      <c r="M193" s="28" t="b">
        <f t="shared" si="11"/>
        <v>1</v>
      </c>
      <c r="N193" s="28">
        <f>VLOOKUP(A193,[3]ALIVAR!$A:$I,9,)</f>
        <v>68.489999999999995</v>
      </c>
      <c r="O193" s="3">
        <f>VLOOKUP(L193,[4]Plan2!$A$9:$I$207,9,)</f>
        <v>75.44</v>
      </c>
      <c r="P193" s="24"/>
      <c r="Q193" s="24"/>
      <c r="R193" s="24"/>
      <c r="S193" s="24"/>
      <c r="T193" s="24"/>
      <c r="U193" s="24"/>
      <c r="V193" s="24"/>
      <c r="W193" s="24"/>
      <c r="X193" s="24"/>
    </row>
    <row r="194" spans="1:24" x14ac:dyDescent="0.25">
      <c r="A194" s="1">
        <v>304899</v>
      </c>
      <c r="B194" s="26" t="s">
        <v>160</v>
      </c>
      <c r="C194" s="1" t="s">
        <v>18</v>
      </c>
      <c r="D194" s="1">
        <v>90403307637</v>
      </c>
      <c r="E194" s="29"/>
      <c r="F194" s="1">
        <v>10802</v>
      </c>
      <c r="G194" s="26" t="s">
        <v>133</v>
      </c>
      <c r="H194" s="219">
        <v>45001</v>
      </c>
      <c r="I194" s="40">
        <v>41.61</v>
      </c>
      <c r="J194" s="40">
        <v>41.436667</v>
      </c>
      <c r="K194" s="73">
        <f t="shared" si="10"/>
        <v>4.1830825823900852E-3</v>
      </c>
      <c r="L194" s="1">
        <v>304899</v>
      </c>
      <c r="M194" s="28" t="b">
        <f t="shared" si="11"/>
        <v>1</v>
      </c>
      <c r="N194" s="28">
        <f>VLOOKUP(A194,[3]ALIVAR!$A:$I,9,)</f>
        <v>41.61</v>
      </c>
      <c r="O194" s="3">
        <f>VLOOKUP(L194,[4]Plan2!$A$9:$I$207,9,)</f>
        <v>41.436667</v>
      </c>
      <c r="P194" s="24"/>
      <c r="Q194" s="24"/>
      <c r="R194" s="24"/>
      <c r="S194" s="24"/>
      <c r="T194" s="24"/>
      <c r="U194" s="24"/>
      <c r="V194" s="24"/>
      <c r="W194" s="24"/>
      <c r="X194" s="24"/>
    </row>
    <row r="195" spans="1:24" x14ac:dyDescent="0.25">
      <c r="A195" s="118">
        <v>304900</v>
      </c>
      <c r="B195" s="117" t="s">
        <v>155</v>
      </c>
      <c r="C195" s="118" t="s">
        <v>18</v>
      </c>
      <c r="D195" s="118">
        <v>90403309257</v>
      </c>
      <c r="E195" s="119"/>
      <c r="F195" s="118">
        <v>10802</v>
      </c>
      <c r="G195" s="117" t="s">
        <v>133</v>
      </c>
      <c r="H195" s="219">
        <v>45001</v>
      </c>
      <c r="I195" s="198">
        <v>261.416</v>
      </c>
      <c r="J195" s="40">
        <v>262.19600000000003</v>
      </c>
      <c r="K195" s="120">
        <f t="shared" si="10"/>
        <v>-2.9748737585624241E-3</v>
      </c>
      <c r="L195" s="1">
        <v>304900</v>
      </c>
      <c r="M195" s="28" t="b">
        <f t="shared" si="11"/>
        <v>1</v>
      </c>
      <c r="N195" s="28">
        <f>VLOOKUP(A195,[3]ALIVAR!$A:$I,9,)</f>
        <v>261.416</v>
      </c>
      <c r="O195" s="3">
        <f>VLOOKUP(L195,[4]Plan2!$A$9:$I$207,9,)</f>
        <v>262.19600000000003</v>
      </c>
      <c r="P195" s="24"/>
      <c r="Q195" s="24"/>
      <c r="R195" s="24"/>
      <c r="S195" s="24"/>
      <c r="T195" s="24"/>
      <c r="U195" s="24"/>
      <c r="V195" s="24"/>
      <c r="W195" s="24"/>
      <c r="X195" s="24"/>
    </row>
    <row r="196" spans="1:24" x14ac:dyDescent="0.25">
      <c r="A196" s="1">
        <v>304901</v>
      </c>
      <c r="B196" s="26" t="s">
        <v>132</v>
      </c>
      <c r="C196" s="1" t="s">
        <v>18</v>
      </c>
      <c r="D196" s="1">
        <v>90403310000</v>
      </c>
      <c r="E196" s="29"/>
      <c r="F196" s="1">
        <v>10802</v>
      </c>
      <c r="G196" s="26" t="s">
        <v>133</v>
      </c>
      <c r="H196" s="219">
        <v>45001</v>
      </c>
      <c r="I196" s="40">
        <v>64.489999999999995</v>
      </c>
      <c r="J196" s="40">
        <v>70.217500000000001</v>
      </c>
      <c r="K196" s="73">
        <f t="shared" si="10"/>
        <v>-8.1567985188877534E-2</v>
      </c>
      <c r="L196" s="1">
        <v>304901</v>
      </c>
      <c r="M196" s="28" t="b">
        <f t="shared" si="11"/>
        <v>1</v>
      </c>
      <c r="N196" s="28">
        <f>VLOOKUP(A196,[3]ALIVAR!$A:$I,9,)</f>
        <v>64.489999999999995</v>
      </c>
      <c r="O196" s="3">
        <f>VLOOKUP(L196,[4]Plan2!$A$9:$I$207,9,)</f>
        <v>70.217500000000001</v>
      </c>
      <c r="P196" s="24"/>
      <c r="Q196" s="24"/>
      <c r="R196" s="24"/>
      <c r="S196" s="24"/>
      <c r="T196" s="24"/>
      <c r="U196" s="24"/>
      <c r="V196" s="24"/>
      <c r="W196" s="24"/>
      <c r="X196" s="24"/>
    </row>
    <row r="197" spans="1:24" ht="53.1" customHeight="1" x14ac:dyDescent="0.25">
      <c r="A197" s="1">
        <v>304902</v>
      </c>
      <c r="B197" s="26" t="s">
        <v>175</v>
      </c>
      <c r="C197" s="1" t="s">
        <v>18</v>
      </c>
      <c r="D197" s="1">
        <v>90403310182</v>
      </c>
      <c r="E197" s="29"/>
      <c r="F197" s="1">
        <v>10802</v>
      </c>
      <c r="G197" s="26" t="s">
        <v>133</v>
      </c>
      <c r="H197" s="219">
        <v>45001</v>
      </c>
      <c r="I197" s="198">
        <v>38.484999999999999</v>
      </c>
      <c r="J197" s="40">
        <v>40.935000000000002</v>
      </c>
      <c r="K197" s="73">
        <f t="shared" si="10"/>
        <v>-5.9850983266153679E-2</v>
      </c>
      <c r="L197" s="1">
        <v>304902</v>
      </c>
      <c r="M197" s="28" t="b">
        <f t="shared" si="11"/>
        <v>1</v>
      </c>
      <c r="N197" s="28">
        <f>VLOOKUP(A197,[3]ALIVAR!$A:$I,9,)</f>
        <v>38.484999999999999</v>
      </c>
      <c r="O197" s="3">
        <f>VLOOKUP(L197,[4]Plan2!$A$9:$I$207,9,)</f>
        <v>40.935000000000002</v>
      </c>
      <c r="P197" s="24"/>
      <c r="Q197" s="24"/>
      <c r="R197" s="24"/>
      <c r="S197" s="24"/>
      <c r="T197" s="24"/>
      <c r="U197" s="24"/>
      <c r="V197" s="24"/>
      <c r="W197" s="24"/>
      <c r="X197" s="24"/>
    </row>
    <row r="198" spans="1:24" x14ac:dyDescent="0.25">
      <c r="A198" s="1">
        <v>304903</v>
      </c>
      <c r="B198" s="26" t="s">
        <v>162</v>
      </c>
      <c r="C198" s="1" t="s">
        <v>18</v>
      </c>
      <c r="D198" s="1">
        <v>90403403008</v>
      </c>
      <c r="E198" s="29"/>
      <c r="F198" s="1">
        <v>10802</v>
      </c>
      <c r="G198" s="26" t="s">
        <v>133</v>
      </c>
      <c r="H198" s="219">
        <v>45001</v>
      </c>
      <c r="I198" s="40">
        <v>70.319630000000004</v>
      </c>
      <c r="J198" s="40">
        <v>70.775333000000003</v>
      </c>
      <c r="K198" s="73">
        <f t="shared" si="10"/>
        <v>-6.4387263285642371E-3</v>
      </c>
      <c r="L198" s="1">
        <v>304903</v>
      </c>
      <c r="M198" s="28" t="b">
        <f t="shared" si="11"/>
        <v>1</v>
      </c>
      <c r="N198" s="28">
        <f>VLOOKUP(A198,[3]ALIVAR!$A:$I,9,)</f>
        <v>70.319630000000004</v>
      </c>
      <c r="O198" s="3">
        <f>VLOOKUP(L198,[4]Plan2!$A$9:$I$207,9,)</f>
        <v>70.775333000000003</v>
      </c>
      <c r="P198" s="24"/>
      <c r="Q198" s="24"/>
      <c r="R198" s="24"/>
      <c r="S198" s="24"/>
      <c r="T198" s="24"/>
      <c r="U198" s="24"/>
      <c r="V198" s="24"/>
      <c r="W198" s="24"/>
      <c r="X198" s="24"/>
    </row>
    <row r="199" spans="1:24" ht="45.95" customHeight="1" x14ac:dyDescent="0.25">
      <c r="A199" s="1">
        <v>304904</v>
      </c>
      <c r="B199" s="26" t="s">
        <v>107</v>
      </c>
      <c r="C199" s="1" t="s">
        <v>18</v>
      </c>
      <c r="D199" s="1">
        <v>90403400335</v>
      </c>
      <c r="E199" s="26" t="s">
        <v>185</v>
      </c>
      <c r="F199" s="1">
        <v>10801</v>
      </c>
      <c r="G199" s="26" t="s">
        <v>108</v>
      </c>
      <c r="H199" s="219">
        <v>45001</v>
      </c>
      <c r="I199" s="198">
        <v>44.506667</v>
      </c>
      <c r="J199" s="40">
        <v>45.121249999999996</v>
      </c>
      <c r="K199" s="73">
        <f t="shared" si="10"/>
        <v>-1.3620699781145107E-2</v>
      </c>
      <c r="L199" s="1">
        <v>304904</v>
      </c>
      <c r="M199" s="28" t="b">
        <f t="shared" si="11"/>
        <v>1</v>
      </c>
      <c r="N199" s="28">
        <f>VLOOKUP(A199,[3]ALIVAR!$A:$I,9,)</f>
        <v>44.506667</v>
      </c>
      <c r="O199" s="3">
        <f>VLOOKUP(L199,[4]Plan2!$A$9:$I$207,9,)</f>
        <v>45.121249999999996</v>
      </c>
      <c r="P199" s="24"/>
      <c r="Q199" s="24"/>
      <c r="R199" s="24"/>
      <c r="S199" s="24"/>
      <c r="T199" s="24"/>
      <c r="U199" s="24"/>
      <c r="V199" s="24"/>
      <c r="W199" s="24"/>
      <c r="X199" s="24"/>
    </row>
    <row r="200" spans="1:24" x14ac:dyDescent="0.25">
      <c r="A200" s="1">
        <v>304905</v>
      </c>
      <c r="B200" s="26" t="s">
        <v>492</v>
      </c>
      <c r="C200" s="1" t="s">
        <v>18</v>
      </c>
      <c r="D200" s="1">
        <v>90403201642</v>
      </c>
      <c r="E200" s="29"/>
      <c r="F200" s="1">
        <v>10802</v>
      </c>
      <c r="G200" s="26" t="s">
        <v>133</v>
      </c>
      <c r="H200" s="219">
        <v>45001</v>
      </c>
      <c r="I200" s="40">
        <v>9.7233330000000002</v>
      </c>
      <c r="J200" s="40">
        <v>9.3566669999999998</v>
      </c>
      <c r="K200" s="73">
        <f t="shared" ref="K200:K206" si="12">I200/J200-1</f>
        <v>3.9187672276890906E-2</v>
      </c>
      <c r="L200" s="1">
        <v>304905</v>
      </c>
      <c r="M200" s="28" t="b">
        <f t="shared" ref="M200:M206" si="13">A200=L200</f>
        <v>1</v>
      </c>
      <c r="N200" s="28">
        <f>VLOOKUP(A200,[3]ALIVAR!$A:$I,9,)</f>
        <v>9.7233330000000002</v>
      </c>
      <c r="O200" s="3">
        <f>VLOOKUP(L200,[4]Plan2!$A$9:$I$207,9,)</f>
        <v>9.3566669999999998</v>
      </c>
      <c r="P200" s="24"/>
      <c r="Q200" s="24"/>
      <c r="R200" s="24"/>
      <c r="S200" s="24"/>
      <c r="T200" s="24"/>
      <c r="U200" s="24"/>
      <c r="V200" s="24"/>
      <c r="W200" s="24"/>
      <c r="X200" s="24"/>
    </row>
    <row r="201" spans="1:24" x14ac:dyDescent="0.25">
      <c r="A201" s="1">
        <v>304906</v>
      </c>
      <c r="B201" s="26" t="s">
        <v>360</v>
      </c>
      <c r="C201" s="1" t="s">
        <v>18</v>
      </c>
      <c r="D201" s="1">
        <v>90101000504</v>
      </c>
      <c r="E201" s="26" t="s">
        <v>185</v>
      </c>
      <c r="F201" s="1">
        <v>10201</v>
      </c>
      <c r="G201" s="26" t="s">
        <v>21</v>
      </c>
      <c r="H201" s="219">
        <v>45001</v>
      </c>
      <c r="I201" s="40">
        <v>12.804285999999999</v>
      </c>
      <c r="J201" s="40">
        <v>13.251111</v>
      </c>
      <c r="K201" s="73">
        <f t="shared" si="12"/>
        <v>-3.371981413482994E-2</v>
      </c>
      <c r="L201" s="1">
        <v>304906</v>
      </c>
      <c r="M201" s="28" t="b">
        <f t="shared" si="13"/>
        <v>1</v>
      </c>
      <c r="N201" s="28">
        <f>VLOOKUP(A201,[3]ALIVAR!$A:$I,9,)</f>
        <v>12.804285999999999</v>
      </c>
      <c r="O201" s="3">
        <f>VLOOKUP(L201,[4]Plan2!$A$9:$I$207,9,)</f>
        <v>13.251111</v>
      </c>
      <c r="P201" s="24"/>
      <c r="Q201" s="24"/>
      <c r="R201" s="24"/>
      <c r="S201" s="24"/>
      <c r="T201" s="24"/>
      <c r="U201" s="24"/>
      <c r="V201" s="24"/>
      <c r="W201" s="24"/>
      <c r="X201" s="24"/>
    </row>
    <row r="202" spans="1:24" x14ac:dyDescent="0.25">
      <c r="A202" s="1">
        <v>304907</v>
      </c>
      <c r="B202" s="26" t="s">
        <v>163</v>
      </c>
      <c r="C202" s="1" t="s">
        <v>18</v>
      </c>
      <c r="D202" s="1">
        <v>90101003368</v>
      </c>
      <c r="E202" s="29"/>
      <c r="F202" s="1">
        <v>10201</v>
      </c>
      <c r="G202" s="26" t="s">
        <v>21</v>
      </c>
      <c r="H202" s="219">
        <v>45001</v>
      </c>
      <c r="I202" s="40">
        <v>9.2945449999999994</v>
      </c>
      <c r="J202" s="40">
        <v>9.2719149999999999</v>
      </c>
      <c r="K202" s="73">
        <f t="shared" si="12"/>
        <v>2.4407039969627231E-3</v>
      </c>
      <c r="L202" s="1">
        <v>304907</v>
      </c>
      <c r="M202" s="28" t="b">
        <f t="shared" si="13"/>
        <v>1</v>
      </c>
      <c r="N202" s="28">
        <f>VLOOKUP(A202,[3]ALIVAR!$A:$I,9,)</f>
        <v>9.2945449999999994</v>
      </c>
      <c r="O202" s="3">
        <f>VLOOKUP(L202,[4]Plan2!$A$9:$I$207,9,)</f>
        <v>9.2719149999999999</v>
      </c>
      <c r="P202" s="24"/>
      <c r="Q202" s="24"/>
      <c r="R202" s="24"/>
      <c r="S202" s="24"/>
      <c r="T202" s="24"/>
      <c r="U202" s="24"/>
      <c r="V202" s="24"/>
      <c r="W202" s="24"/>
      <c r="X202" s="24"/>
    </row>
    <row r="203" spans="1:24" x14ac:dyDescent="0.25">
      <c r="A203" s="1">
        <v>304908</v>
      </c>
      <c r="B203" s="26" t="s">
        <v>142</v>
      </c>
      <c r="C203" s="1" t="s">
        <v>18</v>
      </c>
      <c r="D203" s="1">
        <v>90101003015</v>
      </c>
      <c r="E203" s="29"/>
      <c r="F203" s="1">
        <v>10201</v>
      </c>
      <c r="G203" s="26" t="s">
        <v>21</v>
      </c>
      <c r="H203" s="219">
        <v>45001</v>
      </c>
      <c r="I203" s="40">
        <v>3.023333</v>
      </c>
      <c r="J203" s="40">
        <v>3.0150000000000001</v>
      </c>
      <c r="K203" s="73">
        <f t="shared" si="12"/>
        <v>2.7638474295190729E-3</v>
      </c>
      <c r="L203" s="1">
        <v>304908</v>
      </c>
      <c r="M203" s="28" t="b">
        <f t="shared" si="13"/>
        <v>1</v>
      </c>
      <c r="N203" s="28">
        <f>VLOOKUP(A203,[3]ALIVAR!$A:$I,9,)</f>
        <v>3.023333</v>
      </c>
      <c r="O203" s="3">
        <f>VLOOKUP(L203,[4]Plan2!$A$9:$I$207,9,)</f>
        <v>3.0150000000000001</v>
      </c>
      <c r="P203" s="24"/>
      <c r="Q203" s="24"/>
      <c r="R203" s="24"/>
      <c r="S203" s="24"/>
      <c r="T203" s="24"/>
      <c r="U203" s="24"/>
      <c r="V203" s="24"/>
      <c r="W203" s="24"/>
      <c r="X203" s="24"/>
    </row>
    <row r="204" spans="1:24" x14ac:dyDescent="0.25">
      <c r="A204" s="1">
        <v>304909</v>
      </c>
      <c r="B204" s="26" t="s">
        <v>143</v>
      </c>
      <c r="C204" s="1" t="s">
        <v>18</v>
      </c>
      <c r="D204" s="1">
        <v>90101003104</v>
      </c>
      <c r="E204" s="29"/>
      <c r="F204" s="1">
        <v>10201</v>
      </c>
      <c r="G204" s="26" t="s">
        <v>21</v>
      </c>
      <c r="H204" s="219">
        <v>45001</v>
      </c>
      <c r="I204" s="40">
        <v>3.02</v>
      </c>
      <c r="J204" s="40">
        <v>2.9866669999999997</v>
      </c>
      <c r="K204" s="73">
        <f t="shared" si="12"/>
        <v>1.1160601432968598E-2</v>
      </c>
      <c r="L204" s="1">
        <v>304909</v>
      </c>
      <c r="M204" s="28" t="b">
        <f t="shared" si="13"/>
        <v>1</v>
      </c>
      <c r="N204" s="28">
        <f>VLOOKUP(A204,[3]ALIVAR!$A:$I,9,)</f>
        <v>3.02</v>
      </c>
      <c r="O204" s="3">
        <f>VLOOKUP(L204,[4]Plan2!$A$9:$I$207,9,)</f>
        <v>2.9866669999999997</v>
      </c>
      <c r="P204" s="24"/>
      <c r="Q204" s="24"/>
      <c r="R204" s="24"/>
      <c r="S204" s="24"/>
      <c r="T204" s="24"/>
      <c r="U204" s="24"/>
      <c r="V204" s="24"/>
      <c r="W204" s="24"/>
      <c r="X204" s="24"/>
    </row>
    <row r="205" spans="1:24" x14ac:dyDescent="0.25">
      <c r="A205" s="1">
        <v>304910</v>
      </c>
      <c r="B205" s="26" t="s">
        <v>143</v>
      </c>
      <c r="C205" s="1" t="s">
        <v>18</v>
      </c>
      <c r="D205" s="1">
        <v>90101003287</v>
      </c>
      <c r="E205" s="29"/>
      <c r="F205" s="1">
        <v>10201</v>
      </c>
      <c r="G205" s="26" t="s">
        <v>21</v>
      </c>
      <c r="H205" s="219">
        <v>45001</v>
      </c>
      <c r="I205" s="40">
        <v>12.4375</v>
      </c>
      <c r="J205" s="40">
        <v>12.290000000000001</v>
      </c>
      <c r="K205" s="73">
        <f t="shared" si="12"/>
        <v>1.2001627339300214E-2</v>
      </c>
      <c r="L205" s="1">
        <v>304910</v>
      </c>
      <c r="M205" s="28" t="b">
        <f t="shared" si="13"/>
        <v>1</v>
      </c>
      <c r="N205" s="28">
        <f>VLOOKUP(A205,[3]ALIVAR!$A:$I,9,)</f>
        <v>12.4375</v>
      </c>
      <c r="O205" s="3">
        <f>VLOOKUP(L205,[4]Plan2!$A$9:$I$207,9,)</f>
        <v>12.290000000000001</v>
      </c>
      <c r="P205" s="24"/>
      <c r="Q205" s="24"/>
      <c r="R205" s="24"/>
      <c r="S205" s="24"/>
      <c r="T205" s="24"/>
      <c r="U205" s="24"/>
      <c r="V205" s="24"/>
      <c r="W205" s="24"/>
      <c r="X205" s="24"/>
    </row>
    <row r="206" spans="1:24" x14ac:dyDescent="0.25">
      <c r="A206" s="1">
        <v>304911</v>
      </c>
      <c r="B206" s="26" t="s">
        <v>176</v>
      </c>
      <c r="C206" s="1" t="s">
        <v>18</v>
      </c>
      <c r="D206" s="1">
        <v>90101003520</v>
      </c>
      <c r="E206" s="29"/>
      <c r="F206" s="1">
        <v>10201</v>
      </c>
      <c r="G206" s="26" t="s">
        <v>21</v>
      </c>
      <c r="H206" s="219">
        <v>45001</v>
      </c>
      <c r="I206" s="40">
        <v>3.4612499999999997</v>
      </c>
      <c r="J206" s="40">
        <v>3.7240000000000002</v>
      </c>
      <c r="K206" s="73">
        <f t="shared" si="12"/>
        <v>-7.0555853920515665E-2</v>
      </c>
      <c r="L206" s="1">
        <v>304911</v>
      </c>
      <c r="M206" s="28" t="b">
        <f t="shared" si="13"/>
        <v>1</v>
      </c>
      <c r="N206" s="28">
        <f>VLOOKUP(A206,[3]ALIVAR!$A:$I,9,)</f>
        <v>3.4612499999999997</v>
      </c>
      <c r="O206" s="3">
        <f>VLOOKUP(L206,[4]Plan2!$A$9:$I$207,9,)</f>
        <v>3.7240000000000002</v>
      </c>
      <c r="P206" s="24"/>
      <c r="Q206" s="24"/>
      <c r="R206" s="24"/>
      <c r="S206" s="24"/>
      <c r="T206" s="24"/>
      <c r="U206" s="24"/>
      <c r="V206" s="24"/>
      <c r="W206" s="24"/>
      <c r="X206" s="24"/>
    </row>
    <row r="207" spans="1:24" x14ac:dyDescent="0.25">
      <c r="A207" s="3"/>
      <c r="B207" s="24"/>
      <c r="C207" s="24"/>
      <c r="D207" s="24"/>
      <c r="E207" s="24"/>
      <c r="F207" s="3"/>
      <c r="G207" s="24"/>
      <c r="H207" s="24"/>
      <c r="I207" s="3"/>
      <c r="J207" s="3"/>
      <c r="K207" s="3"/>
      <c r="L207" s="3"/>
      <c r="M207" s="24"/>
      <c r="N207" s="3"/>
      <c r="O207" s="3"/>
      <c r="P207" s="24"/>
      <c r="Q207" s="24"/>
      <c r="R207" s="24"/>
      <c r="S207" s="24"/>
      <c r="T207" s="24"/>
      <c r="U207" s="24"/>
      <c r="V207" s="24"/>
      <c r="W207" s="24"/>
      <c r="X207" s="24"/>
    </row>
  </sheetData>
  <autoFilter ref="A7:X206" xr:uid="{04B32AA1-794B-4FF9-9E74-07ED0A4E8E0C}"/>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5"/>
  <sheetViews>
    <sheetView showGridLines="0" workbookViewId="0">
      <selection activeCell="B21" sqref="B21"/>
    </sheetView>
  </sheetViews>
  <sheetFormatPr defaultRowHeight="15" x14ac:dyDescent="0.25"/>
  <cols>
    <col min="1" max="1" width="20.140625" customWidth="1"/>
    <col min="2" max="2" width="45.85546875" customWidth="1"/>
    <col min="4" max="4" width="41.140625" customWidth="1"/>
  </cols>
  <sheetData>
    <row r="1" spans="1:4" x14ac:dyDescent="0.25">
      <c r="A1" s="77">
        <v>44860</v>
      </c>
    </row>
    <row r="2" spans="1:4" ht="36.75" customHeight="1" x14ac:dyDescent="0.25">
      <c r="A2" s="76" t="s">
        <v>496</v>
      </c>
      <c r="B2" s="75"/>
      <c r="C2" s="75"/>
      <c r="D2" s="75"/>
    </row>
    <row r="3" spans="1:4" x14ac:dyDescent="0.25">
      <c r="A3" s="68" t="s">
        <v>495</v>
      </c>
      <c r="B3" s="68" t="s">
        <v>358</v>
      </c>
      <c r="C3" s="68" t="s">
        <v>6</v>
      </c>
      <c r="D3" s="68" t="s">
        <v>5</v>
      </c>
    </row>
    <row r="4" spans="1:4" x14ac:dyDescent="0.25">
      <c r="A4" s="30">
        <v>9875</v>
      </c>
      <c r="B4" s="22" t="s">
        <v>197</v>
      </c>
      <c r="C4" s="32" t="s">
        <v>11</v>
      </c>
      <c r="D4" s="31" t="s">
        <v>12</v>
      </c>
    </row>
    <row r="5" spans="1:4" x14ac:dyDescent="0.25">
      <c r="A5" s="30">
        <v>9888</v>
      </c>
      <c r="B5" s="22" t="s">
        <v>198</v>
      </c>
      <c r="C5" s="32" t="s">
        <v>11</v>
      </c>
      <c r="D5" s="31" t="s">
        <v>12</v>
      </c>
    </row>
    <row r="6" spans="1:4" x14ac:dyDescent="0.25">
      <c r="A6" s="30">
        <v>9891</v>
      </c>
      <c r="B6" s="22" t="s">
        <v>199</v>
      </c>
      <c r="C6" s="32" t="s">
        <v>11</v>
      </c>
      <c r="D6" s="31" t="s">
        <v>12</v>
      </c>
    </row>
    <row r="7" spans="1:4" x14ac:dyDescent="0.25">
      <c r="A7" s="30">
        <v>9894</v>
      </c>
      <c r="B7" s="22" t="s">
        <v>200</v>
      </c>
      <c r="C7" s="32" t="s">
        <v>11</v>
      </c>
      <c r="D7" s="31" t="s">
        <v>16</v>
      </c>
    </row>
    <row r="8" spans="1:4" x14ac:dyDescent="0.25">
      <c r="A8" s="30">
        <v>9896</v>
      </c>
      <c r="B8" s="22" t="s">
        <v>201</v>
      </c>
      <c r="C8" s="32" t="s">
        <v>11</v>
      </c>
      <c r="D8" s="31" t="s">
        <v>16</v>
      </c>
    </row>
    <row r="9" spans="1:4" x14ac:dyDescent="0.25">
      <c r="A9" s="30">
        <v>9899</v>
      </c>
      <c r="B9" s="31" t="s">
        <v>394</v>
      </c>
      <c r="C9" s="32" t="s">
        <v>18</v>
      </c>
      <c r="D9" s="31" t="s">
        <v>19</v>
      </c>
    </row>
    <row r="10" spans="1:4" x14ac:dyDescent="0.25">
      <c r="A10" s="71">
        <v>9903</v>
      </c>
      <c r="B10" s="70" t="s">
        <v>202</v>
      </c>
      <c r="C10" s="69" t="s">
        <v>18</v>
      </c>
      <c r="D10" s="31" t="s">
        <v>21</v>
      </c>
    </row>
    <row r="11" spans="1:4" x14ac:dyDescent="0.25">
      <c r="A11" s="71">
        <v>9904</v>
      </c>
      <c r="B11" s="70" t="s">
        <v>203</v>
      </c>
      <c r="C11" s="69" t="s">
        <v>18</v>
      </c>
      <c r="D11" s="31" t="s">
        <v>21</v>
      </c>
    </row>
    <row r="12" spans="1:4" x14ac:dyDescent="0.25">
      <c r="A12" s="71">
        <v>9908</v>
      </c>
      <c r="B12" s="70" t="s">
        <v>204</v>
      </c>
      <c r="C12" s="69" t="s">
        <v>18</v>
      </c>
      <c r="D12" s="31" t="s">
        <v>21</v>
      </c>
    </row>
    <row r="13" spans="1:4" x14ac:dyDescent="0.25">
      <c r="A13" s="71">
        <v>9910</v>
      </c>
      <c r="B13" s="74" t="s">
        <v>374</v>
      </c>
      <c r="C13" s="69" t="s">
        <v>18</v>
      </c>
      <c r="D13" s="22" t="s">
        <v>21</v>
      </c>
    </row>
    <row r="14" spans="1:4" x14ac:dyDescent="0.25">
      <c r="A14" s="30">
        <v>9921</v>
      </c>
      <c r="B14" s="22" t="s">
        <v>205</v>
      </c>
      <c r="C14" s="32" t="s">
        <v>18</v>
      </c>
      <c r="D14" s="31" t="s">
        <v>25</v>
      </c>
    </row>
    <row r="15" spans="1:4" x14ac:dyDescent="0.25">
      <c r="A15" s="30">
        <v>9925</v>
      </c>
      <c r="B15" s="22" t="s">
        <v>206</v>
      </c>
      <c r="C15" s="32" t="s">
        <v>18</v>
      </c>
      <c r="D15" s="31" t="s">
        <v>27</v>
      </c>
    </row>
    <row r="16" spans="1:4" x14ac:dyDescent="0.25">
      <c r="A16" s="30">
        <v>9926</v>
      </c>
      <c r="B16" s="22" t="s">
        <v>207</v>
      </c>
      <c r="C16" s="32" t="s">
        <v>18</v>
      </c>
      <c r="D16" s="31" t="s">
        <v>27</v>
      </c>
    </row>
    <row r="17" spans="1:4" x14ac:dyDescent="0.25">
      <c r="A17" s="30">
        <v>9932</v>
      </c>
      <c r="B17" s="22" t="s">
        <v>208</v>
      </c>
      <c r="C17" s="32" t="s">
        <v>18</v>
      </c>
      <c r="D17" s="31" t="s">
        <v>27</v>
      </c>
    </row>
    <row r="18" spans="1:4" x14ac:dyDescent="0.25">
      <c r="A18" s="30">
        <v>9937</v>
      </c>
      <c r="B18" s="22" t="s">
        <v>209</v>
      </c>
      <c r="C18" s="32" t="s">
        <v>18</v>
      </c>
      <c r="D18" s="31" t="s">
        <v>27</v>
      </c>
    </row>
    <row r="19" spans="1:4" x14ac:dyDescent="0.25">
      <c r="A19" s="30">
        <v>9939</v>
      </c>
      <c r="B19" s="22" t="s">
        <v>210</v>
      </c>
      <c r="C19" s="32" t="s">
        <v>11</v>
      </c>
      <c r="D19" s="31" t="s">
        <v>32</v>
      </c>
    </row>
    <row r="20" spans="1:4" x14ac:dyDescent="0.25">
      <c r="A20" s="30">
        <v>9940</v>
      </c>
      <c r="B20" s="22" t="s">
        <v>211</v>
      </c>
      <c r="C20" s="32" t="s">
        <v>11</v>
      </c>
      <c r="D20" s="31" t="s">
        <v>32</v>
      </c>
    </row>
    <row r="21" spans="1:4" x14ac:dyDescent="0.25">
      <c r="A21" s="30">
        <v>9941</v>
      </c>
      <c r="B21" s="22" t="s">
        <v>212</v>
      </c>
      <c r="C21" s="32" t="s">
        <v>11</v>
      </c>
      <c r="D21" s="31" t="s">
        <v>32</v>
      </c>
    </row>
    <row r="22" spans="1:4" x14ac:dyDescent="0.25">
      <c r="A22" s="30">
        <v>9942</v>
      </c>
      <c r="B22" s="22" t="s">
        <v>213</v>
      </c>
      <c r="C22" s="32" t="s">
        <v>11</v>
      </c>
      <c r="D22" s="31" t="s">
        <v>32</v>
      </c>
    </row>
    <row r="23" spans="1:4" x14ac:dyDescent="0.25">
      <c r="A23" s="30">
        <v>9943</v>
      </c>
      <c r="B23" s="22" t="s">
        <v>214</v>
      </c>
      <c r="C23" s="32" t="s">
        <v>11</v>
      </c>
      <c r="D23" s="31" t="s">
        <v>32</v>
      </c>
    </row>
    <row r="24" spans="1:4" x14ac:dyDescent="0.25">
      <c r="A24" s="30">
        <v>9944</v>
      </c>
      <c r="B24" s="22" t="s">
        <v>215</v>
      </c>
      <c r="C24" s="32" t="s">
        <v>11</v>
      </c>
      <c r="D24" s="31" t="s">
        <v>32</v>
      </c>
    </row>
    <row r="25" spans="1:4" x14ac:dyDescent="0.25">
      <c r="A25" s="30">
        <v>9945</v>
      </c>
      <c r="B25" s="22" t="s">
        <v>216</v>
      </c>
      <c r="C25" s="32" t="s">
        <v>11</v>
      </c>
      <c r="D25" s="31" t="s">
        <v>32</v>
      </c>
    </row>
    <row r="26" spans="1:4" x14ac:dyDescent="0.25">
      <c r="A26" s="30">
        <v>9946</v>
      </c>
      <c r="B26" s="22" t="s">
        <v>217</v>
      </c>
      <c r="C26" s="32" t="s">
        <v>11</v>
      </c>
      <c r="D26" s="31" t="s">
        <v>32</v>
      </c>
    </row>
    <row r="27" spans="1:4" x14ac:dyDescent="0.25">
      <c r="A27" s="30">
        <v>9947</v>
      </c>
      <c r="B27" s="22" t="s">
        <v>218</v>
      </c>
      <c r="C27" s="32" t="s">
        <v>11</v>
      </c>
      <c r="D27" s="31" t="s">
        <v>32</v>
      </c>
    </row>
    <row r="28" spans="1:4" x14ac:dyDescent="0.25">
      <c r="A28" s="30">
        <v>9948</v>
      </c>
      <c r="B28" s="22" t="s">
        <v>219</v>
      </c>
      <c r="C28" s="32" t="s">
        <v>11</v>
      </c>
      <c r="D28" s="31" t="s">
        <v>32</v>
      </c>
    </row>
    <row r="29" spans="1:4" x14ac:dyDescent="0.25">
      <c r="A29" s="30">
        <v>9949</v>
      </c>
      <c r="B29" s="22" t="s">
        <v>220</v>
      </c>
      <c r="C29" s="32" t="s">
        <v>11</v>
      </c>
      <c r="D29" s="31" t="s">
        <v>32</v>
      </c>
    </row>
    <row r="30" spans="1:4" x14ac:dyDescent="0.25">
      <c r="A30" s="30">
        <v>9950</v>
      </c>
      <c r="B30" s="22" t="s">
        <v>221</v>
      </c>
      <c r="C30" s="32" t="s">
        <v>11</v>
      </c>
      <c r="D30" s="31" t="s">
        <v>32</v>
      </c>
    </row>
    <row r="31" spans="1:4" x14ac:dyDescent="0.25">
      <c r="A31" s="30">
        <v>9951</v>
      </c>
      <c r="B31" s="22" t="s">
        <v>222</v>
      </c>
      <c r="C31" s="32" t="s">
        <v>11</v>
      </c>
      <c r="D31" s="31" t="s">
        <v>32</v>
      </c>
    </row>
    <row r="32" spans="1:4" x14ac:dyDescent="0.25">
      <c r="A32" s="30">
        <v>9952</v>
      </c>
      <c r="B32" s="22" t="s">
        <v>223</v>
      </c>
      <c r="C32" s="32" t="s">
        <v>11</v>
      </c>
      <c r="D32" s="31" t="s">
        <v>32</v>
      </c>
    </row>
    <row r="33" spans="1:4" x14ac:dyDescent="0.25">
      <c r="A33" s="30">
        <v>9953</v>
      </c>
      <c r="B33" s="22" t="s">
        <v>224</v>
      </c>
      <c r="C33" s="32" t="s">
        <v>11</v>
      </c>
      <c r="D33" s="31" t="s">
        <v>32</v>
      </c>
    </row>
    <row r="34" spans="1:4" x14ac:dyDescent="0.25">
      <c r="A34" s="10">
        <v>9954</v>
      </c>
      <c r="B34" s="31" t="s">
        <v>375</v>
      </c>
      <c r="C34" s="32" t="s">
        <v>11</v>
      </c>
      <c r="D34" s="22" t="s">
        <v>32</v>
      </c>
    </row>
    <row r="35" spans="1:4" x14ac:dyDescent="0.25">
      <c r="A35" s="30">
        <v>9955</v>
      </c>
      <c r="B35" s="22" t="s">
        <v>225</v>
      </c>
      <c r="C35" s="32" t="s">
        <v>11</v>
      </c>
      <c r="D35" s="31" t="s">
        <v>32</v>
      </c>
    </row>
    <row r="36" spans="1:4" x14ac:dyDescent="0.25">
      <c r="A36" s="30">
        <v>9956</v>
      </c>
      <c r="B36" s="22" t="s">
        <v>226</v>
      </c>
      <c r="C36" s="32" t="s">
        <v>11</v>
      </c>
      <c r="D36" s="31" t="s">
        <v>32</v>
      </c>
    </row>
    <row r="37" spans="1:4" x14ac:dyDescent="0.25">
      <c r="A37" s="30">
        <v>9957</v>
      </c>
      <c r="B37" s="22" t="s">
        <v>227</v>
      </c>
      <c r="C37" s="32" t="s">
        <v>11</v>
      </c>
      <c r="D37" s="31" t="s">
        <v>32</v>
      </c>
    </row>
    <row r="38" spans="1:4" x14ac:dyDescent="0.25">
      <c r="A38" s="30">
        <v>9958</v>
      </c>
      <c r="B38" s="22" t="s">
        <v>228</v>
      </c>
      <c r="C38" s="32" t="s">
        <v>11</v>
      </c>
      <c r="D38" s="31" t="s">
        <v>32</v>
      </c>
    </row>
    <row r="39" spans="1:4" x14ac:dyDescent="0.25">
      <c r="A39" s="30">
        <v>9959</v>
      </c>
      <c r="B39" s="22" t="s">
        <v>229</v>
      </c>
      <c r="C39" s="32" t="s">
        <v>11</v>
      </c>
      <c r="D39" s="31" t="s">
        <v>32</v>
      </c>
    </row>
    <row r="40" spans="1:4" x14ac:dyDescent="0.25">
      <c r="A40" s="30">
        <v>9961</v>
      </c>
      <c r="B40" s="22" t="s">
        <v>230</v>
      </c>
      <c r="C40" s="32" t="s">
        <v>11</v>
      </c>
      <c r="D40" s="31" t="s">
        <v>32</v>
      </c>
    </row>
    <row r="41" spans="1:4" x14ac:dyDescent="0.25">
      <c r="A41" s="30">
        <v>9963</v>
      </c>
      <c r="B41" s="22" t="s">
        <v>231</v>
      </c>
      <c r="C41" s="32" t="s">
        <v>11</v>
      </c>
      <c r="D41" s="31" t="s">
        <v>32</v>
      </c>
    </row>
    <row r="42" spans="1:4" x14ac:dyDescent="0.25">
      <c r="A42" s="30">
        <v>9965</v>
      </c>
      <c r="B42" s="22" t="s">
        <v>232</v>
      </c>
      <c r="C42" s="32" t="s">
        <v>11</v>
      </c>
      <c r="D42" s="31" t="s">
        <v>32</v>
      </c>
    </row>
    <row r="43" spans="1:4" x14ac:dyDescent="0.25">
      <c r="A43" s="30">
        <v>9966</v>
      </c>
      <c r="B43" s="22" t="s">
        <v>233</v>
      </c>
      <c r="C43" s="32" t="s">
        <v>11</v>
      </c>
      <c r="D43" s="31" t="s">
        <v>32</v>
      </c>
    </row>
    <row r="44" spans="1:4" x14ac:dyDescent="0.25">
      <c r="A44" s="30">
        <v>9967</v>
      </c>
      <c r="B44" s="22" t="s">
        <v>234</v>
      </c>
      <c r="C44" s="32" t="s">
        <v>11</v>
      </c>
      <c r="D44" s="31" t="s">
        <v>32</v>
      </c>
    </row>
    <row r="45" spans="1:4" x14ac:dyDescent="0.25">
      <c r="A45" s="30">
        <v>9968</v>
      </c>
      <c r="B45" s="22" t="s">
        <v>235</v>
      </c>
      <c r="C45" s="32" t="s">
        <v>11</v>
      </c>
      <c r="D45" s="31" t="s">
        <v>32</v>
      </c>
    </row>
    <row r="46" spans="1:4" x14ac:dyDescent="0.25">
      <c r="A46" s="30">
        <v>9969</v>
      </c>
      <c r="B46" s="22" t="s">
        <v>236</v>
      </c>
      <c r="C46" s="32" t="s">
        <v>11</v>
      </c>
      <c r="D46" s="31" t="s">
        <v>32</v>
      </c>
    </row>
    <row r="47" spans="1:4" x14ac:dyDescent="0.25">
      <c r="A47" s="30">
        <v>9970</v>
      </c>
      <c r="B47" s="22" t="s">
        <v>237</v>
      </c>
      <c r="C47" s="32" t="s">
        <v>11</v>
      </c>
      <c r="D47" s="31" t="s">
        <v>32</v>
      </c>
    </row>
    <row r="48" spans="1:4" x14ac:dyDescent="0.25">
      <c r="A48" s="30">
        <v>9971</v>
      </c>
      <c r="B48" s="22" t="s">
        <v>238</v>
      </c>
      <c r="C48" s="32" t="s">
        <v>11</v>
      </c>
      <c r="D48" s="31" t="s">
        <v>61</v>
      </c>
    </row>
    <row r="49" spans="1:4" x14ac:dyDescent="0.25">
      <c r="A49" s="30">
        <v>9973</v>
      </c>
      <c r="B49" s="22" t="s">
        <v>239</v>
      </c>
      <c r="C49" s="32" t="s">
        <v>11</v>
      </c>
      <c r="D49" s="31" t="s">
        <v>61</v>
      </c>
    </row>
    <row r="50" spans="1:4" x14ac:dyDescent="0.25">
      <c r="A50" s="30">
        <v>9974</v>
      </c>
      <c r="B50" s="22" t="s">
        <v>240</v>
      </c>
      <c r="C50" s="32" t="s">
        <v>11</v>
      </c>
      <c r="D50" s="31" t="s">
        <v>61</v>
      </c>
    </row>
    <row r="51" spans="1:4" x14ac:dyDescent="0.25">
      <c r="A51" s="30">
        <v>9975</v>
      </c>
      <c r="B51" s="22" t="s">
        <v>241</v>
      </c>
      <c r="C51" s="32" t="s">
        <v>11</v>
      </c>
      <c r="D51" s="31" t="s">
        <v>61</v>
      </c>
    </row>
    <row r="52" spans="1:4" x14ac:dyDescent="0.25">
      <c r="A52" s="30">
        <v>9976</v>
      </c>
      <c r="B52" s="22" t="s">
        <v>242</v>
      </c>
      <c r="C52" s="32" t="s">
        <v>11</v>
      </c>
      <c r="D52" s="31" t="s">
        <v>61</v>
      </c>
    </row>
    <row r="53" spans="1:4" x14ac:dyDescent="0.25">
      <c r="A53" s="30">
        <v>9977</v>
      </c>
      <c r="B53" s="22" t="s">
        <v>243</v>
      </c>
      <c r="C53" s="32" t="s">
        <v>11</v>
      </c>
      <c r="D53" s="31" t="s">
        <v>61</v>
      </c>
    </row>
    <row r="54" spans="1:4" x14ac:dyDescent="0.25">
      <c r="A54" s="30">
        <v>9978</v>
      </c>
      <c r="B54" s="22" t="s">
        <v>244</v>
      </c>
      <c r="C54" s="32" t="s">
        <v>11</v>
      </c>
      <c r="D54" s="31" t="s">
        <v>61</v>
      </c>
    </row>
    <row r="55" spans="1:4" x14ac:dyDescent="0.25">
      <c r="A55" s="30">
        <v>9980</v>
      </c>
      <c r="B55" s="22" t="s">
        <v>245</v>
      </c>
      <c r="C55" s="32" t="s">
        <v>11</v>
      </c>
      <c r="D55" s="31" t="s">
        <v>61</v>
      </c>
    </row>
    <row r="56" spans="1:4" x14ac:dyDescent="0.25">
      <c r="A56" s="30">
        <v>9982</v>
      </c>
      <c r="B56" s="22" t="s">
        <v>246</v>
      </c>
      <c r="C56" s="32" t="s">
        <v>11</v>
      </c>
      <c r="D56" s="31" t="s">
        <v>61</v>
      </c>
    </row>
    <row r="57" spans="1:4" x14ac:dyDescent="0.25">
      <c r="A57" s="30">
        <v>9983</v>
      </c>
      <c r="B57" s="22" t="s">
        <v>247</v>
      </c>
      <c r="C57" s="32" t="s">
        <v>11</v>
      </c>
      <c r="D57" s="31" t="s">
        <v>61</v>
      </c>
    </row>
    <row r="58" spans="1:4" x14ac:dyDescent="0.25">
      <c r="A58" s="30">
        <v>9984</v>
      </c>
      <c r="B58" s="22" t="s">
        <v>248</v>
      </c>
      <c r="C58" s="32" t="s">
        <v>11</v>
      </c>
      <c r="D58" s="31" t="s">
        <v>61</v>
      </c>
    </row>
    <row r="59" spans="1:4" x14ac:dyDescent="0.25">
      <c r="A59" s="30">
        <v>9990</v>
      </c>
      <c r="B59" s="22" t="s">
        <v>249</v>
      </c>
      <c r="C59" s="32" t="s">
        <v>18</v>
      </c>
      <c r="D59" s="31" t="s">
        <v>73</v>
      </c>
    </row>
    <row r="60" spans="1:4" x14ac:dyDescent="0.25">
      <c r="A60" s="30">
        <v>9992</v>
      </c>
      <c r="B60" s="22" t="s">
        <v>250</v>
      </c>
      <c r="C60" s="32" t="s">
        <v>18</v>
      </c>
      <c r="D60" s="31" t="s">
        <v>73</v>
      </c>
    </row>
    <row r="61" spans="1:4" x14ac:dyDescent="0.25">
      <c r="A61" s="30">
        <v>9995</v>
      </c>
      <c r="B61" s="36" t="s">
        <v>251</v>
      </c>
      <c r="C61" s="32" t="s">
        <v>18</v>
      </c>
      <c r="D61" s="31" t="s">
        <v>73</v>
      </c>
    </row>
    <row r="62" spans="1:4" x14ac:dyDescent="0.25">
      <c r="A62" s="30">
        <v>9996</v>
      </c>
      <c r="B62" s="22" t="s">
        <v>252</v>
      </c>
      <c r="C62" s="32" t="s">
        <v>18</v>
      </c>
      <c r="D62" s="31" t="s">
        <v>73</v>
      </c>
    </row>
    <row r="63" spans="1:4" x14ac:dyDescent="0.25">
      <c r="A63" s="30">
        <v>10002</v>
      </c>
      <c r="B63" s="22" t="s">
        <v>253</v>
      </c>
      <c r="C63" s="32" t="s">
        <v>18</v>
      </c>
      <c r="D63" s="31" t="s">
        <v>73</v>
      </c>
    </row>
    <row r="64" spans="1:4" x14ac:dyDescent="0.25">
      <c r="A64" s="30">
        <v>10005</v>
      </c>
      <c r="B64" s="22" t="s">
        <v>254</v>
      </c>
      <c r="C64" s="32" t="s">
        <v>18</v>
      </c>
      <c r="D64" s="31" t="s">
        <v>73</v>
      </c>
    </row>
    <row r="65" spans="1:4" x14ac:dyDescent="0.25">
      <c r="A65" s="30">
        <v>10009</v>
      </c>
      <c r="B65" s="22" t="s">
        <v>255</v>
      </c>
      <c r="C65" s="32" t="s">
        <v>18</v>
      </c>
      <c r="D65" s="31" t="s">
        <v>80</v>
      </c>
    </row>
    <row r="66" spans="1:4" x14ac:dyDescent="0.25">
      <c r="A66" s="30">
        <v>10011</v>
      </c>
      <c r="B66" s="22" t="s">
        <v>256</v>
      </c>
      <c r="C66" s="32" t="s">
        <v>11</v>
      </c>
      <c r="D66" s="31" t="s">
        <v>82</v>
      </c>
    </row>
    <row r="67" spans="1:4" x14ac:dyDescent="0.25">
      <c r="A67" s="30">
        <v>10013</v>
      </c>
      <c r="B67" s="22" t="s">
        <v>257</v>
      </c>
      <c r="C67" s="32" t="s">
        <v>18</v>
      </c>
      <c r="D67" s="31" t="s">
        <v>84</v>
      </c>
    </row>
    <row r="68" spans="1:4" x14ac:dyDescent="0.25">
      <c r="A68" s="30">
        <v>10015</v>
      </c>
      <c r="B68" s="36" t="s">
        <v>376</v>
      </c>
      <c r="C68" s="32" t="s">
        <v>18</v>
      </c>
      <c r="D68" s="22" t="s">
        <v>84</v>
      </c>
    </row>
    <row r="69" spans="1:4" x14ac:dyDescent="0.25">
      <c r="A69" s="30">
        <v>10017</v>
      </c>
      <c r="B69" s="22" t="s">
        <v>258</v>
      </c>
      <c r="C69" s="32" t="s">
        <v>18</v>
      </c>
      <c r="D69" s="31" t="s">
        <v>86</v>
      </c>
    </row>
    <row r="70" spans="1:4" x14ac:dyDescent="0.25">
      <c r="A70" s="30">
        <v>10020</v>
      </c>
      <c r="B70" s="22" t="s">
        <v>259</v>
      </c>
      <c r="C70" s="32" t="s">
        <v>18</v>
      </c>
      <c r="D70" s="31" t="s">
        <v>86</v>
      </c>
    </row>
    <row r="71" spans="1:4" x14ac:dyDescent="0.25">
      <c r="A71" s="30">
        <v>10030</v>
      </c>
      <c r="B71" s="22" t="s">
        <v>260</v>
      </c>
      <c r="C71" s="32" t="s">
        <v>18</v>
      </c>
      <c r="D71" s="31" t="s">
        <v>89</v>
      </c>
    </row>
    <row r="72" spans="1:4" x14ac:dyDescent="0.25">
      <c r="A72" s="30">
        <v>10032</v>
      </c>
      <c r="B72" s="22" t="s">
        <v>261</v>
      </c>
      <c r="C72" s="32" t="s">
        <v>18</v>
      </c>
      <c r="D72" s="31" t="s">
        <v>91</v>
      </c>
    </row>
    <row r="73" spans="1:4" x14ac:dyDescent="0.25">
      <c r="A73" s="30">
        <v>10043</v>
      </c>
      <c r="B73" s="22" t="s">
        <v>262</v>
      </c>
      <c r="C73" s="32" t="s">
        <v>18</v>
      </c>
      <c r="D73" s="31" t="s">
        <v>93</v>
      </c>
    </row>
    <row r="74" spans="1:4" x14ac:dyDescent="0.25">
      <c r="A74" s="30">
        <v>10045</v>
      </c>
      <c r="B74" s="22" t="s">
        <v>263</v>
      </c>
      <c r="C74" s="32" t="s">
        <v>18</v>
      </c>
      <c r="D74" s="31" t="s">
        <v>93</v>
      </c>
    </row>
    <row r="75" spans="1:4" x14ac:dyDescent="0.25">
      <c r="A75" s="30">
        <v>10046</v>
      </c>
      <c r="B75" s="22" t="s">
        <v>264</v>
      </c>
      <c r="C75" s="32" t="s">
        <v>18</v>
      </c>
      <c r="D75" s="31" t="s">
        <v>93</v>
      </c>
    </row>
    <row r="76" spans="1:4" x14ac:dyDescent="0.25">
      <c r="A76" s="30">
        <v>10049</v>
      </c>
      <c r="B76" s="22" t="s">
        <v>265</v>
      </c>
      <c r="C76" s="32" t="s">
        <v>18</v>
      </c>
      <c r="D76" s="31" t="s">
        <v>93</v>
      </c>
    </row>
    <row r="77" spans="1:4" x14ac:dyDescent="0.25">
      <c r="A77" s="30">
        <v>10061</v>
      </c>
      <c r="B77" s="22" t="s">
        <v>266</v>
      </c>
      <c r="C77" s="32" t="s">
        <v>18</v>
      </c>
      <c r="D77" s="31" t="s">
        <v>98</v>
      </c>
    </row>
    <row r="78" spans="1:4" x14ac:dyDescent="0.25">
      <c r="A78" s="30">
        <v>10062</v>
      </c>
      <c r="B78" s="22" t="s">
        <v>267</v>
      </c>
      <c r="C78" s="32" t="s">
        <v>18</v>
      </c>
      <c r="D78" s="31" t="s">
        <v>98</v>
      </c>
    </row>
    <row r="79" spans="1:4" x14ac:dyDescent="0.25">
      <c r="A79" s="30">
        <v>10063</v>
      </c>
      <c r="B79" s="22" t="s">
        <v>268</v>
      </c>
      <c r="C79" s="32" t="s">
        <v>18</v>
      </c>
      <c r="D79" s="31" t="s">
        <v>98</v>
      </c>
    </row>
    <row r="80" spans="1:4" x14ac:dyDescent="0.25">
      <c r="A80" s="30">
        <v>10064</v>
      </c>
      <c r="B80" s="22" t="s">
        <v>269</v>
      </c>
      <c r="C80" s="32" t="s">
        <v>18</v>
      </c>
      <c r="D80" s="31" t="s">
        <v>98</v>
      </c>
    </row>
    <row r="81" spans="1:4" x14ac:dyDescent="0.25">
      <c r="A81" s="30">
        <v>10158</v>
      </c>
      <c r="B81" s="22" t="s">
        <v>270</v>
      </c>
      <c r="C81" s="32" t="s">
        <v>11</v>
      </c>
      <c r="D81" s="31" t="s">
        <v>61</v>
      </c>
    </row>
    <row r="82" spans="1:4" x14ac:dyDescent="0.25">
      <c r="A82" s="30">
        <v>10160</v>
      </c>
      <c r="B82" s="22" t="s">
        <v>271</v>
      </c>
      <c r="C82" s="32" t="s">
        <v>11</v>
      </c>
      <c r="D82" s="31" t="s">
        <v>61</v>
      </c>
    </row>
    <row r="83" spans="1:4" x14ac:dyDescent="0.25">
      <c r="A83" s="30">
        <v>10162</v>
      </c>
      <c r="B83" s="36" t="s">
        <v>272</v>
      </c>
      <c r="C83" s="32" t="s">
        <v>11</v>
      </c>
      <c r="D83" s="31" t="s">
        <v>61</v>
      </c>
    </row>
    <row r="84" spans="1:4" x14ac:dyDescent="0.25">
      <c r="A84" s="30">
        <v>10163</v>
      </c>
      <c r="B84" s="22" t="s">
        <v>273</v>
      </c>
      <c r="C84" s="32" t="s">
        <v>11</v>
      </c>
      <c r="D84" s="31" t="s">
        <v>61</v>
      </c>
    </row>
    <row r="85" spans="1:4" x14ac:dyDescent="0.25">
      <c r="A85" s="30">
        <v>10165</v>
      </c>
      <c r="B85" s="22" t="s">
        <v>274</v>
      </c>
      <c r="C85" s="32" t="s">
        <v>18</v>
      </c>
      <c r="D85" s="31" t="s">
        <v>73</v>
      </c>
    </row>
    <row r="86" spans="1:4" x14ac:dyDescent="0.25">
      <c r="A86" s="71">
        <v>10223</v>
      </c>
      <c r="B86" s="70" t="s">
        <v>275</v>
      </c>
      <c r="C86" s="69" t="s">
        <v>18</v>
      </c>
      <c r="D86" s="31" t="s">
        <v>108</v>
      </c>
    </row>
    <row r="87" spans="1:4" x14ac:dyDescent="0.25">
      <c r="A87" s="30">
        <v>10801</v>
      </c>
      <c r="B87" s="22" t="s">
        <v>276</v>
      </c>
      <c r="C87" s="32" t="s">
        <v>18</v>
      </c>
      <c r="D87" s="31" t="s">
        <v>80</v>
      </c>
    </row>
    <row r="88" spans="1:4" x14ac:dyDescent="0.25">
      <c r="A88" s="30">
        <v>10802</v>
      </c>
      <c r="B88" s="22" t="s">
        <v>277</v>
      </c>
      <c r="C88" s="32" t="s">
        <v>18</v>
      </c>
      <c r="D88" s="31" t="s">
        <v>80</v>
      </c>
    </row>
    <row r="89" spans="1:4" x14ac:dyDescent="0.25">
      <c r="A89" s="30">
        <v>10804</v>
      </c>
      <c r="B89" s="22" t="s">
        <v>278</v>
      </c>
      <c r="C89" s="32" t="s">
        <v>18</v>
      </c>
      <c r="D89" s="31" t="s">
        <v>93</v>
      </c>
    </row>
    <row r="90" spans="1:4" x14ac:dyDescent="0.25">
      <c r="A90" s="30">
        <v>12329</v>
      </c>
      <c r="B90" s="22" t="s">
        <v>279</v>
      </c>
      <c r="C90" s="32" t="s">
        <v>11</v>
      </c>
      <c r="D90" s="31" t="s">
        <v>61</v>
      </c>
    </row>
    <row r="91" spans="1:4" x14ac:dyDescent="0.25">
      <c r="A91" s="30">
        <v>22752</v>
      </c>
      <c r="B91" s="22" t="s">
        <v>280</v>
      </c>
      <c r="C91" s="32" t="s">
        <v>11</v>
      </c>
      <c r="D91" s="31" t="s">
        <v>32</v>
      </c>
    </row>
    <row r="92" spans="1:4" x14ac:dyDescent="0.25">
      <c r="A92" s="30">
        <v>22764</v>
      </c>
      <c r="B92" s="22" t="s">
        <v>281</v>
      </c>
      <c r="C92" s="32" t="s">
        <v>18</v>
      </c>
      <c r="D92" s="31" t="s">
        <v>93</v>
      </c>
    </row>
    <row r="93" spans="1:4" x14ac:dyDescent="0.25">
      <c r="A93" s="30">
        <v>22765</v>
      </c>
      <c r="B93" s="22" t="s">
        <v>282</v>
      </c>
      <c r="C93" s="32" t="s">
        <v>18</v>
      </c>
      <c r="D93" s="31" t="s">
        <v>93</v>
      </c>
    </row>
    <row r="94" spans="1:4" x14ac:dyDescent="0.25">
      <c r="A94" s="30">
        <v>22766</v>
      </c>
      <c r="B94" s="22" t="s">
        <v>283</v>
      </c>
      <c r="C94" s="32" t="s">
        <v>18</v>
      </c>
      <c r="D94" s="31" t="s">
        <v>93</v>
      </c>
    </row>
    <row r="95" spans="1:4" x14ac:dyDescent="0.25">
      <c r="A95" s="30">
        <v>22818</v>
      </c>
      <c r="B95" s="22" t="s">
        <v>284</v>
      </c>
      <c r="C95" s="32" t="s">
        <v>18</v>
      </c>
      <c r="D95" s="31" t="s">
        <v>118</v>
      </c>
    </row>
    <row r="96" spans="1:4" x14ac:dyDescent="0.25">
      <c r="A96" s="30">
        <v>22823</v>
      </c>
      <c r="B96" s="22" t="s">
        <v>285</v>
      </c>
      <c r="C96" s="32" t="s">
        <v>18</v>
      </c>
      <c r="D96" s="31" t="s">
        <v>73</v>
      </c>
    </row>
    <row r="97" spans="1:4" x14ac:dyDescent="0.25">
      <c r="A97" s="30">
        <v>26219</v>
      </c>
      <c r="B97" s="22" t="s">
        <v>286</v>
      </c>
      <c r="C97" s="32" t="s">
        <v>11</v>
      </c>
      <c r="D97" s="31" t="s">
        <v>32</v>
      </c>
    </row>
    <row r="98" spans="1:4" x14ac:dyDescent="0.25">
      <c r="A98" s="30">
        <v>32262</v>
      </c>
      <c r="B98" s="22" t="s">
        <v>287</v>
      </c>
      <c r="C98" s="32" t="s">
        <v>11</v>
      </c>
      <c r="D98" s="31" t="s">
        <v>27</v>
      </c>
    </row>
    <row r="99" spans="1:4" x14ac:dyDescent="0.25">
      <c r="A99" s="30">
        <v>32263</v>
      </c>
      <c r="B99" s="22" t="s">
        <v>288</v>
      </c>
      <c r="C99" s="32" t="s">
        <v>11</v>
      </c>
      <c r="D99" s="31" t="s">
        <v>27</v>
      </c>
    </row>
    <row r="100" spans="1:4" x14ac:dyDescent="0.25">
      <c r="A100" s="30">
        <v>32264</v>
      </c>
      <c r="B100" s="22" t="s">
        <v>289</v>
      </c>
      <c r="C100" s="32" t="s">
        <v>18</v>
      </c>
      <c r="D100" s="31" t="s">
        <v>27</v>
      </c>
    </row>
    <row r="101" spans="1:4" x14ac:dyDescent="0.25">
      <c r="A101" s="30">
        <v>32265</v>
      </c>
      <c r="B101" s="22" t="s">
        <v>290</v>
      </c>
      <c r="C101" s="32" t="s">
        <v>18</v>
      </c>
      <c r="D101" s="31" t="s">
        <v>27</v>
      </c>
    </row>
    <row r="102" spans="1:4" x14ac:dyDescent="0.25">
      <c r="A102" s="30">
        <v>32266</v>
      </c>
      <c r="B102" s="22" t="s">
        <v>291</v>
      </c>
      <c r="C102" s="32" t="s">
        <v>18</v>
      </c>
      <c r="D102" s="31" t="s">
        <v>27</v>
      </c>
    </row>
    <row r="103" spans="1:4" x14ac:dyDescent="0.25">
      <c r="A103" s="30">
        <v>32269</v>
      </c>
      <c r="B103" s="22" t="s">
        <v>292</v>
      </c>
      <c r="C103" s="32" t="s">
        <v>11</v>
      </c>
      <c r="D103" s="31" t="s">
        <v>61</v>
      </c>
    </row>
    <row r="104" spans="1:4" x14ac:dyDescent="0.25">
      <c r="A104" s="30">
        <v>32271</v>
      </c>
      <c r="B104" s="22" t="s">
        <v>293</v>
      </c>
      <c r="C104" s="32" t="s">
        <v>18</v>
      </c>
      <c r="D104" s="31" t="s">
        <v>73</v>
      </c>
    </row>
    <row r="105" spans="1:4" x14ac:dyDescent="0.25">
      <c r="A105" s="30">
        <v>32272</v>
      </c>
      <c r="B105" s="22" t="s">
        <v>294</v>
      </c>
      <c r="C105" s="32" t="s">
        <v>18</v>
      </c>
      <c r="D105" s="31" t="s">
        <v>73</v>
      </c>
    </row>
    <row r="106" spans="1:4" x14ac:dyDescent="0.25">
      <c r="A106" s="30">
        <v>32276</v>
      </c>
      <c r="B106" s="22" t="s">
        <v>295</v>
      </c>
      <c r="C106" s="32" t="s">
        <v>11</v>
      </c>
      <c r="D106" s="31" t="s">
        <v>19</v>
      </c>
    </row>
    <row r="107" spans="1:4" x14ac:dyDescent="0.25">
      <c r="A107" s="30">
        <v>32277</v>
      </c>
      <c r="B107" s="22" t="s">
        <v>296</v>
      </c>
      <c r="C107" s="32" t="s">
        <v>18</v>
      </c>
      <c r="D107" s="31" t="s">
        <v>19</v>
      </c>
    </row>
    <row r="108" spans="1:4" x14ac:dyDescent="0.25">
      <c r="A108" s="30">
        <v>32284</v>
      </c>
      <c r="B108" s="22" t="s">
        <v>297</v>
      </c>
      <c r="C108" s="32" t="s">
        <v>18</v>
      </c>
      <c r="D108" s="31" t="s">
        <v>73</v>
      </c>
    </row>
    <row r="109" spans="1:4" x14ac:dyDescent="0.25">
      <c r="A109" s="71">
        <v>32293</v>
      </c>
      <c r="B109" s="70" t="s">
        <v>298</v>
      </c>
      <c r="C109" s="69" t="s">
        <v>18</v>
      </c>
      <c r="D109" s="31" t="s">
        <v>133</v>
      </c>
    </row>
    <row r="110" spans="1:4" x14ac:dyDescent="0.25">
      <c r="A110" s="30">
        <v>41707</v>
      </c>
      <c r="B110" s="22" t="s">
        <v>299</v>
      </c>
      <c r="C110" s="32" t="s">
        <v>18</v>
      </c>
      <c r="D110" s="31" t="s">
        <v>93</v>
      </c>
    </row>
    <row r="111" spans="1:4" x14ac:dyDescent="0.25">
      <c r="A111" s="30">
        <v>41709</v>
      </c>
      <c r="B111" s="22" t="s">
        <v>300</v>
      </c>
      <c r="C111" s="32" t="s">
        <v>18</v>
      </c>
      <c r="D111" s="31" t="s">
        <v>80</v>
      </c>
    </row>
    <row r="112" spans="1:4" x14ac:dyDescent="0.25">
      <c r="A112" s="30">
        <v>41710</v>
      </c>
      <c r="B112" s="22" t="s">
        <v>301</v>
      </c>
      <c r="C112" s="32" t="s">
        <v>11</v>
      </c>
      <c r="D112" s="31" t="s">
        <v>16</v>
      </c>
    </row>
    <row r="113" spans="1:4" x14ac:dyDescent="0.25">
      <c r="A113" s="30">
        <v>200522</v>
      </c>
      <c r="B113" s="22" t="s">
        <v>302</v>
      </c>
      <c r="C113" s="32" t="s">
        <v>11</v>
      </c>
      <c r="D113" s="31" t="s">
        <v>80</v>
      </c>
    </row>
    <row r="114" spans="1:4" x14ac:dyDescent="0.25">
      <c r="A114" s="30">
        <v>203804</v>
      </c>
      <c r="B114" s="22" t="s">
        <v>303</v>
      </c>
      <c r="C114" s="32" t="s">
        <v>11</v>
      </c>
      <c r="D114" s="31" t="s">
        <v>80</v>
      </c>
    </row>
    <row r="115" spans="1:4" x14ac:dyDescent="0.25">
      <c r="A115" s="30">
        <v>203805</v>
      </c>
      <c r="B115" s="22" t="s">
        <v>304</v>
      </c>
      <c r="C115" s="32" t="s">
        <v>11</v>
      </c>
      <c r="D115" s="31" t="s">
        <v>80</v>
      </c>
    </row>
    <row r="116" spans="1:4" x14ac:dyDescent="0.25">
      <c r="A116" s="30">
        <v>204908</v>
      </c>
      <c r="B116" s="22" t="s">
        <v>305</v>
      </c>
      <c r="C116" s="32" t="s">
        <v>18</v>
      </c>
      <c r="D116" s="31" t="s">
        <v>80</v>
      </c>
    </row>
    <row r="117" spans="1:4" x14ac:dyDescent="0.25">
      <c r="A117" s="30">
        <v>206166</v>
      </c>
      <c r="B117" s="22" t="s">
        <v>306</v>
      </c>
      <c r="C117" s="32" t="s">
        <v>11</v>
      </c>
      <c r="D117" s="31" t="s">
        <v>80</v>
      </c>
    </row>
    <row r="118" spans="1:4" x14ac:dyDescent="0.25">
      <c r="A118" s="71">
        <v>218443</v>
      </c>
      <c r="B118" s="70" t="s">
        <v>307</v>
      </c>
      <c r="C118" s="69" t="s">
        <v>18</v>
      </c>
      <c r="D118" s="31" t="s">
        <v>133</v>
      </c>
    </row>
    <row r="119" spans="1:4" x14ac:dyDescent="0.25">
      <c r="A119" s="71">
        <v>218444</v>
      </c>
      <c r="B119" s="70" t="s">
        <v>308</v>
      </c>
      <c r="C119" s="69" t="s">
        <v>18</v>
      </c>
      <c r="D119" s="31" t="s">
        <v>133</v>
      </c>
    </row>
    <row r="120" spans="1:4" x14ac:dyDescent="0.25">
      <c r="A120" s="30">
        <v>218445</v>
      </c>
      <c r="B120" s="22" t="s">
        <v>309</v>
      </c>
      <c r="C120" s="32" t="s">
        <v>18</v>
      </c>
      <c r="D120" s="31" t="s">
        <v>73</v>
      </c>
    </row>
    <row r="121" spans="1:4" x14ac:dyDescent="0.25">
      <c r="A121" s="71">
        <v>219872</v>
      </c>
      <c r="B121" s="70" t="s">
        <v>310</v>
      </c>
      <c r="C121" s="69" t="s">
        <v>18</v>
      </c>
      <c r="D121" s="31" t="s">
        <v>21</v>
      </c>
    </row>
    <row r="122" spans="1:4" x14ac:dyDescent="0.25">
      <c r="A122" s="71">
        <v>220424</v>
      </c>
      <c r="B122" s="70" t="s">
        <v>311</v>
      </c>
      <c r="C122" s="69" t="s">
        <v>18</v>
      </c>
      <c r="D122" s="31" t="s">
        <v>21</v>
      </c>
    </row>
    <row r="123" spans="1:4" x14ac:dyDescent="0.25">
      <c r="A123" s="71">
        <v>220425</v>
      </c>
      <c r="B123" s="70" t="s">
        <v>312</v>
      </c>
      <c r="C123" s="69" t="s">
        <v>18</v>
      </c>
      <c r="D123" s="31" t="s">
        <v>21</v>
      </c>
    </row>
    <row r="124" spans="1:4" x14ac:dyDescent="0.25">
      <c r="A124" s="30">
        <v>220427</v>
      </c>
      <c r="B124" s="22" t="s">
        <v>313</v>
      </c>
      <c r="C124" s="32" t="s">
        <v>18</v>
      </c>
      <c r="D124" s="31" t="s">
        <v>73</v>
      </c>
    </row>
    <row r="125" spans="1:4" x14ac:dyDescent="0.25">
      <c r="A125" s="30">
        <v>236276</v>
      </c>
      <c r="B125" s="22" t="s">
        <v>314</v>
      </c>
      <c r="C125" s="32" t="s">
        <v>18</v>
      </c>
      <c r="D125" s="31" t="s">
        <v>133</v>
      </c>
    </row>
    <row r="126" spans="1:4" x14ac:dyDescent="0.25">
      <c r="A126" s="30">
        <v>236314</v>
      </c>
      <c r="B126" s="22" t="s">
        <v>315</v>
      </c>
      <c r="C126" s="32" t="s">
        <v>18</v>
      </c>
      <c r="D126" s="31" t="s">
        <v>27</v>
      </c>
    </row>
    <row r="127" spans="1:4" x14ac:dyDescent="0.25">
      <c r="A127" s="10">
        <v>236315</v>
      </c>
      <c r="B127" s="31" t="s">
        <v>377</v>
      </c>
      <c r="C127" s="32" t="s">
        <v>11</v>
      </c>
      <c r="D127" s="22" t="s">
        <v>32</v>
      </c>
    </row>
    <row r="128" spans="1:4" x14ac:dyDescent="0.25">
      <c r="A128" s="30">
        <v>236316</v>
      </c>
      <c r="B128" s="22" t="s">
        <v>316</v>
      </c>
      <c r="C128" s="32" t="s">
        <v>11</v>
      </c>
      <c r="D128" s="31" t="s">
        <v>32</v>
      </c>
    </row>
    <row r="129" spans="1:4" x14ac:dyDescent="0.25">
      <c r="A129" s="30">
        <v>236317</v>
      </c>
      <c r="B129" s="22" t="s">
        <v>317</v>
      </c>
      <c r="C129" s="32" t="s">
        <v>11</v>
      </c>
      <c r="D129" s="31" t="s">
        <v>32</v>
      </c>
    </row>
    <row r="130" spans="1:4" x14ac:dyDescent="0.25">
      <c r="A130" s="30">
        <v>236318</v>
      </c>
      <c r="B130" s="22" t="s">
        <v>318</v>
      </c>
      <c r="C130" s="32" t="s">
        <v>11</v>
      </c>
      <c r="D130" s="31" t="s">
        <v>32</v>
      </c>
    </row>
    <row r="131" spans="1:4" x14ac:dyDescent="0.25">
      <c r="A131" s="30">
        <v>236320</v>
      </c>
      <c r="B131" s="22" t="s">
        <v>319</v>
      </c>
      <c r="C131" s="32" t="s">
        <v>18</v>
      </c>
      <c r="D131" s="31" t="s">
        <v>80</v>
      </c>
    </row>
    <row r="132" spans="1:4" x14ac:dyDescent="0.25">
      <c r="A132" s="30">
        <v>236322</v>
      </c>
      <c r="B132" s="22" t="s">
        <v>320</v>
      </c>
      <c r="C132" s="32" t="s">
        <v>11</v>
      </c>
      <c r="D132" s="31" t="s">
        <v>16</v>
      </c>
    </row>
    <row r="133" spans="1:4" x14ac:dyDescent="0.25">
      <c r="A133" s="30">
        <v>236323</v>
      </c>
      <c r="B133" s="22" t="s">
        <v>321</v>
      </c>
      <c r="C133" s="32" t="s">
        <v>18</v>
      </c>
      <c r="D133" s="31" t="s">
        <v>19</v>
      </c>
    </row>
    <row r="134" spans="1:4" x14ac:dyDescent="0.25">
      <c r="A134" s="30">
        <v>236326</v>
      </c>
      <c r="B134" s="22" t="s">
        <v>322</v>
      </c>
      <c r="C134" s="32" t="s">
        <v>18</v>
      </c>
      <c r="D134" s="31" t="s">
        <v>73</v>
      </c>
    </row>
    <row r="135" spans="1:4" x14ac:dyDescent="0.25">
      <c r="A135" s="30">
        <v>236328</v>
      </c>
      <c r="B135" s="22" t="s">
        <v>323</v>
      </c>
      <c r="C135" s="32" t="s">
        <v>18</v>
      </c>
      <c r="D135" s="31" t="s">
        <v>84</v>
      </c>
    </row>
    <row r="136" spans="1:4" x14ac:dyDescent="0.25">
      <c r="A136" s="30">
        <v>236329</v>
      </c>
      <c r="B136" s="22" t="s">
        <v>324</v>
      </c>
      <c r="C136" s="32" t="s">
        <v>18</v>
      </c>
      <c r="D136" s="31" t="s">
        <v>89</v>
      </c>
    </row>
    <row r="137" spans="1:4" x14ac:dyDescent="0.25">
      <c r="A137" s="30">
        <v>236330</v>
      </c>
      <c r="B137" s="22" t="s">
        <v>325</v>
      </c>
      <c r="C137" s="32" t="s">
        <v>18</v>
      </c>
      <c r="D137" s="31" t="s">
        <v>93</v>
      </c>
    </row>
    <row r="138" spans="1:4" x14ac:dyDescent="0.25">
      <c r="A138" s="71">
        <v>259248</v>
      </c>
      <c r="B138" s="70" t="s">
        <v>326</v>
      </c>
      <c r="C138" s="69" t="s">
        <v>18</v>
      </c>
      <c r="D138" s="31" t="s">
        <v>133</v>
      </c>
    </row>
    <row r="139" spans="1:4" x14ac:dyDescent="0.25">
      <c r="A139" s="71">
        <v>259249</v>
      </c>
      <c r="B139" s="70" t="s">
        <v>327</v>
      </c>
      <c r="C139" s="69" t="s">
        <v>18</v>
      </c>
      <c r="D139" s="31" t="s">
        <v>133</v>
      </c>
    </row>
    <row r="140" spans="1:4" x14ac:dyDescent="0.25">
      <c r="A140" s="71">
        <v>259250</v>
      </c>
      <c r="B140" s="70" t="s">
        <v>328</v>
      </c>
      <c r="C140" s="69" t="s">
        <v>18</v>
      </c>
      <c r="D140" s="31" t="s">
        <v>133</v>
      </c>
    </row>
    <row r="141" spans="1:4" x14ac:dyDescent="0.25">
      <c r="A141" s="71">
        <v>259252</v>
      </c>
      <c r="B141" s="70" t="s">
        <v>329</v>
      </c>
      <c r="C141" s="69" t="s">
        <v>18</v>
      </c>
      <c r="D141" s="31" t="s">
        <v>133</v>
      </c>
    </row>
    <row r="142" spans="1:4" x14ac:dyDescent="0.25">
      <c r="A142" s="71">
        <v>259254</v>
      </c>
      <c r="B142" s="70" t="s">
        <v>330</v>
      </c>
      <c r="C142" s="69" t="s">
        <v>18</v>
      </c>
      <c r="D142" s="31" t="s">
        <v>133</v>
      </c>
    </row>
    <row r="143" spans="1:4" x14ac:dyDescent="0.25">
      <c r="A143" s="71">
        <v>259255</v>
      </c>
      <c r="B143" s="70" t="s">
        <v>331</v>
      </c>
      <c r="C143" s="69" t="s">
        <v>18</v>
      </c>
      <c r="D143" s="31" t="s">
        <v>133</v>
      </c>
    </row>
    <row r="144" spans="1:4" x14ac:dyDescent="0.25">
      <c r="A144" s="71">
        <v>259256</v>
      </c>
      <c r="B144" s="70" t="s">
        <v>332</v>
      </c>
      <c r="C144" s="69" t="s">
        <v>18</v>
      </c>
      <c r="D144" s="31" t="s">
        <v>133</v>
      </c>
    </row>
    <row r="145" spans="1:4" x14ac:dyDescent="0.25">
      <c r="A145" s="71">
        <v>259257</v>
      </c>
      <c r="B145" s="70" t="s">
        <v>333</v>
      </c>
      <c r="C145" s="69" t="s">
        <v>18</v>
      </c>
      <c r="D145" s="31" t="s">
        <v>133</v>
      </c>
    </row>
    <row r="146" spans="1:4" x14ac:dyDescent="0.25">
      <c r="A146" s="71">
        <v>259258</v>
      </c>
      <c r="B146" s="70" t="s">
        <v>334</v>
      </c>
      <c r="C146" s="69" t="s">
        <v>18</v>
      </c>
      <c r="D146" s="31" t="s">
        <v>21</v>
      </c>
    </row>
    <row r="147" spans="1:4" x14ac:dyDescent="0.25">
      <c r="A147" s="30">
        <v>261404</v>
      </c>
      <c r="B147" s="22" t="s">
        <v>335</v>
      </c>
      <c r="C147" s="32" t="s">
        <v>18</v>
      </c>
      <c r="D147" s="31" t="s">
        <v>73</v>
      </c>
    </row>
    <row r="148" spans="1:4" x14ac:dyDescent="0.25">
      <c r="A148" s="71">
        <v>269887</v>
      </c>
      <c r="B148" s="70" t="s">
        <v>336</v>
      </c>
      <c r="C148" s="69" t="s">
        <v>18</v>
      </c>
      <c r="D148" s="31" t="s">
        <v>21</v>
      </c>
    </row>
    <row r="149" spans="1:4" x14ac:dyDescent="0.25">
      <c r="A149" s="30">
        <v>272995</v>
      </c>
      <c r="B149" s="22" t="s">
        <v>337</v>
      </c>
      <c r="C149" s="32" t="s">
        <v>18</v>
      </c>
      <c r="D149" s="31" t="s">
        <v>73</v>
      </c>
    </row>
    <row r="150" spans="1:4" x14ac:dyDescent="0.25">
      <c r="A150" s="30">
        <v>272996</v>
      </c>
      <c r="B150" s="22" t="s">
        <v>338</v>
      </c>
      <c r="C150" s="32" t="s">
        <v>18</v>
      </c>
      <c r="D150" s="31" t="s">
        <v>73</v>
      </c>
    </row>
    <row r="151" spans="1:4" x14ac:dyDescent="0.25">
      <c r="A151" s="30">
        <v>272997</v>
      </c>
      <c r="B151" s="22" t="s">
        <v>339</v>
      </c>
      <c r="C151" s="32" t="s">
        <v>18</v>
      </c>
      <c r="D151" s="31" t="s">
        <v>73</v>
      </c>
    </row>
    <row r="152" spans="1:4" x14ac:dyDescent="0.25">
      <c r="A152" s="30">
        <v>273648</v>
      </c>
      <c r="B152" s="22" t="s">
        <v>340</v>
      </c>
      <c r="C152" s="32" t="s">
        <v>18</v>
      </c>
      <c r="D152" s="31" t="s">
        <v>27</v>
      </c>
    </row>
    <row r="153" spans="1:4" x14ac:dyDescent="0.25">
      <c r="A153" s="30">
        <v>278370</v>
      </c>
      <c r="B153" s="22" t="s">
        <v>341</v>
      </c>
      <c r="C153" s="32" t="s">
        <v>18</v>
      </c>
      <c r="D153" s="31" t="s">
        <v>98</v>
      </c>
    </row>
    <row r="154" spans="1:4" x14ac:dyDescent="0.25">
      <c r="A154" s="30">
        <v>278371</v>
      </c>
      <c r="B154" s="22" t="s">
        <v>342</v>
      </c>
      <c r="C154" s="32" t="s">
        <v>18</v>
      </c>
      <c r="D154" s="31" t="s">
        <v>98</v>
      </c>
    </row>
    <row r="155" spans="1:4" x14ac:dyDescent="0.25">
      <c r="A155" s="30">
        <v>278372</v>
      </c>
      <c r="B155" s="22" t="s">
        <v>343</v>
      </c>
      <c r="C155" s="32" t="s">
        <v>18</v>
      </c>
      <c r="D155" s="31" t="s">
        <v>118</v>
      </c>
    </row>
    <row r="156" spans="1:4" x14ac:dyDescent="0.25">
      <c r="A156" s="30">
        <v>278373</v>
      </c>
      <c r="B156" s="22" t="s">
        <v>344</v>
      </c>
      <c r="C156" s="32" t="s">
        <v>18</v>
      </c>
      <c r="D156" s="31" t="s">
        <v>80</v>
      </c>
    </row>
    <row r="157" spans="1:4" x14ac:dyDescent="0.25">
      <c r="A157" s="10">
        <v>278374</v>
      </c>
      <c r="B157" s="22" t="s">
        <v>345</v>
      </c>
      <c r="C157" s="12" t="s">
        <v>18</v>
      </c>
      <c r="D157" s="11" t="s">
        <v>80</v>
      </c>
    </row>
    <row r="158" spans="1:4" x14ac:dyDescent="0.25">
      <c r="A158" s="30">
        <v>278375</v>
      </c>
      <c r="B158" s="22" t="s">
        <v>346</v>
      </c>
      <c r="C158" s="32" t="s">
        <v>18</v>
      </c>
      <c r="D158" s="31" t="s">
        <v>80</v>
      </c>
    </row>
    <row r="159" spans="1:4" x14ac:dyDescent="0.25">
      <c r="A159" s="30">
        <v>278376</v>
      </c>
      <c r="B159" s="22" t="s">
        <v>347</v>
      </c>
      <c r="C159" s="32" t="s">
        <v>18</v>
      </c>
      <c r="D159" s="31" t="s">
        <v>80</v>
      </c>
    </row>
    <row r="160" spans="1:4" x14ac:dyDescent="0.25">
      <c r="A160" s="71">
        <v>278377</v>
      </c>
      <c r="B160" s="70" t="s">
        <v>348</v>
      </c>
      <c r="C160" s="69" t="s">
        <v>18</v>
      </c>
      <c r="D160" s="31" t="s">
        <v>133</v>
      </c>
    </row>
    <row r="161" spans="1:4" x14ac:dyDescent="0.25">
      <c r="A161" s="71">
        <v>278378</v>
      </c>
      <c r="B161" s="70" t="s">
        <v>349</v>
      </c>
      <c r="C161" s="69" t="s">
        <v>18</v>
      </c>
      <c r="D161" s="31" t="s">
        <v>133</v>
      </c>
    </row>
    <row r="162" spans="1:4" x14ac:dyDescent="0.25">
      <c r="A162" s="71">
        <v>278379</v>
      </c>
      <c r="B162" s="70" t="s">
        <v>350</v>
      </c>
      <c r="C162" s="69" t="s">
        <v>18</v>
      </c>
      <c r="D162" s="31" t="s">
        <v>21</v>
      </c>
    </row>
    <row r="163" spans="1:4" x14ac:dyDescent="0.25">
      <c r="A163" s="30">
        <v>278380</v>
      </c>
      <c r="B163" s="22" t="s">
        <v>351</v>
      </c>
      <c r="C163" s="32" t="s">
        <v>18</v>
      </c>
      <c r="D163" s="31" t="s">
        <v>21</v>
      </c>
    </row>
    <row r="164" spans="1:4" x14ac:dyDescent="0.25">
      <c r="A164" s="30">
        <v>278381</v>
      </c>
      <c r="B164" s="22" t="s">
        <v>352</v>
      </c>
      <c r="C164" s="32" t="s">
        <v>18</v>
      </c>
      <c r="D164" s="31" t="s">
        <v>133</v>
      </c>
    </row>
    <row r="165" spans="1:4" x14ac:dyDescent="0.25">
      <c r="A165" s="10">
        <v>299930</v>
      </c>
      <c r="B165" s="31" t="s">
        <v>378</v>
      </c>
      <c r="C165" s="32" t="s">
        <v>11</v>
      </c>
      <c r="D165" s="22" t="s">
        <v>61</v>
      </c>
    </row>
    <row r="166" spans="1:4" x14ac:dyDescent="0.25">
      <c r="A166" s="10">
        <v>299931</v>
      </c>
      <c r="B166" s="22" t="s">
        <v>379</v>
      </c>
      <c r="C166" s="32" t="s">
        <v>11</v>
      </c>
      <c r="D166" s="22" t="s">
        <v>19</v>
      </c>
    </row>
    <row r="167" spans="1:4" x14ac:dyDescent="0.25">
      <c r="A167" s="10">
        <v>299932</v>
      </c>
      <c r="B167" s="31" t="s">
        <v>380</v>
      </c>
      <c r="C167" s="32" t="s">
        <v>11</v>
      </c>
      <c r="D167" s="22" t="s">
        <v>19</v>
      </c>
    </row>
    <row r="168" spans="1:4" x14ac:dyDescent="0.25">
      <c r="A168" s="10">
        <v>299933</v>
      </c>
      <c r="B168" s="31" t="s">
        <v>381</v>
      </c>
      <c r="C168" s="32" t="s">
        <v>18</v>
      </c>
      <c r="D168" s="22" t="s">
        <v>25</v>
      </c>
    </row>
    <row r="169" spans="1:4" x14ac:dyDescent="0.25">
      <c r="A169" s="10">
        <v>299934</v>
      </c>
      <c r="B169" s="31" t="s">
        <v>382</v>
      </c>
      <c r="C169" s="32" t="s">
        <v>18</v>
      </c>
      <c r="D169" s="22" t="s">
        <v>25</v>
      </c>
    </row>
    <row r="170" spans="1:4" x14ac:dyDescent="0.25">
      <c r="A170" s="10">
        <v>299935</v>
      </c>
      <c r="B170" s="31" t="s">
        <v>383</v>
      </c>
      <c r="C170" s="32" t="s">
        <v>18</v>
      </c>
      <c r="D170" s="22" t="s">
        <v>133</v>
      </c>
    </row>
    <row r="171" spans="1:4" x14ac:dyDescent="0.25">
      <c r="A171" s="71">
        <v>299936</v>
      </c>
      <c r="B171" s="74" t="s">
        <v>384</v>
      </c>
      <c r="C171" s="69" t="s">
        <v>18</v>
      </c>
      <c r="D171" s="22" t="s">
        <v>133</v>
      </c>
    </row>
    <row r="172" spans="1:4" x14ac:dyDescent="0.25">
      <c r="A172" s="10">
        <v>299937</v>
      </c>
      <c r="B172" s="31" t="s">
        <v>385</v>
      </c>
      <c r="C172" s="42" t="s">
        <v>18</v>
      </c>
      <c r="D172" s="22" t="s">
        <v>27</v>
      </c>
    </row>
    <row r="173" spans="1:4" x14ac:dyDescent="0.25">
      <c r="A173" s="10">
        <v>299938</v>
      </c>
      <c r="B173" s="31" t="s">
        <v>386</v>
      </c>
      <c r="C173" s="42" t="s">
        <v>11</v>
      </c>
      <c r="D173" s="22" t="s">
        <v>32</v>
      </c>
    </row>
    <row r="174" spans="1:4" x14ac:dyDescent="0.25">
      <c r="A174" s="10">
        <v>299939</v>
      </c>
      <c r="B174" s="31" t="s">
        <v>387</v>
      </c>
      <c r="C174" s="42" t="s">
        <v>18</v>
      </c>
      <c r="D174" s="22" t="s">
        <v>73</v>
      </c>
    </row>
    <row r="175" spans="1:4" x14ac:dyDescent="0.25">
      <c r="A175" s="30">
        <v>299940</v>
      </c>
      <c r="B175" s="31" t="s">
        <v>388</v>
      </c>
      <c r="C175" s="42" t="s">
        <v>18</v>
      </c>
      <c r="D175" s="22" t="s">
        <v>93</v>
      </c>
    </row>
  </sheetData>
  <autoFilter ref="A3:D175" xr:uid="{00000000-0009-0000-0000-000003000000}"/>
  <pageMargins left="0.511811024" right="0.511811024" top="0.78740157499999996" bottom="0.78740157499999996" header="0.31496062000000002" footer="0.31496062000000002"/>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83"/>
  <sheetViews>
    <sheetView showGridLines="0" zoomScale="90" zoomScaleNormal="90" workbookViewId="0">
      <pane ySplit="6" topLeftCell="A7" activePane="bottomLeft" state="frozen"/>
      <selection pane="bottomLeft" activeCell="I13" sqref="I13"/>
    </sheetView>
  </sheetViews>
  <sheetFormatPr defaultColWidth="8.7109375" defaultRowHeight="15" x14ac:dyDescent="0.25"/>
  <cols>
    <col min="2" max="2" width="17.85546875" style="3" hidden="1" customWidth="1"/>
    <col min="3" max="3" width="13" style="3" customWidth="1"/>
    <col min="4" max="4" width="10.85546875" style="3" customWidth="1"/>
    <col min="5" max="5" width="20.28515625" style="3" hidden="1" customWidth="1"/>
    <col min="6" max="6" width="14" style="3" customWidth="1"/>
    <col min="7" max="7" width="10.7109375" style="3" customWidth="1"/>
    <col min="8" max="8" width="66.7109375" style="24" hidden="1" customWidth="1"/>
    <col min="9" max="9" width="41.28515625" style="24" customWidth="1"/>
    <col min="10" max="10" width="7" style="3" customWidth="1"/>
    <col min="11" max="11" width="9.42578125" style="3" hidden="1" customWidth="1"/>
    <col min="12" max="12" width="20.85546875" style="24" hidden="1" customWidth="1"/>
    <col min="13" max="13" width="12" style="3" hidden="1" customWidth="1"/>
    <col min="14" max="14" width="9.7109375" style="3" customWidth="1"/>
    <col min="15" max="15" width="8.7109375" style="3" customWidth="1"/>
    <col min="16" max="16" width="16.140625" bestFit="1" customWidth="1"/>
    <col min="17" max="17" width="13.140625" style="3" customWidth="1"/>
    <col min="18" max="18" width="12.85546875" style="3" customWidth="1"/>
    <col min="19" max="19" width="12.5703125" style="3" customWidth="1"/>
    <col min="20" max="20" width="11" style="3" customWidth="1"/>
    <col min="21" max="21" width="13.42578125" style="3" customWidth="1"/>
    <col min="22" max="22" width="14.7109375" style="3" bestFit="1" customWidth="1"/>
    <col min="23" max="23" width="11" customWidth="1"/>
    <col min="24" max="24" width="10.28515625" style="2" customWidth="1"/>
    <col min="25" max="25" width="9.5703125" customWidth="1"/>
    <col min="26" max="26" width="11.28515625" customWidth="1"/>
    <col min="27" max="27" width="12.140625" customWidth="1"/>
    <col min="29" max="29" width="13.140625" customWidth="1"/>
    <col min="30" max="30" width="11.5703125" customWidth="1"/>
    <col min="31" max="31" width="29.140625" customWidth="1"/>
    <col min="32" max="32" width="25.42578125" customWidth="1"/>
  </cols>
  <sheetData>
    <row r="1" spans="1:32" ht="18" customHeight="1" thickBot="1" x14ac:dyDescent="0.3">
      <c r="D1" s="237" t="s">
        <v>182</v>
      </c>
      <c r="E1" s="237"/>
      <c r="F1" s="237"/>
      <c r="G1" s="237"/>
      <c r="H1" s="237"/>
      <c r="I1" s="237"/>
      <c r="N1"/>
      <c r="O1"/>
      <c r="Q1"/>
      <c r="R1"/>
      <c r="T1"/>
      <c r="Y1" s="238" t="s">
        <v>412</v>
      </c>
      <c r="Z1" s="238"/>
      <c r="AA1" s="238"/>
      <c r="AB1" s="238"/>
      <c r="AC1" s="238"/>
      <c r="AD1" s="239"/>
      <c r="AE1" s="46" t="s">
        <v>413</v>
      </c>
      <c r="AF1" s="46" t="s">
        <v>414</v>
      </c>
    </row>
    <row r="2" spans="1:32" ht="18" customHeight="1" thickBot="1" x14ac:dyDescent="0.3">
      <c r="D2" s="45"/>
      <c r="E2" s="45"/>
      <c r="F2" s="45"/>
      <c r="G2" s="45"/>
      <c r="H2" s="45"/>
      <c r="I2" s="45"/>
      <c r="N2" s="47"/>
      <c r="R2" s="47"/>
      <c r="T2"/>
      <c r="Y2" s="238"/>
      <c r="Z2" s="238"/>
      <c r="AA2" s="238"/>
      <c r="AB2" s="238"/>
      <c r="AC2" s="238"/>
      <c r="AD2" s="239"/>
      <c r="AE2" s="48" t="s">
        <v>415</v>
      </c>
      <c r="AF2" s="48" t="s">
        <v>416</v>
      </c>
    </row>
    <row r="3" spans="1:32" ht="18" customHeight="1" thickBot="1" x14ac:dyDescent="0.3">
      <c r="D3" s="45"/>
      <c r="E3" s="45"/>
      <c r="F3" s="45"/>
      <c r="G3" s="45"/>
      <c r="H3" s="45"/>
      <c r="I3" s="45"/>
      <c r="N3" s="242" t="s">
        <v>417</v>
      </c>
      <c r="O3" s="242"/>
      <c r="P3" s="242"/>
      <c r="R3" s="242" t="s">
        <v>417</v>
      </c>
      <c r="S3" s="242"/>
      <c r="T3" s="242"/>
      <c r="Y3" s="238"/>
      <c r="Z3" s="238"/>
      <c r="AA3" s="238"/>
      <c r="AB3" s="238"/>
      <c r="AC3" s="238"/>
      <c r="AD3" s="239"/>
      <c r="AE3" s="48" t="s">
        <v>418</v>
      </c>
      <c r="AF3" s="48" t="s">
        <v>419</v>
      </c>
    </row>
    <row r="4" spans="1:32" ht="17.25" customHeight="1" thickBot="1" x14ac:dyDescent="0.3">
      <c r="D4" s="243" t="s">
        <v>494</v>
      </c>
      <c r="E4" s="243"/>
      <c r="F4" s="243"/>
      <c r="G4" s="243"/>
      <c r="H4" s="243"/>
      <c r="I4" s="243"/>
      <c r="Q4" s="24"/>
      <c r="Y4" s="238"/>
      <c r="Z4" s="238"/>
      <c r="AA4" s="238"/>
      <c r="AB4" s="238"/>
      <c r="AC4" s="238"/>
      <c r="AD4" s="239"/>
      <c r="AE4" s="48" t="s">
        <v>420</v>
      </c>
      <c r="AF4" s="48" t="s">
        <v>421</v>
      </c>
    </row>
    <row r="5" spans="1:32" ht="13.5" customHeight="1" thickBot="1" x14ac:dyDescent="0.3">
      <c r="H5" s="37" t="s">
        <v>399</v>
      </c>
      <c r="N5" s="244" t="s">
        <v>402</v>
      </c>
      <c r="O5" s="245"/>
      <c r="P5" s="246"/>
      <c r="Q5" s="49" t="s">
        <v>180</v>
      </c>
      <c r="R5" s="244" t="s">
        <v>400</v>
      </c>
      <c r="S5" s="245"/>
      <c r="T5" s="246"/>
      <c r="U5" s="247" t="s">
        <v>406</v>
      </c>
      <c r="V5" s="248"/>
      <c r="W5" s="249"/>
      <c r="Y5" s="240"/>
      <c r="Z5" s="240"/>
      <c r="AA5" s="240"/>
      <c r="AB5" s="240"/>
      <c r="AC5" s="240"/>
      <c r="AD5" s="241"/>
      <c r="AE5" s="48" t="s">
        <v>422</v>
      </c>
      <c r="AF5" s="48" t="s">
        <v>423</v>
      </c>
    </row>
    <row r="6" spans="1:32" ht="45.75" customHeight="1" x14ac:dyDescent="0.25">
      <c r="A6" s="50" t="s">
        <v>424</v>
      </c>
      <c r="B6" s="51" t="s">
        <v>425</v>
      </c>
      <c r="C6" s="52" t="s">
        <v>426</v>
      </c>
      <c r="D6" s="52" t="s">
        <v>427</v>
      </c>
      <c r="E6" s="53" t="s">
        <v>428</v>
      </c>
      <c r="F6" s="53" t="s">
        <v>428</v>
      </c>
      <c r="G6" s="53" t="s">
        <v>429</v>
      </c>
      <c r="H6" s="42" t="s">
        <v>359</v>
      </c>
      <c r="I6" s="54" t="s">
        <v>358</v>
      </c>
      <c r="J6" s="52" t="s">
        <v>6</v>
      </c>
      <c r="K6" s="52" t="s">
        <v>7</v>
      </c>
      <c r="L6" s="52" t="s">
        <v>5</v>
      </c>
      <c r="M6" s="52" t="s">
        <v>8</v>
      </c>
      <c r="N6" s="43" t="s">
        <v>178</v>
      </c>
      <c r="O6" s="44" t="s">
        <v>179</v>
      </c>
      <c r="P6" s="44" t="s">
        <v>409</v>
      </c>
      <c r="Q6" s="55" t="s">
        <v>181</v>
      </c>
      <c r="R6" s="42" t="s">
        <v>403</v>
      </c>
      <c r="S6" s="42" t="s">
        <v>404</v>
      </c>
      <c r="T6" s="42" t="s">
        <v>410</v>
      </c>
      <c r="U6" s="55" t="s">
        <v>178</v>
      </c>
      <c r="V6" s="55" t="s">
        <v>179</v>
      </c>
      <c r="W6" s="55" t="s">
        <v>409</v>
      </c>
      <c r="X6" s="23" t="s">
        <v>195</v>
      </c>
      <c r="Y6" s="56" t="s">
        <v>356</v>
      </c>
      <c r="Z6" s="56" t="s">
        <v>355</v>
      </c>
      <c r="AA6" s="56" t="s">
        <v>357</v>
      </c>
      <c r="AB6" s="57" t="s">
        <v>430</v>
      </c>
      <c r="AC6" s="57" t="s">
        <v>431</v>
      </c>
      <c r="AD6" s="57" t="s">
        <v>432</v>
      </c>
    </row>
    <row r="7" spans="1:32" x14ac:dyDescent="0.25">
      <c r="A7" s="7">
        <v>1</v>
      </c>
      <c r="B7" s="7" t="s">
        <v>433</v>
      </c>
      <c r="C7" s="6">
        <v>89100900129</v>
      </c>
      <c r="D7" s="7">
        <v>9903</v>
      </c>
      <c r="E7" s="7" t="s">
        <v>434</v>
      </c>
      <c r="F7" s="7">
        <v>90100900129</v>
      </c>
      <c r="G7" s="7">
        <v>304766</v>
      </c>
      <c r="H7" s="5" t="s">
        <v>20</v>
      </c>
      <c r="I7" s="9" t="s">
        <v>202</v>
      </c>
      <c r="J7" s="6" t="s">
        <v>18</v>
      </c>
      <c r="K7" s="6">
        <v>10201</v>
      </c>
      <c r="L7" s="5" t="s">
        <v>21</v>
      </c>
      <c r="M7" s="33">
        <v>44758</v>
      </c>
      <c r="N7" s="8">
        <v>14.498750000000001</v>
      </c>
      <c r="O7" s="8">
        <v>14.26</v>
      </c>
      <c r="P7" s="58">
        <f>O7+0.75*(N7-O7)</f>
        <v>14.4390625</v>
      </c>
      <c r="Q7" s="9" t="b">
        <f t="shared" ref="Q7:Q33" si="0">N7&gt;O7</f>
        <v>1</v>
      </c>
      <c r="R7" s="13">
        <v>14.498750000000001</v>
      </c>
      <c r="S7" s="13">
        <v>14.26</v>
      </c>
      <c r="T7" s="8">
        <v>14.4390625</v>
      </c>
      <c r="U7" s="4">
        <f t="shared" ref="U7:W13" si="1">N7/R7-1</f>
        <v>0</v>
      </c>
      <c r="V7" s="4">
        <f t="shared" si="1"/>
        <v>0</v>
      </c>
      <c r="W7" s="4">
        <f t="shared" si="1"/>
        <v>0</v>
      </c>
      <c r="X7" s="59"/>
      <c r="Y7" s="28" t="e">
        <f>VLOOKUP(#REF!,'[5]Analise 3 $$$ - AtacVarPrat'!$C$5:$G$31,5,)</f>
        <v>#REF!</v>
      </c>
      <c r="Z7" s="28" t="e">
        <f>VLOOKUP(#REF!,'[5]Analise 3 $$$ - AtacVarPrat'!$C$5:$F$31,4,)</f>
        <v>#REF!</v>
      </c>
      <c r="AA7" s="28" t="e">
        <f>VLOOKUP(#REF!,'[5]Analise 3 $$$ - AtacVarPrat'!$C$5:$H$31,6,)</f>
        <v>#REF!</v>
      </c>
      <c r="AB7" s="60" t="e">
        <f t="shared" ref="AB7:AD13" si="2">N7/Y7-1</f>
        <v>#REF!</v>
      </c>
      <c r="AC7" s="60" t="e">
        <f t="shared" si="2"/>
        <v>#REF!</v>
      </c>
      <c r="AD7" s="60" t="e">
        <f t="shared" si="2"/>
        <v>#REF!</v>
      </c>
    </row>
    <row r="8" spans="1:32" x14ac:dyDescent="0.25">
      <c r="A8" s="7">
        <v>2</v>
      </c>
      <c r="B8" s="7" t="s">
        <v>435</v>
      </c>
      <c r="C8" s="6">
        <v>89100900200</v>
      </c>
      <c r="D8" s="7">
        <v>9904</v>
      </c>
      <c r="E8" s="7" t="s">
        <v>436</v>
      </c>
      <c r="F8" s="7">
        <v>90100900200</v>
      </c>
      <c r="G8" s="7">
        <v>304767</v>
      </c>
      <c r="H8" s="5" t="s">
        <v>22</v>
      </c>
      <c r="I8" s="9" t="s">
        <v>203</v>
      </c>
      <c r="J8" s="6" t="s">
        <v>18</v>
      </c>
      <c r="K8" s="6">
        <v>10201</v>
      </c>
      <c r="L8" s="5" t="s">
        <v>21</v>
      </c>
      <c r="M8" s="33">
        <v>44758</v>
      </c>
      <c r="N8" s="8">
        <v>16.421111111111117</v>
      </c>
      <c r="O8" s="8">
        <v>15.429969111111111</v>
      </c>
      <c r="P8" s="58">
        <f>O8+0.75*(N8-O8)</f>
        <v>16.173325611111114</v>
      </c>
      <c r="Q8" s="9" t="b">
        <f t="shared" si="0"/>
        <v>1</v>
      </c>
      <c r="R8" s="8">
        <v>16.421111111111117</v>
      </c>
      <c r="S8" s="8">
        <v>15.429969111111111</v>
      </c>
      <c r="T8" s="8">
        <v>16.173325611111114</v>
      </c>
      <c r="U8" s="4">
        <f t="shared" si="1"/>
        <v>0</v>
      </c>
      <c r="V8" s="4">
        <f t="shared" si="1"/>
        <v>0</v>
      </c>
      <c r="W8" s="4">
        <f t="shared" si="1"/>
        <v>0</v>
      </c>
      <c r="X8" s="59"/>
      <c r="Y8" s="28" t="e">
        <f>VLOOKUP(#REF!,'[5]Analise 3 $$$ - AtacVarPrat'!$C$5:$G$31,5,)</f>
        <v>#REF!</v>
      </c>
      <c r="Z8" s="28" t="e">
        <f>VLOOKUP(#REF!,'[5]Analise 3 $$$ - AtacVarPrat'!$C$5:$F$31,4,)</f>
        <v>#REF!</v>
      </c>
      <c r="AA8" s="28" t="e">
        <f>VLOOKUP(#REF!,'[5]Analise 3 $$$ - AtacVarPrat'!$C$5:$H$31,6,)</f>
        <v>#REF!</v>
      </c>
      <c r="AB8" s="60" t="e">
        <f t="shared" si="2"/>
        <v>#REF!</v>
      </c>
      <c r="AC8" s="60" t="e">
        <f t="shared" si="2"/>
        <v>#REF!</v>
      </c>
      <c r="AD8" s="60" t="e">
        <f t="shared" si="2"/>
        <v>#REF!</v>
      </c>
    </row>
    <row r="9" spans="1:32" x14ac:dyDescent="0.25">
      <c r="A9" s="7">
        <v>3</v>
      </c>
      <c r="B9" s="7" t="s">
        <v>437</v>
      </c>
      <c r="C9" s="6">
        <v>89100900803</v>
      </c>
      <c r="D9" s="30">
        <v>9908</v>
      </c>
      <c r="E9" s="7" t="s">
        <v>438</v>
      </c>
      <c r="F9" s="7">
        <v>90100900803</v>
      </c>
      <c r="G9" s="7">
        <v>304768</v>
      </c>
      <c r="H9" s="5" t="s">
        <v>23</v>
      </c>
      <c r="I9" s="22" t="s">
        <v>204</v>
      </c>
      <c r="J9" s="32" t="s">
        <v>18</v>
      </c>
      <c r="K9" s="6">
        <v>10201</v>
      </c>
      <c r="L9" s="5" t="s">
        <v>21</v>
      </c>
      <c r="M9" s="33">
        <v>44758</v>
      </c>
      <c r="N9" s="8">
        <v>6.4891999999999994</v>
      </c>
      <c r="O9" s="8">
        <v>6.3637500000000005</v>
      </c>
      <c r="P9" s="58">
        <f>O9+0.75*(N9-O9)</f>
        <v>6.4578375000000001</v>
      </c>
      <c r="Q9" s="9" t="b">
        <f t="shared" si="0"/>
        <v>1</v>
      </c>
      <c r="R9" s="8">
        <v>6.4891999999999994</v>
      </c>
      <c r="S9" s="8">
        <v>6.3637500000000005</v>
      </c>
      <c r="T9" s="8">
        <v>6.4578375000000001</v>
      </c>
      <c r="U9" s="61">
        <f t="shared" si="1"/>
        <v>0</v>
      </c>
      <c r="V9" s="61">
        <f t="shared" si="1"/>
        <v>0</v>
      </c>
      <c r="W9" s="61">
        <f t="shared" si="1"/>
        <v>0</v>
      </c>
      <c r="X9" s="59"/>
      <c r="Y9" s="28" t="e">
        <f>VLOOKUP(#REF!,'[5]Analise 3 $$$ - AtacVarPrat'!$C$5:$G$31,5,)</f>
        <v>#REF!</v>
      </c>
      <c r="Z9" s="28" t="e">
        <f>VLOOKUP(#REF!,'[5]Analise 3 $$$ - AtacVarPrat'!$C$5:$F$31,4,)</f>
        <v>#REF!</v>
      </c>
      <c r="AA9" s="28" t="e">
        <f>VLOOKUP(#REF!,'[5]Analise 3 $$$ - AtacVarPrat'!$C$5:$H$31,6,)</f>
        <v>#REF!</v>
      </c>
      <c r="AB9" s="60" t="e">
        <f t="shared" si="2"/>
        <v>#REF!</v>
      </c>
      <c r="AC9" s="60" t="e">
        <f t="shared" si="2"/>
        <v>#REF!</v>
      </c>
      <c r="AD9" s="60" t="e">
        <f t="shared" si="2"/>
        <v>#REF!</v>
      </c>
    </row>
    <row r="10" spans="1:32" x14ac:dyDescent="0.25">
      <c r="A10" s="7">
        <v>4</v>
      </c>
      <c r="B10" s="7" t="s">
        <v>439</v>
      </c>
      <c r="C10" s="32">
        <v>89100902504</v>
      </c>
      <c r="D10" s="30">
        <v>278380</v>
      </c>
      <c r="E10" s="7" t="s">
        <v>440</v>
      </c>
      <c r="F10" s="7">
        <v>90100902504</v>
      </c>
      <c r="G10" s="7">
        <v>304769</v>
      </c>
      <c r="H10" s="31" t="s">
        <v>177</v>
      </c>
      <c r="I10" s="22" t="s">
        <v>351</v>
      </c>
      <c r="J10" s="32" t="s">
        <v>18</v>
      </c>
      <c r="K10" s="32">
        <v>10201</v>
      </c>
      <c r="L10" s="31" t="s">
        <v>21</v>
      </c>
      <c r="M10" s="33">
        <v>44758</v>
      </c>
      <c r="N10" s="8">
        <v>23.026666666666671</v>
      </c>
      <c r="O10" s="8">
        <v>24.95</v>
      </c>
      <c r="P10" s="62">
        <f>N10</f>
        <v>23.026666666666671</v>
      </c>
      <c r="Q10" s="63" t="b">
        <f t="shared" si="0"/>
        <v>0</v>
      </c>
      <c r="R10" s="13">
        <v>23.026666666666671</v>
      </c>
      <c r="S10" s="13">
        <v>24.95</v>
      </c>
      <c r="T10" s="8">
        <v>23.026666666666671</v>
      </c>
      <c r="U10" s="4">
        <f t="shared" si="1"/>
        <v>0</v>
      </c>
      <c r="V10" s="4">
        <f t="shared" si="1"/>
        <v>0</v>
      </c>
      <c r="W10" s="4">
        <f t="shared" si="1"/>
        <v>0</v>
      </c>
      <c r="X10" s="59"/>
      <c r="Y10" s="28" t="e">
        <f>VLOOKUP(#REF!,'[5]Analise 3 $$$ - AtacVarPrat'!$C$5:$G$31,5,)</f>
        <v>#REF!</v>
      </c>
      <c r="Z10" s="28" t="e">
        <f>VLOOKUP(#REF!,'[5]Analise 3 $$$ - AtacVarPrat'!$C$5:$F$31,4,)</f>
        <v>#REF!</v>
      </c>
      <c r="AA10" s="28" t="e">
        <f>VLOOKUP(#REF!,'[5]Analise 3 $$$ - AtacVarPrat'!$C$5:$H$31,6,)</f>
        <v>#REF!</v>
      </c>
      <c r="AB10" s="60" t="e">
        <f t="shared" si="2"/>
        <v>#REF!</v>
      </c>
      <c r="AC10" s="60" t="e">
        <f t="shared" si="2"/>
        <v>#REF!</v>
      </c>
      <c r="AD10" s="60" t="e">
        <f t="shared" si="2"/>
        <v>#REF!</v>
      </c>
    </row>
    <row r="11" spans="1:32" x14ac:dyDescent="0.25">
      <c r="A11" s="7">
        <v>5</v>
      </c>
      <c r="B11" s="7" t="s">
        <v>441</v>
      </c>
      <c r="C11" s="6">
        <v>89101003449</v>
      </c>
      <c r="D11" s="7">
        <v>269887</v>
      </c>
      <c r="E11" s="7" t="s">
        <v>442</v>
      </c>
      <c r="F11" s="7">
        <v>90101003449</v>
      </c>
      <c r="G11" s="7">
        <v>304770</v>
      </c>
      <c r="H11" s="5" t="s">
        <v>165</v>
      </c>
      <c r="I11" s="9" t="s">
        <v>336</v>
      </c>
      <c r="J11" s="32" t="s">
        <v>18</v>
      </c>
      <c r="K11" s="6">
        <v>10201</v>
      </c>
      <c r="L11" s="5" t="s">
        <v>21</v>
      </c>
      <c r="M11" s="33">
        <v>44758</v>
      </c>
      <c r="N11" s="8">
        <v>10.625999999999999</v>
      </c>
      <c r="O11" s="8">
        <v>6.5196244000000005</v>
      </c>
      <c r="P11" s="58">
        <f>O11+0.75*(N11-O11)</f>
        <v>9.5994060999999995</v>
      </c>
      <c r="Q11" s="9" t="b">
        <f t="shared" si="0"/>
        <v>1</v>
      </c>
      <c r="R11" s="8">
        <v>10.625999999999999</v>
      </c>
      <c r="S11" s="8">
        <v>6.5196244000000005</v>
      </c>
      <c r="T11" s="8">
        <v>9.5994060999999995</v>
      </c>
      <c r="U11" s="4">
        <f t="shared" si="1"/>
        <v>0</v>
      </c>
      <c r="V11" s="4">
        <f t="shared" si="1"/>
        <v>0</v>
      </c>
      <c r="W11" s="4">
        <f t="shared" si="1"/>
        <v>0</v>
      </c>
      <c r="X11" s="59"/>
      <c r="Y11" s="28" t="e">
        <f>VLOOKUP(#REF!,'[5]Analise 3 $$$ - AtacVarPrat'!$C$5:$G$31,5,)</f>
        <v>#REF!</v>
      </c>
      <c r="Z11" s="28" t="e">
        <f>VLOOKUP(#REF!,'[5]Analise 3 $$$ - AtacVarPrat'!$C$5:$F$31,4,)</f>
        <v>#REF!</v>
      </c>
      <c r="AA11" s="28" t="e">
        <f>VLOOKUP(#REF!,'[5]Analise 3 $$$ - AtacVarPrat'!$C$5:$H$31,6,)</f>
        <v>#REF!</v>
      </c>
      <c r="AB11" s="60" t="e">
        <f t="shared" si="2"/>
        <v>#REF!</v>
      </c>
      <c r="AC11" s="60" t="e">
        <f t="shared" si="2"/>
        <v>#REF!</v>
      </c>
      <c r="AD11" s="60" t="e">
        <f t="shared" si="2"/>
        <v>#REF!</v>
      </c>
    </row>
    <row r="12" spans="1:32" x14ac:dyDescent="0.25">
      <c r="A12" s="7">
        <v>6</v>
      </c>
      <c r="B12" s="7" t="s">
        <v>443</v>
      </c>
      <c r="C12" s="32">
        <v>89403301787</v>
      </c>
      <c r="D12" s="30">
        <v>218444</v>
      </c>
      <c r="E12" s="7" t="s">
        <v>444</v>
      </c>
      <c r="F12" s="7">
        <v>90403301787</v>
      </c>
      <c r="G12" s="7">
        <v>304771</v>
      </c>
      <c r="H12" s="31" t="s">
        <v>140</v>
      </c>
      <c r="I12" s="22" t="s">
        <v>308</v>
      </c>
      <c r="J12" s="32" t="s">
        <v>18</v>
      </c>
      <c r="K12" s="32">
        <v>10802</v>
      </c>
      <c r="L12" s="31" t="s">
        <v>133</v>
      </c>
      <c r="M12" s="33">
        <v>44758</v>
      </c>
      <c r="N12" s="8">
        <v>53.844999999999999</v>
      </c>
      <c r="O12" s="8">
        <v>52.006958249999997</v>
      </c>
      <c r="P12" s="58">
        <f>O12+0.75*(N12-O12)</f>
        <v>53.385489562499998</v>
      </c>
      <c r="Q12" s="22" t="b">
        <f t="shared" si="0"/>
        <v>1</v>
      </c>
      <c r="R12" s="8">
        <v>53.844999999999999</v>
      </c>
      <c r="S12" s="8">
        <v>52.006958249999997</v>
      </c>
      <c r="T12" s="8">
        <v>53.385489562499998</v>
      </c>
      <c r="U12" s="4">
        <f t="shared" si="1"/>
        <v>0</v>
      </c>
      <c r="V12" s="4">
        <f t="shared" si="1"/>
        <v>0</v>
      </c>
      <c r="W12" s="4">
        <f t="shared" si="1"/>
        <v>0</v>
      </c>
      <c r="X12" s="59"/>
      <c r="Y12" s="28" t="e">
        <f>VLOOKUP(#REF!,'[5]Analise 3 $$$ - AtacVarPrat'!$C$5:$G$31,5,)</f>
        <v>#REF!</v>
      </c>
      <c r="Z12" s="28" t="e">
        <f>VLOOKUP(#REF!,'[5]Analise 3 $$$ - AtacVarPrat'!$C$5:$F$31,4,)</f>
        <v>#REF!</v>
      </c>
      <c r="AA12" s="28" t="e">
        <f>VLOOKUP(#REF!,'[5]Analise 3 $$$ - AtacVarPrat'!$C$5:$H$31,6,)</f>
        <v>#REF!</v>
      </c>
      <c r="AB12" s="60" t="e">
        <f t="shared" si="2"/>
        <v>#REF!</v>
      </c>
      <c r="AC12" s="60" t="e">
        <f t="shared" si="2"/>
        <v>#REF!</v>
      </c>
      <c r="AD12" s="60" t="e">
        <f t="shared" si="2"/>
        <v>#REF!</v>
      </c>
    </row>
    <row r="13" spans="1:32" x14ac:dyDescent="0.25">
      <c r="A13" s="7">
        <v>7</v>
      </c>
      <c r="B13" s="7" t="s">
        <v>445</v>
      </c>
      <c r="C13" s="6">
        <v>89403302406</v>
      </c>
      <c r="D13" s="7">
        <v>259252</v>
      </c>
      <c r="E13" s="7" t="s">
        <v>446</v>
      </c>
      <c r="F13" s="7">
        <v>90403302406</v>
      </c>
      <c r="G13" s="7">
        <v>304772</v>
      </c>
      <c r="H13" s="5" t="s">
        <v>158</v>
      </c>
      <c r="I13" s="9" t="s">
        <v>329</v>
      </c>
      <c r="J13" s="6" t="s">
        <v>18</v>
      </c>
      <c r="K13" s="6">
        <v>10802</v>
      </c>
      <c r="L13" s="5" t="s">
        <v>133</v>
      </c>
      <c r="M13" s="33">
        <v>44758</v>
      </c>
      <c r="N13" s="8">
        <v>52.837500000000006</v>
      </c>
      <c r="O13" s="8">
        <v>44.94</v>
      </c>
      <c r="P13" s="58">
        <f>O13+0.75*(N13-O13)</f>
        <v>50.863125000000004</v>
      </c>
      <c r="Q13" s="22" t="b">
        <f t="shared" si="0"/>
        <v>1</v>
      </c>
      <c r="R13" s="8">
        <v>52.837500000000006</v>
      </c>
      <c r="S13" s="8">
        <v>44.94</v>
      </c>
      <c r="T13" s="8">
        <v>50.863125000000004</v>
      </c>
      <c r="U13" s="4">
        <f t="shared" si="1"/>
        <v>0</v>
      </c>
      <c r="V13" s="4">
        <f t="shared" si="1"/>
        <v>0</v>
      </c>
      <c r="W13" s="4">
        <f t="shared" si="1"/>
        <v>0</v>
      </c>
      <c r="X13" s="64"/>
      <c r="Y13" s="28" t="e">
        <f>VLOOKUP(#REF!,'[5]Analise 3 $$$ - AtacVarPrat'!$C$5:$G$31,5,)</f>
        <v>#REF!</v>
      </c>
      <c r="Z13" s="28" t="e">
        <f>VLOOKUP(#REF!,'[5]Analise 3 $$$ - AtacVarPrat'!$C$5:$F$31,4,)</f>
        <v>#REF!</v>
      </c>
      <c r="AA13" s="28" t="e">
        <f>VLOOKUP(#REF!,'[5]Analise 3 $$$ - AtacVarPrat'!$C$5:$H$31,6,)</f>
        <v>#REF!</v>
      </c>
      <c r="AB13" s="60" t="e">
        <f t="shared" si="2"/>
        <v>#REF!</v>
      </c>
      <c r="AC13" s="60" t="e">
        <f t="shared" si="2"/>
        <v>#REF!</v>
      </c>
      <c r="AD13" s="60" t="e">
        <f t="shared" si="2"/>
        <v>#REF!</v>
      </c>
    </row>
    <row r="14" spans="1:32" x14ac:dyDescent="0.25">
      <c r="A14" s="7">
        <v>8</v>
      </c>
      <c r="B14" s="7" t="s">
        <v>390</v>
      </c>
      <c r="C14" s="6">
        <v>89403303054</v>
      </c>
      <c r="D14" s="7">
        <v>259254</v>
      </c>
      <c r="E14" s="7" t="s">
        <v>447</v>
      </c>
      <c r="F14" s="7">
        <v>90403303054</v>
      </c>
      <c r="G14" s="7">
        <v>304773</v>
      </c>
      <c r="H14" s="5" t="s">
        <v>159</v>
      </c>
      <c r="I14" s="9" t="s">
        <v>330</v>
      </c>
      <c r="J14" s="6" t="s">
        <v>18</v>
      </c>
      <c r="K14" s="6">
        <v>10802</v>
      </c>
      <c r="L14" s="5" t="s">
        <v>133</v>
      </c>
      <c r="M14" s="33">
        <v>44758</v>
      </c>
      <c r="N14" s="8">
        <v>336.48333333333335</v>
      </c>
      <c r="O14" s="8"/>
      <c r="P14" s="62">
        <f>0.9*N14</f>
        <v>302.83500000000004</v>
      </c>
      <c r="Q14" s="9" t="b">
        <f t="shared" si="0"/>
        <v>1</v>
      </c>
      <c r="R14" s="8">
        <v>336.48333333333335</v>
      </c>
      <c r="S14" s="8"/>
      <c r="T14" s="8">
        <v>302.83500000000004</v>
      </c>
      <c r="U14" s="4">
        <f t="shared" ref="U14:U33" si="3">N14/R14-1</f>
        <v>0</v>
      </c>
      <c r="V14" s="4"/>
      <c r="W14" s="4">
        <f t="shared" ref="W14:W33" si="4">P14/T14-1</f>
        <v>0</v>
      </c>
      <c r="X14" s="35" t="s">
        <v>448</v>
      </c>
      <c r="Y14" s="28" t="e">
        <f>VLOOKUP(#REF!,'[5]Analise 3 $$$ - AtacVarPrat'!$C$5:$G$31,5,)</f>
        <v>#REF!</v>
      </c>
      <c r="Z14" s="28" t="e">
        <f>VLOOKUP(#REF!,'[5]Analise 3 $$$ - AtacVarPrat'!$C$5:$F$31,4,)</f>
        <v>#REF!</v>
      </c>
      <c r="AA14" s="28" t="e">
        <f>VLOOKUP(#REF!,'[5]Analise 3 $$$ - AtacVarPrat'!$C$5:$H$31,6,)</f>
        <v>#REF!</v>
      </c>
      <c r="AB14" s="60" t="e">
        <f t="shared" ref="AB14:AB33" si="5">N14/Y14-1</f>
        <v>#REF!</v>
      </c>
      <c r="AC14" s="60"/>
      <c r="AD14" s="60" t="e">
        <f t="shared" ref="AD14:AD33" si="6">P14/AA14-1</f>
        <v>#REF!</v>
      </c>
    </row>
    <row r="15" spans="1:32" x14ac:dyDescent="0.25">
      <c r="A15" s="7">
        <v>9</v>
      </c>
      <c r="B15" s="7" t="s">
        <v>449</v>
      </c>
      <c r="C15" s="32">
        <v>89403303992</v>
      </c>
      <c r="D15" s="30">
        <v>32293</v>
      </c>
      <c r="E15" s="7" t="s">
        <v>450</v>
      </c>
      <c r="F15" s="7">
        <v>90403303992</v>
      </c>
      <c r="G15" s="7">
        <v>304774</v>
      </c>
      <c r="H15" s="31" t="s">
        <v>132</v>
      </c>
      <c r="I15" s="22" t="s">
        <v>298</v>
      </c>
      <c r="J15" s="32" t="s">
        <v>18</v>
      </c>
      <c r="K15" s="32">
        <v>10802</v>
      </c>
      <c r="L15" s="31" t="s">
        <v>133</v>
      </c>
      <c r="M15" s="33">
        <v>44758</v>
      </c>
      <c r="N15" s="8">
        <v>33.484999999999999</v>
      </c>
      <c r="O15" s="8">
        <v>32.518999999999998</v>
      </c>
      <c r="P15" s="58">
        <f t="shared" ref="P15:P31" si="7">O15+0.75*(N15-O15)</f>
        <v>33.243499999999997</v>
      </c>
      <c r="Q15" s="22" t="b">
        <f t="shared" si="0"/>
        <v>1</v>
      </c>
      <c r="R15" s="65">
        <v>33.484999999999999</v>
      </c>
      <c r="S15" s="65">
        <v>32.518999999999998</v>
      </c>
      <c r="T15" s="8">
        <v>33.243499999999997</v>
      </c>
      <c r="U15" s="4">
        <f t="shared" si="3"/>
        <v>0</v>
      </c>
      <c r="V15" s="4">
        <f t="shared" ref="V15:V31" si="8">O15/S15-1</f>
        <v>0</v>
      </c>
      <c r="W15" s="4">
        <f t="shared" si="4"/>
        <v>0</v>
      </c>
      <c r="X15" s="35" t="s">
        <v>389</v>
      </c>
      <c r="Y15" s="28" t="e">
        <f>VLOOKUP(#REF!,'[5]Analise 3 $$$ - AtacVarPrat'!$C$5:$G$31,5,)</f>
        <v>#REF!</v>
      </c>
      <c r="Z15" s="28" t="e">
        <f>VLOOKUP(#REF!,'[5]Analise 3 $$$ - AtacVarPrat'!$C$5:$F$31,4,)</f>
        <v>#REF!</v>
      </c>
      <c r="AA15" s="28" t="e">
        <f>VLOOKUP(#REF!,'[5]Analise 3 $$$ - AtacVarPrat'!$C$5:$H$31,6,)</f>
        <v>#REF!</v>
      </c>
      <c r="AB15" s="60" t="e">
        <f t="shared" si="5"/>
        <v>#REF!</v>
      </c>
      <c r="AC15" s="60" t="e">
        <f t="shared" ref="AC15:AC31" si="9">O15/Z15-1</f>
        <v>#REF!</v>
      </c>
      <c r="AD15" s="60" t="e">
        <f t="shared" si="6"/>
        <v>#REF!</v>
      </c>
    </row>
    <row r="16" spans="1:32" x14ac:dyDescent="0.25">
      <c r="A16" s="7">
        <v>10</v>
      </c>
      <c r="B16" s="7" t="s">
        <v>451</v>
      </c>
      <c r="C16" s="6">
        <v>89403305502</v>
      </c>
      <c r="D16" s="7">
        <v>218443</v>
      </c>
      <c r="E16" s="7" t="s">
        <v>452</v>
      </c>
      <c r="F16" s="7">
        <v>90403305502</v>
      </c>
      <c r="G16" s="7">
        <v>304775</v>
      </c>
      <c r="H16" s="5" t="s">
        <v>139</v>
      </c>
      <c r="I16" s="9" t="s">
        <v>307</v>
      </c>
      <c r="J16" s="6" t="s">
        <v>18</v>
      </c>
      <c r="K16" s="6">
        <v>10802</v>
      </c>
      <c r="L16" s="5" t="s">
        <v>133</v>
      </c>
      <c r="M16" s="33">
        <v>44758</v>
      </c>
      <c r="N16" s="8">
        <v>56.657500000000006</v>
      </c>
      <c r="O16" s="8">
        <v>54.791250000000005</v>
      </c>
      <c r="P16" s="58">
        <f t="shared" si="7"/>
        <v>56.190937500000004</v>
      </c>
      <c r="Q16" s="9" t="b">
        <f t="shared" si="0"/>
        <v>1</v>
      </c>
      <c r="R16" s="8">
        <v>56.657500000000006</v>
      </c>
      <c r="S16" s="8">
        <v>54.791250000000005</v>
      </c>
      <c r="T16" s="8">
        <v>56.190937500000004</v>
      </c>
      <c r="U16" s="4">
        <f t="shared" si="3"/>
        <v>0</v>
      </c>
      <c r="V16" s="4">
        <f t="shared" si="8"/>
        <v>0</v>
      </c>
      <c r="W16" s="4">
        <f t="shared" si="4"/>
        <v>0</v>
      </c>
      <c r="X16" s="59"/>
      <c r="Y16" s="28" t="e">
        <f>VLOOKUP(#REF!,'[5]Analise 3 $$$ - AtacVarPrat'!$C$5:$G$31,5,)</f>
        <v>#REF!</v>
      </c>
      <c r="Z16" s="28" t="e">
        <f>VLOOKUP(#REF!,'[5]Analise 3 $$$ - AtacVarPrat'!$C$5:$F$31,4,)</f>
        <v>#REF!</v>
      </c>
      <c r="AA16" s="28" t="e">
        <f>VLOOKUP(#REF!,'[5]Analise 3 $$$ - AtacVarPrat'!$C$5:$H$31,6,)</f>
        <v>#REF!</v>
      </c>
      <c r="AB16" s="60" t="e">
        <f t="shared" si="5"/>
        <v>#REF!</v>
      </c>
      <c r="AC16" s="60" t="e">
        <f t="shared" si="9"/>
        <v>#REF!</v>
      </c>
      <c r="AD16" s="60" t="e">
        <f t="shared" si="6"/>
        <v>#REF!</v>
      </c>
    </row>
    <row r="17" spans="1:33" x14ac:dyDescent="0.25">
      <c r="A17" s="7">
        <v>11</v>
      </c>
      <c r="B17" s="7" t="s">
        <v>453</v>
      </c>
      <c r="C17" s="6">
        <v>89403305774</v>
      </c>
      <c r="D17" s="7">
        <v>259250</v>
      </c>
      <c r="E17" s="7" t="s">
        <v>454</v>
      </c>
      <c r="F17" s="7">
        <v>90403305774</v>
      </c>
      <c r="G17" s="7">
        <v>304776</v>
      </c>
      <c r="H17" s="5" t="s">
        <v>157</v>
      </c>
      <c r="I17" s="9" t="s">
        <v>328</v>
      </c>
      <c r="J17" s="6" t="s">
        <v>18</v>
      </c>
      <c r="K17" s="6">
        <v>10802</v>
      </c>
      <c r="L17" s="5" t="s">
        <v>133</v>
      </c>
      <c r="M17" s="33">
        <v>44758</v>
      </c>
      <c r="N17" s="8">
        <v>208.36250000000001</v>
      </c>
      <c r="O17" s="8">
        <v>180.34133333333332</v>
      </c>
      <c r="P17" s="58">
        <f t="shared" si="7"/>
        <v>201.35720833333335</v>
      </c>
      <c r="Q17" s="22" t="b">
        <f t="shared" si="0"/>
        <v>1</v>
      </c>
      <c r="R17" s="8">
        <v>208.36250000000001</v>
      </c>
      <c r="S17" s="8">
        <v>180.34133333333332</v>
      </c>
      <c r="T17" s="8">
        <v>201.35720833333335</v>
      </c>
      <c r="U17" s="4">
        <f t="shared" si="3"/>
        <v>0</v>
      </c>
      <c r="V17" s="4">
        <f t="shared" si="8"/>
        <v>0</v>
      </c>
      <c r="W17" s="4">
        <f t="shared" si="4"/>
        <v>0</v>
      </c>
      <c r="X17" s="59"/>
      <c r="Y17" s="28" t="e">
        <f>VLOOKUP(#REF!,'[5]Analise 3 $$$ - AtacVarPrat'!$C$5:$G$31,5,)</f>
        <v>#REF!</v>
      </c>
      <c r="Z17" s="28" t="e">
        <f>VLOOKUP(#REF!,'[5]Analise 3 $$$ - AtacVarPrat'!$C$5:$F$31,4,)</f>
        <v>#REF!</v>
      </c>
      <c r="AA17" s="28" t="e">
        <f>VLOOKUP(#REF!,'[5]Analise 3 $$$ - AtacVarPrat'!$C$5:$H$31,6,)</f>
        <v>#REF!</v>
      </c>
      <c r="AB17" s="60" t="e">
        <f t="shared" si="5"/>
        <v>#REF!</v>
      </c>
      <c r="AC17" s="60" t="e">
        <f t="shared" si="9"/>
        <v>#REF!</v>
      </c>
      <c r="AD17" s="60" t="e">
        <f t="shared" si="6"/>
        <v>#REF!</v>
      </c>
    </row>
    <row r="18" spans="1:33" ht="15.75" customHeight="1" x14ac:dyDescent="0.25">
      <c r="A18" s="30">
        <v>12</v>
      </c>
      <c r="B18" s="7" t="s">
        <v>455</v>
      </c>
      <c r="C18" s="32">
        <v>89403305936</v>
      </c>
      <c r="D18" s="30">
        <v>278381</v>
      </c>
      <c r="E18" s="7" t="s">
        <v>456</v>
      </c>
      <c r="F18" s="7">
        <v>90403305936</v>
      </c>
      <c r="G18" s="7">
        <v>304777</v>
      </c>
      <c r="H18" s="66" t="s">
        <v>155</v>
      </c>
      <c r="I18" s="22" t="s">
        <v>352</v>
      </c>
      <c r="J18" s="32" t="s">
        <v>18</v>
      </c>
      <c r="K18" s="6">
        <v>10802</v>
      </c>
      <c r="L18" s="5" t="s">
        <v>133</v>
      </c>
      <c r="M18" s="33">
        <v>44758</v>
      </c>
      <c r="N18" s="8">
        <v>273.88499999999999</v>
      </c>
      <c r="O18" s="8">
        <v>269.8</v>
      </c>
      <c r="P18" s="58">
        <f t="shared" si="7"/>
        <v>272.86374999999998</v>
      </c>
      <c r="Q18" s="22" t="b">
        <f t="shared" si="0"/>
        <v>1</v>
      </c>
      <c r="R18" s="65">
        <v>273.88499999999999</v>
      </c>
      <c r="S18" s="65">
        <v>269.8</v>
      </c>
      <c r="T18" s="8">
        <v>272.86374999999998</v>
      </c>
      <c r="U18" s="4">
        <f t="shared" si="3"/>
        <v>0</v>
      </c>
      <c r="V18" s="4">
        <f t="shared" si="8"/>
        <v>0</v>
      </c>
      <c r="W18" s="4">
        <f t="shared" si="4"/>
        <v>0</v>
      </c>
      <c r="X18" s="35" t="s">
        <v>392</v>
      </c>
      <c r="Y18" s="28" t="e">
        <f>VLOOKUP(#REF!,'[5]Analise 3 $$$ - AtacVarPrat'!$C$5:$G$31,5,)</f>
        <v>#REF!</v>
      </c>
      <c r="Z18" s="28" t="e">
        <f>VLOOKUP(#REF!,'[5]Analise 3 $$$ - AtacVarPrat'!$C$5:$F$31,4,)</f>
        <v>#REF!</v>
      </c>
      <c r="AA18" s="28" t="e">
        <f>VLOOKUP(#REF!,'[5]Analise 3 $$$ - AtacVarPrat'!$C$5:$H$31,6,)</f>
        <v>#REF!</v>
      </c>
      <c r="AB18" s="60" t="e">
        <f t="shared" si="5"/>
        <v>#REF!</v>
      </c>
      <c r="AC18" s="60" t="e">
        <f t="shared" si="9"/>
        <v>#REF!</v>
      </c>
      <c r="AD18" s="60" t="e">
        <f t="shared" si="6"/>
        <v>#REF!</v>
      </c>
      <c r="AE18" s="38"/>
      <c r="AF18" s="38"/>
      <c r="AG18" s="38"/>
    </row>
    <row r="19" spans="1:33" x14ac:dyDescent="0.25">
      <c r="A19" s="7">
        <v>13</v>
      </c>
      <c r="B19" s="7" t="s">
        <v>457</v>
      </c>
      <c r="C19" s="32">
        <v>89403306150</v>
      </c>
      <c r="D19" s="30">
        <v>259249</v>
      </c>
      <c r="E19" s="7" t="s">
        <v>458</v>
      </c>
      <c r="F19" s="7">
        <v>90403306150</v>
      </c>
      <c r="G19" s="7">
        <v>304778</v>
      </c>
      <c r="H19" s="66" t="s">
        <v>156</v>
      </c>
      <c r="I19" s="22" t="s">
        <v>327</v>
      </c>
      <c r="J19" s="32" t="s">
        <v>18</v>
      </c>
      <c r="K19" s="6">
        <v>10802</v>
      </c>
      <c r="L19" s="5" t="s">
        <v>133</v>
      </c>
      <c r="M19" s="33">
        <v>44758</v>
      </c>
      <c r="N19" s="8">
        <v>121.48</v>
      </c>
      <c r="O19" s="8">
        <v>118.67</v>
      </c>
      <c r="P19" s="58">
        <f t="shared" si="7"/>
        <v>120.7775</v>
      </c>
      <c r="Q19" s="22" t="b">
        <f t="shared" si="0"/>
        <v>1</v>
      </c>
      <c r="R19" s="65">
        <v>121.48</v>
      </c>
      <c r="S19" s="65">
        <v>118.67</v>
      </c>
      <c r="T19" s="8">
        <v>120.7775</v>
      </c>
      <c r="U19" s="4">
        <f t="shared" si="3"/>
        <v>0</v>
      </c>
      <c r="V19" s="4">
        <f t="shared" si="8"/>
        <v>0</v>
      </c>
      <c r="W19" s="4">
        <f t="shared" si="4"/>
        <v>0</v>
      </c>
      <c r="X19" s="67"/>
      <c r="Y19" s="28" t="e">
        <f>VLOOKUP(#REF!,'[5]Analise 3 $$$ - AtacVarPrat'!$C$5:$G$31,5,)</f>
        <v>#REF!</v>
      </c>
      <c r="Z19" s="28" t="e">
        <f>VLOOKUP(#REF!,'[5]Analise 3 $$$ - AtacVarPrat'!$C$5:$F$31,4,)</f>
        <v>#REF!</v>
      </c>
      <c r="AA19" s="28" t="e">
        <f>VLOOKUP(#REF!,'[5]Analise 3 $$$ - AtacVarPrat'!$C$5:$H$31,6,)</f>
        <v>#REF!</v>
      </c>
      <c r="AB19" s="60" t="e">
        <f t="shared" si="5"/>
        <v>#REF!</v>
      </c>
      <c r="AC19" s="60" t="e">
        <f t="shared" si="9"/>
        <v>#REF!</v>
      </c>
      <c r="AD19" s="60" t="e">
        <f t="shared" si="6"/>
        <v>#REF!</v>
      </c>
    </row>
    <row r="20" spans="1:33" x14ac:dyDescent="0.25">
      <c r="A20" s="7">
        <v>14</v>
      </c>
      <c r="B20" s="7" t="s">
        <v>459</v>
      </c>
      <c r="C20" s="32">
        <v>89403306401</v>
      </c>
      <c r="D20" s="30">
        <v>259256</v>
      </c>
      <c r="E20" s="7" t="s">
        <v>460</v>
      </c>
      <c r="F20" s="7">
        <v>90403306401</v>
      </c>
      <c r="G20" s="7">
        <v>304779</v>
      </c>
      <c r="H20" s="31" t="s">
        <v>161</v>
      </c>
      <c r="I20" s="22" t="s">
        <v>332</v>
      </c>
      <c r="J20" s="32" t="s">
        <v>18</v>
      </c>
      <c r="K20" s="32">
        <v>10802</v>
      </c>
      <c r="L20" s="31" t="s">
        <v>133</v>
      </c>
      <c r="M20" s="33">
        <v>44758</v>
      </c>
      <c r="N20" s="8">
        <v>63.499166666666667</v>
      </c>
      <c r="O20" s="8">
        <v>58.965000000000003</v>
      </c>
      <c r="P20" s="58">
        <f t="shared" si="7"/>
        <v>62.365625000000001</v>
      </c>
      <c r="Q20" s="30" t="b">
        <f t="shared" si="0"/>
        <v>1</v>
      </c>
      <c r="R20" s="65">
        <v>63.499166666666667</v>
      </c>
      <c r="S20" s="65">
        <v>58.965000000000003</v>
      </c>
      <c r="T20" s="8">
        <v>62.365625000000001</v>
      </c>
      <c r="U20" s="4">
        <f t="shared" si="3"/>
        <v>0</v>
      </c>
      <c r="V20" s="4">
        <f t="shared" si="8"/>
        <v>0</v>
      </c>
      <c r="W20" s="4">
        <f t="shared" si="4"/>
        <v>0</v>
      </c>
      <c r="X20" s="35" t="s">
        <v>353</v>
      </c>
      <c r="Y20" s="28" t="e">
        <f>VLOOKUP(#REF!,'[5]Analise 3 $$$ - AtacVarPrat'!$C$5:$G$31,5,)</f>
        <v>#REF!</v>
      </c>
      <c r="Z20" s="28" t="e">
        <f>VLOOKUP(#REF!,'[5]Analise 3 $$$ - AtacVarPrat'!$C$5:$F$31,4,)</f>
        <v>#REF!</v>
      </c>
      <c r="AA20" s="28" t="e">
        <f>VLOOKUP(#REF!,'[5]Analise 3 $$$ - AtacVarPrat'!$C$5:$H$31,6,)</f>
        <v>#REF!</v>
      </c>
      <c r="AB20" s="60" t="e">
        <f t="shared" si="5"/>
        <v>#REF!</v>
      </c>
      <c r="AC20" s="60" t="e">
        <f t="shared" si="9"/>
        <v>#REF!</v>
      </c>
      <c r="AD20" s="60" t="e">
        <f t="shared" si="6"/>
        <v>#REF!</v>
      </c>
    </row>
    <row r="21" spans="1:33" x14ac:dyDescent="0.25">
      <c r="A21" s="7">
        <v>15</v>
      </c>
      <c r="B21" s="7" t="s">
        <v>461</v>
      </c>
      <c r="C21" s="6">
        <v>89403307637</v>
      </c>
      <c r="D21" s="7">
        <v>259255</v>
      </c>
      <c r="E21" s="7" t="s">
        <v>462</v>
      </c>
      <c r="F21" s="7">
        <v>90403307637</v>
      </c>
      <c r="G21" s="7">
        <v>304780</v>
      </c>
      <c r="H21" s="5" t="s">
        <v>160</v>
      </c>
      <c r="I21" s="9" t="s">
        <v>331</v>
      </c>
      <c r="J21" s="6" t="s">
        <v>18</v>
      </c>
      <c r="K21" s="6">
        <v>10802</v>
      </c>
      <c r="L21" s="5" t="s">
        <v>133</v>
      </c>
      <c r="M21" s="33">
        <v>44758</v>
      </c>
      <c r="N21" s="8">
        <v>36.756667</v>
      </c>
      <c r="O21" s="8">
        <v>33.597000000000001</v>
      </c>
      <c r="P21" s="58">
        <f t="shared" si="7"/>
        <v>35.966750250000004</v>
      </c>
      <c r="Q21" s="9" t="b">
        <f t="shared" si="0"/>
        <v>1</v>
      </c>
      <c r="R21" s="8">
        <v>36.756667</v>
      </c>
      <c r="S21" s="8">
        <v>33.597000000000001</v>
      </c>
      <c r="T21" s="8">
        <v>35.966750250000004</v>
      </c>
      <c r="U21" s="4">
        <f t="shared" si="3"/>
        <v>0</v>
      </c>
      <c r="V21" s="4">
        <f t="shared" si="8"/>
        <v>0</v>
      </c>
      <c r="W21" s="4">
        <f t="shared" si="4"/>
        <v>0</v>
      </c>
      <c r="X21" s="59"/>
      <c r="Y21" s="28" t="e">
        <f>VLOOKUP(#REF!,'[5]Analise 3 $$$ - AtacVarPrat'!$C$5:$G$31,5,)</f>
        <v>#REF!</v>
      </c>
      <c r="Z21" s="28" t="e">
        <f>VLOOKUP(#REF!,'[5]Analise 3 $$$ - AtacVarPrat'!$C$5:$F$31,4,)</f>
        <v>#REF!</v>
      </c>
      <c r="AA21" s="28" t="e">
        <f>VLOOKUP(#REF!,'[5]Analise 3 $$$ - AtacVarPrat'!$C$5:$H$31,6,)</f>
        <v>#REF!</v>
      </c>
      <c r="AB21" s="60" t="e">
        <f t="shared" si="5"/>
        <v>#REF!</v>
      </c>
      <c r="AC21" s="60" t="e">
        <f t="shared" si="9"/>
        <v>#REF!</v>
      </c>
      <c r="AD21" s="60" t="e">
        <f t="shared" si="6"/>
        <v>#REF!</v>
      </c>
    </row>
    <row r="22" spans="1:33" x14ac:dyDescent="0.25">
      <c r="A22" s="7">
        <v>16</v>
      </c>
      <c r="B22" s="7" t="s">
        <v>463</v>
      </c>
      <c r="C22" s="6">
        <v>89403309257</v>
      </c>
      <c r="D22" s="7">
        <v>259248</v>
      </c>
      <c r="E22" s="7" t="s">
        <v>464</v>
      </c>
      <c r="F22" s="7">
        <v>90403309257</v>
      </c>
      <c r="G22" s="7">
        <v>304781</v>
      </c>
      <c r="H22" s="5" t="s">
        <v>155</v>
      </c>
      <c r="I22" s="9" t="s">
        <v>326</v>
      </c>
      <c r="J22" s="6" t="s">
        <v>18</v>
      </c>
      <c r="K22" s="6">
        <v>10802</v>
      </c>
      <c r="L22" s="5" t="s">
        <v>133</v>
      </c>
      <c r="M22" s="33">
        <v>44758</v>
      </c>
      <c r="N22" s="8">
        <v>263.548</v>
      </c>
      <c r="O22" s="8">
        <v>254.59</v>
      </c>
      <c r="P22" s="58">
        <f t="shared" si="7"/>
        <v>261.30849999999998</v>
      </c>
      <c r="Q22" s="9" t="b">
        <f t="shared" si="0"/>
        <v>1</v>
      </c>
      <c r="R22" s="8">
        <v>263.548</v>
      </c>
      <c r="S22" s="8">
        <v>254.59</v>
      </c>
      <c r="T22" s="8">
        <v>261.30849999999998</v>
      </c>
      <c r="U22" s="4">
        <f t="shared" si="3"/>
        <v>0</v>
      </c>
      <c r="V22" s="4">
        <f t="shared" si="8"/>
        <v>0</v>
      </c>
      <c r="W22" s="4">
        <f t="shared" si="4"/>
        <v>0</v>
      </c>
      <c r="X22" s="59"/>
      <c r="Y22" s="28" t="e">
        <f>VLOOKUP(#REF!,'[5]Analise 3 $$$ - AtacVarPrat'!$C$5:$G$31,5,)</f>
        <v>#REF!</v>
      </c>
      <c r="Z22" s="28" t="e">
        <f>VLOOKUP(#REF!,'[5]Analise 3 $$$ - AtacVarPrat'!$C$5:$F$31,4,)</f>
        <v>#REF!</v>
      </c>
      <c r="AA22" s="28" t="e">
        <f>VLOOKUP(#REF!,'[5]Analise 3 $$$ - AtacVarPrat'!$C$5:$H$31,6,)</f>
        <v>#REF!</v>
      </c>
      <c r="AB22" s="60" t="e">
        <f t="shared" si="5"/>
        <v>#REF!</v>
      </c>
      <c r="AC22" s="60" t="e">
        <f t="shared" si="9"/>
        <v>#REF!</v>
      </c>
      <c r="AD22" s="60" t="e">
        <f t="shared" si="6"/>
        <v>#REF!</v>
      </c>
    </row>
    <row r="23" spans="1:33" x14ac:dyDescent="0.25">
      <c r="A23" s="7">
        <v>17</v>
      </c>
      <c r="B23" s="7" t="s">
        <v>465</v>
      </c>
      <c r="C23" s="32">
        <v>89403310000</v>
      </c>
      <c r="D23" s="30">
        <v>278377</v>
      </c>
      <c r="E23" s="7" t="s">
        <v>466</v>
      </c>
      <c r="F23" s="7">
        <v>90403310000</v>
      </c>
      <c r="G23" s="7">
        <v>304782</v>
      </c>
      <c r="H23" s="31" t="s">
        <v>132</v>
      </c>
      <c r="I23" s="22" t="s">
        <v>348</v>
      </c>
      <c r="J23" s="32" t="s">
        <v>18</v>
      </c>
      <c r="K23" s="6">
        <v>10802</v>
      </c>
      <c r="L23" s="5" t="s">
        <v>133</v>
      </c>
      <c r="M23" s="33">
        <v>44758</v>
      </c>
      <c r="N23" s="8">
        <v>55.923333333333325</v>
      </c>
      <c r="O23" s="8">
        <v>47.59</v>
      </c>
      <c r="P23" s="58">
        <f t="shared" si="7"/>
        <v>53.839999999999996</v>
      </c>
      <c r="Q23" s="22" t="b">
        <f t="shared" si="0"/>
        <v>1</v>
      </c>
      <c r="R23" s="13">
        <v>55.923333333333325</v>
      </c>
      <c r="S23" s="13">
        <v>47.59</v>
      </c>
      <c r="T23" s="8">
        <v>53.839999999999996</v>
      </c>
      <c r="U23" s="4">
        <f t="shared" si="3"/>
        <v>0</v>
      </c>
      <c r="V23" s="4">
        <f t="shared" si="8"/>
        <v>0</v>
      </c>
      <c r="W23" s="4">
        <f t="shared" si="4"/>
        <v>0</v>
      </c>
      <c r="X23" s="35" t="s">
        <v>186</v>
      </c>
      <c r="Y23" s="28" t="e">
        <f>VLOOKUP(#REF!,'[5]Analise 3 $$$ - AtacVarPrat'!$C$5:$G$31,5,)</f>
        <v>#REF!</v>
      </c>
      <c r="Z23" s="28" t="e">
        <f>VLOOKUP(#REF!,'[5]Analise 3 $$$ - AtacVarPrat'!$C$5:$F$31,4,)</f>
        <v>#REF!</v>
      </c>
      <c r="AA23" s="28" t="e">
        <f>VLOOKUP(#REF!,'[5]Analise 3 $$$ - AtacVarPrat'!$C$5:$H$31,6,)</f>
        <v>#REF!</v>
      </c>
      <c r="AB23" s="60" t="e">
        <f t="shared" si="5"/>
        <v>#REF!</v>
      </c>
      <c r="AC23" s="60" t="e">
        <f t="shared" si="9"/>
        <v>#REF!</v>
      </c>
      <c r="AD23" s="60" t="e">
        <f t="shared" si="6"/>
        <v>#REF!</v>
      </c>
    </row>
    <row r="24" spans="1:33" x14ac:dyDescent="0.25">
      <c r="A24" s="7">
        <v>18</v>
      </c>
      <c r="B24" s="7" t="s">
        <v>467</v>
      </c>
      <c r="C24" s="32">
        <v>89403310182</v>
      </c>
      <c r="D24" s="30">
        <v>278378</v>
      </c>
      <c r="E24" s="7" t="s">
        <v>468</v>
      </c>
      <c r="F24" s="7">
        <v>90403310182</v>
      </c>
      <c r="G24" s="7">
        <v>304783</v>
      </c>
      <c r="H24" s="66" t="s">
        <v>175</v>
      </c>
      <c r="I24" s="22" t="s">
        <v>349</v>
      </c>
      <c r="J24" s="32" t="s">
        <v>18</v>
      </c>
      <c r="K24" s="6">
        <v>10802</v>
      </c>
      <c r="L24" s="5" t="s">
        <v>133</v>
      </c>
      <c r="M24" s="33">
        <v>44758</v>
      </c>
      <c r="N24" s="8">
        <v>37.734999999999999</v>
      </c>
      <c r="O24" s="8">
        <v>35.832856999999997</v>
      </c>
      <c r="P24" s="58">
        <f t="shared" si="7"/>
        <v>37.259464250000001</v>
      </c>
      <c r="Q24" s="22" t="b">
        <f t="shared" si="0"/>
        <v>1</v>
      </c>
      <c r="R24" s="13">
        <v>37.734999999999999</v>
      </c>
      <c r="S24" s="13">
        <v>35.832856999999997</v>
      </c>
      <c r="T24" s="8">
        <v>37.259464250000001</v>
      </c>
      <c r="U24" s="4">
        <f t="shared" si="3"/>
        <v>0</v>
      </c>
      <c r="V24" s="4">
        <f t="shared" si="8"/>
        <v>0</v>
      </c>
      <c r="W24" s="4">
        <f t="shared" si="4"/>
        <v>0</v>
      </c>
      <c r="X24" s="35" t="s">
        <v>391</v>
      </c>
      <c r="Y24" s="28" t="e">
        <f>VLOOKUP(#REF!,'[5]Analise 3 $$$ - AtacVarPrat'!$C$5:$G$31,5,)</f>
        <v>#REF!</v>
      </c>
      <c r="Z24" s="28" t="e">
        <f>VLOOKUP(#REF!,'[5]Analise 3 $$$ - AtacVarPrat'!$C$5:$F$31,4,)</f>
        <v>#REF!</v>
      </c>
      <c r="AA24" s="28" t="e">
        <f>VLOOKUP(#REF!,'[5]Analise 3 $$$ - AtacVarPrat'!$C$5:$H$31,6,)</f>
        <v>#REF!</v>
      </c>
      <c r="AB24" s="60" t="e">
        <f t="shared" si="5"/>
        <v>#REF!</v>
      </c>
      <c r="AC24" s="60" t="e">
        <f t="shared" si="9"/>
        <v>#REF!</v>
      </c>
      <c r="AD24" s="60" t="e">
        <f t="shared" si="6"/>
        <v>#REF!</v>
      </c>
    </row>
    <row r="25" spans="1:33" x14ac:dyDescent="0.25">
      <c r="A25" s="7">
        <v>19</v>
      </c>
      <c r="B25" s="7" t="s">
        <v>469</v>
      </c>
      <c r="C25" s="6">
        <v>89403403008</v>
      </c>
      <c r="D25" s="7">
        <v>259257</v>
      </c>
      <c r="E25" s="7" t="s">
        <v>470</v>
      </c>
      <c r="F25" s="7">
        <v>90403403008</v>
      </c>
      <c r="G25" s="7">
        <v>304784</v>
      </c>
      <c r="H25" s="5" t="s">
        <v>162</v>
      </c>
      <c r="I25" s="9" t="s">
        <v>333</v>
      </c>
      <c r="J25" s="32" t="s">
        <v>18</v>
      </c>
      <c r="K25" s="6">
        <v>10802</v>
      </c>
      <c r="L25" s="5" t="s">
        <v>133</v>
      </c>
      <c r="M25" s="33">
        <v>44758</v>
      </c>
      <c r="N25" s="8">
        <v>67.955166699999992</v>
      </c>
      <c r="O25" s="8">
        <v>42.713333500000005</v>
      </c>
      <c r="P25" s="58">
        <f t="shared" si="7"/>
        <v>61.644708399999999</v>
      </c>
      <c r="Q25" s="9" t="b">
        <f t="shared" si="0"/>
        <v>1</v>
      </c>
      <c r="R25" s="8">
        <v>67.955166699999992</v>
      </c>
      <c r="S25" s="8">
        <v>42.713333500000005</v>
      </c>
      <c r="T25" s="8">
        <v>61.644708399999999</v>
      </c>
      <c r="U25" s="4">
        <f t="shared" si="3"/>
        <v>0</v>
      </c>
      <c r="V25" s="4">
        <f t="shared" si="8"/>
        <v>0</v>
      </c>
      <c r="W25" s="4">
        <f t="shared" si="4"/>
        <v>0</v>
      </c>
      <c r="X25" s="34"/>
      <c r="Y25" s="28" t="e">
        <f>VLOOKUP(#REF!,'[5]Analise 3 $$$ - AtacVarPrat'!$C$5:$G$31,5,)</f>
        <v>#REF!</v>
      </c>
      <c r="Z25" s="28" t="e">
        <f>VLOOKUP(#REF!,'[5]Analise 3 $$$ - AtacVarPrat'!$C$5:$F$31,4,)</f>
        <v>#REF!</v>
      </c>
      <c r="AA25" s="28" t="e">
        <f>VLOOKUP(#REF!,'[5]Analise 3 $$$ - AtacVarPrat'!$C$5:$H$31,6,)</f>
        <v>#REF!</v>
      </c>
      <c r="AB25" s="60" t="e">
        <f t="shared" si="5"/>
        <v>#REF!</v>
      </c>
      <c r="AC25" s="60" t="e">
        <f t="shared" si="9"/>
        <v>#REF!</v>
      </c>
      <c r="AD25" s="60" t="e">
        <f t="shared" si="6"/>
        <v>#REF!</v>
      </c>
    </row>
    <row r="26" spans="1:33" x14ac:dyDescent="0.25">
      <c r="A26" s="7">
        <v>20</v>
      </c>
      <c r="B26" s="7" t="s">
        <v>471</v>
      </c>
      <c r="C26" s="32">
        <v>89403400335</v>
      </c>
      <c r="D26" s="30">
        <v>10223</v>
      </c>
      <c r="E26" s="7" t="s">
        <v>472</v>
      </c>
      <c r="F26" s="7">
        <v>90403400335</v>
      </c>
      <c r="G26" s="7">
        <v>304785</v>
      </c>
      <c r="H26" s="31" t="s">
        <v>107</v>
      </c>
      <c r="I26" s="22" t="s">
        <v>275</v>
      </c>
      <c r="J26" s="32" t="s">
        <v>18</v>
      </c>
      <c r="K26" s="32">
        <v>10801</v>
      </c>
      <c r="L26" s="31" t="s">
        <v>108</v>
      </c>
      <c r="M26" s="33">
        <v>44758</v>
      </c>
      <c r="N26" s="8">
        <v>46.802500000000002</v>
      </c>
      <c r="O26" s="8">
        <v>44.533166600000001</v>
      </c>
      <c r="P26" s="58">
        <f t="shared" si="7"/>
        <v>46.235166650000004</v>
      </c>
      <c r="Q26" s="22" t="b">
        <f t="shared" si="0"/>
        <v>1</v>
      </c>
      <c r="R26" s="8">
        <v>46.802500000000002</v>
      </c>
      <c r="S26" s="8">
        <v>44.533166600000001</v>
      </c>
      <c r="T26" s="8">
        <v>46.235166650000004</v>
      </c>
      <c r="U26" s="4">
        <f t="shared" si="3"/>
        <v>0</v>
      </c>
      <c r="V26" s="4">
        <f t="shared" si="8"/>
        <v>0</v>
      </c>
      <c r="W26" s="4">
        <f t="shared" si="4"/>
        <v>0</v>
      </c>
      <c r="X26" s="59"/>
      <c r="Y26" s="28" t="e">
        <f>VLOOKUP(#REF!,'[5]Analise 3 $$$ - AtacVarPrat'!$C$5:$G$31,5,)</f>
        <v>#REF!</v>
      </c>
      <c r="Z26" s="28" t="e">
        <f>VLOOKUP(#REF!,'[5]Analise 3 $$$ - AtacVarPrat'!$C$5:$F$31,4,)</f>
        <v>#REF!</v>
      </c>
      <c r="AA26" s="28" t="e">
        <f>VLOOKUP(#REF!,'[5]Analise 3 $$$ - AtacVarPrat'!$C$5:$H$31,6,)</f>
        <v>#REF!</v>
      </c>
      <c r="AB26" s="60" t="e">
        <f t="shared" si="5"/>
        <v>#REF!</v>
      </c>
      <c r="AC26" s="60" t="e">
        <f t="shared" si="9"/>
        <v>#REF!</v>
      </c>
      <c r="AD26" s="60" t="e">
        <f t="shared" si="6"/>
        <v>#REF!</v>
      </c>
    </row>
    <row r="27" spans="1:33" x14ac:dyDescent="0.25">
      <c r="A27" s="7">
        <v>21</v>
      </c>
      <c r="B27" s="7" t="s">
        <v>473</v>
      </c>
      <c r="C27" s="7">
        <v>89403201642</v>
      </c>
      <c r="D27" s="7">
        <v>299936</v>
      </c>
      <c r="E27" s="7" t="s">
        <v>474</v>
      </c>
      <c r="F27" s="7">
        <v>90403201642</v>
      </c>
      <c r="G27" s="7">
        <v>304786</v>
      </c>
      <c r="H27" s="9" t="s">
        <v>369</v>
      </c>
      <c r="I27" s="5" t="s">
        <v>384</v>
      </c>
      <c r="J27" s="25" t="s">
        <v>18</v>
      </c>
      <c r="K27" s="7">
        <v>10802</v>
      </c>
      <c r="L27" s="9" t="s">
        <v>133</v>
      </c>
      <c r="M27" s="33">
        <v>44758</v>
      </c>
      <c r="N27" s="8">
        <v>13.09</v>
      </c>
      <c r="O27" s="8">
        <v>11.431401666666666</v>
      </c>
      <c r="P27" s="58">
        <f t="shared" si="7"/>
        <v>12.675350416666667</v>
      </c>
      <c r="Q27" s="9" t="b">
        <f t="shared" si="0"/>
        <v>1</v>
      </c>
      <c r="R27" s="8">
        <v>13.09</v>
      </c>
      <c r="S27" s="8">
        <v>11.431401666666666</v>
      </c>
      <c r="T27" s="8">
        <v>12.675350416666667</v>
      </c>
      <c r="U27" s="4">
        <f t="shared" si="3"/>
        <v>0</v>
      </c>
      <c r="V27" s="4">
        <f t="shared" si="8"/>
        <v>0</v>
      </c>
      <c r="W27" s="4">
        <f t="shared" si="4"/>
        <v>0</v>
      </c>
      <c r="X27" s="34"/>
      <c r="Y27" s="28" t="e">
        <f>VLOOKUP(#REF!,'[5]Analise 3 $$$ - AtacVarPrat'!$C$5:$G$31,5,)</f>
        <v>#REF!</v>
      </c>
      <c r="Z27" s="28" t="e">
        <f>VLOOKUP(#REF!,'[5]Analise 3 $$$ - AtacVarPrat'!$C$5:$F$31,4,)</f>
        <v>#REF!</v>
      </c>
      <c r="AA27" s="28" t="e">
        <f>VLOOKUP(#REF!,'[5]Analise 3 $$$ - AtacVarPrat'!$C$5:$H$31,6,)</f>
        <v>#REF!</v>
      </c>
      <c r="AB27" s="60" t="e">
        <f t="shared" si="5"/>
        <v>#REF!</v>
      </c>
      <c r="AC27" s="60" t="e">
        <f t="shared" si="9"/>
        <v>#REF!</v>
      </c>
      <c r="AD27" s="60" t="e">
        <f t="shared" si="6"/>
        <v>#REF!</v>
      </c>
    </row>
    <row r="28" spans="1:33" x14ac:dyDescent="0.25">
      <c r="A28" s="7">
        <v>22</v>
      </c>
      <c r="B28" s="7" t="s">
        <v>475</v>
      </c>
      <c r="C28" s="7">
        <v>89101000504</v>
      </c>
      <c r="D28" s="7">
        <v>9910</v>
      </c>
      <c r="E28" s="7" t="s">
        <v>476</v>
      </c>
      <c r="F28" s="7">
        <v>90101000504</v>
      </c>
      <c r="G28" s="7">
        <v>304787</v>
      </c>
      <c r="H28" s="9" t="s">
        <v>360</v>
      </c>
      <c r="I28" s="5" t="s">
        <v>374</v>
      </c>
      <c r="J28" s="25" t="s">
        <v>18</v>
      </c>
      <c r="K28" s="7">
        <v>10201</v>
      </c>
      <c r="L28" s="9" t="s">
        <v>21</v>
      </c>
      <c r="M28" s="33">
        <v>44758</v>
      </c>
      <c r="N28" s="8">
        <v>11.960000000000004</v>
      </c>
      <c r="O28" s="8">
        <v>9.1450000000000014</v>
      </c>
      <c r="P28" s="58">
        <f t="shared" si="7"/>
        <v>11.256250000000003</v>
      </c>
      <c r="Q28" s="9" t="b">
        <f t="shared" si="0"/>
        <v>1</v>
      </c>
      <c r="R28" s="8">
        <v>11.960000000000004</v>
      </c>
      <c r="S28" s="8">
        <v>9.1450000000000014</v>
      </c>
      <c r="T28" s="8">
        <v>11.256250000000003</v>
      </c>
      <c r="U28" s="4">
        <f t="shared" si="3"/>
        <v>0</v>
      </c>
      <c r="V28" s="4">
        <f t="shared" si="8"/>
        <v>0</v>
      </c>
      <c r="W28" s="4">
        <f t="shared" si="4"/>
        <v>0</v>
      </c>
      <c r="X28" s="34"/>
      <c r="Y28" s="28" t="e">
        <f>VLOOKUP(#REF!,'[5]Analise 3 $$$ - AtacVarPrat'!$C$5:$G$31,5,)</f>
        <v>#REF!</v>
      </c>
      <c r="Z28" s="28" t="e">
        <f>VLOOKUP(#REF!,'[5]Analise 3 $$$ - AtacVarPrat'!$C$5:$F$31,4,)</f>
        <v>#REF!</v>
      </c>
      <c r="AA28" s="28" t="e">
        <f>VLOOKUP(#REF!,'[5]Analise 3 $$$ - AtacVarPrat'!$C$5:$H$31,6,)</f>
        <v>#REF!</v>
      </c>
      <c r="AB28" s="60" t="e">
        <f t="shared" si="5"/>
        <v>#REF!</v>
      </c>
      <c r="AC28" s="60" t="e">
        <f t="shared" si="9"/>
        <v>#REF!</v>
      </c>
      <c r="AD28" s="60" t="e">
        <f t="shared" si="6"/>
        <v>#REF!</v>
      </c>
    </row>
    <row r="29" spans="1:33" x14ac:dyDescent="0.25">
      <c r="A29" s="7">
        <v>23</v>
      </c>
      <c r="B29" s="7" t="s">
        <v>477</v>
      </c>
      <c r="C29" s="6">
        <v>89101003368</v>
      </c>
      <c r="D29" s="7">
        <v>259258</v>
      </c>
      <c r="E29" s="7" t="s">
        <v>478</v>
      </c>
      <c r="F29" s="7">
        <v>90101003368</v>
      </c>
      <c r="G29" s="7">
        <v>304788</v>
      </c>
      <c r="H29" s="5" t="s">
        <v>163</v>
      </c>
      <c r="I29" s="22" t="s">
        <v>334</v>
      </c>
      <c r="J29" s="32" t="s">
        <v>18</v>
      </c>
      <c r="K29" s="6">
        <v>10201</v>
      </c>
      <c r="L29" s="5" t="s">
        <v>21</v>
      </c>
      <c r="M29" s="33">
        <v>44758</v>
      </c>
      <c r="N29" s="8">
        <v>9.281111111111116</v>
      </c>
      <c r="O29" s="8">
        <v>5.6043333750000004</v>
      </c>
      <c r="P29" s="58">
        <f t="shared" si="7"/>
        <v>8.361916677083336</v>
      </c>
      <c r="Q29" s="9" t="b">
        <f t="shared" si="0"/>
        <v>1</v>
      </c>
      <c r="R29" s="8">
        <v>9.281111111111116</v>
      </c>
      <c r="S29" s="8">
        <v>5.6043333750000004</v>
      </c>
      <c r="T29" s="8">
        <v>8.361916677083336</v>
      </c>
      <c r="U29" s="4">
        <f t="shared" si="3"/>
        <v>0</v>
      </c>
      <c r="V29" s="4">
        <f t="shared" si="8"/>
        <v>0</v>
      </c>
      <c r="W29" s="4">
        <f t="shared" si="4"/>
        <v>0</v>
      </c>
      <c r="X29" s="59"/>
      <c r="Y29" s="28" t="e">
        <f>VLOOKUP(#REF!,'[5]Analise 3 $$$ - AtacVarPrat'!$C$5:$G$31,5,)</f>
        <v>#REF!</v>
      </c>
      <c r="Z29" s="28" t="e">
        <f>VLOOKUP(#REF!,'[5]Analise 3 $$$ - AtacVarPrat'!$C$5:$F$31,4,)</f>
        <v>#REF!</v>
      </c>
      <c r="AA29" s="28" t="e">
        <f>VLOOKUP(#REF!,'[5]Analise 3 $$$ - AtacVarPrat'!$C$5:$H$31,6,)</f>
        <v>#REF!</v>
      </c>
      <c r="AB29" s="60" t="e">
        <f t="shared" si="5"/>
        <v>#REF!</v>
      </c>
      <c r="AC29" s="60" t="e">
        <f t="shared" si="9"/>
        <v>#REF!</v>
      </c>
      <c r="AD29" s="60" t="e">
        <f t="shared" si="6"/>
        <v>#REF!</v>
      </c>
    </row>
    <row r="30" spans="1:33" x14ac:dyDescent="0.25">
      <c r="A30" s="7">
        <v>24</v>
      </c>
      <c r="B30" s="7" t="s">
        <v>479</v>
      </c>
      <c r="C30" s="6">
        <v>89101003015</v>
      </c>
      <c r="D30" s="7">
        <v>219872</v>
      </c>
      <c r="E30" s="7" t="s">
        <v>480</v>
      </c>
      <c r="F30" s="7">
        <v>90101003015</v>
      </c>
      <c r="G30" s="7">
        <v>304789</v>
      </c>
      <c r="H30" s="5" t="s">
        <v>142</v>
      </c>
      <c r="I30" s="9" t="s">
        <v>310</v>
      </c>
      <c r="J30" s="6" t="s">
        <v>18</v>
      </c>
      <c r="K30" s="6">
        <v>10201</v>
      </c>
      <c r="L30" s="5" t="s">
        <v>21</v>
      </c>
      <c r="M30" s="33">
        <v>44758</v>
      </c>
      <c r="N30" s="8">
        <v>2.8540000000000001</v>
      </c>
      <c r="O30" s="8">
        <v>2.1566666666666667</v>
      </c>
      <c r="P30" s="58">
        <f t="shared" si="7"/>
        <v>2.6796666666666669</v>
      </c>
      <c r="Q30" s="9" t="b">
        <f t="shared" si="0"/>
        <v>1</v>
      </c>
      <c r="R30" s="8">
        <v>2.8540000000000001</v>
      </c>
      <c r="S30" s="8">
        <v>2.1566666666666667</v>
      </c>
      <c r="T30" s="8">
        <v>2.6796666666666669</v>
      </c>
      <c r="U30" s="4">
        <f t="shared" si="3"/>
        <v>0</v>
      </c>
      <c r="V30" s="4">
        <f t="shared" si="8"/>
        <v>0</v>
      </c>
      <c r="W30" s="4">
        <f t="shared" si="4"/>
        <v>0</v>
      </c>
      <c r="X30" s="59"/>
      <c r="Y30" s="28" t="e">
        <f>VLOOKUP(#REF!,'[5]Analise 3 $$$ - AtacVarPrat'!$C$5:$G$31,5,)</f>
        <v>#REF!</v>
      </c>
      <c r="Z30" s="28" t="e">
        <f>VLOOKUP(#REF!,'[5]Analise 3 $$$ - AtacVarPrat'!$C$5:$F$31,4,)</f>
        <v>#REF!</v>
      </c>
      <c r="AA30" s="28" t="e">
        <f>VLOOKUP(#REF!,'[5]Analise 3 $$$ - AtacVarPrat'!$C$5:$H$31,6,)</f>
        <v>#REF!</v>
      </c>
      <c r="AB30" s="60" t="e">
        <f t="shared" si="5"/>
        <v>#REF!</v>
      </c>
      <c r="AC30" s="60" t="e">
        <f t="shared" si="9"/>
        <v>#REF!</v>
      </c>
      <c r="AD30" s="60" t="e">
        <f t="shared" si="6"/>
        <v>#REF!</v>
      </c>
    </row>
    <row r="31" spans="1:33" x14ac:dyDescent="0.25">
      <c r="A31" s="7">
        <v>25</v>
      </c>
      <c r="B31" s="7" t="s">
        <v>481</v>
      </c>
      <c r="C31" s="6">
        <v>89101003104</v>
      </c>
      <c r="D31" s="7">
        <v>220424</v>
      </c>
      <c r="E31" s="7" t="s">
        <v>482</v>
      </c>
      <c r="F31" s="7">
        <v>90101003104</v>
      </c>
      <c r="G31" s="7">
        <v>304790</v>
      </c>
      <c r="H31" s="5" t="s">
        <v>143</v>
      </c>
      <c r="I31" s="9" t="s">
        <v>311</v>
      </c>
      <c r="J31" s="6" t="s">
        <v>18</v>
      </c>
      <c r="K31" s="6">
        <v>10201</v>
      </c>
      <c r="L31" s="5" t="s">
        <v>21</v>
      </c>
      <c r="M31" s="33">
        <v>44758</v>
      </c>
      <c r="N31" s="8">
        <v>2.5433333333333334</v>
      </c>
      <c r="O31" s="8">
        <v>1.8633333333333333</v>
      </c>
      <c r="P31" s="58">
        <f t="shared" si="7"/>
        <v>2.3733333333333335</v>
      </c>
      <c r="Q31" s="9" t="b">
        <f t="shared" si="0"/>
        <v>1</v>
      </c>
      <c r="R31" s="8">
        <v>2.5433333333333334</v>
      </c>
      <c r="S31" s="8">
        <v>1.8633333333333333</v>
      </c>
      <c r="T31" s="8">
        <v>2.3733333333333335</v>
      </c>
      <c r="U31" s="4">
        <f t="shared" si="3"/>
        <v>0</v>
      </c>
      <c r="V31" s="4">
        <f t="shared" si="8"/>
        <v>0</v>
      </c>
      <c r="W31" s="4">
        <f t="shared" si="4"/>
        <v>0</v>
      </c>
      <c r="X31" s="59"/>
      <c r="Y31" s="28" t="e">
        <f>VLOOKUP(#REF!,'[5]Analise 3 $$$ - AtacVarPrat'!$C$5:$G$31,5,)</f>
        <v>#REF!</v>
      </c>
      <c r="Z31" s="28" t="e">
        <f>VLOOKUP(#REF!,'[5]Analise 3 $$$ - AtacVarPrat'!$C$5:$F$31,4,)</f>
        <v>#REF!</v>
      </c>
      <c r="AA31" s="28" t="e">
        <f>VLOOKUP(#REF!,'[5]Analise 3 $$$ - AtacVarPrat'!$C$5:$H$31,6,)</f>
        <v>#REF!</v>
      </c>
      <c r="AB31" s="60" t="e">
        <f t="shared" si="5"/>
        <v>#REF!</v>
      </c>
      <c r="AC31" s="60" t="e">
        <f t="shared" si="9"/>
        <v>#REF!</v>
      </c>
      <c r="AD31" s="60" t="e">
        <f t="shared" si="6"/>
        <v>#REF!</v>
      </c>
    </row>
    <row r="32" spans="1:33" s="38" customFormat="1" x14ac:dyDescent="0.25">
      <c r="A32" s="7">
        <v>26</v>
      </c>
      <c r="B32" s="7" t="s">
        <v>398</v>
      </c>
      <c r="C32" s="6">
        <v>89101003287</v>
      </c>
      <c r="D32" s="7">
        <v>220425</v>
      </c>
      <c r="E32" s="7" t="s">
        <v>483</v>
      </c>
      <c r="F32" s="7">
        <v>90101003287</v>
      </c>
      <c r="G32" s="7">
        <v>304791</v>
      </c>
      <c r="H32" s="5" t="s">
        <v>143</v>
      </c>
      <c r="I32" s="9" t="s">
        <v>312</v>
      </c>
      <c r="J32" s="6" t="s">
        <v>18</v>
      </c>
      <c r="K32" s="6">
        <v>10201</v>
      </c>
      <c r="L32" s="5" t="s">
        <v>21</v>
      </c>
      <c r="M32" s="33">
        <v>44758</v>
      </c>
      <c r="N32" s="8">
        <v>13.052500000000002</v>
      </c>
      <c r="O32" s="8"/>
      <c r="P32" s="62">
        <f>0.9*N32</f>
        <v>11.747250000000003</v>
      </c>
      <c r="Q32" s="9" t="b">
        <f t="shared" si="0"/>
        <v>1</v>
      </c>
      <c r="R32" s="8">
        <v>13.052500000000002</v>
      </c>
      <c r="S32" s="8"/>
      <c r="T32" s="8">
        <v>11.747250000000003</v>
      </c>
      <c r="U32" s="4">
        <f t="shared" si="3"/>
        <v>0</v>
      </c>
      <c r="V32" s="4"/>
      <c r="W32" s="4">
        <f t="shared" si="4"/>
        <v>0</v>
      </c>
      <c r="X32" s="35" t="s">
        <v>448</v>
      </c>
      <c r="Y32" s="28" t="e">
        <f>VLOOKUP(#REF!,'[5]Analise 3 $$$ - AtacVarPrat'!$C$5:$G$31,5,)</f>
        <v>#REF!</v>
      </c>
      <c r="Z32" s="28" t="e">
        <f>VLOOKUP(#REF!,'[5]Analise 3 $$$ - AtacVarPrat'!$C$5:$F$31,4,)</f>
        <v>#REF!</v>
      </c>
      <c r="AA32" s="28" t="e">
        <f>VLOOKUP(#REF!,'[5]Analise 3 $$$ - AtacVarPrat'!$C$5:$H$31,6,)</f>
        <v>#REF!</v>
      </c>
      <c r="AB32" s="60" t="e">
        <f t="shared" si="5"/>
        <v>#REF!</v>
      </c>
      <c r="AC32" s="60"/>
      <c r="AD32" s="60" t="e">
        <f t="shared" si="6"/>
        <v>#REF!</v>
      </c>
      <c r="AE32"/>
      <c r="AF32"/>
      <c r="AG32"/>
    </row>
    <row r="33" spans="1:30" x14ac:dyDescent="0.25">
      <c r="A33" s="7">
        <v>27</v>
      </c>
      <c r="B33" s="7" t="s">
        <v>484</v>
      </c>
      <c r="C33" s="6">
        <v>89101003520</v>
      </c>
      <c r="D33" s="7">
        <v>278379</v>
      </c>
      <c r="E33" s="7" t="s">
        <v>485</v>
      </c>
      <c r="F33" s="7">
        <v>90101003520</v>
      </c>
      <c r="G33" s="7">
        <v>304792</v>
      </c>
      <c r="H33" s="5" t="s">
        <v>176</v>
      </c>
      <c r="I33" s="9" t="s">
        <v>350</v>
      </c>
      <c r="J33" s="6" t="s">
        <v>18</v>
      </c>
      <c r="K33" s="6">
        <v>10201</v>
      </c>
      <c r="L33" s="5" t="s">
        <v>21</v>
      </c>
      <c r="M33" s="33">
        <v>44758</v>
      </c>
      <c r="N33" s="8">
        <v>3.38</v>
      </c>
      <c r="O33" s="8">
        <v>2.69</v>
      </c>
      <c r="P33" s="58">
        <f>O33+0.75*(N33-O33)</f>
        <v>3.2075</v>
      </c>
      <c r="Q33" s="22" t="b">
        <f t="shared" si="0"/>
        <v>1</v>
      </c>
      <c r="R33" s="13">
        <v>3.38</v>
      </c>
      <c r="S33" s="13">
        <v>2.69</v>
      </c>
      <c r="T33" s="8">
        <v>3.2075</v>
      </c>
      <c r="U33" s="4">
        <f t="shared" si="3"/>
        <v>0</v>
      </c>
      <c r="V33" s="4">
        <f>O33/S33-1</f>
        <v>0</v>
      </c>
      <c r="W33" s="4">
        <f t="shared" si="4"/>
        <v>0</v>
      </c>
      <c r="X33" s="59"/>
      <c r="Y33" s="28" t="e">
        <f>VLOOKUP(#REF!,'[5]Analise 3 $$$ - AtacVarPrat'!$C$5:$G$31,5,)</f>
        <v>#REF!</v>
      </c>
      <c r="Z33" s="28" t="e">
        <f>VLOOKUP(#REF!,'[5]Analise 3 $$$ - AtacVarPrat'!$C$5:$F$31,4,)</f>
        <v>#REF!</v>
      </c>
      <c r="AA33" s="28" t="e">
        <f>VLOOKUP(#REF!,'[5]Analise 3 $$$ - AtacVarPrat'!$C$5:$H$31,6,)</f>
        <v>#REF!</v>
      </c>
      <c r="AB33" s="60" t="e">
        <f t="shared" si="5"/>
        <v>#REF!</v>
      </c>
      <c r="AC33" s="60" t="e">
        <f>O33/Z33-1</f>
        <v>#REF!</v>
      </c>
      <c r="AD33" s="60" t="e">
        <f t="shared" si="6"/>
        <v>#REF!</v>
      </c>
    </row>
    <row r="34" spans="1:30" x14ac:dyDescent="0.25">
      <c r="R34"/>
    </row>
    <row r="35" spans="1:30" x14ac:dyDescent="0.25">
      <c r="R35"/>
    </row>
    <row r="36" spans="1:30" x14ac:dyDescent="0.25">
      <c r="D36" s="41"/>
      <c r="E36" s="41"/>
      <c r="F36" s="41"/>
      <c r="G36" s="41"/>
      <c r="H36"/>
      <c r="J36" s="24"/>
      <c r="K36"/>
      <c r="L36"/>
      <c r="M36"/>
      <c r="R36"/>
      <c r="S36" s="24"/>
    </row>
    <row r="37" spans="1:30" x14ac:dyDescent="0.25">
      <c r="R37"/>
    </row>
    <row r="38" spans="1:30" x14ac:dyDescent="0.25">
      <c r="R38"/>
    </row>
    <row r="39" spans="1:30" x14ac:dyDescent="0.25">
      <c r="R39"/>
    </row>
    <row r="40" spans="1:30" x14ac:dyDescent="0.25">
      <c r="R40"/>
    </row>
    <row r="41" spans="1:30" x14ac:dyDescent="0.25">
      <c r="R41"/>
    </row>
    <row r="42" spans="1:30" x14ac:dyDescent="0.25">
      <c r="R42"/>
    </row>
    <row r="43" spans="1:30" x14ac:dyDescent="0.25">
      <c r="R43"/>
    </row>
    <row r="44" spans="1:30" x14ac:dyDescent="0.25">
      <c r="R44"/>
    </row>
    <row r="45" spans="1:30" x14ac:dyDescent="0.25">
      <c r="R45"/>
    </row>
    <row r="46" spans="1:30" x14ac:dyDescent="0.25">
      <c r="R46"/>
    </row>
    <row r="47" spans="1:30" x14ac:dyDescent="0.25">
      <c r="R47"/>
    </row>
    <row r="48" spans="1:30" x14ac:dyDescent="0.25">
      <c r="R48"/>
    </row>
    <row r="49" spans="18:18" x14ac:dyDescent="0.25">
      <c r="R49"/>
    </row>
    <row r="50" spans="18:18" x14ac:dyDescent="0.25">
      <c r="R50"/>
    </row>
    <row r="51" spans="18:18" x14ac:dyDescent="0.25">
      <c r="R51"/>
    </row>
    <row r="52" spans="18:18" x14ac:dyDescent="0.25">
      <c r="R52"/>
    </row>
    <row r="53" spans="18:18" x14ac:dyDescent="0.25">
      <c r="R53"/>
    </row>
    <row r="54" spans="18:18" x14ac:dyDescent="0.25">
      <c r="R54"/>
    </row>
    <row r="55" spans="18:18" x14ac:dyDescent="0.25">
      <c r="R55"/>
    </row>
    <row r="56" spans="18:18" x14ac:dyDescent="0.25">
      <c r="R56"/>
    </row>
    <row r="57" spans="18:18" x14ac:dyDescent="0.25">
      <c r="R57"/>
    </row>
    <row r="58" spans="18:18" x14ac:dyDescent="0.25">
      <c r="R58"/>
    </row>
    <row r="59" spans="18:18" x14ac:dyDescent="0.25">
      <c r="R59"/>
    </row>
    <row r="60" spans="18:18" x14ac:dyDescent="0.25">
      <c r="R60"/>
    </row>
    <row r="61" spans="18:18" x14ac:dyDescent="0.25">
      <c r="R61"/>
    </row>
    <row r="62" spans="18:18" x14ac:dyDescent="0.25">
      <c r="R62"/>
    </row>
    <row r="63" spans="18:18" x14ac:dyDescent="0.25">
      <c r="R63"/>
    </row>
    <row r="64" spans="18:18" x14ac:dyDescent="0.25">
      <c r="R64"/>
    </row>
    <row r="65" spans="18:18" x14ac:dyDescent="0.25">
      <c r="R65"/>
    </row>
    <row r="66" spans="18:18" x14ac:dyDescent="0.25">
      <c r="R66"/>
    </row>
    <row r="67" spans="18:18" x14ac:dyDescent="0.25">
      <c r="R67"/>
    </row>
    <row r="68" spans="18:18" x14ac:dyDescent="0.25">
      <c r="R68"/>
    </row>
    <row r="69" spans="18:18" x14ac:dyDescent="0.25">
      <c r="R69"/>
    </row>
    <row r="70" spans="18:18" x14ac:dyDescent="0.25">
      <c r="R70"/>
    </row>
    <row r="71" spans="18:18" x14ac:dyDescent="0.25">
      <c r="R71"/>
    </row>
    <row r="72" spans="18:18" x14ac:dyDescent="0.25">
      <c r="R72"/>
    </row>
    <row r="73" spans="18:18" x14ac:dyDescent="0.25">
      <c r="R73"/>
    </row>
    <row r="74" spans="18:18" x14ac:dyDescent="0.25">
      <c r="R74"/>
    </row>
    <row r="75" spans="18:18" x14ac:dyDescent="0.25">
      <c r="R75"/>
    </row>
    <row r="76" spans="18:18" x14ac:dyDescent="0.25">
      <c r="R76"/>
    </row>
    <row r="77" spans="18:18" x14ac:dyDescent="0.25">
      <c r="R77"/>
    </row>
    <row r="78" spans="18:18" x14ac:dyDescent="0.25">
      <c r="R78"/>
    </row>
    <row r="79" spans="18:18" x14ac:dyDescent="0.25">
      <c r="R79"/>
    </row>
    <row r="80" spans="18:18" x14ac:dyDescent="0.25">
      <c r="R80"/>
    </row>
    <row r="81" spans="18:18" x14ac:dyDescent="0.25">
      <c r="R81"/>
    </row>
    <row r="82" spans="18:18" x14ac:dyDescent="0.25">
      <c r="R82"/>
    </row>
    <row r="83" spans="18:18" x14ac:dyDescent="0.25">
      <c r="R83"/>
    </row>
  </sheetData>
  <autoFilter ref="A6:AG6" xr:uid="{00000000-0009-0000-0000-000005000000}">
    <sortState xmlns:xlrd2="http://schemas.microsoft.com/office/spreadsheetml/2017/richdata2" ref="A7:AG33">
      <sortCondition ref="A6"/>
    </sortState>
  </autoFilter>
  <mergeCells count="8">
    <mergeCell ref="D1:I1"/>
    <mergeCell ref="Y1:AD5"/>
    <mergeCell ref="N3:P3"/>
    <mergeCell ref="R3:T3"/>
    <mergeCell ref="D4:I4"/>
    <mergeCell ref="N5:P5"/>
    <mergeCell ref="R5:T5"/>
    <mergeCell ref="U5:W5"/>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H14"/>
  <sheetViews>
    <sheetView showGridLines="0" zoomScale="85" zoomScaleNormal="85" workbookViewId="0">
      <selection activeCell="J14" sqref="J14"/>
    </sheetView>
  </sheetViews>
  <sheetFormatPr defaultRowHeight="15" x14ac:dyDescent="0.25"/>
  <cols>
    <col min="1" max="1" width="20.28515625" customWidth="1"/>
    <col min="2" max="2" width="19.42578125" customWidth="1"/>
    <col min="3" max="3" width="14.85546875" customWidth="1"/>
    <col min="4" max="8" width="10.7109375" customWidth="1"/>
    <col min="9" max="9" width="13.85546875" customWidth="1"/>
    <col min="10" max="10" width="19.42578125" customWidth="1"/>
  </cols>
  <sheetData>
    <row r="3" spans="2:8" x14ac:dyDescent="0.25">
      <c r="B3" s="250" t="s">
        <v>5</v>
      </c>
      <c r="C3" s="250" t="s">
        <v>194</v>
      </c>
      <c r="D3" s="250"/>
      <c r="E3" s="250" t="s">
        <v>193</v>
      </c>
      <c r="F3" s="250"/>
      <c r="G3" s="250" t="s">
        <v>192</v>
      </c>
      <c r="H3" s="250"/>
    </row>
    <row r="4" spans="2:8" x14ac:dyDescent="0.25">
      <c r="B4" s="250"/>
      <c r="C4" s="21" t="s">
        <v>191</v>
      </c>
      <c r="D4" s="21" t="s">
        <v>190</v>
      </c>
      <c r="E4" s="21" t="s">
        <v>191</v>
      </c>
      <c r="F4" s="21" t="s">
        <v>190</v>
      </c>
      <c r="G4" s="21" t="s">
        <v>191</v>
      </c>
      <c r="H4" s="21" t="s">
        <v>190</v>
      </c>
    </row>
    <row r="5" spans="2:8" x14ac:dyDescent="0.25">
      <c r="B5" s="19" t="s">
        <v>189</v>
      </c>
      <c r="C5" s="18">
        <f>C7-C6</f>
        <v>171</v>
      </c>
      <c r="D5" s="17">
        <f>C5/$C$7</f>
        <v>0.9941860465116279</v>
      </c>
      <c r="E5" s="18">
        <f>E7-E6</f>
        <v>166</v>
      </c>
      <c r="F5" s="17">
        <f>E5/$E$7</f>
        <v>0.96511627906976749</v>
      </c>
      <c r="G5" s="18">
        <f>G7-G6</f>
        <v>172</v>
      </c>
      <c r="H5" s="20">
        <f>G5/$G$7</f>
        <v>1</v>
      </c>
    </row>
    <row r="6" spans="2:8" x14ac:dyDescent="0.25">
      <c r="B6" s="19" t="s">
        <v>188</v>
      </c>
      <c r="C6" s="18">
        <v>1</v>
      </c>
      <c r="D6" s="17">
        <f>C6/$C$7</f>
        <v>5.8139534883720929E-3</v>
      </c>
      <c r="E6" s="18">
        <v>6</v>
      </c>
      <c r="F6" s="17">
        <f>E6/$E$7</f>
        <v>3.4883720930232558E-2</v>
      </c>
      <c r="G6" s="18">
        <v>0</v>
      </c>
      <c r="H6" s="17">
        <f>G6/$G$7</f>
        <v>0</v>
      </c>
    </row>
    <row r="7" spans="2:8" x14ac:dyDescent="0.25">
      <c r="B7" s="16" t="s">
        <v>187</v>
      </c>
      <c r="C7" s="15">
        <v>172</v>
      </c>
      <c r="D7" s="14">
        <f>SUM(D5:D6)</f>
        <v>1</v>
      </c>
      <c r="E7" s="15">
        <f>C7</f>
        <v>172</v>
      </c>
      <c r="F7" s="14">
        <f>SUM(F5:F6)</f>
        <v>1</v>
      </c>
      <c r="G7" s="15">
        <f>C7</f>
        <v>172</v>
      </c>
      <c r="H7" s="14">
        <f>SUM(H5:H6)</f>
        <v>1</v>
      </c>
    </row>
    <row r="10" spans="2:8" x14ac:dyDescent="0.25">
      <c r="B10" s="250" t="s">
        <v>5</v>
      </c>
      <c r="C10" s="250" t="s">
        <v>194</v>
      </c>
      <c r="D10" s="250"/>
      <c r="E10" s="250" t="s">
        <v>193</v>
      </c>
      <c r="F10" s="250"/>
      <c r="G10" s="250" t="s">
        <v>192</v>
      </c>
      <c r="H10" s="250"/>
    </row>
    <row r="11" spans="2:8" x14ac:dyDescent="0.25">
      <c r="B11" s="250"/>
      <c r="C11" s="205" t="s">
        <v>191</v>
      </c>
      <c r="D11" s="205" t="s">
        <v>190</v>
      </c>
      <c r="E11" s="205" t="s">
        <v>191</v>
      </c>
      <c r="F11" s="205" t="s">
        <v>190</v>
      </c>
      <c r="G11" s="205" t="s">
        <v>191</v>
      </c>
      <c r="H11" s="205" t="s">
        <v>190</v>
      </c>
    </row>
    <row r="12" spans="2:8" x14ac:dyDescent="0.25">
      <c r="B12" s="19" t="s">
        <v>189</v>
      </c>
      <c r="C12" s="18">
        <v>27</v>
      </c>
      <c r="D12" s="17">
        <f>C12/$C$14</f>
        <v>1</v>
      </c>
      <c r="E12" s="18">
        <f>E14-E13</f>
        <v>26</v>
      </c>
      <c r="F12" s="17">
        <f>E12/$E$14</f>
        <v>0.96296296296296291</v>
      </c>
      <c r="G12" s="18">
        <f>G14-G13</f>
        <v>27</v>
      </c>
      <c r="H12" s="20">
        <f>G12/$G$14</f>
        <v>1</v>
      </c>
    </row>
    <row r="13" spans="2:8" x14ac:dyDescent="0.25">
      <c r="B13" s="19" t="s">
        <v>188</v>
      </c>
      <c r="C13" s="18">
        <v>0</v>
      </c>
      <c r="D13" s="17">
        <f>C13/$C$14</f>
        <v>0</v>
      </c>
      <c r="E13" s="18">
        <v>1</v>
      </c>
      <c r="F13" s="17">
        <f>E13/$E$14</f>
        <v>3.7037037037037035E-2</v>
      </c>
      <c r="G13" s="18">
        <v>0</v>
      </c>
      <c r="H13" s="17">
        <f>G13/$G$14</f>
        <v>0</v>
      </c>
    </row>
    <row r="14" spans="2:8" x14ac:dyDescent="0.25">
      <c r="B14" s="16" t="s">
        <v>187</v>
      </c>
      <c r="C14" s="15">
        <f>C12+C13</f>
        <v>27</v>
      </c>
      <c r="D14" s="14">
        <f>SUM(D12:D13)</f>
        <v>1</v>
      </c>
      <c r="E14" s="15">
        <f>C14</f>
        <v>27</v>
      </c>
      <c r="F14" s="14">
        <f>SUM(F12:F13)</f>
        <v>1</v>
      </c>
      <c r="G14" s="15">
        <f>C14</f>
        <v>27</v>
      </c>
      <c r="H14" s="14">
        <f>SUM(H12:H13)</f>
        <v>1</v>
      </c>
    </row>
  </sheetData>
  <mergeCells count="8">
    <mergeCell ref="B3:B4"/>
    <mergeCell ref="C3:D3"/>
    <mergeCell ref="E3:F3"/>
    <mergeCell ref="G3:H3"/>
    <mergeCell ref="B10:B11"/>
    <mergeCell ref="C10:D10"/>
    <mergeCell ref="E10:F10"/>
    <mergeCell ref="G10:H10"/>
  </mergeCells>
  <pageMargins left="0.511811024" right="0.511811024" top="0.78740157499999996" bottom="0.78740157499999996" header="0.31496062000000002" footer="0.31496062000000002"/>
  <pageSetup paperSize="9" orientation="portrait" r:id="rId1"/>
  <ignoredErrors>
    <ignoredError sqref="D5:F5 D6 F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Planilha3</vt:lpstr>
      <vt:lpstr>PRÉ-Análise 02QMAR23-ATA+VAR</vt:lpstr>
      <vt:lpstr>ALIATA - PÓS ANALISAR</vt:lpstr>
      <vt:lpstr>ALIVAR - PÓS ANALISE</vt:lpstr>
      <vt:lpstr>Itens para Horus</vt:lpstr>
      <vt:lpstr>LATICINIOS</vt:lpstr>
      <vt:lpstr>Quadro Rel.Ocorrência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Fabiana Coelho Rezende</dc:creator>
  <cp:lastModifiedBy>Winicius Botelho Faquieri</cp:lastModifiedBy>
  <dcterms:created xsi:type="dcterms:W3CDTF">2021-11-17T15:47:25Z</dcterms:created>
  <dcterms:modified xsi:type="dcterms:W3CDTF">2023-04-04T14:14:52Z</dcterms:modified>
</cp:coreProperties>
</file>