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1571" documentId="13_ncr:1_{800FA506-E834-4BCD-A814-DB28667F6363}" xr6:coauthVersionLast="46" xr6:coauthVersionMax="46" xr10:uidLastSave="{54D404C2-F5CD-4B3E-BAB4-60F2C0F8CB7E}"/>
  <bookViews>
    <workbookView xWindow="-120" yWindow="-120" windowWidth="38640" windowHeight="15840" tabRatio="919" firstSheet="1" activeTab="4" xr2:uid="{A31E002F-2823-4324-8F6F-F32D579BE34D}"/>
  </bookViews>
  <sheets>
    <sheet name="Dn_Resumo" sheetId="39" state="hidden" r:id="rId1"/>
    <sheet name="Resumo" sheetId="42" r:id="rId2"/>
    <sheet name="Resumo (2)" sheetId="45" state="hidden" r:id="rId3"/>
    <sheet name="ESP" sheetId="27" r:id="rId4"/>
    <sheet name="HSP" sheetId="24" r:id="rId5"/>
    <sheet name="Valores HSP" sheetId="9" r:id="rId6"/>
    <sheet name="Planilha2" sheetId="47" r:id="rId7"/>
    <sheet name="Planilha1" sheetId="46" r:id="rId8"/>
    <sheet name="EMH" sheetId="26" r:id="rId9"/>
    <sheet name="Gerente" sheetId="40" r:id="rId10"/>
    <sheet name="Prêmio" sheetId="38" r:id="rId11"/>
    <sheet name="Prêmio Gerentes" sheetId="28" r:id="rId12"/>
    <sheet name="Prêmio Representantes" sheetId="17" r:id="rId13"/>
    <sheet name="Movimento Demanda REP" sheetId="18" r:id="rId14"/>
    <sheet name="Movimento Demanda" sheetId="4" state="hidden" r:id="rId15"/>
    <sheet name="Movimento Venda" sheetId="5" state="hidden" r:id="rId16"/>
    <sheet name="Cota Demanda" sheetId="2" state="hidden" r:id="rId17"/>
    <sheet name="Cota Venda" sheetId="3" state="hidden" r:id="rId18"/>
    <sheet name="Movimento-Cota Visitas" sheetId="12" state="hidden" r:id="rId19"/>
    <sheet name="Movimento Compliance" sheetId="13" state="hidden" r:id="rId20"/>
    <sheet name="Movimento Connect M" sheetId="14" state="hidden" r:id="rId21"/>
    <sheet name="Movimento Plateau" sheetId="15" state="hidden" r:id="rId22"/>
    <sheet name="Movimento Gernciamento Contas" sheetId="16" state="hidden" r:id="rId23"/>
    <sheet name="Gerentes" sheetId="19" state="hidden" r:id="rId24"/>
    <sheet name="Representantes" sheetId="11" r:id="rId25"/>
    <sheet name="Valores ESP" sheetId="7" state="hidden" r:id="rId26"/>
    <sheet name="Valores EMH" sheetId="6" state="hidden" r:id="rId27"/>
    <sheet name="Valores GER" sheetId="8" state="hidden" r:id="rId28"/>
    <sheet name="Config Anos-Meses Universal" sheetId="31" state="hidden" r:id="rId29"/>
    <sheet name="Config Linhas de Produtos" sheetId="32" state="hidden" r:id="rId30"/>
    <sheet name="Config Demanda Excl REP CNPJ" sheetId="29" state="hidden" r:id="rId31"/>
    <sheet name="Config Demanda Excl REP UF" sheetId="30" state="hidden" r:id="rId32"/>
  </sheets>
  <definedNames>
    <definedName name="DadosExternos_1" localSheetId="16" hidden="1">'Cota Demanda'!$A$5:$H$113</definedName>
    <definedName name="DadosExternos_1" localSheetId="10" hidden="1">Prêmio!$A$5:$W$668</definedName>
    <definedName name="DadosExternos_1" localSheetId="25" hidden="1">'Valores ESP'!$A$5:$P$712</definedName>
    <definedName name="DadosExternos_2" localSheetId="17" hidden="1">'Cota Venda'!$A$5:$L$867</definedName>
    <definedName name="DadosExternos_2" localSheetId="14" hidden="1">'Movimento Demanda'!$A$5:$N$499</definedName>
    <definedName name="DadosExternos_2" localSheetId="18" hidden="1">'Movimento-Cota Visitas'!$A$5:$G$62</definedName>
    <definedName name="DadosExternos_2" localSheetId="24" hidden="1">Representantes!$A$5:$I$64</definedName>
    <definedName name="DadosExternos_2" localSheetId="27" hidden="1">'Valores GER'!$A$5:$P$712</definedName>
    <definedName name="DadosExternos_3" localSheetId="19" hidden="1">'Movimento Compliance'!$A$5:$E$62</definedName>
    <definedName name="DadosExternos_3" localSheetId="13" hidden="1">'Movimento Demanda REP'!$A$5:$N$1390</definedName>
    <definedName name="DadosExternos_3" localSheetId="15" hidden="1">'Movimento Venda'!$A$5:$E$14</definedName>
    <definedName name="DadosExternos_3" localSheetId="12" hidden="1">'Prêmio Representantes'!$A$5:$I$569</definedName>
    <definedName name="DadosExternos_3" localSheetId="26" hidden="1">'Valores EMH'!$A$5:$P$712</definedName>
    <definedName name="DadosExternos_3" localSheetId="5" hidden="1">'Valores HSP'!$A$5:$P$712</definedName>
    <definedName name="DadosExternos_4" localSheetId="23" hidden="1">Gerentes!$A$5:$D$8</definedName>
    <definedName name="DadosExternos_4" localSheetId="20" hidden="1">'Movimento Connect M'!$A$5:$E$62</definedName>
    <definedName name="DadosExternos_4" localSheetId="11" hidden="1">'Prêmio Gerentes'!$A$5:$I$104</definedName>
    <definedName name="DadosExternos_5" localSheetId="30" hidden="1">'Config Demanda Excl REP CNPJ'!$A$5:$C$33</definedName>
    <definedName name="DadosExternos_5" localSheetId="21" hidden="1">'Movimento Plateau'!$A$5:$E$62</definedName>
    <definedName name="DadosExternos_6" localSheetId="31" hidden="1">'Config Demanda Excl REP UF'!$A$5:$C$9</definedName>
    <definedName name="DadosExternos_6" localSheetId="22" hidden="1">'Movimento Gernciamento Contas'!$A$5:$E$62</definedName>
    <definedName name="DadosExternos_7" localSheetId="28" hidden="1">'Config Anos-Meses Universal'!$A$5:$B$8</definedName>
    <definedName name="DadosExternos_8" localSheetId="29" hidden="1">'Config Linhas de Produtos'!$A$5:$F$24</definedName>
    <definedName name="SegmentaçãodeDados_EMAIL_REPRESENTANTE1">#N/A</definedName>
    <definedName name="SegmentaçãodeDados_PERIODO_FISCAL">#N/A</definedName>
  </definedNames>
  <calcPr calcId="191029"/>
  <pivotCaches>
    <pivotCache cacheId="0" r:id="rId33"/>
    <pivotCache cacheId="1" r:id="rId34"/>
    <pivotCache cacheId="2" r:id="rId35"/>
  </pivotCaches>
  <extLst>
    <ext xmlns:x14="http://schemas.microsoft.com/office/spreadsheetml/2009/9/main" uri="{BBE1A952-AA13-448e-AADC-164F8A28A991}">
      <x14:slicerCaches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" i="47" l="1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X6" i="38" l="1"/>
  <c r="X7" i="38"/>
  <c r="X8" i="38"/>
  <c r="X9" i="38"/>
  <c r="X10" i="38"/>
  <c r="X11" i="38"/>
  <c r="X12" i="38"/>
  <c r="Y12" i="38" s="1"/>
  <c r="X13" i="38"/>
  <c r="Y13" i="38" s="1"/>
  <c r="AC13" i="38" s="1"/>
  <c r="X14" i="38"/>
  <c r="X15" i="38"/>
  <c r="X16" i="38"/>
  <c r="X17" i="38"/>
  <c r="X18" i="38"/>
  <c r="X19" i="38"/>
  <c r="X20" i="38"/>
  <c r="Y20" i="38" s="1"/>
  <c r="X21" i="38"/>
  <c r="Y21" i="38" s="1"/>
  <c r="AC21" i="38" s="1"/>
  <c r="X22" i="38"/>
  <c r="X23" i="38"/>
  <c r="X24" i="38"/>
  <c r="X25" i="38"/>
  <c r="X26" i="38"/>
  <c r="X27" i="38"/>
  <c r="X28" i="38"/>
  <c r="Y28" i="38" s="1"/>
  <c r="X29" i="38"/>
  <c r="Y29" i="38" s="1"/>
  <c r="AC29" i="38" s="1"/>
  <c r="X30" i="38"/>
  <c r="X31" i="38"/>
  <c r="X32" i="38"/>
  <c r="X33" i="38"/>
  <c r="X34" i="38"/>
  <c r="X35" i="38"/>
  <c r="X36" i="38"/>
  <c r="Y36" i="38" s="1"/>
  <c r="X37" i="38"/>
  <c r="Y37" i="38" s="1"/>
  <c r="AC37" i="38" s="1"/>
  <c r="X38" i="38"/>
  <c r="X39" i="38"/>
  <c r="X40" i="38"/>
  <c r="X41" i="38"/>
  <c r="X42" i="38"/>
  <c r="X43" i="38"/>
  <c r="X44" i="38"/>
  <c r="Y44" i="38" s="1"/>
  <c r="X45" i="38"/>
  <c r="Y45" i="38" s="1"/>
  <c r="AC45" i="38" s="1"/>
  <c r="X46" i="38"/>
  <c r="X47" i="38"/>
  <c r="X48" i="38"/>
  <c r="X49" i="38"/>
  <c r="X50" i="38"/>
  <c r="X51" i="38"/>
  <c r="X52" i="38"/>
  <c r="Y52" i="38" s="1"/>
  <c r="X53" i="38"/>
  <c r="Y53" i="38" s="1"/>
  <c r="AC53" i="38" s="1"/>
  <c r="X54" i="38"/>
  <c r="X55" i="38"/>
  <c r="X56" i="38"/>
  <c r="X57" i="38"/>
  <c r="X58" i="38"/>
  <c r="X59" i="38"/>
  <c r="X60" i="38"/>
  <c r="Y60" i="38" s="1"/>
  <c r="X61" i="38"/>
  <c r="Y61" i="38" s="1"/>
  <c r="AC61" i="38" s="1"/>
  <c r="X62" i="38"/>
  <c r="X63" i="38"/>
  <c r="X64" i="38"/>
  <c r="X65" i="38"/>
  <c r="X66" i="38"/>
  <c r="X67" i="38"/>
  <c r="X68" i="38"/>
  <c r="Y68" i="38" s="1"/>
  <c r="X69" i="38"/>
  <c r="Y69" i="38" s="1"/>
  <c r="AC69" i="38" s="1"/>
  <c r="X70" i="38"/>
  <c r="X71" i="38"/>
  <c r="X72" i="38"/>
  <c r="X73" i="38"/>
  <c r="X74" i="38"/>
  <c r="X75" i="38"/>
  <c r="X76" i="38"/>
  <c r="Y76" i="38" s="1"/>
  <c r="X77" i="38"/>
  <c r="Y77" i="38" s="1"/>
  <c r="AC77" i="38" s="1"/>
  <c r="X78" i="38"/>
  <c r="X79" i="38"/>
  <c r="X80" i="38"/>
  <c r="X81" i="38"/>
  <c r="X82" i="38"/>
  <c r="X83" i="38"/>
  <c r="X84" i="38"/>
  <c r="Y84" i="38" s="1"/>
  <c r="X85" i="38"/>
  <c r="Y85" i="38" s="1"/>
  <c r="AC85" i="38" s="1"/>
  <c r="X86" i="38"/>
  <c r="X87" i="38"/>
  <c r="X88" i="38"/>
  <c r="X89" i="38"/>
  <c r="X90" i="38"/>
  <c r="X91" i="38"/>
  <c r="X92" i="38"/>
  <c r="Y92" i="38" s="1"/>
  <c r="X93" i="38"/>
  <c r="Y93" i="38" s="1"/>
  <c r="AC93" i="38" s="1"/>
  <c r="X94" i="38"/>
  <c r="X95" i="38"/>
  <c r="X96" i="38"/>
  <c r="X97" i="38"/>
  <c r="X98" i="38"/>
  <c r="X99" i="38"/>
  <c r="X100" i="38"/>
  <c r="Y100" i="38" s="1"/>
  <c r="X101" i="38"/>
  <c r="Y101" i="38" s="1"/>
  <c r="AC101" i="38" s="1"/>
  <c r="X102" i="38"/>
  <c r="X103" i="38"/>
  <c r="X104" i="38"/>
  <c r="X105" i="38"/>
  <c r="X106" i="38"/>
  <c r="X107" i="38"/>
  <c r="X108" i="38"/>
  <c r="Z108" i="38" s="1"/>
  <c r="X109" i="38"/>
  <c r="AB109" i="38" s="1"/>
  <c r="X110" i="38"/>
  <c r="X111" i="38"/>
  <c r="X112" i="38"/>
  <c r="X113" i="38"/>
  <c r="X114" i="38"/>
  <c r="X115" i="38"/>
  <c r="X116" i="38"/>
  <c r="AA116" i="38" s="1"/>
  <c r="X117" i="38"/>
  <c r="AA117" i="38" s="1"/>
  <c r="X118" i="38"/>
  <c r="X119" i="38"/>
  <c r="X120" i="38"/>
  <c r="X121" i="38"/>
  <c r="X122" i="38"/>
  <c r="X123" i="38"/>
  <c r="X124" i="38"/>
  <c r="AA124" i="38" s="1"/>
  <c r="X125" i="38"/>
  <c r="AA125" i="38" s="1"/>
  <c r="X126" i="38"/>
  <c r="X127" i="38"/>
  <c r="X128" i="38"/>
  <c r="X129" i="38"/>
  <c r="X130" i="38"/>
  <c r="X131" i="38"/>
  <c r="X132" i="38"/>
  <c r="Z132" i="38" s="1"/>
  <c r="X133" i="38"/>
  <c r="AA133" i="38" s="1"/>
  <c r="X134" i="38"/>
  <c r="X135" i="38"/>
  <c r="X136" i="38"/>
  <c r="X137" i="38"/>
  <c r="X138" i="38"/>
  <c r="X139" i="38"/>
  <c r="X140" i="38"/>
  <c r="AA140" i="38" s="1"/>
  <c r="X141" i="38"/>
  <c r="Z141" i="38" s="1"/>
  <c r="X142" i="38"/>
  <c r="X143" i="38"/>
  <c r="X144" i="38"/>
  <c r="X145" i="38"/>
  <c r="X146" i="38"/>
  <c r="X147" i="38"/>
  <c r="X148" i="38"/>
  <c r="X149" i="38"/>
  <c r="AA149" i="38" s="1"/>
  <c r="X150" i="38"/>
  <c r="X151" i="38"/>
  <c r="X152" i="38"/>
  <c r="X153" i="38"/>
  <c r="X154" i="38"/>
  <c r="X155" i="38"/>
  <c r="X156" i="38"/>
  <c r="AA156" i="38" s="1"/>
  <c r="X157" i="38"/>
  <c r="Z157" i="38" s="1"/>
  <c r="X158" i="38"/>
  <c r="X159" i="38"/>
  <c r="X160" i="38"/>
  <c r="X161" i="38"/>
  <c r="X162" i="38"/>
  <c r="X163" i="38"/>
  <c r="X164" i="38"/>
  <c r="AA164" i="38" s="1"/>
  <c r="X165" i="38"/>
  <c r="Z165" i="38" s="1"/>
  <c r="X166" i="38"/>
  <c r="X167" i="38"/>
  <c r="X168" i="38"/>
  <c r="X169" i="38"/>
  <c r="X170" i="38"/>
  <c r="X171" i="38"/>
  <c r="X172" i="38"/>
  <c r="AA172" i="38" s="1"/>
  <c r="X173" i="38"/>
  <c r="AA173" i="38" s="1"/>
  <c r="X174" i="38"/>
  <c r="X175" i="38"/>
  <c r="X176" i="38"/>
  <c r="X177" i="38"/>
  <c r="X178" i="38"/>
  <c r="X179" i="38"/>
  <c r="X180" i="38"/>
  <c r="AB180" i="38" s="1"/>
  <c r="X181" i="38"/>
  <c r="AA181" i="38" s="1"/>
  <c r="X182" i="38"/>
  <c r="X183" i="38"/>
  <c r="X184" i="38"/>
  <c r="X185" i="38"/>
  <c r="X186" i="38"/>
  <c r="X187" i="38"/>
  <c r="X188" i="38"/>
  <c r="AB188" i="38" s="1"/>
  <c r="X189" i="38"/>
  <c r="Z189" i="38" s="1"/>
  <c r="X190" i="38"/>
  <c r="X191" i="38"/>
  <c r="X192" i="38"/>
  <c r="X193" i="38"/>
  <c r="X194" i="38"/>
  <c r="X195" i="38"/>
  <c r="X196" i="38"/>
  <c r="AA196" i="38" s="1"/>
  <c r="X197" i="38"/>
  <c r="AA197" i="38" s="1"/>
  <c r="X198" i="38"/>
  <c r="X199" i="38"/>
  <c r="X200" i="38"/>
  <c r="X201" i="38"/>
  <c r="X202" i="38"/>
  <c r="X203" i="38"/>
  <c r="X204" i="38"/>
  <c r="AB204" i="38" s="1"/>
  <c r="X205" i="38"/>
  <c r="Z205" i="38" s="1"/>
  <c r="X206" i="38"/>
  <c r="X207" i="38"/>
  <c r="X208" i="38"/>
  <c r="X209" i="38"/>
  <c r="X210" i="38"/>
  <c r="X211" i="38"/>
  <c r="X212" i="38"/>
  <c r="AA212" i="38" s="1"/>
  <c r="X213" i="38"/>
  <c r="AA213" i="38" s="1"/>
  <c r="X214" i="38"/>
  <c r="X215" i="38"/>
  <c r="X216" i="38"/>
  <c r="X217" i="38"/>
  <c r="X218" i="38"/>
  <c r="X219" i="38"/>
  <c r="X220" i="38"/>
  <c r="AA220" i="38" s="1"/>
  <c r="X221" i="38"/>
  <c r="AA221" i="38" s="1"/>
  <c r="X222" i="38"/>
  <c r="X223" i="38"/>
  <c r="X224" i="38"/>
  <c r="X225" i="38"/>
  <c r="X226" i="38"/>
  <c r="X227" i="38"/>
  <c r="X228" i="38"/>
  <c r="AA228" i="38" s="1"/>
  <c r="X229" i="38"/>
  <c r="AA229" i="38" s="1"/>
  <c r="X230" i="38"/>
  <c r="X231" i="38"/>
  <c r="X232" i="38"/>
  <c r="X233" i="38"/>
  <c r="X234" i="38"/>
  <c r="X235" i="38"/>
  <c r="X236" i="38"/>
  <c r="Z236" i="38" s="1"/>
  <c r="X237" i="38"/>
  <c r="AB237" i="38" s="1"/>
  <c r="X238" i="38"/>
  <c r="X239" i="38"/>
  <c r="X240" i="38"/>
  <c r="X241" i="38"/>
  <c r="X242" i="38"/>
  <c r="X243" i="38"/>
  <c r="X244" i="38"/>
  <c r="AA244" i="38" s="1"/>
  <c r="X245" i="38"/>
  <c r="AB245" i="38" s="1"/>
  <c r="X246" i="38"/>
  <c r="X247" i="38"/>
  <c r="X248" i="38"/>
  <c r="X249" i="38"/>
  <c r="X250" i="38"/>
  <c r="X251" i="38"/>
  <c r="X252" i="38"/>
  <c r="Z252" i="38" s="1"/>
  <c r="X253" i="38"/>
  <c r="AA253" i="38" s="1"/>
  <c r="X254" i="38"/>
  <c r="X255" i="38"/>
  <c r="X256" i="38"/>
  <c r="X257" i="38"/>
  <c r="X258" i="38"/>
  <c r="X259" i="38"/>
  <c r="X260" i="38"/>
  <c r="Z260" i="38" s="1"/>
  <c r="X261" i="38"/>
  <c r="AB261" i="38" s="1"/>
  <c r="X262" i="38"/>
  <c r="X263" i="38"/>
  <c r="X264" i="38"/>
  <c r="X265" i="38"/>
  <c r="X266" i="38"/>
  <c r="X267" i="38"/>
  <c r="X268" i="38"/>
  <c r="AA268" i="38" s="1"/>
  <c r="X269" i="38"/>
  <c r="AA269" i="38" s="1"/>
  <c r="X270" i="38"/>
  <c r="X271" i="38"/>
  <c r="X272" i="38"/>
  <c r="X273" i="38"/>
  <c r="X274" i="38"/>
  <c r="X275" i="38"/>
  <c r="X276" i="38"/>
  <c r="AA276" i="38" s="1"/>
  <c r="X277" i="38"/>
  <c r="AA277" i="38" s="1"/>
  <c r="X278" i="38"/>
  <c r="X279" i="38"/>
  <c r="X280" i="38"/>
  <c r="X281" i="38"/>
  <c r="X282" i="38"/>
  <c r="X283" i="38"/>
  <c r="X284" i="38"/>
  <c r="AA284" i="38" s="1"/>
  <c r="X285" i="38"/>
  <c r="AA285" i="38" s="1"/>
  <c r="X286" i="38"/>
  <c r="X287" i="38"/>
  <c r="X288" i="38"/>
  <c r="X289" i="38"/>
  <c r="X290" i="38"/>
  <c r="X291" i="38"/>
  <c r="X292" i="38"/>
  <c r="AA292" i="38" s="1"/>
  <c r="X293" i="38"/>
  <c r="AB293" i="38" s="1"/>
  <c r="X294" i="38"/>
  <c r="X295" i="38"/>
  <c r="X296" i="38"/>
  <c r="X297" i="38"/>
  <c r="X298" i="38"/>
  <c r="X299" i="38"/>
  <c r="X300" i="38"/>
  <c r="AA300" i="38" s="1"/>
  <c r="X301" i="38"/>
  <c r="AA301" i="38" s="1"/>
  <c r="X302" i="38"/>
  <c r="X303" i="38"/>
  <c r="X304" i="38"/>
  <c r="X305" i="38"/>
  <c r="X306" i="38"/>
  <c r="X307" i="38"/>
  <c r="X308" i="38"/>
  <c r="AA308" i="38" s="1"/>
  <c r="X309" i="38"/>
  <c r="AA309" i="38" s="1"/>
  <c r="X310" i="38"/>
  <c r="X311" i="38"/>
  <c r="X312" i="38"/>
  <c r="X313" i="38"/>
  <c r="X314" i="38"/>
  <c r="X315" i="38"/>
  <c r="X316" i="38"/>
  <c r="AA316" i="38" s="1"/>
  <c r="X317" i="38"/>
  <c r="AA317" i="38" s="1"/>
  <c r="X318" i="38"/>
  <c r="X319" i="38"/>
  <c r="X320" i="38"/>
  <c r="X321" i="38"/>
  <c r="X322" i="38"/>
  <c r="X323" i="38"/>
  <c r="X324" i="38"/>
  <c r="AB324" i="38" s="1"/>
  <c r="X325" i="38"/>
  <c r="AA325" i="38" s="1"/>
  <c r="X326" i="38"/>
  <c r="X327" i="38"/>
  <c r="X328" i="38"/>
  <c r="X329" i="38"/>
  <c r="X330" i="38"/>
  <c r="X331" i="38"/>
  <c r="X332" i="38"/>
  <c r="AA332" i="38" s="1"/>
  <c r="X333" i="38"/>
  <c r="AB333" i="38" s="1"/>
  <c r="X334" i="38"/>
  <c r="X335" i="38"/>
  <c r="X336" i="38"/>
  <c r="X337" i="38"/>
  <c r="X338" i="38"/>
  <c r="X339" i="38"/>
  <c r="X340" i="38"/>
  <c r="AA340" i="38" s="1"/>
  <c r="X341" i="38"/>
  <c r="AB341" i="38" s="1"/>
  <c r="X342" i="38"/>
  <c r="X343" i="38"/>
  <c r="X344" i="38"/>
  <c r="X345" i="38"/>
  <c r="X346" i="38"/>
  <c r="X347" i="38"/>
  <c r="X348" i="38"/>
  <c r="AA348" i="38" s="1"/>
  <c r="X349" i="38"/>
  <c r="AB349" i="38" s="1"/>
  <c r="X350" i="38"/>
  <c r="X351" i="38"/>
  <c r="X352" i="38"/>
  <c r="X353" i="38"/>
  <c r="X354" i="38"/>
  <c r="X355" i="38"/>
  <c r="X356" i="38"/>
  <c r="AA356" i="38" s="1"/>
  <c r="X357" i="38"/>
  <c r="AA357" i="38" s="1"/>
  <c r="X358" i="38"/>
  <c r="X359" i="38"/>
  <c r="X360" i="38"/>
  <c r="X361" i="38"/>
  <c r="X362" i="38"/>
  <c r="X363" i="38"/>
  <c r="X364" i="38"/>
  <c r="Z364" i="38" s="1"/>
  <c r="X365" i="38"/>
  <c r="Z365" i="38" s="1"/>
  <c r="X366" i="38"/>
  <c r="X367" i="38"/>
  <c r="X368" i="38"/>
  <c r="X369" i="38"/>
  <c r="X370" i="38"/>
  <c r="X371" i="38"/>
  <c r="X372" i="38"/>
  <c r="AB372" i="38" s="1"/>
  <c r="X373" i="38"/>
  <c r="Z373" i="38" s="1"/>
  <c r="X374" i="38"/>
  <c r="X375" i="38"/>
  <c r="X376" i="38"/>
  <c r="X377" i="38"/>
  <c r="X378" i="38"/>
  <c r="X379" i="38"/>
  <c r="X380" i="38"/>
  <c r="AB380" i="38" s="1"/>
  <c r="X381" i="38"/>
  <c r="Z381" i="38" s="1"/>
  <c r="X382" i="38"/>
  <c r="X383" i="38"/>
  <c r="X384" i="38"/>
  <c r="X385" i="38"/>
  <c r="X386" i="38"/>
  <c r="X387" i="38"/>
  <c r="X388" i="38"/>
  <c r="AA388" i="38" s="1"/>
  <c r="X389" i="38"/>
  <c r="AA389" i="38" s="1"/>
  <c r="X390" i="38"/>
  <c r="X391" i="38"/>
  <c r="X392" i="38"/>
  <c r="X393" i="38"/>
  <c r="X394" i="38"/>
  <c r="X395" i="38"/>
  <c r="X396" i="38"/>
  <c r="AB396" i="38" s="1"/>
  <c r="X397" i="38"/>
  <c r="AB397" i="38" s="1"/>
  <c r="X398" i="38"/>
  <c r="X399" i="38"/>
  <c r="X400" i="38"/>
  <c r="X401" i="38"/>
  <c r="X402" i="38"/>
  <c r="X403" i="38"/>
  <c r="X404" i="38"/>
  <c r="AA404" i="38" s="1"/>
  <c r="X405" i="38"/>
  <c r="AB405" i="38" s="1"/>
  <c r="X406" i="38"/>
  <c r="X407" i="38"/>
  <c r="X408" i="38"/>
  <c r="X409" i="38"/>
  <c r="X410" i="38"/>
  <c r="X411" i="38"/>
  <c r="X412" i="38"/>
  <c r="AA412" i="38" s="1"/>
  <c r="X413" i="38"/>
  <c r="AA413" i="38" s="1"/>
  <c r="X414" i="38"/>
  <c r="X415" i="38"/>
  <c r="X416" i="38"/>
  <c r="X417" i="38"/>
  <c r="X418" i="38"/>
  <c r="X419" i="38"/>
  <c r="X420" i="38"/>
  <c r="AA420" i="38" s="1"/>
  <c r="X421" i="38"/>
  <c r="AA421" i="38" s="1"/>
  <c r="X422" i="38"/>
  <c r="X423" i="38"/>
  <c r="X424" i="38"/>
  <c r="X425" i="38"/>
  <c r="X426" i="38"/>
  <c r="X427" i="38"/>
  <c r="X428" i="38"/>
  <c r="Z428" i="38" s="1"/>
  <c r="X429" i="38"/>
  <c r="AA429" i="38" s="1"/>
  <c r="X430" i="38"/>
  <c r="X431" i="38"/>
  <c r="X432" i="38"/>
  <c r="X433" i="38"/>
  <c r="X434" i="38"/>
  <c r="X435" i="38"/>
  <c r="X436" i="38"/>
  <c r="Z436" i="38" s="1"/>
  <c r="X437" i="38"/>
  <c r="Z437" i="38" s="1"/>
  <c r="X438" i="38"/>
  <c r="X439" i="38"/>
  <c r="X440" i="38"/>
  <c r="X441" i="38"/>
  <c r="X442" i="38"/>
  <c r="X443" i="38"/>
  <c r="X444" i="38"/>
  <c r="AA444" i="38" s="1"/>
  <c r="X445" i="38"/>
  <c r="AA445" i="38" s="1"/>
  <c r="X446" i="38"/>
  <c r="X447" i="38"/>
  <c r="X448" i="38"/>
  <c r="X449" i="38"/>
  <c r="X450" i="38"/>
  <c r="X451" i="38"/>
  <c r="X452" i="38"/>
  <c r="X453" i="38"/>
  <c r="AB453" i="38" s="1"/>
  <c r="X454" i="38"/>
  <c r="X455" i="38"/>
  <c r="X456" i="38"/>
  <c r="X457" i="38"/>
  <c r="X458" i="38"/>
  <c r="X459" i="38"/>
  <c r="X460" i="38"/>
  <c r="AA460" i="38" s="1"/>
  <c r="X461" i="38"/>
  <c r="AA461" i="38" s="1"/>
  <c r="X462" i="38"/>
  <c r="X463" i="38"/>
  <c r="X464" i="38"/>
  <c r="X465" i="38"/>
  <c r="X466" i="38"/>
  <c r="X467" i="38"/>
  <c r="X468" i="38"/>
  <c r="AA468" i="38" s="1"/>
  <c r="X469" i="38"/>
  <c r="AA469" i="38" s="1"/>
  <c r="X470" i="38"/>
  <c r="X471" i="38"/>
  <c r="X472" i="38"/>
  <c r="X473" i="38"/>
  <c r="X474" i="38"/>
  <c r="X475" i="38"/>
  <c r="X476" i="38"/>
  <c r="AA476" i="38" s="1"/>
  <c r="X477" i="38"/>
  <c r="AA477" i="38" s="1"/>
  <c r="X478" i="38"/>
  <c r="X479" i="38"/>
  <c r="X480" i="38"/>
  <c r="X481" i="38"/>
  <c r="X482" i="38"/>
  <c r="X483" i="38"/>
  <c r="X484" i="38"/>
  <c r="X485" i="38"/>
  <c r="Z485" i="38" s="1"/>
  <c r="X486" i="38"/>
  <c r="X487" i="38"/>
  <c r="X488" i="38"/>
  <c r="X489" i="38"/>
  <c r="X490" i="38"/>
  <c r="X491" i="38"/>
  <c r="X492" i="38"/>
  <c r="X493" i="38"/>
  <c r="Z493" i="38" s="1"/>
  <c r="X494" i="38"/>
  <c r="X495" i="38"/>
  <c r="X496" i="38"/>
  <c r="X497" i="38"/>
  <c r="X498" i="38"/>
  <c r="X499" i="38"/>
  <c r="X500" i="38"/>
  <c r="AA500" i="38" s="1"/>
  <c r="X501" i="38"/>
  <c r="AA501" i="38" s="1"/>
  <c r="X502" i="38"/>
  <c r="X503" i="38"/>
  <c r="X504" i="38"/>
  <c r="X505" i="38"/>
  <c r="X506" i="38"/>
  <c r="X507" i="38"/>
  <c r="X508" i="38"/>
  <c r="Z508" i="38" s="1"/>
  <c r="X509" i="38"/>
  <c r="Z509" i="38" s="1"/>
  <c r="X510" i="38"/>
  <c r="X511" i="38"/>
  <c r="X512" i="38"/>
  <c r="X513" i="38"/>
  <c r="X514" i="38"/>
  <c r="X515" i="38"/>
  <c r="X516" i="38"/>
  <c r="AA516" i="38" s="1"/>
  <c r="X517" i="38"/>
  <c r="AA517" i="38" s="1"/>
  <c r="X518" i="38"/>
  <c r="X519" i="38"/>
  <c r="X520" i="38"/>
  <c r="X521" i="38"/>
  <c r="X522" i="38"/>
  <c r="X523" i="38"/>
  <c r="X524" i="38"/>
  <c r="Z524" i="38" s="1"/>
  <c r="X525" i="38"/>
  <c r="AA525" i="38" s="1"/>
  <c r="X526" i="38"/>
  <c r="X527" i="38"/>
  <c r="X528" i="38"/>
  <c r="X529" i="38"/>
  <c r="X530" i="38"/>
  <c r="X531" i="38"/>
  <c r="X532" i="38"/>
  <c r="AA532" i="38" s="1"/>
  <c r="X533" i="38"/>
  <c r="AA533" i="38" s="1"/>
  <c r="X534" i="38"/>
  <c r="X535" i="38"/>
  <c r="X536" i="38"/>
  <c r="X537" i="38"/>
  <c r="X538" i="38"/>
  <c r="X539" i="38"/>
  <c r="X540" i="38"/>
  <c r="Z540" i="38" s="1"/>
  <c r="X541" i="38"/>
  <c r="Z541" i="38" s="1"/>
  <c r="X542" i="38"/>
  <c r="X543" i="38"/>
  <c r="X544" i="38"/>
  <c r="X545" i="38"/>
  <c r="X546" i="38"/>
  <c r="X547" i="38"/>
  <c r="X548" i="38"/>
  <c r="AA548" i="38" s="1"/>
  <c r="X549" i="38"/>
  <c r="Z549" i="38" s="1"/>
  <c r="X550" i="38"/>
  <c r="X551" i="38"/>
  <c r="X552" i="38"/>
  <c r="X553" i="38"/>
  <c r="X554" i="38"/>
  <c r="X555" i="38"/>
  <c r="X556" i="38"/>
  <c r="AA556" i="38" s="1"/>
  <c r="X557" i="38"/>
  <c r="AA557" i="38" s="1"/>
  <c r="X558" i="38"/>
  <c r="X559" i="38"/>
  <c r="X560" i="38"/>
  <c r="X561" i="38"/>
  <c r="X562" i="38"/>
  <c r="X563" i="38"/>
  <c r="X564" i="38"/>
  <c r="Z564" i="38" s="1"/>
  <c r="X565" i="38"/>
  <c r="Z565" i="38" s="1"/>
  <c r="X566" i="38"/>
  <c r="X567" i="38"/>
  <c r="X568" i="38"/>
  <c r="X569" i="38"/>
  <c r="X570" i="38"/>
  <c r="X571" i="38"/>
  <c r="X572" i="38"/>
  <c r="Z572" i="38" s="1"/>
  <c r="X573" i="38"/>
  <c r="AA573" i="38" s="1"/>
  <c r="X574" i="38"/>
  <c r="X575" i="38"/>
  <c r="X576" i="38"/>
  <c r="X577" i="38"/>
  <c r="X578" i="38"/>
  <c r="X579" i="38"/>
  <c r="X580" i="38"/>
  <c r="Z580" i="38" s="1"/>
  <c r="X581" i="38"/>
  <c r="Z581" i="38" s="1"/>
  <c r="X582" i="38"/>
  <c r="X583" i="38"/>
  <c r="X584" i="38"/>
  <c r="X585" i="38"/>
  <c r="X586" i="38"/>
  <c r="X587" i="38"/>
  <c r="X588" i="38"/>
  <c r="AA588" i="38" s="1"/>
  <c r="X589" i="38"/>
  <c r="AA589" i="38" s="1"/>
  <c r="X590" i="38"/>
  <c r="X591" i="38"/>
  <c r="X592" i="38"/>
  <c r="X593" i="38"/>
  <c r="X594" i="38"/>
  <c r="X595" i="38"/>
  <c r="X596" i="38"/>
  <c r="AA596" i="38" s="1"/>
  <c r="X597" i="38"/>
  <c r="Z597" i="38" s="1"/>
  <c r="X598" i="38"/>
  <c r="X599" i="38"/>
  <c r="X600" i="38"/>
  <c r="X601" i="38"/>
  <c r="X602" i="38"/>
  <c r="X603" i="38"/>
  <c r="X604" i="38"/>
  <c r="AA604" i="38" s="1"/>
  <c r="X605" i="38"/>
  <c r="AA605" i="38" s="1"/>
  <c r="X606" i="38"/>
  <c r="X607" i="38"/>
  <c r="X608" i="38"/>
  <c r="X609" i="38"/>
  <c r="X610" i="38"/>
  <c r="X611" i="38"/>
  <c r="X612" i="38"/>
  <c r="AA612" i="38" s="1"/>
  <c r="X613" i="38"/>
  <c r="AA613" i="38" s="1"/>
  <c r="X614" i="38"/>
  <c r="X615" i="38"/>
  <c r="X616" i="38"/>
  <c r="X617" i="38"/>
  <c r="X618" i="38"/>
  <c r="X619" i="38"/>
  <c r="X620" i="38"/>
  <c r="AA620" i="38" s="1"/>
  <c r="X621" i="38"/>
  <c r="Z621" i="38" s="1"/>
  <c r="X622" i="38"/>
  <c r="X623" i="38"/>
  <c r="X624" i="38"/>
  <c r="X625" i="38"/>
  <c r="X626" i="38"/>
  <c r="X627" i="38"/>
  <c r="X628" i="38"/>
  <c r="X629" i="38"/>
  <c r="Z629" i="38" s="1"/>
  <c r="X630" i="38"/>
  <c r="X631" i="38"/>
  <c r="X632" i="38"/>
  <c r="X633" i="38"/>
  <c r="X634" i="38"/>
  <c r="X635" i="38"/>
  <c r="X636" i="38"/>
  <c r="Z636" i="38" s="1"/>
  <c r="X637" i="38"/>
  <c r="Z637" i="38" s="1"/>
  <c r="X638" i="38"/>
  <c r="X639" i="38"/>
  <c r="X640" i="38"/>
  <c r="X641" i="38"/>
  <c r="X642" i="38"/>
  <c r="X643" i="38"/>
  <c r="X644" i="38"/>
  <c r="AA644" i="38" s="1"/>
  <c r="X645" i="38"/>
  <c r="AA645" i="38" s="1"/>
  <c r="X646" i="38"/>
  <c r="X647" i="38"/>
  <c r="X648" i="38"/>
  <c r="AA648" i="38" s="1"/>
  <c r="AC648" i="38" s="1"/>
  <c r="X649" i="38"/>
  <c r="X650" i="38"/>
  <c r="X651" i="38"/>
  <c r="X652" i="38"/>
  <c r="AA652" i="38" s="1"/>
  <c r="X653" i="38"/>
  <c r="AA653" i="38" s="1"/>
  <c r="X654" i="38"/>
  <c r="Z654" i="38" s="1"/>
  <c r="X655" i="38"/>
  <c r="X656" i="38"/>
  <c r="X657" i="38"/>
  <c r="X658" i="38"/>
  <c r="X659" i="38"/>
  <c r="X660" i="38"/>
  <c r="AA660" i="38" s="1"/>
  <c r="X661" i="38"/>
  <c r="AA661" i="38" s="1"/>
  <c r="X662" i="38"/>
  <c r="X663" i="38"/>
  <c r="X664" i="38"/>
  <c r="X665" i="38"/>
  <c r="X666" i="38"/>
  <c r="X667" i="38"/>
  <c r="X668" i="38"/>
  <c r="AB668" i="38" s="1"/>
  <c r="Y6" i="38"/>
  <c r="Y7" i="38"/>
  <c r="Y8" i="38"/>
  <c r="Y9" i="38"/>
  <c r="Y10" i="38"/>
  <c r="Y11" i="38"/>
  <c r="Y14" i="38"/>
  <c r="Y15" i="38"/>
  <c r="Y16" i="38"/>
  <c r="Y17" i="38"/>
  <c r="Y18" i="38"/>
  <c r="Y19" i="38"/>
  <c r="Y22" i="38"/>
  <c r="Y23" i="38"/>
  <c r="Y24" i="38"/>
  <c r="Y25" i="38"/>
  <c r="Y26" i="38"/>
  <c r="Y27" i="38"/>
  <c r="Y30" i="38"/>
  <c r="Y31" i="38"/>
  <c r="Y32" i="38"/>
  <c r="Y33" i="38"/>
  <c r="Y34" i="38"/>
  <c r="Y35" i="38"/>
  <c r="Y38" i="38"/>
  <c r="Y39" i="38"/>
  <c r="Y40" i="38"/>
  <c r="Y41" i="38"/>
  <c r="Y42" i="38"/>
  <c r="Y43" i="38"/>
  <c r="Y46" i="38"/>
  <c r="Y47" i="38"/>
  <c r="Y48" i="38"/>
  <c r="Y49" i="38"/>
  <c r="Y50" i="38"/>
  <c r="Y51" i="38"/>
  <c r="Y54" i="38"/>
  <c r="Y55" i="38"/>
  <c r="Y56" i="38"/>
  <c r="Y57" i="38"/>
  <c r="Y58" i="38"/>
  <c r="Y59" i="38"/>
  <c r="Y62" i="38"/>
  <c r="Y63" i="38"/>
  <c r="Y64" i="38"/>
  <c r="Y65" i="38"/>
  <c r="Y66" i="38"/>
  <c r="Y67" i="38"/>
  <c r="Y70" i="38"/>
  <c r="Y71" i="38"/>
  <c r="Y72" i="38"/>
  <c r="Y73" i="38"/>
  <c r="Y74" i="38"/>
  <c r="Y75" i="38"/>
  <c r="Y78" i="38"/>
  <c r="Y79" i="38"/>
  <c r="Y80" i="38"/>
  <c r="Y81" i="38"/>
  <c r="Y82" i="38"/>
  <c r="Y83" i="38"/>
  <c r="Y86" i="38"/>
  <c r="Y87" i="38"/>
  <c r="Y88" i="38"/>
  <c r="Y89" i="38"/>
  <c r="AC89" i="38" s="1"/>
  <c r="Y90" i="38"/>
  <c r="Y91" i="38"/>
  <c r="Y94" i="38"/>
  <c r="Y95" i="38"/>
  <c r="Y96" i="38"/>
  <c r="Y97" i="38"/>
  <c r="Y98" i="38"/>
  <c r="Y99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Y340" i="38"/>
  <c r="Y341" i="38"/>
  <c r="Y342" i="38"/>
  <c r="Y343" i="38"/>
  <c r="Y344" i="38"/>
  <c r="Y345" i="38"/>
  <c r="Y346" i="38"/>
  <c r="Y347" i="38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Y449" i="38"/>
  <c r="Y450" i="38"/>
  <c r="Y451" i="38"/>
  <c r="Y452" i="38"/>
  <c r="Y453" i="38"/>
  <c r="Y454" i="38"/>
  <c r="Y455" i="38"/>
  <c r="Y456" i="38"/>
  <c r="Y457" i="38"/>
  <c r="Y458" i="38"/>
  <c r="Y459" i="38"/>
  <c r="Y460" i="38"/>
  <c r="Y461" i="38"/>
  <c r="Y462" i="38"/>
  <c r="Y463" i="38"/>
  <c r="Y464" i="38"/>
  <c r="Y465" i="38"/>
  <c r="Y466" i="38"/>
  <c r="Y467" i="38"/>
  <c r="Y468" i="38"/>
  <c r="Y469" i="38"/>
  <c r="Y470" i="38"/>
  <c r="Y471" i="38"/>
  <c r="Y472" i="38"/>
  <c r="Y473" i="38"/>
  <c r="Y474" i="38"/>
  <c r="Y475" i="38"/>
  <c r="Y476" i="38"/>
  <c r="Y477" i="38"/>
  <c r="Y478" i="38"/>
  <c r="Y479" i="38"/>
  <c r="Y480" i="38"/>
  <c r="Y481" i="38"/>
  <c r="Y482" i="38"/>
  <c r="Y483" i="38"/>
  <c r="Y484" i="38"/>
  <c r="Y485" i="38"/>
  <c r="Y486" i="38"/>
  <c r="Y487" i="38"/>
  <c r="Y488" i="38"/>
  <c r="Y489" i="38"/>
  <c r="Y490" i="38"/>
  <c r="Y491" i="38"/>
  <c r="Y492" i="38"/>
  <c r="Y493" i="38"/>
  <c r="Y494" i="38"/>
  <c r="Y495" i="38"/>
  <c r="Y496" i="38"/>
  <c r="Y497" i="38"/>
  <c r="Y498" i="38"/>
  <c r="Y499" i="38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Y515" i="38"/>
  <c r="Y516" i="38"/>
  <c r="Y517" i="38"/>
  <c r="Y518" i="38"/>
  <c r="Y519" i="38"/>
  <c r="Y520" i="38"/>
  <c r="Y521" i="38"/>
  <c r="Y522" i="38"/>
  <c r="Y523" i="38"/>
  <c r="Y524" i="38"/>
  <c r="Y525" i="38"/>
  <c r="Y526" i="38"/>
  <c r="Y527" i="38"/>
  <c r="Y528" i="38"/>
  <c r="Y529" i="38"/>
  <c r="Y530" i="38"/>
  <c r="Y531" i="38"/>
  <c r="Y532" i="38"/>
  <c r="Y533" i="38"/>
  <c r="Y534" i="38"/>
  <c r="Y535" i="38"/>
  <c r="Y536" i="38"/>
  <c r="Y537" i="38"/>
  <c r="Y538" i="38"/>
  <c r="Y539" i="38"/>
  <c r="Y540" i="38"/>
  <c r="Y541" i="38"/>
  <c r="Y542" i="38"/>
  <c r="Y543" i="38"/>
  <c r="Y544" i="38"/>
  <c r="Y545" i="38"/>
  <c r="Y546" i="38"/>
  <c r="Y547" i="38"/>
  <c r="Y548" i="38"/>
  <c r="Y549" i="38"/>
  <c r="Y550" i="38"/>
  <c r="Y551" i="38"/>
  <c r="Y552" i="38"/>
  <c r="Y553" i="38"/>
  <c r="Y554" i="38"/>
  <c r="Y555" i="38"/>
  <c r="Y556" i="38"/>
  <c r="Y557" i="38"/>
  <c r="Y558" i="38"/>
  <c r="Y559" i="38"/>
  <c r="Y560" i="38"/>
  <c r="Y561" i="38"/>
  <c r="Y562" i="38"/>
  <c r="Y563" i="38"/>
  <c r="Y564" i="38"/>
  <c r="Y565" i="38"/>
  <c r="Y566" i="38"/>
  <c r="Y567" i="38"/>
  <c r="Y568" i="38"/>
  <c r="Y569" i="38"/>
  <c r="Y570" i="38"/>
  <c r="Y571" i="38"/>
  <c r="Y572" i="38"/>
  <c r="Y573" i="38"/>
  <c r="Y574" i="38"/>
  <c r="Y575" i="38"/>
  <c r="Y576" i="38"/>
  <c r="Y577" i="38"/>
  <c r="Y578" i="38"/>
  <c r="Y579" i="38"/>
  <c r="Y580" i="38"/>
  <c r="Y581" i="38"/>
  <c r="Y582" i="38"/>
  <c r="Y583" i="38"/>
  <c r="Y584" i="38"/>
  <c r="Y585" i="38"/>
  <c r="Y586" i="38"/>
  <c r="Y587" i="38"/>
  <c r="Y588" i="38"/>
  <c r="Y589" i="38"/>
  <c r="Y590" i="38"/>
  <c r="Y591" i="38"/>
  <c r="Y592" i="38"/>
  <c r="Y593" i="38"/>
  <c r="Y594" i="38"/>
  <c r="Y595" i="38"/>
  <c r="Y596" i="38"/>
  <c r="Y597" i="38"/>
  <c r="Y598" i="38"/>
  <c r="Y599" i="38"/>
  <c r="Y600" i="38"/>
  <c r="Y601" i="38"/>
  <c r="Y602" i="38"/>
  <c r="Y603" i="38"/>
  <c r="Y604" i="38"/>
  <c r="Y605" i="38"/>
  <c r="Y606" i="38"/>
  <c r="Y607" i="38"/>
  <c r="Y608" i="38"/>
  <c r="Y609" i="38"/>
  <c r="Y610" i="38"/>
  <c r="Y611" i="38"/>
  <c r="Y612" i="38"/>
  <c r="Y613" i="38"/>
  <c r="Y614" i="38"/>
  <c r="Y615" i="38"/>
  <c r="Y616" i="38"/>
  <c r="Y617" i="38"/>
  <c r="Y618" i="38"/>
  <c r="Y619" i="38"/>
  <c r="Y620" i="38"/>
  <c r="Y621" i="38"/>
  <c r="Y622" i="38"/>
  <c r="Y623" i="38"/>
  <c r="Y624" i="38"/>
  <c r="Y625" i="38"/>
  <c r="Y626" i="38"/>
  <c r="Y627" i="38"/>
  <c r="Y628" i="38"/>
  <c r="Y629" i="38"/>
  <c r="Y630" i="38"/>
  <c r="Y631" i="38"/>
  <c r="Y632" i="38"/>
  <c r="Y633" i="38"/>
  <c r="Y634" i="38"/>
  <c r="Y635" i="38"/>
  <c r="Y636" i="38"/>
  <c r="Y637" i="38"/>
  <c r="Y638" i="38"/>
  <c r="Y639" i="38"/>
  <c r="Y640" i="38"/>
  <c r="Y641" i="38"/>
  <c r="Y642" i="38"/>
  <c r="Y643" i="38"/>
  <c r="Y644" i="38"/>
  <c r="Y645" i="38"/>
  <c r="Y646" i="38"/>
  <c r="Y647" i="38"/>
  <c r="Y648" i="38"/>
  <c r="Y649" i="38"/>
  <c r="Y650" i="38"/>
  <c r="Y651" i="38"/>
  <c r="Y652" i="38"/>
  <c r="Y653" i="38"/>
  <c r="Y654" i="38"/>
  <c r="Y655" i="38"/>
  <c r="Y656" i="38"/>
  <c r="Y657" i="38"/>
  <c r="Y658" i="38"/>
  <c r="Y659" i="38"/>
  <c r="Y660" i="38"/>
  <c r="Y661" i="38"/>
  <c r="Y662" i="38"/>
  <c r="Y663" i="38"/>
  <c r="Y664" i="38"/>
  <c r="Y665" i="38"/>
  <c r="Y666" i="38"/>
  <c r="Y667" i="38"/>
  <c r="Y668" i="38"/>
  <c r="Z6" i="38"/>
  <c r="Z7" i="38"/>
  <c r="Z8" i="38"/>
  <c r="Z9" i="38"/>
  <c r="Z10" i="38"/>
  <c r="Z11" i="38"/>
  <c r="Z12" i="38"/>
  <c r="Z13" i="38"/>
  <c r="Z14" i="38"/>
  <c r="AC14" i="38" s="1"/>
  <c r="Z15" i="38"/>
  <c r="Z16" i="38"/>
  <c r="Z17" i="38"/>
  <c r="Z18" i="38"/>
  <c r="Z19" i="38"/>
  <c r="Z20" i="38"/>
  <c r="Z21" i="38"/>
  <c r="Z22" i="38"/>
  <c r="AC22" i="38" s="1"/>
  <c r="Z23" i="38"/>
  <c r="Z24" i="38"/>
  <c r="Z25" i="38"/>
  <c r="Z26" i="38"/>
  <c r="Z27" i="38"/>
  <c r="Z28" i="38"/>
  <c r="Z29" i="38"/>
  <c r="Z30" i="38"/>
  <c r="AC30" i="38" s="1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AC46" i="38" s="1"/>
  <c r="Z47" i="38"/>
  <c r="Z48" i="38"/>
  <c r="Z49" i="38"/>
  <c r="Z50" i="38"/>
  <c r="Z51" i="38"/>
  <c r="Z52" i="38"/>
  <c r="Z53" i="38"/>
  <c r="Z54" i="38"/>
  <c r="AC54" i="38" s="1"/>
  <c r="Z55" i="38"/>
  <c r="Z56" i="38"/>
  <c r="Z57" i="38"/>
  <c r="Z58" i="38"/>
  <c r="Z59" i="38"/>
  <c r="Z60" i="38"/>
  <c r="Z61" i="38"/>
  <c r="Z62" i="38"/>
  <c r="AC62" i="38" s="1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AC78" i="38" s="1"/>
  <c r="Z79" i="38"/>
  <c r="Z80" i="38"/>
  <c r="Z81" i="38"/>
  <c r="Z82" i="38"/>
  <c r="Z83" i="38"/>
  <c r="Z84" i="38"/>
  <c r="Z85" i="38"/>
  <c r="Z86" i="38"/>
  <c r="AC86" i="38" s="1"/>
  <c r="Z87" i="38"/>
  <c r="Z88" i="38"/>
  <c r="Z89" i="38"/>
  <c r="Z90" i="38"/>
  <c r="Z91" i="38"/>
  <c r="Z92" i="38"/>
  <c r="Z93" i="38"/>
  <c r="Z94" i="38"/>
  <c r="AC94" i="38" s="1"/>
  <c r="Z95" i="38"/>
  <c r="Z96" i="38"/>
  <c r="Z97" i="38"/>
  <c r="Z98" i="38"/>
  <c r="Z99" i="38"/>
  <c r="Z100" i="38"/>
  <c r="Z101" i="38"/>
  <c r="Z102" i="38"/>
  <c r="AC102" i="38" s="1"/>
  <c r="Z103" i="38"/>
  <c r="Z104" i="38"/>
  <c r="Z105" i="38"/>
  <c r="Z106" i="38"/>
  <c r="Z107" i="38"/>
  <c r="Z109" i="38"/>
  <c r="Z110" i="38"/>
  <c r="Z111" i="38"/>
  <c r="Z112" i="38"/>
  <c r="Z113" i="38"/>
  <c r="Z114" i="38"/>
  <c r="Z115" i="38"/>
  <c r="Z116" i="38"/>
  <c r="Z117" i="38"/>
  <c r="Z118" i="38"/>
  <c r="Z119" i="38"/>
  <c r="AC119" i="38" s="1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3" i="38"/>
  <c r="Z134" i="38"/>
  <c r="Z135" i="38"/>
  <c r="Z136" i="38"/>
  <c r="Z137" i="38"/>
  <c r="Z138" i="38"/>
  <c r="Z139" i="38"/>
  <c r="Z140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8" i="38"/>
  <c r="Z159" i="38"/>
  <c r="Z160" i="38"/>
  <c r="Z161" i="38"/>
  <c r="Z162" i="38"/>
  <c r="Z163" i="38"/>
  <c r="Z164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AC187" i="38" s="1"/>
  <c r="Z188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AC204" i="38" s="1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3" i="38"/>
  <c r="Z254" i="38"/>
  <c r="Z255" i="38"/>
  <c r="AC255" i="38" s="1"/>
  <c r="Z256" i="38"/>
  <c r="Z257" i="38"/>
  <c r="Z258" i="38"/>
  <c r="Z259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AC289" i="38" s="1"/>
  <c r="Z290" i="38"/>
  <c r="Z291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1" i="38"/>
  <c r="Z332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3" i="38"/>
  <c r="Z366" i="38"/>
  <c r="Z367" i="38"/>
  <c r="Z368" i="38"/>
  <c r="Z369" i="38"/>
  <c r="Z370" i="38"/>
  <c r="Z371" i="38"/>
  <c r="Z372" i="38"/>
  <c r="Z374" i="38"/>
  <c r="Z375" i="38"/>
  <c r="Z376" i="38"/>
  <c r="Z377" i="38"/>
  <c r="Z378" i="38"/>
  <c r="Z379" i="38"/>
  <c r="Z380" i="38"/>
  <c r="Z382" i="38"/>
  <c r="Z383" i="38"/>
  <c r="Z384" i="38"/>
  <c r="Z385" i="38"/>
  <c r="Z386" i="38"/>
  <c r="Z387" i="38"/>
  <c r="Z388" i="38"/>
  <c r="AC388" i="38" s="1"/>
  <c r="Z389" i="38"/>
  <c r="Z390" i="38"/>
  <c r="Z391" i="38"/>
  <c r="Z392" i="38"/>
  <c r="Z393" i="38"/>
  <c r="Z394" i="38"/>
  <c r="Z395" i="38"/>
  <c r="Z396" i="38"/>
  <c r="Z397" i="38"/>
  <c r="Z398" i="38"/>
  <c r="Z399" i="38"/>
  <c r="Z400" i="38"/>
  <c r="Z401" i="38"/>
  <c r="Z402" i="38"/>
  <c r="Z403" i="38"/>
  <c r="Z404" i="38"/>
  <c r="AC404" i="38" s="1"/>
  <c r="Z405" i="38"/>
  <c r="Z406" i="38"/>
  <c r="Z407" i="38"/>
  <c r="Z408" i="38"/>
  <c r="Z409" i="38"/>
  <c r="Z410" i="38"/>
  <c r="Z411" i="38"/>
  <c r="Z412" i="38"/>
  <c r="AC412" i="38" s="1"/>
  <c r="Z413" i="38"/>
  <c r="Z414" i="38"/>
  <c r="Z415" i="38"/>
  <c r="Z416" i="38"/>
  <c r="Z417" i="38"/>
  <c r="Z418" i="38"/>
  <c r="Z419" i="38"/>
  <c r="Z420" i="38"/>
  <c r="AC420" i="38" s="1"/>
  <c r="Z421" i="38"/>
  <c r="Z422" i="38"/>
  <c r="Z423" i="38"/>
  <c r="Z424" i="38"/>
  <c r="Z425" i="38"/>
  <c r="Z426" i="38"/>
  <c r="Z427" i="38"/>
  <c r="Z429" i="38"/>
  <c r="Z430" i="38"/>
  <c r="Z431" i="38"/>
  <c r="Z432" i="38"/>
  <c r="Z433" i="38"/>
  <c r="Z434" i="38"/>
  <c r="Z435" i="38"/>
  <c r="Z438" i="38"/>
  <c r="Z439" i="38"/>
  <c r="AC439" i="38" s="1"/>
  <c r="Z440" i="38"/>
  <c r="Z441" i="38"/>
  <c r="Z442" i="38"/>
  <c r="Z443" i="38"/>
  <c r="Z444" i="38"/>
  <c r="Z445" i="38"/>
  <c r="Z446" i="38"/>
  <c r="Z447" i="38"/>
  <c r="Z448" i="38"/>
  <c r="Z449" i="38"/>
  <c r="Z450" i="38"/>
  <c r="Z451" i="38"/>
  <c r="Z452" i="38"/>
  <c r="Z453" i="38"/>
  <c r="Z454" i="38"/>
  <c r="Z455" i="38"/>
  <c r="Z456" i="38"/>
  <c r="Z457" i="38"/>
  <c r="Z458" i="38"/>
  <c r="Z459" i="38"/>
  <c r="Z460" i="38"/>
  <c r="Z461" i="38"/>
  <c r="Z462" i="38"/>
  <c r="Z463" i="38"/>
  <c r="Z464" i="38"/>
  <c r="Z465" i="38"/>
  <c r="Z466" i="38"/>
  <c r="Z467" i="38"/>
  <c r="Z468" i="38"/>
  <c r="Z469" i="38"/>
  <c r="Z470" i="38"/>
  <c r="Z471" i="38"/>
  <c r="Z472" i="38"/>
  <c r="AC472" i="38" s="1"/>
  <c r="Z473" i="38"/>
  <c r="Z474" i="38"/>
  <c r="Z475" i="38"/>
  <c r="Z476" i="38"/>
  <c r="Z477" i="38"/>
  <c r="Z478" i="38"/>
  <c r="Z479" i="38"/>
  <c r="AC479" i="38" s="1"/>
  <c r="Z480" i="38"/>
  <c r="Z481" i="38"/>
  <c r="Z482" i="38"/>
  <c r="Z483" i="38"/>
  <c r="Z484" i="38"/>
  <c r="Z486" i="38"/>
  <c r="Z487" i="38"/>
  <c r="Z488" i="38"/>
  <c r="AC488" i="38" s="1"/>
  <c r="Z489" i="38"/>
  <c r="Z490" i="38"/>
  <c r="Z491" i="38"/>
  <c r="Z492" i="38"/>
  <c r="Z494" i="38"/>
  <c r="Z495" i="38"/>
  <c r="Z496" i="38"/>
  <c r="Z497" i="38"/>
  <c r="Z498" i="38"/>
  <c r="Z499" i="38"/>
  <c r="Z500" i="38"/>
  <c r="Z501" i="38"/>
  <c r="Z502" i="38"/>
  <c r="Z503" i="38"/>
  <c r="Z504" i="38"/>
  <c r="Z505" i="38"/>
  <c r="AC505" i="38" s="1"/>
  <c r="Z506" i="38"/>
  <c r="Z507" i="38"/>
  <c r="Z510" i="38"/>
  <c r="Z511" i="38"/>
  <c r="Z512" i="38"/>
  <c r="Z513" i="38"/>
  <c r="Z514" i="38"/>
  <c r="Z515" i="38"/>
  <c r="Z516" i="38"/>
  <c r="Z517" i="38"/>
  <c r="Z518" i="38"/>
  <c r="Z519" i="38"/>
  <c r="Z520" i="38"/>
  <c r="Z521" i="38"/>
  <c r="Z522" i="38"/>
  <c r="Z523" i="38"/>
  <c r="AC523" i="38" s="1"/>
  <c r="Z525" i="38"/>
  <c r="Z526" i="38"/>
  <c r="Z527" i="38"/>
  <c r="Z528" i="38"/>
  <c r="Z529" i="38"/>
  <c r="Z530" i="38"/>
  <c r="Z531" i="38"/>
  <c r="Z532" i="38"/>
  <c r="Z533" i="38"/>
  <c r="Z534" i="38"/>
  <c r="Z535" i="38"/>
  <c r="Z536" i="38"/>
  <c r="Z537" i="38"/>
  <c r="Z538" i="38"/>
  <c r="Z539" i="38"/>
  <c r="Z542" i="38"/>
  <c r="Z543" i="38"/>
  <c r="Z544" i="38"/>
  <c r="Z545" i="38"/>
  <c r="Z546" i="38"/>
  <c r="Z547" i="38"/>
  <c r="Z548" i="38"/>
  <c r="Z550" i="38"/>
  <c r="Z551" i="38"/>
  <c r="Z552" i="38"/>
  <c r="Z553" i="38"/>
  <c r="Z554" i="38"/>
  <c r="Z555" i="38"/>
  <c r="Z556" i="38"/>
  <c r="Z557" i="38"/>
  <c r="Z558" i="38"/>
  <c r="Z559" i="38"/>
  <c r="Z560" i="38"/>
  <c r="Z561" i="38"/>
  <c r="Z562" i="38"/>
  <c r="Z563" i="38"/>
  <c r="Z566" i="38"/>
  <c r="Z567" i="38"/>
  <c r="Z568" i="38"/>
  <c r="Z569" i="38"/>
  <c r="AC569" i="38" s="1"/>
  <c r="Z570" i="38"/>
  <c r="Z571" i="38"/>
  <c r="Z573" i="38"/>
  <c r="Z574" i="38"/>
  <c r="Z575" i="38"/>
  <c r="Z576" i="38"/>
  <c r="Z577" i="38"/>
  <c r="Z578" i="38"/>
  <c r="AC578" i="38" s="1"/>
  <c r="Z579" i="38"/>
  <c r="Z582" i="38"/>
  <c r="Z583" i="38"/>
  <c r="Z584" i="38"/>
  <c r="Z585" i="38"/>
  <c r="Z586" i="38"/>
  <c r="Z587" i="38"/>
  <c r="Z588" i="38"/>
  <c r="Z589" i="38"/>
  <c r="Z590" i="38"/>
  <c r="Z591" i="38"/>
  <c r="Z592" i="38"/>
  <c r="Z593" i="38"/>
  <c r="Z594" i="38"/>
  <c r="Z595" i="38"/>
  <c r="Z596" i="38"/>
  <c r="Z598" i="38"/>
  <c r="Z599" i="38"/>
  <c r="Z600" i="38"/>
  <c r="Z601" i="38"/>
  <c r="Z602" i="38"/>
  <c r="Z603" i="38"/>
  <c r="Z604" i="38"/>
  <c r="Z605" i="38"/>
  <c r="Z606" i="38"/>
  <c r="Z607" i="38"/>
  <c r="Z608" i="38"/>
  <c r="Z609" i="38"/>
  <c r="Z610" i="38"/>
  <c r="Z611" i="38"/>
  <c r="Z612" i="38"/>
  <c r="Z613" i="38"/>
  <c r="Z614" i="38"/>
  <c r="Z615" i="38"/>
  <c r="Z616" i="38"/>
  <c r="Z617" i="38"/>
  <c r="Z618" i="38"/>
  <c r="Z619" i="38"/>
  <c r="Z620" i="38"/>
  <c r="Z622" i="38"/>
  <c r="Z623" i="38"/>
  <c r="Z624" i="38"/>
  <c r="Z625" i="38"/>
  <c r="Z626" i="38"/>
  <c r="Z627" i="38"/>
  <c r="Z628" i="38"/>
  <c r="Z630" i="38"/>
  <c r="Z631" i="38"/>
  <c r="Z632" i="38"/>
  <c r="Z633" i="38"/>
  <c r="Z634" i="38"/>
  <c r="Z635" i="38"/>
  <c r="Z638" i="38"/>
  <c r="Z639" i="38"/>
  <c r="Z640" i="38"/>
  <c r="Z641" i="38"/>
  <c r="AC641" i="38" s="1"/>
  <c r="Z642" i="38"/>
  <c r="Z643" i="38"/>
  <c r="Z644" i="38"/>
  <c r="Z645" i="38"/>
  <c r="Z646" i="38"/>
  <c r="Z647" i="38"/>
  <c r="Z648" i="38"/>
  <c r="Z649" i="38"/>
  <c r="Z650" i="38"/>
  <c r="Z651" i="38"/>
  <c r="Z652" i="38"/>
  <c r="Z653" i="38"/>
  <c r="Z655" i="38"/>
  <c r="Z656" i="38"/>
  <c r="Z657" i="38"/>
  <c r="Z658" i="38"/>
  <c r="AC658" i="38" s="1"/>
  <c r="Z659" i="38"/>
  <c r="Z660" i="38"/>
  <c r="Z661" i="38"/>
  <c r="Z662" i="38"/>
  <c r="Z663" i="38"/>
  <c r="Z664" i="38"/>
  <c r="Z665" i="38"/>
  <c r="AC665" i="38" s="1"/>
  <c r="Z666" i="38"/>
  <c r="Z667" i="38"/>
  <c r="Z668" i="38"/>
  <c r="AA6" i="38"/>
  <c r="AA7" i="38"/>
  <c r="AA8" i="38"/>
  <c r="AA9" i="38"/>
  <c r="AA10" i="38"/>
  <c r="AC10" i="38" s="1"/>
  <c r="AA11" i="38"/>
  <c r="AC11" i="38" s="1"/>
  <c r="AA12" i="38"/>
  <c r="AA13" i="38"/>
  <c r="AA14" i="38"/>
  <c r="AA15" i="38"/>
  <c r="AA16" i="38"/>
  <c r="AA17" i="38"/>
  <c r="AA18" i="38"/>
  <c r="AC18" i="38" s="1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C34" i="38" s="1"/>
  <c r="AA35" i="38"/>
  <c r="AA36" i="38"/>
  <c r="AA37" i="38"/>
  <c r="AA38" i="38"/>
  <c r="AA39" i="38"/>
  <c r="AA40" i="38"/>
  <c r="AA41" i="38"/>
  <c r="AA42" i="38"/>
  <c r="AC42" i="38" s="1"/>
  <c r="AA43" i="38"/>
  <c r="AC43" i="38" s="1"/>
  <c r="AA44" i="38"/>
  <c r="AA45" i="38"/>
  <c r="AA46" i="38"/>
  <c r="AA47" i="38"/>
  <c r="AA48" i="38"/>
  <c r="AA49" i="38"/>
  <c r="AA50" i="38"/>
  <c r="AC50" i="38" s="1"/>
  <c r="AA51" i="38"/>
  <c r="AC51" i="38" s="1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C66" i="38" s="1"/>
  <c r="AA67" i="38"/>
  <c r="AA68" i="38"/>
  <c r="AA69" i="38"/>
  <c r="AA70" i="38"/>
  <c r="AA71" i="38"/>
  <c r="AA72" i="38"/>
  <c r="AA73" i="38"/>
  <c r="AA74" i="38"/>
  <c r="AC74" i="38" s="1"/>
  <c r="AA75" i="38"/>
  <c r="AA76" i="38"/>
  <c r="AA77" i="38"/>
  <c r="AA78" i="38"/>
  <c r="AA79" i="38"/>
  <c r="AA80" i="38"/>
  <c r="AA81" i="38"/>
  <c r="AA82" i="38"/>
  <c r="AC82" i="38" s="1"/>
  <c r="AA83" i="38"/>
  <c r="AC83" i="38" s="1"/>
  <c r="AA84" i="38"/>
  <c r="AA85" i="38"/>
  <c r="AA86" i="38"/>
  <c r="AA87" i="38"/>
  <c r="AA88" i="38"/>
  <c r="AA89" i="38"/>
  <c r="AA90" i="38"/>
  <c r="AC90" i="38" s="1"/>
  <c r="AA91" i="38"/>
  <c r="AA92" i="38"/>
  <c r="AA93" i="38"/>
  <c r="AA94" i="38"/>
  <c r="AA95" i="38"/>
  <c r="AA96" i="38"/>
  <c r="AA97" i="38"/>
  <c r="AA98" i="38"/>
  <c r="AC98" i="38" s="1"/>
  <c r="AA99" i="38"/>
  <c r="AA100" i="38"/>
  <c r="AA101" i="38"/>
  <c r="AA102" i="38"/>
  <c r="AA103" i="38"/>
  <c r="AA104" i="38"/>
  <c r="AA105" i="38"/>
  <c r="AA106" i="38"/>
  <c r="AC106" i="38" s="1"/>
  <c r="AA107" i="38"/>
  <c r="AA108" i="38"/>
  <c r="AA109" i="38"/>
  <c r="AA110" i="38"/>
  <c r="AA111" i="38"/>
  <c r="AA112" i="38"/>
  <c r="AA113" i="38"/>
  <c r="AA114" i="38"/>
  <c r="AC114" i="38" s="1"/>
  <c r="AA115" i="38"/>
  <c r="AA118" i="38"/>
  <c r="AA119" i="38"/>
  <c r="AA120" i="38"/>
  <c r="AA121" i="38"/>
  <c r="AA122" i="38"/>
  <c r="AA123" i="38"/>
  <c r="AA126" i="38"/>
  <c r="AC126" i="38" s="1"/>
  <c r="AA127" i="38"/>
  <c r="AA128" i="38"/>
  <c r="AA129" i="38"/>
  <c r="AA130" i="38"/>
  <c r="AA131" i="38"/>
  <c r="AA132" i="38"/>
  <c r="AA134" i="38"/>
  <c r="AA135" i="38"/>
  <c r="AC135" i="38" s="1"/>
  <c r="AA136" i="38"/>
  <c r="AA137" i="38"/>
  <c r="AA138" i="38"/>
  <c r="AA139" i="38"/>
  <c r="AA141" i="38"/>
  <c r="AA142" i="38"/>
  <c r="AC142" i="38" s="1"/>
  <c r="AA143" i="38"/>
  <c r="AC143" i="38" s="1"/>
  <c r="AA144" i="38"/>
  <c r="AA145" i="38"/>
  <c r="AA146" i="38"/>
  <c r="AA147" i="38"/>
  <c r="AC147" i="38" s="1"/>
  <c r="AA148" i="38"/>
  <c r="AA150" i="38"/>
  <c r="AA151" i="38"/>
  <c r="AA152" i="38"/>
  <c r="AA153" i="38"/>
  <c r="AA154" i="38"/>
  <c r="AA155" i="38"/>
  <c r="AA157" i="38"/>
  <c r="AA158" i="38"/>
  <c r="AA159" i="38"/>
  <c r="AA160" i="38"/>
  <c r="AA161" i="38"/>
  <c r="AA162" i="38"/>
  <c r="AA163" i="38"/>
  <c r="AC163" i="38" s="1"/>
  <c r="AA165" i="38"/>
  <c r="AA166" i="38"/>
  <c r="AA167" i="38"/>
  <c r="AA168" i="38"/>
  <c r="AA169" i="38"/>
  <c r="AC169" i="38" s="1"/>
  <c r="AA170" i="38"/>
  <c r="AC170" i="38" s="1"/>
  <c r="AA171" i="38"/>
  <c r="AA174" i="38"/>
  <c r="AA175" i="38"/>
  <c r="AA176" i="38"/>
  <c r="AA177" i="38"/>
  <c r="AA178" i="38"/>
  <c r="AA179" i="38"/>
  <c r="AA180" i="38"/>
  <c r="AA182" i="38"/>
  <c r="AA183" i="38"/>
  <c r="AA184" i="38"/>
  <c r="AA185" i="38"/>
  <c r="AA186" i="38"/>
  <c r="AC186" i="38" s="1"/>
  <c r="AA187" i="38"/>
  <c r="AA188" i="38"/>
  <c r="AC188" i="38" s="1"/>
  <c r="AA189" i="38"/>
  <c r="AA190" i="38"/>
  <c r="AC190" i="38" s="1"/>
  <c r="AA191" i="38"/>
  <c r="AC191" i="38" s="1"/>
  <c r="AA192" i="38"/>
  <c r="AA193" i="38"/>
  <c r="AA194" i="38"/>
  <c r="AA195" i="38"/>
  <c r="AA198" i="38"/>
  <c r="AA199" i="38"/>
  <c r="AA200" i="38"/>
  <c r="AA201" i="38"/>
  <c r="AC201" i="38" s="1"/>
  <c r="AA202" i="38"/>
  <c r="AA203" i="38"/>
  <c r="AA204" i="38"/>
  <c r="AA205" i="38"/>
  <c r="AA206" i="38"/>
  <c r="AA207" i="38"/>
  <c r="AA208" i="38"/>
  <c r="AA209" i="38"/>
  <c r="AC209" i="38" s="1"/>
  <c r="AA210" i="38"/>
  <c r="AA211" i="38"/>
  <c r="AA214" i="38"/>
  <c r="AA215" i="38"/>
  <c r="AA216" i="38"/>
  <c r="AA217" i="38"/>
  <c r="AA218" i="38"/>
  <c r="AA219" i="38"/>
  <c r="AA222" i="38"/>
  <c r="AC222" i="38" s="1"/>
  <c r="AA223" i="38"/>
  <c r="AA224" i="38"/>
  <c r="AA225" i="38"/>
  <c r="AA226" i="38"/>
  <c r="AA227" i="38"/>
  <c r="AA230" i="38"/>
  <c r="AA231" i="38"/>
  <c r="AA232" i="38"/>
  <c r="AA233" i="38"/>
  <c r="AA234" i="38"/>
  <c r="AA235" i="38"/>
  <c r="AA236" i="38"/>
  <c r="AA237" i="38"/>
  <c r="AA238" i="38"/>
  <c r="AA239" i="38"/>
  <c r="AA240" i="38"/>
  <c r="AA241" i="38"/>
  <c r="AA242" i="38"/>
  <c r="AA243" i="38"/>
  <c r="AA245" i="38"/>
  <c r="AA246" i="38"/>
  <c r="AA247" i="38"/>
  <c r="AA248" i="38"/>
  <c r="AA249" i="38"/>
  <c r="AA250" i="38"/>
  <c r="AA251" i="38"/>
  <c r="AA252" i="38"/>
  <c r="AA254" i="38"/>
  <c r="AA255" i="38"/>
  <c r="AA256" i="38"/>
  <c r="AA257" i="38"/>
  <c r="AC257" i="38" s="1"/>
  <c r="AA258" i="38"/>
  <c r="AA259" i="38"/>
  <c r="AA260" i="38"/>
  <c r="AA261" i="38"/>
  <c r="AA262" i="38"/>
  <c r="AA263" i="38"/>
  <c r="AA264" i="38"/>
  <c r="AA265" i="38"/>
  <c r="AA266" i="38"/>
  <c r="AC266" i="38" s="1"/>
  <c r="AA267" i="38"/>
  <c r="AA270" i="38"/>
  <c r="AA271" i="38"/>
  <c r="AA272" i="38"/>
  <c r="AA273" i="38"/>
  <c r="AA274" i="38"/>
  <c r="AA275" i="38"/>
  <c r="AA278" i="38"/>
  <c r="AA279" i="38"/>
  <c r="AA280" i="38"/>
  <c r="AA281" i="38"/>
  <c r="AA282" i="38"/>
  <c r="AA283" i="38"/>
  <c r="AA286" i="38"/>
  <c r="AA287" i="38"/>
  <c r="AA288" i="38"/>
  <c r="AA289" i="38"/>
  <c r="AA290" i="38"/>
  <c r="AA291" i="38"/>
  <c r="AA293" i="38"/>
  <c r="AA294" i="38"/>
  <c r="AA295" i="38"/>
  <c r="AA296" i="38"/>
  <c r="AA297" i="38"/>
  <c r="AC297" i="38" s="1"/>
  <c r="AA298" i="38"/>
  <c r="AC298" i="38" s="1"/>
  <c r="AA299" i="38"/>
  <c r="AA302" i="38"/>
  <c r="AA303" i="38"/>
  <c r="AA304" i="38"/>
  <c r="AA305" i="38"/>
  <c r="AC305" i="38" s="1"/>
  <c r="AA306" i="38"/>
  <c r="AA307" i="38"/>
  <c r="AA310" i="38"/>
  <c r="AA311" i="38"/>
  <c r="AA312" i="38"/>
  <c r="AA313" i="38"/>
  <c r="AA314" i="38"/>
  <c r="AA315" i="38"/>
  <c r="AA318" i="38"/>
  <c r="AA319" i="38"/>
  <c r="AC319" i="38" s="1"/>
  <c r="AA320" i="38"/>
  <c r="AA321" i="38"/>
  <c r="AA322" i="38"/>
  <c r="AA323" i="38"/>
  <c r="AA324" i="38"/>
  <c r="AC324" i="38" s="1"/>
  <c r="AA326" i="38"/>
  <c r="AA327" i="38"/>
  <c r="AA328" i="38"/>
  <c r="AA329" i="38"/>
  <c r="AA330" i="38"/>
  <c r="AA331" i="38"/>
  <c r="AA333" i="38"/>
  <c r="AA334" i="38"/>
  <c r="AA335" i="38"/>
  <c r="AA336" i="38"/>
  <c r="AA337" i="38"/>
  <c r="AC337" i="38" s="1"/>
  <c r="AA338" i="38"/>
  <c r="AA339" i="38"/>
  <c r="AA341" i="38"/>
  <c r="AA342" i="38"/>
  <c r="AA343" i="38"/>
  <c r="AA344" i="38"/>
  <c r="AA345" i="38"/>
  <c r="AA346" i="38"/>
  <c r="AA347" i="38"/>
  <c r="AA349" i="38"/>
  <c r="AA350" i="38"/>
  <c r="AA351" i="38"/>
  <c r="AA352" i="38"/>
  <c r="AA353" i="38"/>
  <c r="AC353" i="38" s="1"/>
  <c r="AA354" i="38"/>
  <c r="AC354" i="38" s="1"/>
  <c r="AA355" i="38"/>
  <c r="AA358" i="38"/>
  <c r="AC358" i="38" s="1"/>
  <c r="AA359" i="38"/>
  <c r="AA360" i="38"/>
  <c r="AA361" i="38"/>
  <c r="AA362" i="38"/>
  <c r="AC362" i="38" s="1"/>
  <c r="AA363" i="38"/>
  <c r="AA364" i="38"/>
  <c r="AA365" i="38"/>
  <c r="AA366" i="38"/>
  <c r="AC366" i="38" s="1"/>
  <c r="AA367" i="38"/>
  <c r="AA368" i="38"/>
  <c r="AA369" i="38"/>
  <c r="AA370" i="38"/>
  <c r="AA371" i="38"/>
  <c r="AC371" i="38" s="1"/>
  <c r="AA372" i="38"/>
  <c r="AC372" i="38" s="1"/>
  <c r="AA373" i="38"/>
  <c r="AA374" i="38"/>
  <c r="AA375" i="38"/>
  <c r="AA376" i="38"/>
  <c r="AA377" i="38"/>
  <c r="AA378" i="38"/>
  <c r="AC378" i="38" s="1"/>
  <c r="AA379" i="38"/>
  <c r="AA380" i="38"/>
  <c r="AC380" i="38" s="1"/>
  <c r="AA381" i="38"/>
  <c r="AA382" i="38"/>
  <c r="AA383" i="38"/>
  <c r="AA384" i="38"/>
  <c r="AA385" i="38"/>
  <c r="AA386" i="38"/>
  <c r="AA387" i="38"/>
  <c r="AC387" i="38" s="1"/>
  <c r="AA390" i="38"/>
  <c r="AA391" i="38"/>
  <c r="AA392" i="38"/>
  <c r="AA393" i="38"/>
  <c r="AA394" i="38"/>
  <c r="AA395" i="38"/>
  <c r="AA396" i="38"/>
  <c r="AA397" i="38"/>
  <c r="AA398" i="38"/>
  <c r="AA399" i="38"/>
  <c r="AA400" i="38"/>
  <c r="AA401" i="38"/>
  <c r="AA402" i="38"/>
  <c r="AA403" i="38"/>
  <c r="AA405" i="38"/>
  <c r="AA406" i="38"/>
  <c r="AA407" i="38"/>
  <c r="AA408" i="38"/>
  <c r="AA409" i="38"/>
  <c r="AA410" i="38"/>
  <c r="AA411" i="38"/>
  <c r="AA414" i="38"/>
  <c r="AC414" i="38" s="1"/>
  <c r="AA415" i="38"/>
  <c r="AA416" i="38"/>
  <c r="AC416" i="38" s="1"/>
  <c r="AA417" i="38"/>
  <c r="AC417" i="38" s="1"/>
  <c r="AA418" i="38"/>
  <c r="AA419" i="38"/>
  <c r="AC419" i="38" s="1"/>
  <c r="AA422" i="38"/>
  <c r="AA423" i="38"/>
  <c r="AA424" i="38"/>
  <c r="AA425" i="38"/>
  <c r="AC425" i="38" s="1"/>
  <c r="AA426" i="38"/>
  <c r="AC426" i="38" s="1"/>
  <c r="AA427" i="38"/>
  <c r="AA428" i="38"/>
  <c r="AA430" i="38"/>
  <c r="AA431" i="38"/>
  <c r="AA432" i="38"/>
  <c r="AA433" i="38"/>
  <c r="AA434" i="38"/>
  <c r="AC434" i="38" s="1"/>
  <c r="AA435" i="38"/>
  <c r="AC435" i="38" s="1"/>
  <c r="AA436" i="38"/>
  <c r="AA437" i="38"/>
  <c r="AA438" i="38"/>
  <c r="AA439" i="38"/>
  <c r="AA440" i="38"/>
  <c r="AA441" i="38"/>
  <c r="AC441" i="38" s="1"/>
  <c r="AA442" i="38"/>
  <c r="AA443" i="38"/>
  <c r="AC443" i="38" s="1"/>
  <c r="AA446" i="38"/>
  <c r="AA447" i="38"/>
  <c r="AA448" i="38"/>
  <c r="AA449" i="38"/>
  <c r="AA450" i="38"/>
  <c r="AA451" i="38"/>
  <c r="AA452" i="38"/>
  <c r="AA453" i="38"/>
  <c r="AA454" i="38"/>
  <c r="AA455" i="38"/>
  <c r="AA456" i="38"/>
  <c r="AA457" i="38"/>
  <c r="AA458" i="38"/>
  <c r="AA459" i="38"/>
  <c r="AA462" i="38"/>
  <c r="AA463" i="38"/>
  <c r="AA464" i="38"/>
  <c r="AA465" i="38"/>
  <c r="AA466" i="38"/>
  <c r="AA467" i="38"/>
  <c r="AA470" i="38"/>
  <c r="AA471" i="38"/>
  <c r="AA472" i="38"/>
  <c r="AA473" i="38"/>
  <c r="AA474" i="38"/>
  <c r="AA475" i="38"/>
  <c r="AC475" i="38" s="1"/>
  <c r="AA478" i="38"/>
  <c r="AA479" i="38"/>
  <c r="AA480" i="38"/>
  <c r="AA481" i="38"/>
  <c r="AC481" i="38" s="1"/>
  <c r="AA482" i="38"/>
  <c r="AA483" i="38"/>
  <c r="AC483" i="38" s="1"/>
  <c r="AA484" i="38"/>
  <c r="AA485" i="38"/>
  <c r="AA486" i="38"/>
  <c r="AA487" i="38"/>
  <c r="AA488" i="38"/>
  <c r="AA489" i="38"/>
  <c r="AC489" i="38" s="1"/>
  <c r="AA490" i="38"/>
  <c r="AC490" i="38" s="1"/>
  <c r="AA491" i="38"/>
  <c r="AA492" i="38"/>
  <c r="AA493" i="38"/>
  <c r="AA494" i="38"/>
  <c r="AA495" i="38"/>
  <c r="AA496" i="38"/>
  <c r="AA497" i="38"/>
  <c r="AA498" i="38"/>
  <c r="AA499" i="38"/>
  <c r="AA502" i="38"/>
  <c r="AA503" i="38"/>
  <c r="AC503" i="38" s="1"/>
  <c r="AA504" i="38"/>
  <c r="AA505" i="38"/>
  <c r="AA506" i="38"/>
  <c r="AA507" i="38"/>
  <c r="AC507" i="38" s="1"/>
  <c r="AA508" i="38"/>
  <c r="AA509" i="38"/>
  <c r="AA510" i="38"/>
  <c r="AA511" i="38"/>
  <c r="AA512" i="38"/>
  <c r="AA513" i="38"/>
  <c r="AA514" i="38"/>
  <c r="AC514" i="38" s="1"/>
  <c r="AA515" i="38"/>
  <c r="AA518" i="38"/>
  <c r="AA519" i="38"/>
  <c r="AA520" i="38"/>
  <c r="AA521" i="38"/>
  <c r="AC521" i="38" s="1"/>
  <c r="AA522" i="38"/>
  <c r="AA523" i="38"/>
  <c r="AA524" i="38"/>
  <c r="AA526" i="38"/>
  <c r="AA527" i="38"/>
  <c r="AA528" i="38"/>
  <c r="AC528" i="38" s="1"/>
  <c r="AA529" i="38"/>
  <c r="AC529" i="38" s="1"/>
  <c r="AA530" i="38"/>
  <c r="AA531" i="38"/>
  <c r="AA534" i="38"/>
  <c r="AA535" i="38"/>
  <c r="AA536" i="38"/>
  <c r="AC536" i="38" s="1"/>
  <c r="AA537" i="38"/>
  <c r="AC537" i="38" s="1"/>
  <c r="AA538" i="38"/>
  <c r="AC538" i="38" s="1"/>
  <c r="AA539" i="38"/>
  <c r="AC539" i="38" s="1"/>
  <c r="AA540" i="38"/>
  <c r="AA541" i="38"/>
  <c r="AA542" i="38"/>
  <c r="AA543" i="38"/>
  <c r="AA544" i="38"/>
  <c r="AC544" i="38" s="1"/>
  <c r="AA545" i="38"/>
  <c r="AA546" i="38"/>
  <c r="AA547" i="38"/>
  <c r="AA549" i="38"/>
  <c r="AA550" i="38"/>
  <c r="AA551" i="38"/>
  <c r="AA552" i="38"/>
  <c r="AA553" i="38"/>
  <c r="AC553" i="38" s="1"/>
  <c r="AA554" i="38"/>
  <c r="AC554" i="38" s="1"/>
  <c r="AA555" i="38"/>
  <c r="AC555" i="38" s="1"/>
  <c r="AA558" i="38"/>
  <c r="AA559" i="38"/>
  <c r="AA560" i="38"/>
  <c r="AA561" i="38"/>
  <c r="AA562" i="38"/>
  <c r="AA563" i="38"/>
  <c r="AC563" i="38" s="1"/>
  <c r="AA564" i="38"/>
  <c r="AA565" i="38"/>
  <c r="AA566" i="38"/>
  <c r="AA567" i="38"/>
  <c r="AC567" i="38" s="1"/>
  <c r="AA568" i="38"/>
  <c r="AA569" i="38"/>
  <c r="AA570" i="38"/>
  <c r="AA571" i="38"/>
  <c r="AC571" i="38" s="1"/>
  <c r="AA572" i="38"/>
  <c r="AA574" i="38"/>
  <c r="AA575" i="38"/>
  <c r="AC575" i="38" s="1"/>
  <c r="AA576" i="38"/>
  <c r="AA577" i="38"/>
  <c r="AA578" i="38"/>
  <c r="AA579" i="38"/>
  <c r="AA580" i="38"/>
  <c r="AA581" i="38"/>
  <c r="AA582" i="38"/>
  <c r="AA583" i="38"/>
  <c r="AC583" i="38" s="1"/>
  <c r="AA584" i="38"/>
  <c r="AC584" i="38" s="1"/>
  <c r="AA585" i="38"/>
  <c r="AA586" i="38"/>
  <c r="AA587" i="38"/>
  <c r="AA590" i="38"/>
  <c r="AA591" i="38"/>
  <c r="AC591" i="38" s="1"/>
  <c r="AA592" i="38"/>
  <c r="AC592" i="38" s="1"/>
  <c r="AA593" i="38"/>
  <c r="AC593" i="38" s="1"/>
  <c r="AA594" i="38"/>
  <c r="AA595" i="38"/>
  <c r="AA597" i="38"/>
  <c r="AA598" i="38"/>
  <c r="AA599" i="38"/>
  <c r="AC599" i="38" s="1"/>
  <c r="AA600" i="38"/>
  <c r="AC600" i="38" s="1"/>
  <c r="AA601" i="38"/>
  <c r="AA602" i="38"/>
  <c r="AA603" i="38"/>
  <c r="AA606" i="38"/>
  <c r="AA607" i="38"/>
  <c r="AC607" i="38" s="1"/>
  <c r="AA608" i="38"/>
  <c r="AA609" i="38"/>
  <c r="AC609" i="38" s="1"/>
  <c r="AA610" i="38"/>
  <c r="AC610" i="38" s="1"/>
  <c r="AA611" i="38"/>
  <c r="AC611" i="38" s="1"/>
  <c r="AA614" i="38"/>
  <c r="AA615" i="38"/>
  <c r="AC615" i="38" s="1"/>
  <c r="AA616" i="38"/>
  <c r="AA617" i="38"/>
  <c r="AC617" i="38" s="1"/>
  <c r="AA618" i="38"/>
  <c r="AA619" i="38"/>
  <c r="AC619" i="38" s="1"/>
  <c r="AA621" i="38"/>
  <c r="AA622" i="38"/>
  <c r="AA623" i="38"/>
  <c r="AA624" i="38"/>
  <c r="AC624" i="38" s="1"/>
  <c r="AA625" i="38"/>
  <c r="AA626" i="38"/>
  <c r="AA627" i="38"/>
  <c r="AA628" i="38"/>
  <c r="AA629" i="38"/>
  <c r="AA630" i="38"/>
  <c r="AA631" i="38"/>
  <c r="AA632" i="38"/>
  <c r="AA633" i="38"/>
  <c r="AA634" i="38"/>
  <c r="AA635" i="38"/>
  <c r="AA636" i="38"/>
  <c r="AA637" i="38"/>
  <c r="AA638" i="38"/>
  <c r="AA639" i="38"/>
  <c r="AA640" i="38"/>
  <c r="AC640" i="38" s="1"/>
  <c r="AA641" i="38"/>
  <c r="AA642" i="38"/>
  <c r="AA643" i="38"/>
  <c r="AA646" i="38"/>
  <c r="AA647" i="38"/>
  <c r="AA649" i="38"/>
  <c r="AA650" i="38"/>
  <c r="AC650" i="38" s="1"/>
  <c r="AA651" i="38"/>
  <c r="AA654" i="38"/>
  <c r="AA655" i="38"/>
  <c r="AA656" i="38"/>
  <c r="AA657" i="38"/>
  <c r="AA658" i="38"/>
  <c r="AA659" i="38"/>
  <c r="AC659" i="38" s="1"/>
  <c r="AA662" i="38"/>
  <c r="AA663" i="38"/>
  <c r="AA664" i="38"/>
  <c r="AA665" i="38"/>
  <c r="AA666" i="38"/>
  <c r="AC666" i="38" s="1"/>
  <c r="AA667" i="38"/>
  <c r="AC667" i="38" s="1"/>
  <c r="AA668" i="38"/>
  <c r="AB6" i="38"/>
  <c r="AB7" i="38"/>
  <c r="AB8" i="38"/>
  <c r="AB9" i="38"/>
  <c r="AB10" i="38"/>
  <c r="AB11" i="38"/>
  <c r="AB12" i="38"/>
  <c r="AC12" i="38" s="1"/>
  <c r="AB13" i="38"/>
  <c r="AB14" i="38"/>
  <c r="AB15" i="38"/>
  <c r="AB16" i="38"/>
  <c r="AB17" i="38"/>
  <c r="AB18" i="38"/>
  <c r="AB19" i="38"/>
  <c r="AB20" i="38"/>
  <c r="AC20" i="38" s="1"/>
  <c r="AB21" i="38"/>
  <c r="AB22" i="38"/>
  <c r="AB23" i="38"/>
  <c r="AB24" i="38"/>
  <c r="AB25" i="38"/>
  <c r="AB26" i="38"/>
  <c r="AB27" i="38"/>
  <c r="AB28" i="38"/>
  <c r="AC28" i="38" s="1"/>
  <c r="AB29" i="38"/>
  <c r="AB30" i="38"/>
  <c r="AB31" i="38"/>
  <c r="AC31" i="38" s="1"/>
  <c r="AB32" i="38"/>
  <c r="AB33" i="38"/>
  <c r="AB34" i="38"/>
  <c r="AB35" i="38"/>
  <c r="AB36" i="38"/>
  <c r="AC36" i="38" s="1"/>
  <c r="AB37" i="38"/>
  <c r="AB38" i="38"/>
  <c r="AB39" i="38"/>
  <c r="AB40" i="38"/>
  <c r="AB41" i="38"/>
  <c r="AB42" i="38"/>
  <c r="AB43" i="38"/>
  <c r="AB44" i="38"/>
  <c r="AC44" i="38" s="1"/>
  <c r="AB45" i="38"/>
  <c r="AB46" i="38"/>
  <c r="AB47" i="38"/>
  <c r="AB48" i="38"/>
  <c r="AB49" i="38"/>
  <c r="AB50" i="38"/>
  <c r="AB51" i="38"/>
  <c r="AB52" i="38"/>
  <c r="AC52" i="38" s="1"/>
  <c r="AB53" i="38"/>
  <c r="AB54" i="38"/>
  <c r="AB55" i="38"/>
  <c r="AB56" i="38"/>
  <c r="AB57" i="38"/>
  <c r="AC57" i="38" s="1"/>
  <c r="AB58" i="38"/>
  <c r="AB59" i="38"/>
  <c r="AB60" i="38"/>
  <c r="AC60" i="38" s="1"/>
  <c r="AB61" i="38"/>
  <c r="AB62" i="38"/>
  <c r="AB63" i="38"/>
  <c r="AB64" i="38"/>
  <c r="AB65" i="38"/>
  <c r="AB66" i="38"/>
  <c r="AB67" i="38"/>
  <c r="AB68" i="38"/>
  <c r="AC68" i="38" s="1"/>
  <c r="AB69" i="38"/>
  <c r="AB70" i="38"/>
  <c r="AB71" i="38"/>
  <c r="AB72" i="38"/>
  <c r="AB73" i="38"/>
  <c r="AB74" i="38"/>
  <c r="AB75" i="38"/>
  <c r="AB76" i="38"/>
  <c r="AC76" i="38" s="1"/>
  <c r="AB77" i="38"/>
  <c r="AB78" i="38"/>
  <c r="AB79" i="38"/>
  <c r="AB80" i="38"/>
  <c r="AB81" i="38"/>
  <c r="AB82" i="38"/>
  <c r="AB83" i="38"/>
  <c r="AB84" i="38"/>
  <c r="AC84" i="38" s="1"/>
  <c r="AB85" i="38"/>
  <c r="AB86" i="38"/>
  <c r="AB87" i="38"/>
  <c r="AB88" i="38"/>
  <c r="AB89" i="38"/>
  <c r="AB90" i="38"/>
  <c r="AB91" i="38"/>
  <c r="AB92" i="38"/>
  <c r="AC92" i="38" s="1"/>
  <c r="AB93" i="38"/>
  <c r="AB94" i="38"/>
  <c r="AB95" i="38"/>
  <c r="AB96" i="38"/>
  <c r="AB97" i="38"/>
  <c r="AC97" i="38" s="1"/>
  <c r="AB98" i="38"/>
  <c r="AB99" i="38"/>
  <c r="AB100" i="38"/>
  <c r="AB101" i="38"/>
  <c r="AB102" i="38"/>
  <c r="AB103" i="38"/>
  <c r="AB104" i="38"/>
  <c r="AB105" i="38"/>
  <c r="AB106" i="38"/>
  <c r="AB107" i="38"/>
  <c r="AB108" i="38"/>
  <c r="AB110" i="38"/>
  <c r="AB111" i="38"/>
  <c r="AB112" i="38"/>
  <c r="AB113" i="38"/>
  <c r="AB114" i="38"/>
  <c r="AB115" i="38"/>
  <c r="AB116" i="38"/>
  <c r="AB117" i="38"/>
  <c r="AB118" i="38"/>
  <c r="AB119" i="38"/>
  <c r="AB120" i="38"/>
  <c r="AB121" i="38"/>
  <c r="AB122" i="38"/>
  <c r="AB123" i="38"/>
  <c r="AC123" i="38" s="1"/>
  <c r="AB124" i="38"/>
  <c r="AC124" i="38" s="1"/>
  <c r="AB125" i="38"/>
  <c r="AB126" i="38"/>
  <c r="AB127" i="38"/>
  <c r="AB128" i="38"/>
  <c r="AB129" i="38"/>
  <c r="AB130" i="38"/>
  <c r="AB131" i="38"/>
  <c r="AB132" i="38"/>
  <c r="AB133" i="38"/>
  <c r="AB134" i="38"/>
  <c r="AB135" i="38"/>
  <c r="AB136" i="38"/>
  <c r="AB137" i="38"/>
  <c r="AB138" i="38"/>
  <c r="AB139" i="38"/>
  <c r="AC139" i="38" s="1"/>
  <c r="AB140" i="38"/>
  <c r="AB141" i="38"/>
  <c r="AB142" i="38"/>
  <c r="AB143" i="38"/>
  <c r="AB144" i="38"/>
  <c r="AB145" i="38"/>
  <c r="AB146" i="38"/>
  <c r="AB147" i="38"/>
  <c r="AB148" i="38"/>
  <c r="AC148" i="38" s="1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C172" i="38" s="1"/>
  <c r="AB173" i="38"/>
  <c r="AB174" i="38"/>
  <c r="AB175" i="38"/>
  <c r="AB176" i="38"/>
  <c r="AB177" i="38"/>
  <c r="AB178" i="38"/>
  <c r="AB179" i="38"/>
  <c r="AB181" i="38"/>
  <c r="AB182" i="38"/>
  <c r="AB183" i="38"/>
  <c r="AB184" i="38"/>
  <c r="AB185" i="38"/>
  <c r="AC185" i="38" s="1"/>
  <c r="AB186" i="38"/>
  <c r="AB187" i="38"/>
  <c r="AB189" i="38"/>
  <c r="AB190" i="38"/>
  <c r="AB191" i="38"/>
  <c r="AB192" i="38"/>
  <c r="AB193" i="38"/>
  <c r="AC193" i="38" s="1"/>
  <c r="AB194" i="38"/>
  <c r="AC194" i="38" s="1"/>
  <c r="AB195" i="38"/>
  <c r="AB196" i="38"/>
  <c r="AB197" i="38"/>
  <c r="AB198" i="38"/>
  <c r="AB199" i="38"/>
  <c r="AB200" i="38"/>
  <c r="AB201" i="38"/>
  <c r="AB202" i="38"/>
  <c r="AB203" i="38"/>
  <c r="AB205" i="38"/>
  <c r="AB206" i="38"/>
  <c r="AB207" i="38"/>
  <c r="AB208" i="38"/>
  <c r="AB209" i="38"/>
  <c r="AB210" i="38"/>
  <c r="AC210" i="38" s="1"/>
  <c r="AB211" i="38"/>
  <c r="AC211" i="38" s="1"/>
  <c r="AB212" i="38"/>
  <c r="AB213" i="38"/>
  <c r="AB214" i="38"/>
  <c r="AC214" i="38" s="1"/>
  <c r="AB215" i="38"/>
  <c r="AB216" i="38"/>
  <c r="AB217" i="38"/>
  <c r="AB218" i="38"/>
  <c r="AB219" i="38"/>
  <c r="AB220" i="38"/>
  <c r="AC220" i="38" s="1"/>
  <c r="AB221" i="38"/>
  <c r="AB222" i="38"/>
  <c r="AB223" i="38"/>
  <c r="AC223" i="38" s="1"/>
  <c r="AB224" i="38"/>
  <c r="AB225" i="38"/>
  <c r="AB226" i="38"/>
  <c r="AC226" i="38" s="1"/>
  <c r="AB227" i="38"/>
  <c r="AC227" i="38" s="1"/>
  <c r="AB228" i="38"/>
  <c r="AB229" i="38"/>
  <c r="AB230" i="38"/>
  <c r="AB231" i="38"/>
  <c r="AB232" i="38"/>
  <c r="AB233" i="38"/>
  <c r="AB234" i="38"/>
  <c r="AB235" i="38"/>
  <c r="AC235" i="38" s="1"/>
  <c r="AB236" i="38"/>
  <c r="AB238" i="38"/>
  <c r="AB239" i="38"/>
  <c r="AB240" i="38"/>
  <c r="AB241" i="38"/>
  <c r="AB242" i="38"/>
  <c r="AB243" i="38"/>
  <c r="AC243" i="38" s="1"/>
  <c r="AB244" i="38"/>
  <c r="AB246" i="38"/>
  <c r="AB247" i="38"/>
  <c r="AB248" i="38"/>
  <c r="AB249" i="38"/>
  <c r="AB250" i="38"/>
  <c r="AC250" i="38" s="1"/>
  <c r="AB251" i="38"/>
  <c r="AB252" i="38"/>
  <c r="AB253" i="38"/>
  <c r="AB254" i="38"/>
  <c r="AB255" i="38"/>
  <c r="AB256" i="38"/>
  <c r="AB257" i="38"/>
  <c r="AB258" i="38"/>
  <c r="AC258" i="38" s="1"/>
  <c r="AB259" i="38"/>
  <c r="AB260" i="38"/>
  <c r="AB262" i="38"/>
  <c r="AC262" i="38" s="1"/>
  <c r="AB263" i="38"/>
  <c r="AB264" i="38"/>
  <c r="AB265" i="38"/>
  <c r="AB266" i="38"/>
  <c r="AB267" i="38"/>
  <c r="AC267" i="38" s="1"/>
  <c r="AB268" i="38"/>
  <c r="AB269" i="38"/>
  <c r="AB270" i="38"/>
  <c r="AC270" i="38" s="1"/>
  <c r="AB271" i="38"/>
  <c r="AB272" i="38"/>
  <c r="AB273" i="38"/>
  <c r="AB274" i="38"/>
  <c r="AB275" i="38"/>
  <c r="AC275" i="38" s="1"/>
  <c r="AB276" i="38"/>
  <c r="AB277" i="38"/>
  <c r="AB278" i="38"/>
  <c r="AC278" i="38" s="1"/>
  <c r="AB279" i="38"/>
  <c r="AB280" i="38"/>
  <c r="AB281" i="38"/>
  <c r="AB282" i="38"/>
  <c r="AB283" i="38"/>
  <c r="AC283" i="38" s="1"/>
  <c r="AB284" i="38"/>
  <c r="AB285" i="38"/>
  <c r="AB286" i="38"/>
  <c r="AB287" i="38"/>
  <c r="AB288" i="38"/>
  <c r="AB289" i="38"/>
  <c r="AB290" i="38"/>
  <c r="AC290" i="38" s="1"/>
  <c r="AB291" i="38"/>
  <c r="AC291" i="38" s="1"/>
  <c r="AB292" i="38"/>
  <c r="AB294" i="38"/>
  <c r="AB295" i="38"/>
  <c r="AB296" i="38"/>
  <c r="AB297" i="38"/>
  <c r="AB298" i="38"/>
  <c r="AB299" i="38"/>
  <c r="AC299" i="38" s="1"/>
  <c r="AB300" i="38"/>
  <c r="AC300" i="38" s="1"/>
  <c r="AB301" i="38"/>
  <c r="AB302" i="38"/>
  <c r="AB303" i="38"/>
  <c r="AB304" i="38"/>
  <c r="AB305" i="38"/>
  <c r="AB306" i="38"/>
  <c r="AB307" i="38"/>
  <c r="AB308" i="38"/>
  <c r="AC308" i="38" s="1"/>
  <c r="AB309" i="38"/>
  <c r="AB310" i="38"/>
  <c r="AC310" i="38" s="1"/>
  <c r="AB311" i="38"/>
  <c r="AB312" i="38"/>
  <c r="AB313" i="38"/>
  <c r="AB314" i="38"/>
  <c r="AB315" i="38"/>
  <c r="AB316" i="38"/>
  <c r="AC316" i="38" s="1"/>
  <c r="AB317" i="38"/>
  <c r="AB318" i="38"/>
  <c r="AB319" i="38"/>
  <c r="AB320" i="38"/>
  <c r="AB321" i="38"/>
  <c r="AB322" i="38"/>
  <c r="AC322" i="38" s="1"/>
  <c r="AB323" i="38"/>
  <c r="AB325" i="38"/>
  <c r="AB326" i="38"/>
  <c r="AB327" i="38"/>
  <c r="AB328" i="38"/>
  <c r="AB329" i="38"/>
  <c r="AB330" i="38"/>
  <c r="AC330" i="38" s="1"/>
  <c r="AB331" i="38"/>
  <c r="AC331" i="38" s="1"/>
  <c r="AB332" i="38"/>
  <c r="AC332" i="38" s="1"/>
  <c r="AB334" i="38"/>
  <c r="AB335" i="38"/>
  <c r="AB336" i="38"/>
  <c r="AB337" i="38"/>
  <c r="AB338" i="38"/>
  <c r="AB339" i="38"/>
  <c r="AB340" i="38"/>
  <c r="AB342" i="38"/>
  <c r="AB343" i="38"/>
  <c r="AB344" i="38"/>
  <c r="AB345" i="38"/>
  <c r="AB346" i="38"/>
  <c r="AC346" i="38" s="1"/>
  <c r="AB347" i="38"/>
  <c r="AB348" i="38"/>
  <c r="AB350" i="38"/>
  <c r="AC350" i="38" s="1"/>
  <c r="AB351" i="38"/>
  <c r="AB352" i="38"/>
  <c r="AB353" i="38"/>
  <c r="AB354" i="38"/>
  <c r="AB355" i="38"/>
  <c r="AC355" i="38" s="1"/>
  <c r="AB356" i="38"/>
  <c r="AB357" i="38"/>
  <c r="AB358" i="38"/>
  <c r="AB359" i="38"/>
  <c r="AB360" i="38"/>
  <c r="AB361" i="38"/>
  <c r="AB362" i="38"/>
  <c r="AB363" i="38"/>
  <c r="AB364" i="38"/>
  <c r="AB365" i="38"/>
  <c r="AB366" i="38"/>
  <c r="AB367" i="38"/>
  <c r="AC367" i="38" s="1"/>
  <c r="AB368" i="38"/>
  <c r="AB369" i="38"/>
  <c r="AB370" i="38"/>
  <c r="AB371" i="38"/>
  <c r="AB373" i="38"/>
  <c r="AB374" i="38"/>
  <c r="AB375" i="38"/>
  <c r="AB376" i="38"/>
  <c r="AB377" i="38"/>
  <c r="AC377" i="38" s="1"/>
  <c r="AB378" i="38"/>
  <c r="AB379" i="38"/>
  <c r="AB381" i="38"/>
  <c r="AB382" i="38"/>
  <c r="AB383" i="38"/>
  <c r="AB384" i="38"/>
  <c r="AB385" i="38"/>
  <c r="AB386" i="38"/>
  <c r="AB387" i="38"/>
  <c r="AB388" i="38"/>
  <c r="AB389" i="38"/>
  <c r="AB390" i="38"/>
  <c r="AB391" i="38"/>
  <c r="AB392" i="38"/>
  <c r="AB393" i="38"/>
  <c r="AC393" i="38" s="1"/>
  <c r="AB394" i="38"/>
  <c r="AC394" i="38" s="1"/>
  <c r="AB395" i="38"/>
  <c r="AB398" i="38"/>
  <c r="AC398" i="38" s="1"/>
  <c r="AB399" i="38"/>
  <c r="AB400" i="38"/>
  <c r="AB401" i="38"/>
  <c r="AB402" i="38"/>
  <c r="AC402" i="38" s="1"/>
  <c r="AB403" i="38"/>
  <c r="AB404" i="38"/>
  <c r="AB406" i="38"/>
  <c r="AB407" i="38"/>
  <c r="AB408" i="38"/>
  <c r="AB409" i="38"/>
  <c r="AB410" i="38"/>
  <c r="AC410" i="38" s="1"/>
  <c r="AB411" i="38"/>
  <c r="AC411" i="38" s="1"/>
  <c r="AB412" i="38"/>
  <c r="AB413" i="38"/>
  <c r="AB414" i="38"/>
  <c r="AB415" i="38"/>
  <c r="AB416" i="38"/>
  <c r="AB417" i="38"/>
  <c r="AB418" i="38"/>
  <c r="AB419" i="38"/>
  <c r="AB420" i="38"/>
  <c r="AB421" i="38"/>
  <c r="AB422" i="38"/>
  <c r="AB423" i="38"/>
  <c r="AB424" i="38"/>
  <c r="AB425" i="38"/>
  <c r="AB426" i="38"/>
  <c r="AB427" i="38"/>
  <c r="AB428" i="38"/>
  <c r="AB429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C440" i="38" s="1"/>
  <c r="AB441" i="38"/>
  <c r="AB442" i="38"/>
  <c r="AB443" i="38"/>
  <c r="AB444" i="38"/>
  <c r="AB445" i="38"/>
  <c r="AB446" i="38"/>
  <c r="AB447" i="38"/>
  <c r="AB448" i="38"/>
  <c r="AC448" i="38" s="1"/>
  <c r="AB449" i="38"/>
  <c r="AB450" i="38"/>
  <c r="AC450" i="38" s="1"/>
  <c r="AB451" i="38"/>
  <c r="AB452" i="38"/>
  <c r="AB454" i="38"/>
  <c r="AB455" i="38"/>
  <c r="AB456" i="38"/>
  <c r="AB457" i="38"/>
  <c r="AB458" i="38"/>
  <c r="AB459" i="38"/>
  <c r="AB460" i="38"/>
  <c r="AB461" i="38"/>
  <c r="AB462" i="38"/>
  <c r="AB463" i="38"/>
  <c r="AB464" i="38"/>
  <c r="AC464" i="38" s="1"/>
  <c r="AB465" i="38"/>
  <c r="AC465" i="38" s="1"/>
  <c r="AB466" i="38"/>
  <c r="AB467" i="38"/>
  <c r="AB468" i="38"/>
  <c r="AB469" i="38"/>
  <c r="AB470" i="38"/>
  <c r="AC470" i="38" s="1"/>
  <c r="AB471" i="38"/>
  <c r="AB472" i="38"/>
  <c r="AB473" i="38"/>
  <c r="AC473" i="38" s="1"/>
  <c r="AB474" i="38"/>
  <c r="AB475" i="38"/>
  <c r="AB476" i="38"/>
  <c r="AB477" i="38"/>
  <c r="AB478" i="38"/>
  <c r="AC478" i="38" s="1"/>
  <c r="AB479" i="38"/>
  <c r="AB480" i="38"/>
  <c r="AB481" i="38"/>
  <c r="AB482" i="38"/>
  <c r="AB483" i="38"/>
  <c r="AB484" i="38"/>
  <c r="AB485" i="38"/>
  <c r="AB486" i="38"/>
  <c r="AC486" i="38" s="1"/>
  <c r="AB487" i="38"/>
  <c r="AB488" i="38"/>
  <c r="AB489" i="38"/>
  <c r="AB490" i="38"/>
  <c r="AB491" i="38"/>
  <c r="AB492" i="38"/>
  <c r="AB493" i="38"/>
  <c r="AB494" i="38"/>
  <c r="AB495" i="38"/>
  <c r="AB496" i="38"/>
  <c r="AC496" i="38" s="1"/>
  <c r="AB497" i="38"/>
  <c r="AB498" i="38"/>
  <c r="AB499" i="38"/>
  <c r="AB500" i="38"/>
  <c r="AB501" i="38"/>
  <c r="AB502" i="38"/>
  <c r="AB503" i="38"/>
  <c r="AB504" i="38"/>
  <c r="AB505" i="38"/>
  <c r="AB506" i="38"/>
  <c r="AB507" i="38"/>
  <c r="AB508" i="38"/>
  <c r="AB509" i="38"/>
  <c r="AB510" i="38"/>
  <c r="AB511" i="38"/>
  <c r="AB512" i="38"/>
  <c r="AB513" i="38"/>
  <c r="AB514" i="38"/>
  <c r="AB515" i="38"/>
  <c r="AB516" i="38"/>
  <c r="AB517" i="38"/>
  <c r="AB518" i="38"/>
  <c r="AC518" i="38" s="1"/>
  <c r="AB519" i="38"/>
  <c r="AB520" i="38"/>
  <c r="AB521" i="38"/>
  <c r="AB522" i="38"/>
  <c r="AB523" i="38"/>
  <c r="AB524" i="38"/>
  <c r="AB525" i="38"/>
  <c r="AB526" i="38"/>
  <c r="AB527" i="38"/>
  <c r="AB528" i="38"/>
  <c r="AB529" i="38"/>
  <c r="AB530" i="38"/>
  <c r="AB531" i="38"/>
  <c r="AB532" i="38"/>
  <c r="AB533" i="38"/>
  <c r="AB534" i="38"/>
  <c r="AC534" i="38" s="1"/>
  <c r="AB535" i="38"/>
  <c r="AB536" i="38"/>
  <c r="AB537" i="38"/>
  <c r="AB538" i="38"/>
  <c r="AB539" i="38"/>
  <c r="AB540" i="38"/>
  <c r="AB541" i="38"/>
  <c r="AB542" i="38"/>
  <c r="AB543" i="38"/>
  <c r="AB544" i="38"/>
  <c r="AB545" i="38"/>
  <c r="AB546" i="38"/>
  <c r="AB547" i="38"/>
  <c r="AB548" i="38"/>
  <c r="AB549" i="38"/>
  <c r="AB550" i="38"/>
  <c r="AC550" i="38" s="1"/>
  <c r="AB551" i="38"/>
  <c r="AB552" i="38"/>
  <c r="AB553" i="38"/>
  <c r="AB554" i="38"/>
  <c r="AB555" i="38"/>
  <c r="AB556" i="38"/>
  <c r="AB557" i="38"/>
  <c r="AB558" i="38"/>
  <c r="AB559" i="38"/>
  <c r="AB560" i="38"/>
  <c r="AB561" i="38"/>
  <c r="AB562" i="38"/>
  <c r="AB563" i="38"/>
  <c r="AB564" i="38"/>
  <c r="AB565" i="38"/>
  <c r="AB566" i="38"/>
  <c r="AB567" i="38"/>
  <c r="AB568" i="38"/>
  <c r="AB569" i="38"/>
  <c r="AB570" i="38"/>
  <c r="AB571" i="38"/>
  <c r="AB572" i="38"/>
  <c r="AB573" i="38"/>
  <c r="AB574" i="38"/>
  <c r="AB575" i="38"/>
  <c r="AB576" i="38"/>
  <c r="AB577" i="38"/>
  <c r="AB578" i="38"/>
  <c r="AB579" i="38"/>
  <c r="AB580" i="38"/>
  <c r="AB581" i="38"/>
  <c r="AB582" i="38"/>
  <c r="AB583" i="38"/>
  <c r="AB584" i="38"/>
  <c r="AB585" i="38"/>
  <c r="AC585" i="38" s="1"/>
  <c r="AB586" i="38"/>
  <c r="AB587" i="38"/>
  <c r="AB588" i="38"/>
  <c r="AB589" i="38"/>
  <c r="AB590" i="38"/>
  <c r="AC590" i="38" s="1"/>
  <c r="AB591" i="38"/>
  <c r="AB592" i="38"/>
  <c r="AB593" i="38"/>
  <c r="AB594" i="38"/>
  <c r="AB595" i="38"/>
  <c r="AB596" i="38"/>
  <c r="AB597" i="38"/>
  <c r="AB598" i="38"/>
  <c r="AC598" i="38" s="1"/>
  <c r="AB599" i="38"/>
  <c r="AB600" i="38"/>
  <c r="AB601" i="38"/>
  <c r="AC601" i="38" s="1"/>
  <c r="AB602" i="38"/>
  <c r="AB603" i="38"/>
  <c r="AB604" i="38"/>
  <c r="AB605" i="38"/>
  <c r="AB606" i="38"/>
  <c r="AC606" i="38" s="1"/>
  <c r="AB607" i="38"/>
  <c r="AB608" i="38"/>
  <c r="AB609" i="38"/>
  <c r="AB610" i="38"/>
  <c r="AB611" i="38"/>
  <c r="AB612" i="38"/>
  <c r="AB613" i="38"/>
  <c r="AB614" i="38"/>
  <c r="AB615" i="38"/>
  <c r="AB616" i="38"/>
  <c r="AB617" i="38"/>
  <c r="AB618" i="38"/>
  <c r="AB619" i="38"/>
  <c r="AB620" i="38"/>
  <c r="AB621" i="38"/>
  <c r="AB622" i="38"/>
  <c r="AB623" i="38"/>
  <c r="AB624" i="38"/>
  <c r="AB625" i="38"/>
  <c r="AB626" i="38"/>
  <c r="AB627" i="38"/>
  <c r="AB628" i="38"/>
  <c r="AB629" i="38"/>
  <c r="AB630" i="38"/>
  <c r="AB631" i="38"/>
  <c r="AB632" i="38"/>
  <c r="AB633" i="38"/>
  <c r="AC633" i="38" s="1"/>
  <c r="AB634" i="38"/>
  <c r="AB635" i="38"/>
  <c r="AB636" i="38"/>
  <c r="AB637" i="38"/>
  <c r="AB638" i="38"/>
  <c r="AB639" i="38"/>
  <c r="AB640" i="38"/>
  <c r="AB641" i="38"/>
  <c r="AB642" i="38"/>
  <c r="AB643" i="38"/>
  <c r="AB644" i="38"/>
  <c r="AB645" i="38"/>
  <c r="AB646" i="38"/>
  <c r="AC646" i="38" s="1"/>
  <c r="AB647" i="38"/>
  <c r="AB648" i="38"/>
  <c r="AB649" i="38"/>
  <c r="AB650" i="38"/>
  <c r="AB651" i="38"/>
  <c r="AB652" i="38"/>
  <c r="AB653" i="38"/>
  <c r="AB654" i="38"/>
  <c r="AC654" i="38" s="1"/>
  <c r="AB655" i="38"/>
  <c r="AB656" i="38"/>
  <c r="AB657" i="38"/>
  <c r="AB658" i="38"/>
  <c r="AB659" i="38"/>
  <c r="AB660" i="38"/>
  <c r="AB661" i="38"/>
  <c r="AB662" i="38"/>
  <c r="AB663" i="38"/>
  <c r="AB664" i="38"/>
  <c r="AB665" i="38"/>
  <c r="AB666" i="38"/>
  <c r="AB667" i="38"/>
  <c r="AC9" i="38"/>
  <c r="AC17" i="38"/>
  <c r="AC25" i="38"/>
  <c r="AC33" i="38"/>
  <c r="AC41" i="38"/>
  <c r="AC49" i="38"/>
  <c r="AC63" i="38"/>
  <c r="AC73" i="38"/>
  <c r="AC81" i="38"/>
  <c r="AC95" i="38"/>
  <c r="AC100" i="38"/>
  <c r="AC110" i="38"/>
  <c r="AC113" i="38"/>
  <c r="AC115" i="38"/>
  <c r="AC116" i="38"/>
  <c r="AC118" i="38"/>
  <c r="AC121" i="38"/>
  <c r="AC127" i="38"/>
  <c r="AC129" i="38"/>
  <c r="AC131" i="38"/>
  <c r="AC134" i="38"/>
  <c r="AC137" i="38"/>
  <c r="AC138" i="38"/>
  <c r="AC140" i="38"/>
  <c r="AC146" i="38"/>
  <c r="AC150" i="38"/>
  <c r="AC151" i="38"/>
  <c r="AC158" i="38"/>
  <c r="AC159" i="38"/>
  <c r="AC161" i="38"/>
  <c r="AC167" i="38"/>
  <c r="AC175" i="38"/>
  <c r="AC177" i="38"/>
  <c r="AC178" i="38"/>
  <c r="AC180" i="38"/>
  <c r="AC183" i="38"/>
  <c r="AC195" i="38"/>
  <c r="AC196" i="38"/>
  <c r="AC202" i="38"/>
  <c r="AC203" i="38"/>
  <c r="AC206" i="38"/>
  <c r="AC212" i="38"/>
  <c r="AC217" i="38"/>
  <c r="AC225" i="38"/>
  <c r="AC228" i="38"/>
  <c r="AC233" i="38"/>
  <c r="AC234" i="38"/>
  <c r="AC244" i="38"/>
  <c r="AC254" i="38"/>
  <c r="AC265" i="38"/>
  <c r="AC273" i="38"/>
  <c r="AC276" i="38"/>
  <c r="AC281" i="38"/>
  <c r="AC284" i="38"/>
  <c r="AC286" i="38"/>
  <c r="AC287" i="38"/>
  <c r="AC292" i="38"/>
  <c r="AC302" i="38"/>
  <c r="AC318" i="38"/>
  <c r="AC321" i="38"/>
  <c r="AC326" i="38"/>
  <c r="AC329" i="38"/>
  <c r="AC338" i="38"/>
  <c r="AC339" i="38"/>
  <c r="AC340" i="38"/>
  <c r="AC348" i="38"/>
  <c r="AC356" i="38"/>
  <c r="AC361" i="38"/>
  <c r="AC369" i="38"/>
  <c r="AC370" i="38"/>
  <c r="AC374" i="38"/>
  <c r="AC375" i="38"/>
  <c r="AC383" i="38"/>
  <c r="AC395" i="38"/>
  <c r="AC396" i="38"/>
  <c r="AC401" i="38"/>
  <c r="AC409" i="38"/>
  <c r="AC415" i="38"/>
  <c r="AC423" i="38"/>
  <c r="AC427" i="38"/>
  <c r="AC431" i="38"/>
  <c r="AC432" i="38"/>
  <c r="AC444" i="38"/>
  <c r="AC449" i="38"/>
  <c r="AC456" i="38"/>
  <c r="AC457" i="38"/>
  <c r="AC466" i="38"/>
  <c r="AC467" i="38"/>
  <c r="AC480" i="38"/>
  <c r="AC487" i="38"/>
  <c r="AC495" i="38"/>
  <c r="AC497" i="38"/>
  <c r="AC498" i="38"/>
  <c r="AC500" i="38"/>
  <c r="AC504" i="38"/>
  <c r="AC506" i="38"/>
  <c r="AC512" i="38"/>
  <c r="AC513" i="38"/>
  <c r="AC520" i="38"/>
  <c r="AC522" i="38"/>
  <c r="AC531" i="38"/>
  <c r="AC545" i="38"/>
  <c r="AC547" i="38"/>
  <c r="AC552" i="38"/>
  <c r="AC560" i="38"/>
  <c r="AC561" i="38"/>
  <c r="AC568" i="38"/>
  <c r="AC570" i="38"/>
  <c r="AC576" i="38"/>
  <c r="AC577" i="38"/>
  <c r="AC579" i="38"/>
  <c r="AC586" i="38"/>
  <c r="AC587" i="38"/>
  <c r="AC595" i="38"/>
  <c r="AC602" i="38"/>
  <c r="AC603" i="38"/>
  <c r="AC608" i="38"/>
  <c r="AC616" i="38"/>
  <c r="AC618" i="38"/>
  <c r="AC625" i="38"/>
  <c r="AC627" i="38"/>
  <c r="AC632" i="38"/>
  <c r="AC634" i="38"/>
  <c r="AC635" i="38"/>
  <c r="AC643" i="38"/>
  <c r="AC651" i="38"/>
  <c r="AC656" i="38"/>
  <c r="AC664" i="38"/>
  <c r="AC668" i="38"/>
  <c r="AC390" i="38" l="1"/>
  <c r="AC642" i="38"/>
  <c r="AC543" i="38"/>
  <c r="AC345" i="38"/>
  <c r="AC313" i="38"/>
  <c r="AC154" i="38"/>
  <c r="AC58" i="38"/>
  <c r="AC26" i="38"/>
  <c r="AC649" i="38"/>
  <c r="AC515" i="38"/>
  <c r="AC471" i="38"/>
  <c r="AC463" i="38"/>
  <c r="AC455" i="38"/>
  <c r="AC447" i="38"/>
  <c r="AC379" i="38"/>
  <c r="AC238" i="38"/>
  <c r="AC179" i="38"/>
  <c r="AC162" i="38"/>
  <c r="AC153" i="38"/>
  <c r="AC145" i="38"/>
  <c r="AC99" i="38"/>
  <c r="AC67" i="38"/>
  <c r="AC657" i="38"/>
  <c r="AC594" i="38"/>
  <c r="AC530" i="38"/>
  <c r="AC663" i="38"/>
  <c r="AC614" i="38"/>
  <c r="AC351" i="38"/>
  <c r="AC323" i="38"/>
  <c r="AC249" i="38"/>
  <c r="AC107" i="38"/>
  <c r="AC91" i="38"/>
  <c r="AC75" i="38"/>
  <c r="AC59" i="38"/>
  <c r="AC35" i="38"/>
  <c r="AC27" i="38"/>
  <c r="AC19" i="38"/>
  <c r="AC626" i="38"/>
  <c r="AC546" i="38"/>
  <c r="AC519" i="38"/>
  <c r="AC459" i="38"/>
  <c r="AC433" i="38"/>
  <c r="AC268" i="38"/>
  <c r="AC662" i="38"/>
  <c r="AC574" i="38"/>
  <c r="AC558" i="38"/>
  <c r="AC510" i="38"/>
  <c r="AC385" i="38"/>
  <c r="AC342" i="38"/>
  <c r="AC315" i="38"/>
  <c r="AC451" i="38"/>
  <c r="AC306" i="38"/>
  <c r="AC155" i="38"/>
  <c r="AC562" i="38"/>
  <c r="AC535" i="38"/>
  <c r="AC130" i="38"/>
  <c r="AC105" i="38"/>
  <c r="AC65" i="38"/>
  <c r="AC638" i="38"/>
  <c r="AC582" i="38"/>
  <c r="AC566" i="38"/>
  <c r="AC454" i="38"/>
  <c r="AC307" i="38"/>
  <c r="AC282" i="38"/>
  <c r="AC499" i="38"/>
  <c r="AC491" i="38"/>
  <c r="AC418" i="38"/>
  <c r="AC122" i="38"/>
  <c r="AC38" i="38"/>
  <c r="AC6" i="38"/>
  <c r="AC661" i="38"/>
  <c r="AC653" i="38"/>
  <c r="AC645" i="38"/>
  <c r="AC637" i="38"/>
  <c r="AC462" i="38"/>
  <c r="AC386" i="38"/>
  <c r="AC334" i="38"/>
  <c r="AC304" i="38"/>
  <c r="AC542" i="38"/>
  <c r="AC403" i="38"/>
  <c r="AC622" i="38"/>
  <c r="AC241" i="38"/>
  <c r="AC274" i="38"/>
  <c r="AC605" i="38"/>
  <c r="AC573" i="38"/>
  <c r="AC541" i="38"/>
  <c r="AC501" i="38"/>
  <c r="AC314" i="38"/>
  <c r="AC230" i="38"/>
  <c r="AC171" i="38"/>
  <c r="AC630" i="38"/>
  <c r="AC612" i="38"/>
  <c r="AC359" i="38"/>
  <c r="AC343" i="38"/>
  <c r="AC335" i="38"/>
  <c r="AC327" i="38"/>
  <c r="AC311" i="38"/>
  <c r="AC303" i="38"/>
  <c r="AC295" i="38"/>
  <c r="AC279" i="38"/>
  <c r="AC271" i="38"/>
  <c r="AC263" i="38"/>
  <c r="AC660" i="38"/>
  <c r="AC652" i="38"/>
  <c r="AC644" i="38"/>
  <c r="AC636" i="38"/>
  <c r="AC596" i="38"/>
  <c r="AC588" i="38"/>
  <c r="AC580" i="38"/>
  <c r="AC572" i="38"/>
  <c r="AC564" i="38"/>
  <c r="AC556" i="38"/>
  <c r="AC548" i="38"/>
  <c r="AC540" i="38"/>
  <c r="AC532" i="38"/>
  <c r="AC524" i="38"/>
  <c r="AC516" i="38"/>
  <c r="AC508" i="38"/>
  <c r="AC436" i="38"/>
  <c r="AC428" i="38"/>
  <c r="AC364" i="38"/>
  <c r="AC260" i="38"/>
  <c r="AC252" i="38"/>
  <c r="AC236" i="38"/>
  <c r="AC132" i="38"/>
  <c r="AC108" i="38"/>
  <c r="AC621" i="38"/>
  <c r="AC581" i="38"/>
  <c r="AC533" i="38"/>
  <c r="AC442" i="38"/>
  <c r="AC551" i="38"/>
  <c r="AC312" i="38"/>
  <c r="AC216" i="38"/>
  <c r="AC655" i="38"/>
  <c r="AC647" i="38"/>
  <c r="AC639" i="38"/>
  <c r="AC628" i="38"/>
  <c r="AC597" i="38"/>
  <c r="AC549" i="38"/>
  <c r="AC509" i="38"/>
  <c r="AC482" i="38"/>
  <c r="AC474" i="38"/>
  <c r="AC458" i="38"/>
  <c r="AC382" i="38"/>
  <c r="AC347" i="38"/>
  <c r="AC246" i="38"/>
  <c r="AC111" i="38"/>
  <c r="AC103" i="38"/>
  <c r="AC87" i="38"/>
  <c r="AC79" i="38"/>
  <c r="AC71" i="38"/>
  <c r="AC55" i="38"/>
  <c r="AC47" i="38"/>
  <c r="AC39" i="38"/>
  <c r="AC23" i="38"/>
  <c r="AC15" i="38"/>
  <c r="AC7" i="38"/>
  <c r="AC502" i="38"/>
  <c r="AC494" i="38"/>
  <c r="AC484" i="38"/>
  <c r="AC476" i="38"/>
  <c r="AC468" i="38"/>
  <c r="AC460" i="38"/>
  <c r="AC452" i="38"/>
  <c r="AC629" i="38"/>
  <c r="AC589" i="38"/>
  <c r="AC525" i="38"/>
  <c r="AC363" i="38"/>
  <c r="AC219" i="38"/>
  <c r="AC559" i="38"/>
  <c r="AC224" i="38"/>
  <c r="AC511" i="38"/>
  <c r="AC492" i="38"/>
  <c r="AC565" i="38"/>
  <c r="AC218" i="38"/>
  <c r="AC391" i="38"/>
  <c r="AC527" i="38"/>
  <c r="AC199" i="38"/>
  <c r="AC182" i="38"/>
  <c r="AC174" i="38"/>
  <c r="AC166" i="38"/>
  <c r="AC156" i="38"/>
  <c r="AC613" i="38"/>
  <c r="AC557" i="38"/>
  <c r="AC517" i="38"/>
  <c r="AC294" i="38"/>
  <c r="AC631" i="38"/>
  <c r="AC623" i="38"/>
  <c r="AC408" i="38"/>
  <c r="AC399" i="38"/>
  <c r="AC446" i="38"/>
  <c r="AC438" i="38"/>
  <c r="AC430" i="38"/>
  <c r="AC422" i="38"/>
  <c r="AC406" i="38"/>
  <c r="AC259" i="38"/>
  <c r="AC251" i="38"/>
  <c r="AC242" i="38"/>
  <c r="AC407" i="38"/>
  <c r="AC526" i="38"/>
  <c r="AC231" i="38"/>
  <c r="AC215" i="38"/>
  <c r="AC207" i="38"/>
  <c r="AC198" i="38"/>
  <c r="AC164" i="38"/>
  <c r="AC247" i="38"/>
  <c r="AC239" i="38"/>
  <c r="AC70" i="38"/>
  <c r="AC620" i="38"/>
  <c r="AC604" i="38"/>
  <c r="AC104" i="38"/>
  <c r="AC56" i="38"/>
  <c r="AC24" i="38"/>
  <c r="AC88" i="38"/>
  <c r="AC40" i="38"/>
  <c r="AC120" i="38"/>
  <c r="AC424" i="38"/>
  <c r="AC328" i="38"/>
  <c r="AC320" i="38"/>
  <c r="AC240" i="38"/>
  <c r="AC232" i="38"/>
  <c r="AC136" i="38"/>
  <c r="AC128" i="38"/>
  <c r="AC72" i="38"/>
  <c r="AC336" i="38"/>
  <c r="AC264" i="38"/>
  <c r="AC256" i="38"/>
  <c r="AC248" i="38"/>
  <c r="AC152" i="38"/>
  <c r="AC144" i="38"/>
  <c r="AC32" i="38"/>
  <c r="AC344" i="38"/>
  <c r="AC272" i="38"/>
  <c r="AC160" i="38"/>
  <c r="AC96" i="38"/>
  <c r="AC64" i="38"/>
  <c r="AC8" i="38"/>
  <c r="AC352" i="38"/>
  <c r="AC280" i="38"/>
  <c r="AC168" i="38"/>
  <c r="AC493" i="38"/>
  <c r="AC485" i="38"/>
  <c r="AC477" i="38"/>
  <c r="AC469" i="38"/>
  <c r="AC461" i="38"/>
  <c r="AC453" i="38"/>
  <c r="AC445" i="38"/>
  <c r="AC437" i="38"/>
  <c r="AC429" i="38"/>
  <c r="AC421" i="38"/>
  <c r="AC413" i="38"/>
  <c r="AC405" i="38"/>
  <c r="AC397" i="38"/>
  <c r="AC389" i="38"/>
  <c r="AC381" i="38"/>
  <c r="AC373" i="38"/>
  <c r="AC365" i="38"/>
  <c r="AC357" i="38"/>
  <c r="AC349" i="38"/>
  <c r="AC341" i="38"/>
  <c r="AC333" i="38"/>
  <c r="AC325" i="38"/>
  <c r="AC317" i="38"/>
  <c r="AC309" i="38"/>
  <c r="AC301" i="38"/>
  <c r="AC293" i="38"/>
  <c r="AC285" i="38"/>
  <c r="AC277" i="38"/>
  <c r="AC269" i="38"/>
  <c r="AC261" i="38"/>
  <c r="AC253" i="38"/>
  <c r="AC245" i="38"/>
  <c r="AC237" i="38"/>
  <c r="AC229" i="38"/>
  <c r="AC221" i="38"/>
  <c r="AC213" i="38"/>
  <c r="AC205" i="38"/>
  <c r="AC197" i="38"/>
  <c r="AC189" i="38"/>
  <c r="AC181" i="38"/>
  <c r="AC173" i="38"/>
  <c r="AC165" i="38"/>
  <c r="AC157" i="38"/>
  <c r="AC149" i="38"/>
  <c r="AC141" i="38"/>
  <c r="AC133" i="38"/>
  <c r="AC125" i="38"/>
  <c r="AC117" i="38"/>
  <c r="AC109" i="38"/>
  <c r="AC112" i="38"/>
  <c r="AC48" i="38"/>
  <c r="AC384" i="38"/>
  <c r="AC376" i="38"/>
  <c r="AC368" i="38"/>
  <c r="AC360" i="38"/>
  <c r="AC288" i="38"/>
  <c r="AC192" i="38"/>
  <c r="AC184" i="38"/>
  <c r="AC176" i="38"/>
  <c r="AC80" i="38"/>
  <c r="AC16" i="38"/>
  <c r="AC400" i="38"/>
  <c r="AC392" i="38"/>
  <c r="AC296" i="38"/>
  <c r="AC208" i="38"/>
  <c r="AC200" i="38"/>
  <c r="D6" i="45" l="1"/>
  <c r="F6" i="45"/>
  <c r="J6" i="45"/>
  <c r="L6" i="45"/>
  <c r="N6" i="45"/>
  <c r="T6" i="45"/>
  <c r="U6" i="45"/>
  <c r="U37" i="45"/>
  <c r="T37" i="45"/>
  <c r="N37" i="45"/>
  <c r="L37" i="45"/>
  <c r="J37" i="45"/>
  <c r="F37" i="45"/>
  <c r="D37" i="45"/>
  <c r="H13" i="27"/>
  <c r="G27" i="40"/>
  <c r="H1" i="9"/>
  <c r="F1" i="9"/>
  <c r="S35" i="45"/>
  <c r="R35" i="45"/>
  <c r="Q35" i="45"/>
  <c r="P35" i="45"/>
  <c r="O35" i="45"/>
  <c r="M35" i="45"/>
  <c r="K35" i="45"/>
  <c r="I35" i="45"/>
  <c r="G35" i="45"/>
  <c r="E35" i="45"/>
  <c r="C35" i="45"/>
  <c r="S34" i="45"/>
  <c r="R34" i="45"/>
  <c r="Q34" i="45"/>
  <c r="P34" i="45"/>
  <c r="O34" i="45"/>
  <c r="M34" i="45"/>
  <c r="K34" i="45"/>
  <c r="I34" i="45"/>
  <c r="G34" i="45"/>
  <c r="E34" i="45"/>
  <c r="C34" i="45"/>
  <c r="S33" i="45"/>
  <c r="R33" i="45"/>
  <c r="Q33" i="45"/>
  <c r="P33" i="45"/>
  <c r="O33" i="45"/>
  <c r="M33" i="45"/>
  <c r="K33" i="45"/>
  <c r="I33" i="45"/>
  <c r="G33" i="45"/>
  <c r="E33" i="45"/>
  <c r="C33" i="45"/>
  <c r="U32" i="45"/>
  <c r="T32" i="45"/>
  <c r="N32" i="45"/>
  <c r="L32" i="45"/>
  <c r="J32" i="45"/>
  <c r="H32" i="45"/>
  <c r="H37" i="45" s="1"/>
  <c r="F32" i="45"/>
  <c r="D32" i="45"/>
  <c r="S30" i="45"/>
  <c r="R30" i="45"/>
  <c r="Q30" i="45"/>
  <c r="P30" i="45"/>
  <c r="O30" i="45"/>
  <c r="M30" i="45"/>
  <c r="K30" i="45"/>
  <c r="I30" i="45"/>
  <c r="G30" i="45"/>
  <c r="E30" i="45"/>
  <c r="C30" i="45"/>
  <c r="S29" i="45"/>
  <c r="R29" i="45"/>
  <c r="Q29" i="45"/>
  <c r="P29" i="45"/>
  <c r="O29" i="45"/>
  <c r="M29" i="45"/>
  <c r="K29" i="45"/>
  <c r="I29" i="45"/>
  <c r="G29" i="45"/>
  <c r="E29" i="45"/>
  <c r="C29" i="45"/>
  <c r="S28" i="45"/>
  <c r="R28" i="45"/>
  <c r="Q28" i="45"/>
  <c r="P28" i="45"/>
  <c r="O28" i="45"/>
  <c r="M28" i="45"/>
  <c r="K28" i="45"/>
  <c r="I28" i="45"/>
  <c r="G28" i="45"/>
  <c r="E28" i="45"/>
  <c r="C28" i="45"/>
  <c r="S27" i="45"/>
  <c r="R27" i="45"/>
  <c r="Q27" i="45"/>
  <c r="P27" i="45"/>
  <c r="O27" i="45"/>
  <c r="M27" i="45"/>
  <c r="K27" i="45"/>
  <c r="I27" i="45"/>
  <c r="G27" i="45"/>
  <c r="E27" i="45"/>
  <c r="C27" i="45"/>
  <c r="S26" i="45"/>
  <c r="R26" i="45"/>
  <c r="Q26" i="45"/>
  <c r="P26" i="45"/>
  <c r="O26" i="45"/>
  <c r="M26" i="45"/>
  <c r="K26" i="45"/>
  <c r="I26" i="45"/>
  <c r="G26" i="45"/>
  <c r="E26" i="45"/>
  <c r="C26" i="45"/>
  <c r="S25" i="45"/>
  <c r="R25" i="45"/>
  <c r="Q25" i="45"/>
  <c r="P25" i="45"/>
  <c r="O25" i="45"/>
  <c r="M25" i="45"/>
  <c r="K25" i="45"/>
  <c r="I25" i="45"/>
  <c r="G25" i="45"/>
  <c r="E25" i="45"/>
  <c r="C25" i="45"/>
  <c r="S24" i="45"/>
  <c r="R24" i="45"/>
  <c r="Q24" i="45"/>
  <c r="P24" i="45"/>
  <c r="O24" i="45"/>
  <c r="M24" i="45"/>
  <c r="K24" i="45"/>
  <c r="I24" i="45"/>
  <c r="G24" i="45"/>
  <c r="E24" i="45"/>
  <c r="C24" i="45"/>
  <c r="S23" i="45"/>
  <c r="R23" i="45"/>
  <c r="Q23" i="45"/>
  <c r="P23" i="45"/>
  <c r="O23" i="45"/>
  <c r="M23" i="45"/>
  <c r="K23" i="45"/>
  <c r="I23" i="45"/>
  <c r="G23" i="45"/>
  <c r="E23" i="45"/>
  <c r="C23" i="45"/>
  <c r="S22" i="45"/>
  <c r="R22" i="45"/>
  <c r="Q22" i="45"/>
  <c r="P22" i="45"/>
  <c r="O22" i="45"/>
  <c r="M22" i="45"/>
  <c r="K22" i="45"/>
  <c r="I22" i="45"/>
  <c r="G22" i="45"/>
  <c r="E22" i="45"/>
  <c r="C22" i="45"/>
  <c r="S21" i="45"/>
  <c r="R21" i="45"/>
  <c r="Q21" i="45"/>
  <c r="P21" i="45"/>
  <c r="O21" i="45"/>
  <c r="M21" i="45"/>
  <c r="K21" i="45"/>
  <c r="I21" i="45"/>
  <c r="G21" i="45"/>
  <c r="E21" i="45"/>
  <c r="C21" i="45"/>
  <c r="S20" i="45"/>
  <c r="R20" i="45"/>
  <c r="Q20" i="45"/>
  <c r="P20" i="45"/>
  <c r="O20" i="45"/>
  <c r="M20" i="45"/>
  <c r="K20" i="45"/>
  <c r="I20" i="45"/>
  <c r="G20" i="45"/>
  <c r="E20" i="45"/>
  <c r="C20" i="45"/>
  <c r="U19" i="45"/>
  <c r="T19" i="45"/>
  <c r="N19" i="45"/>
  <c r="L19" i="45"/>
  <c r="J19" i="45"/>
  <c r="H19" i="45"/>
  <c r="F19" i="45"/>
  <c r="D19" i="45"/>
  <c r="S17" i="45"/>
  <c r="R17" i="45"/>
  <c r="Q17" i="45"/>
  <c r="P17" i="45"/>
  <c r="O17" i="45"/>
  <c r="M17" i="45"/>
  <c r="K17" i="45"/>
  <c r="I17" i="45"/>
  <c r="G17" i="45"/>
  <c r="E17" i="45"/>
  <c r="C17" i="45"/>
  <c r="S16" i="45"/>
  <c r="R16" i="45"/>
  <c r="Q16" i="45"/>
  <c r="P16" i="45"/>
  <c r="O16" i="45"/>
  <c r="M16" i="45"/>
  <c r="K16" i="45"/>
  <c r="I16" i="45"/>
  <c r="G16" i="45"/>
  <c r="E16" i="45"/>
  <c r="C16" i="45"/>
  <c r="S15" i="45"/>
  <c r="R15" i="45"/>
  <c r="Q15" i="45"/>
  <c r="P15" i="45"/>
  <c r="O15" i="45"/>
  <c r="M15" i="45"/>
  <c r="K15" i="45"/>
  <c r="I15" i="45"/>
  <c r="G15" i="45"/>
  <c r="E15" i="45"/>
  <c r="C15" i="45"/>
  <c r="S14" i="45"/>
  <c r="R14" i="45"/>
  <c r="Q14" i="45"/>
  <c r="P14" i="45"/>
  <c r="O14" i="45"/>
  <c r="M14" i="45"/>
  <c r="K14" i="45"/>
  <c r="I14" i="45"/>
  <c r="G14" i="45"/>
  <c r="E14" i="45"/>
  <c r="C14" i="45"/>
  <c r="S13" i="45"/>
  <c r="R13" i="45"/>
  <c r="Q13" i="45"/>
  <c r="P13" i="45"/>
  <c r="O13" i="45"/>
  <c r="M13" i="45"/>
  <c r="K13" i="45"/>
  <c r="I13" i="45"/>
  <c r="G13" i="45"/>
  <c r="E13" i="45"/>
  <c r="C13" i="45"/>
  <c r="U12" i="45"/>
  <c r="T12" i="45"/>
  <c r="N12" i="45"/>
  <c r="L12" i="45"/>
  <c r="J12" i="45"/>
  <c r="H12" i="45"/>
  <c r="F12" i="45"/>
  <c r="D12" i="45"/>
  <c r="S10" i="45"/>
  <c r="R10" i="45"/>
  <c r="Q10" i="45"/>
  <c r="P10" i="45"/>
  <c r="O10" i="45"/>
  <c r="M10" i="45"/>
  <c r="K10" i="45"/>
  <c r="I10" i="45"/>
  <c r="G10" i="45"/>
  <c r="E10" i="45"/>
  <c r="C10" i="45"/>
  <c r="S9" i="45"/>
  <c r="R9" i="45"/>
  <c r="Q9" i="45"/>
  <c r="P9" i="45"/>
  <c r="O9" i="45"/>
  <c r="M9" i="45"/>
  <c r="K9" i="45"/>
  <c r="I9" i="45"/>
  <c r="G9" i="45"/>
  <c r="E9" i="45"/>
  <c r="C9" i="45"/>
  <c r="S8" i="45"/>
  <c r="R8" i="45"/>
  <c r="Q8" i="45"/>
  <c r="P8" i="45"/>
  <c r="O8" i="45"/>
  <c r="M8" i="45"/>
  <c r="K8" i="45"/>
  <c r="I8" i="45"/>
  <c r="G8" i="45"/>
  <c r="E8" i="45"/>
  <c r="C8" i="45"/>
  <c r="U7" i="45"/>
  <c r="T7" i="45"/>
  <c r="N7" i="45"/>
  <c r="L7" i="45"/>
  <c r="J7" i="45"/>
  <c r="H7" i="45"/>
  <c r="F7" i="45"/>
  <c r="D7" i="45"/>
  <c r="H6" i="45" l="1"/>
  <c r="Q12" i="45"/>
  <c r="V20" i="45"/>
  <c r="K19" i="45"/>
  <c r="V23" i="45"/>
  <c r="V25" i="45"/>
  <c r="V26" i="45"/>
  <c r="V15" i="45"/>
  <c r="V16" i="45"/>
  <c r="V21" i="45"/>
  <c r="V29" i="45"/>
  <c r="P32" i="45"/>
  <c r="V9" i="45"/>
  <c r="I12" i="45"/>
  <c r="V14" i="45"/>
  <c r="V24" i="45"/>
  <c r="I32" i="45"/>
  <c r="V34" i="45"/>
  <c r="V10" i="45"/>
  <c r="V17" i="45"/>
  <c r="V27" i="45"/>
  <c r="K32" i="45"/>
  <c r="M12" i="45"/>
  <c r="V30" i="45"/>
  <c r="Q7" i="45"/>
  <c r="V35" i="45"/>
  <c r="V8" i="45"/>
  <c r="V28" i="45"/>
  <c r="C32" i="45"/>
  <c r="Q32" i="45"/>
  <c r="I19" i="45"/>
  <c r="K12" i="45"/>
  <c r="C19" i="45"/>
  <c r="V33" i="45"/>
  <c r="V32" i="45" s="1"/>
  <c r="P7" i="45"/>
  <c r="P12" i="45"/>
  <c r="V22" i="45"/>
  <c r="I7" i="45"/>
  <c r="C7" i="45"/>
  <c r="C12" i="45"/>
  <c r="Q19" i="45"/>
  <c r="P19" i="45"/>
  <c r="V13" i="45"/>
  <c r="K7" i="45"/>
  <c r="E19" i="45"/>
  <c r="R19" i="45"/>
  <c r="O19" i="45"/>
  <c r="G19" i="45"/>
  <c r="S19" i="45"/>
  <c r="M7" i="45"/>
  <c r="M32" i="45"/>
  <c r="E12" i="45"/>
  <c r="R12" i="45"/>
  <c r="O12" i="45"/>
  <c r="M19" i="45"/>
  <c r="S12" i="45"/>
  <c r="E7" i="45"/>
  <c r="R7" i="45"/>
  <c r="O7" i="45"/>
  <c r="E32" i="45"/>
  <c r="R32" i="45"/>
  <c r="O32" i="45"/>
  <c r="G12" i="45"/>
  <c r="G7" i="45"/>
  <c r="S7" i="45"/>
  <c r="G32" i="45"/>
  <c r="S32" i="45"/>
  <c r="V7" i="45" l="1"/>
  <c r="V19" i="45"/>
  <c r="V12" i="45"/>
  <c r="V6" i="45" s="1"/>
  <c r="O37" i="45"/>
  <c r="Q6" i="45"/>
  <c r="C37" i="45"/>
  <c r="R37" i="45"/>
  <c r="E37" i="45"/>
  <c r="P37" i="45"/>
  <c r="K37" i="45"/>
  <c r="I37" i="45"/>
  <c r="M6" i="45"/>
  <c r="I6" i="45"/>
  <c r="S37" i="45"/>
  <c r="G37" i="45"/>
  <c r="O6" i="45"/>
  <c r="M37" i="45"/>
  <c r="C6" i="45"/>
  <c r="Q37" i="45"/>
  <c r="S6" i="45"/>
  <c r="R6" i="45"/>
  <c r="E6" i="45"/>
  <c r="G6" i="45"/>
  <c r="K6" i="45"/>
  <c r="P6" i="45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F38" i="26"/>
  <c r="G38" i="26"/>
  <c r="H38" i="26"/>
  <c r="F39" i="26"/>
  <c r="G39" i="26"/>
  <c r="H39" i="26"/>
  <c r="F40" i="26"/>
  <c r="G40" i="26"/>
  <c r="H40" i="26"/>
  <c r="F41" i="26"/>
  <c r="G41" i="26"/>
  <c r="H41" i="26"/>
  <c r="F42" i="26"/>
  <c r="G42" i="26"/>
  <c r="H42" i="26"/>
  <c r="F43" i="26"/>
  <c r="G43" i="26"/>
  <c r="H43" i="26"/>
  <c r="F44" i="26"/>
  <c r="G44" i="26"/>
  <c r="H44" i="26"/>
  <c r="F45" i="26"/>
  <c r="G45" i="26"/>
  <c r="H45" i="26"/>
  <c r="F46" i="26"/>
  <c r="G46" i="26"/>
  <c r="H46" i="26"/>
  <c r="F47" i="26"/>
  <c r="G47" i="26"/>
  <c r="H47" i="26"/>
  <c r="F48" i="26"/>
  <c r="G48" i="26"/>
  <c r="H48" i="26"/>
  <c r="F49" i="26"/>
  <c r="G49" i="26"/>
  <c r="H49" i="26"/>
  <c r="F50" i="26"/>
  <c r="G50" i="26"/>
  <c r="H50" i="26"/>
  <c r="F51" i="26"/>
  <c r="G51" i="26"/>
  <c r="H51" i="26"/>
  <c r="F52" i="26"/>
  <c r="G52" i="26"/>
  <c r="H52" i="26"/>
  <c r="F53" i="26"/>
  <c r="G53" i="26"/>
  <c r="H53" i="26"/>
  <c r="F54" i="26"/>
  <c r="G54" i="26"/>
  <c r="H54" i="26"/>
  <c r="F55" i="26"/>
  <c r="G55" i="26"/>
  <c r="H55" i="26"/>
  <c r="F56" i="26"/>
  <c r="G56" i="26"/>
  <c r="H56" i="26"/>
  <c r="F57" i="26"/>
  <c r="G57" i="26"/>
  <c r="H57" i="26"/>
  <c r="F58" i="26"/>
  <c r="G58" i="26"/>
  <c r="H58" i="26"/>
  <c r="F59" i="26"/>
  <c r="G59" i="26"/>
  <c r="H59" i="26"/>
  <c r="F60" i="26"/>
  <c r="G60" i="26"/>
  <c r="H60" i="26"/>
  <c r="F61" i="26"/>
  <c r="G61" i="26"/>
  <c r="H61" i="26"/>
  <c r="F62" i="26"/>
  <c r="G62" i="26"/>
  <c r="H62" i="26"/>
  <c r="F63" i="26"/>
  <c r="G63" i="26"/>
  <c r="H63" i="26"/>
  <c r="F64" i="26"/>
  <c r="G64" i="26"/>
  <c r="H64" i="26"/>
  <c r="F65" i="26"/>
  <c r="G65" i="26"/>
  <c r="H65" i="26"/>
  <c r="F66" i="26"/>
  <c r="G66" i="26"/>
  <c r="H66" i="26"/>
  <c r="F67" i="26"/>
  <c r="G67" i="26"/>
  <c r="H67" i="26"/>
  <c r="F68" i="26"/>
  <c r="G68" i="26"/>
  <c r="H68" i="26"/>
  <c r="F69" i="26"/>
  <c r="G69" i="26"/>
  <c r="H69" i="26"/>
  <c r="F70" i="26"/>
  <c r="G70" i="26"/>
  <c r="H70" i="26"/>
  <c r="F71" i="26"/>
  <c r="G71" i="26"/>
  <c r="H71" i="26"/>
  <c r="F72" i="26"/>
  <c r="G72" i="26"/>
  <c r="H72" i="26"/>
  <c r="F73" i="26"/>
  <c r="G73" i="26"/>
  <c r="H73" i="26"/>
  <c r="F74" i="26"/>
  <c r="G74" i="26"/>
  <c r="H74" i="26"/>
  <c r="F75" i="26"/>
  <c r="G75" i="26"/>
  <c r="H75" i="26"/>
  <c r="F76" i="26"/>
  <c r="G76" i="26"/>
  <c r="H76" i="26"/>
  <c r="F77" i="26"/>
  <c r="G77" i="26"/>
  <c r="H77" i="26"/>
  <c r="F78" i="26"/>
  <c r="G78" i="26"/>
  <c r="H78" i="26"/>
  <c r="F79" i="26"/>
  <c r="G79" i="26"/>
  <c r="H79" i="26"/>
  <c r="F80" i="26"/>
  <c r="G80" i="26"/>
  <c r="H80" i="26"/>
  <c r="F81" i="26"/>
  <c r="G81" i="26"/>
  <c r="H81" i="26"/>
  <c r="F82" i="26"/>
  <c r="G82" i="26"/>
  <c r="H82" i="26"/>
  <c r="F83" i="26"/>
  <c r="G83" i="26"/>
  <c r="H83" i="26"/>
  <c r="F84" i="26"/>
  <c r="G84" i="26"/>
  <c r="H84" i="26"/>
  <c r="F85" i="26"/>
  <c r="G85" i="26"/>
  <c r="H85" i="26"/>
  <c r="F86" i="26"/>
  <c r="G86" i="26"/>
  <c r="H86" i="26"/>
  <c r="F87" i="26"/>
  <c r="G87" i="26"/>
  <c r="H87" i="26"/>
  <c r="F88" i="26"/>
  <c r="G88" i="26"/>
  <c r="H88" i="26"/>
  <c r="F89" i="26"/>
  <c r="G89" i="26"/>
  <c r="H89" i="26"/>
  <c r="F90" i="26"/>
  <c r="G90" i="26"/>
  <c r="H90" i="26"/>
  <c r="F91" i="26"/>
  <c r="G91" i="26"/>
  <c r="H91" i="26"/>
  <c r="F92" i="26"/>
  <c r="G92" i="26"/>
  <c r="H92" i="26"/>
  <c r="F93" i="26"/>
  <c r="G93" i="26"/>
  <c r="H93" i="26"/>
  <c r="F94" i="26"/>
  <c r="G94" i="26"/>
  <c r="H94" i="26"/>
  <c r="F95" i="26"/>
  <c r="G95" i="26"/>
  <c r="H95" i="26"/>
  <c r="F96" i="26"/>
  <c r="G96" i="26"/>
  <c r="H96" i="26"/>
  <c r="F97" i="26"/>
  <c r="G97" i="26"/>
  <c r="H97" i="26"/>
  <c r="F98" i="26"/>
  <c r="G98" i="26"/>
  <c r="H98" i="26"/>
  <c r="F99" i="26"/>
  <c r="G99" i="26"/>
  <c r="H99" i="26"/>
  <c r="F100" i="26"/>
  <c r="G100" i="26"/>
  <c r="H100" i="26"/>
  <c r="F101" i="26"/>
  <c r="G101" i="26"/>
  <c r="H101" i="26"/>
  <c r="F102" i="26"/>
  <c r="G102" i="26"/>
  <c r="H102" i="26"/>
  <c r="F103" i="26"/>
  <c r="G103" i="26"/>
  <c r="H103" i="26"/>
  <c r="F104" i="26"/>
  <c r="G104" i="26"/>
  <c r="H104" i="26"/>
  <c r="F105" i="26"/>
  <c r="G105" i="26"/>
  <c r="H105" i="26"/>
  <c r="F106" i="26"/>
  <c r="G106" i="26"/>
  <c r="H106" i="26"/>
  <c r="F107" i="26"/>
  <c r="G107" i="26"/>
  <c r="H107" i="26"/>
  <c r="F108" i="26"/>
  <c r="G108" i="26"/>
  <c r="H108" i="26"/>
  <c r="F109" i="26"/>
  <c r="G109" i="26"/>
  <c r="H109" i="26"/>
  <c r="F110" i="26"/>
  <c r="G110" i="26"/>
  <c r="H110" i="26"/>
  <c r="F111" i="26"/>
  <c r="G111" i="26"/>
  <c r="H111" i="26"/>
  <c r="F112" i="26"/>
  <c r="G112" i="26"/>
  <c r="H112" i="26"/>
  <c r="F113" i="26"/>
  <c r="G113" i="26"/>
  <c r="H113" i="26"/>
  <c r="F114" i="26"/>
  <c r="G114" i="26"/>
  <c r="H114" i="26"/>
  <c r="F115" i="26"/>
  <c r="G115" i="26"/>
  <c r="H115" i="26"/>
  <c r="F116" i="26"/>
  <c r="G116" i="26"/>
  <c r="H116" i="26"/>
  <c r="F117" i="26"/>
  <c r="G117" i="26"/>
  <c r="H117" i="26"/>
  <c r="F118" i="26"/>
  <c r="G118" i="26"/>
  <c r="H118" i="26"/>
  <c r="F119" i="26"/>
  <c r="G119" i="26"/>
  <c r="H119" i="26"/>
  <c r="F120" i="26"/>
  <c r="G120" i="26"/>
  <c r="H120" i="26"/>
  <c r="F121" i="26"/>
  <c r="G121" i="26"/>
  <c r="H121" i="26"/>
  <c r="F122" i="26"/>
  <c r="G122" i="26"/>
  <c r="H122" i="26"/>
  <c r="F123" i="26"/>
  <c r="G123" i="26"/>
  <c r="H123" i="26"/>
  <c r="F124" i="26"/>
  <c r="G124" i="26"/>
  <c r="H124" i="26"/>
  <c r="F125" i="26"/>
  <c r="G125" i="26"/>
  <c r="H125" i="26"/>
  <c r="F126" i="26"/>
  <c r="G126" i="26"/>
  <c r="H126" i="26"/>
  <c r="F127" i="26"/>
  <c r="G127" i="26"/>
  <c r="H127" i="26"/>
  <c r="F128" i="26"/>
  <c r="G128" i="26"/>
  <c r="H128" i="26"/>
  <c r="F129" i="26"/>
  <c r="G129" i="26"/>
  <c r="H129" i="26"/>
  <c r="F130" i="26"/>
  <c r="G130" i="26"/>
  <c r="H130" i="26"/>
  <c r="F131" i="26"/>
  <c r="G131" i="26"/>
  <c r="H131" i="26"/>
  <c r="F132" i="26"/>
  <c r="G132" i="26"/>
  <c r="H132" i="26"/>
  <c r="F133" i="26"/>
  <c r="G133" i="26"/>
  <c r="H133" i="26"/>
  <c r="F134" i="26"/>
  <c r="G134" i="26"/>
  <c r="H134" i="26"/>
  <c r="F135" i="26"/>
  <c r="G135" i="26"/>
  <c r="H135" i="26"/>
  <c r="F136" i="26"/>
  <c r="G136" i="26"/>
  <c r="H136" i="26"/>
  <c r="F137" i="26"/>
  <c r="G137" i="26"/>
  <c r="H137" i="26"/>
  <c r="F138" i="26"/>
  <c r="G138" i="26"/>
  <c r="H138" i="26"/>
  <c r="F139" i="26"/>
  <c r="G139" i="26"/>
  <c r="H139" i="26"/>
  <c r="F140" i="26"/>
  <c r="G140" i="26"/>
  <c r="H140" i="26"/>
  <c r="F141" i="26"/>
  <c r="G141" i="26"/>
  <c r="H141" i="26"/>
  <c r="F142" i="26"/>
  <c r="G142" i="26"/>
  <c r="H142" i="26"/>
  <c r="F143" i="26"/>
  <c r="G143" i="26"/>
  <c r="H143" i="26"/>
  <c r="F144" i="26"/>
  <c r="G144" i="26"/>
  <c r="H144" i="26"/>
  <c r="F145" i="26"/>
  <c r="G145" i="26"/>
  <c r="H145" i="26"/>
  <c r="F146" i="26"/>
  <c r="G146" i="26"/>
  <c r="H146" i="26"/>
  <c r="F147" i="26"/>
  <c r="G147" i="26"/>
  <c r="H147" i="26"/>
  <c r="F148" i="26"/>
  <c r="G148" i="26"/>
  <c r="H148" i="26"/>
  <c r="F149" i="26"/>
  <c r="G149" i="26"/>
  <c r="H149" i="26"/>
  <c r="F150" i="26"/>
  <c r="G150" i="26"/>
  <c r="H150" i="26"/>
  <c r="F151" i="26"/>
  <c r="G151" i="26"/>
  <c r="H151" i="26"/>
  <c r="F152" i="26"/>
  <c r="G152" i="26"/>
  <c r="H152" i="26"/>
  <c r="F153" i="26"/>
  <c r="G153" i="26"/>
  <c r="H153" i="26"/>
  <c r="F154" i="26"/>
  <c r="G154" i="26"/>
  <c r="H154" i="26"/>
  <c r="F155" i="26"/>
  <c r="G155" i="26"/>
  <c r="H155" i="26"/>
  <c r="F156" i="26"/>
  <c r="G156" i="26"/>
  <c r="H156" i="26"/>
  <c r="F157" i="26"/>
  <c r="G157" i="26"/>
  <c r="H157" i="26"/>
  <c r="F158" i="26"/>
  <c r="G158" i="26"/>
  <c r="H158" i="26"/>
  <c r="F159" i="26"/>
  <c r="G159" i="26"/>
  <c r="H159" i="26"/>
  <c r="F160" i="26"/>
  <c r="G160" i="26"/>
  <c r="H160" i="26"/>
  <c r="F161" i="26"/>
  <c r="G161" i="26"/>
  <c r="H161" i="26"/>
  <c r="F162" i="26"/>
  <c r="G162" i="26"/>
  <c r="H162" i="26"/>
  <c r="F163" i="26"/>
  <c r="G163" i="26"/>
  <c r="H163" i="26"/>
  <c r="F164" i="26"/>
  <c r="G164" i="26"/>
  <c r="H164" i="26"/>
  <c r="F165" i="26"/>
  <c r="G165" i="26"/>
  <c r="H165" i="26"/>
  <c r="F166" i="26"/>
  <c r="G166" i="26"/>
  <c r="H166" i="26"/>
  <c r="F167" i="26"/>
  <c r="G167" i="26"/>
  <c r="H167" i="26"/>
  <c r="F168" i="26"/>
  <c r="G168" i="26"/>
  <c r="H168" i="26"/>
  <c r="F169" i="26"/>
  <c r="G169" i="26"/>
  <c r="H169" i="26"/>
  <c r="F170" i="26"/>
  <c r="G170" i="26"/>
  <c r="H170" i="26"/>
  <c r="F171" i="26"/>
  <c r="G171" i="26"/>
  <c r="H171" i="26"/>
  <c r="F172" i="26"/>
  <c r="G172" i="26"/>
  <c r="H172" i="26"/>
  <c r="F173" i="26"/>
  <c r="G173" i="26"/>
  <c r="H173" i="26"/>
  <c r="F174" i="26"/>
  <c r="G174" i="26"/>
  <c r="H174" i="26"/>
  <c r="F175" i="26"/>
  <c r="G175" i="26"/>
  <c r="H175" i="26"/>
  <c r="F176" i="26"/>
  <c r="G176" i="26"/>
  <c r="H176" i="26"/>
  <c r="F177" i="26"/>
  <c r="G177" i="26"/>
  <c r="H177" i="26"/>
  <c r="F178" i="26"/>
  <c r="G178" i="26"/>
  <c r="H178" i="26"/>
  <c r="F179" i="26"/>
  <c r="G179" i="26"/>
  <c r="H179" i="26"/>
  <c r="F180" i="26"/>
  <c r="G180" i="26"/>
  <c r="H180" i="26"/>
  <c r="F181" i="26"/>
  <c r="G181" i="26"/>
  <c r="H181" i="26"/>
  <c r="F182" i="26"/>
  <c r="G182" i="26"/>
  <c r="H182" i="26"/>
  <c r="F183" i="26"/>
  <c r="G183" i="26"/>
  <c r="H183" i="26"/>
  <c r="F184" i="26"/>
  <c r="G184" i="26"/>
  <c r="H184" i="26"/>
  <c r="F185" i="26"/>
  <c r="G185" i="26"/>
  <c r="H185" i="26"/>
  <c r="F186" i="26"/>
  <c r="G186" i="26"/>
  <c r="H186" i="26"/>
  <c r="F187" i="26"/>
  <c r="G187" i="26"/>
  <c r="H187" i="26"/>
  <c r="F188" i="26"/>
  <c r="G188" i="26"/>
  <c r="H188" i="26"/>
  <c r="F189" i="26"/>
  <c r="G189" i="26"/>
  <c r="H189" i="26"/>
  <c r="F190" i="26"/>
  <c r="G190" i="26"/>
  <c r="H190" i="26"/>
  <c r="F191" i="26"/>
  <c r="G191" i="26"/>
  <c r="H191" i="26"/>
  <c r="F192" i="26"/>
  <c r="G192" i="26"/>
  <c r="H192" i="26"/>
  <c r="F193" i="26"/>
  <c r="G193" i="26"/>
  <c r="H193" i="26"/>
  <c r="F194" i="26"/>
  <c r="G194" i="26"/>
  <c r="H194" i="26"/>
  <c r="F195" i="26"/>
  <c r="G195" i="26"/>
  <c r="H195" i="26"/>
  <c r="F196" i="26"/>
  <c r="G196" i="26"/>
  <c r="H196" i="26"/>
  <c r="F197" i="26"/>
  <c r="G197" i="26"/>
  <c r="H197" i="26"/>
  <c r="F198" i="26"/>
  <c r="G198" i="26"/>
  <c r="H198" i="26"/>
  <c r="F199" i="26"/>
  <c r="G199" i="26"/>
  <c r="H199" i="26"/>
  <c r="F200" i="26"/>
  <c r="G200" i="26"/>
  <c r="H200" i="26"/>
  <c r="F201" i="26"/>
  <c r="G201" i="26"/>
  <c r="H201" i="26"/>
  <c r="F202" i="26"/>
  <c r="G202" i="26"/>
  <c r="H202" i="26"/>
  <c r="F203" i="26"/>
  <c r="G203" i="26"/>
  <c r="H203" i="26"/>
  <c r="F204" i="26"/>
  <c r="G204" i="26"/>
  <c r="H204" i="26"/>
  <c r="F205" i="26"/>
  <c r="G205" i="26"/>
  <c r="H205" i="26"/>
  <c r="F206" i="26"/>
  <c r="G206" i="26"/>
  <c r="H206" i="26"/>
  <c r="F207" i="26"/>
  <c r="G207" i="26"/>
  <c r="H207" i="26"/>
  <c r="F208" i="26"/>
  <c r="G208" i="26"/>
  <c r="H208" i="26"/>
  <c r="F209" i="26"/>
  <c r="G209" i="26"/>
  <c r="H209" i="26"/>
  <c r="F210" i="26"/>
  <c r="G210" i="26"/>
  <c r="H210" i="26"/>
  <c r="F211" i="26"/>
  <c r="G211" i="26"/>
  <c r="H211" i="26"/>
  <c r="F212" i="26"/>
  <c r="G212" i="26"/>
  <c r="H212" i="26"/>
  <c r="F213" i="26"/>
  <c r="G213" i="26"/>
  <c r="H213" i="26"/>
  <c r="F214" i="26"/>
  <c r="G214" i="26"/>
  <c r="H214" i="26"/>
  <c r="F215" i="26"/>
  <c r="G215" i="26"/>
  <c r="H215" i="26"/>
  <c r="F216" i="26"/>
  <c r="G216" i="26"/>
  <c r="H216" i="26"/>
  <c r="F217" i="26"/>
  <c r="G217" i="26"/>
  <c r="H217" i="26"/>
  <c r="F218" i="26"/>
  <c r="G218" i="26"/>
  <c r="H218" i="26"/>
  <c r="F219" i="26"/>
  <c r="G219" i="26"/>
  <c r="H219" i="26"/>
  <c r="F220" i="26"/>
  <c r="G220" i="26"/>
  <c r="H220" i="26"/>
  <c r="F221" i="26"/>
  <c r="G221" i="26"/>
  <c r="H221" i="26"/>
  <c r="F222" i="26"/>
  <c r="G222" i="26"/>
  <c r="H222" i="26"/>
  <c r="F223" i="26"/>
  <c r="G223" i="26"/>
  <c r="H223" i="26"/>
  <c r="F224" i="26"/>
  <c r="G224" i="26"/>
  <c r="H224" i="26"/>
  <c r="F225" i="26"/>
  <c r="G225" i="26"/>
  <c r="H225" i="26"/>
  <c r="F226" i="26"/>
  <c r="G226" i="26"/>
  <c r="H226" i="26"/>
  <c r="F227" i="26"/>
  <c r="G227" i="26"/>
  <c r="H227" i="26"/>
  <c r="F228" i="26"/>
  <c r="G228" i="26"/>
  <c r="H228" i="26"/>
  <c r="F229" i="26"/>
  <c r="G229" i="26"/>
  <c r="H229" i="26"/>
  <c r="F230" i="26"/>
  <c r="G230" i="26"/>
  <c r="H230" i="26"/>
  <c r="F231" i="26"/>
  <c r="G231" i="26"/>
  <c r="H231" i="26"/>
  <c r="F232" i="26"/>
  <c r="G232" i="26"/>
  <c r="H232" i="26"/>
  <c r="F233" i="26"/>
  <c r="G233" i="26"/>
  <c r="H233" i="26"/>
  <c r="F234" i="26"/>
  <c r="G234" i="26"/>
  <c r="H234" i="26"/>
  <c r="F235" i="26"/>
  <c r="G235" i="26"/>
  <c r="H235" i="26"/>
  <c r="F236" i="26"/>
  <c r="G236" i="26"/>
  <c r="H236" i="26"/>
  <c r="F237" i="26"/>
  <c r="G237" i="26"/>
  <c r="H237" i="26"/>
  <c r="F238" i="26"/>
  <c r="G238" i="26"/>
  <c r="H238" i="26"/>
  <c r="F239" i="26"/>
  <c r="G239" i="26"/>
  <c r="H239" i="26"/>
  <c r="F240" i="26"/>
  <c r="G240" i="26"/>
  <c r="H240" i="26"/>
  <c r="F241" i="26"/>
  <c r="G241" i="26"/>
  <c r="H241" i="26"/>
  <c r="F242" i="26"/>
  <c r="G242" i="26"/>
  <c r="H242" i="26"/>
  <c r="F243" i="26"/>
  <c r="G243" i="26"/>
  <c r="H243" i="26"/>
  <c r="F244" i="26"/>
  <c r="G244" i="26"/>
  <c r="H244" i="26"/>
  <c r="F245" i="26"/>
  <c r="G245" i="26"/>
  <c r="H245" i="26"/>
  <c r="F246" i="26"/>
  <c r="G246" i="26"/>
  <c r="H246" i="26"/>
  <c r="F247" i="26"/>
  <c r="G247" i="26"/>
  <c r="H247" i="26"/>
  <c r="F248" i="26"/>
  <c r="G248" i="26"/>
  <c r="H248" i="26"/>
  <c r="F249" i="26"/>
  <c r="G249" i="26"/>
  <c r="H249" i="26"/>
  <c r="F250" i="26"/>
  <c r="G250" i="26"/>
  <c r="H250" i="26"/>
  <c r="F251" i="26"/>
  <c r="G251" i="26"/>
  <c r="H251" i="26"/>
  <c r="F252" i="26"/>
  <c r="G252" i="26"/>
  <c r="H252" i="26"/>
  <c r="F253" i="26"/>
  <c r="G253" i="26"/>
  <c r="H253" i="26"/>
  <c r="F254" i="26"/>
  <c r="G254" i="26"/>
  <c r="H254" i="26"/>
  <c r="F255" i="26"/>
  <c r="G255" i="26"/>
  <c r="H255" i="26"/>
  <c r="F256" i="26"/>
  <c r="G256" i="26"/>
  <c r="H256" i="26"/>
  <c r="F257" i="26"/>
  <c r="G257" i="26"/>
  <c r="H257" i="26"/>
  <c r="F258" i="26"/>
  <c r="G258" i="26"/>
  <c r="H258" i="26"/>
  <c r="F259" i="26"/>
  <c r="G259" i="26"/>
  <c r="H259" i="26"/>
  <c r="F260" i="26"/>
  <c r="G260" i="26"/>
  <c r="H260" i="26"/>
  <c r="F261" i="26"/>
  <c r="G261" i="26"/>
  <c r="H261" i="26"/>
  <c r="F262" i="26"/>
  <c r="G262" i="26"/>
  <c r="H262" i="26"/>
  <c r="F263" i="26"/>
  <c r="G263" i="26"/>
  <c r="H263" i="26"/>
  <c r="F264" i="26"/>
  <c r="G264" i="26"/>
  <c r="H264" i="26"/>
  <c r="F265" i="26"/>
  <c r="G265" i="26"/>
  <c r="H265" i="26"/>
  <c r="F266" i="26"/>
  <c r="G266" i="26"/>
  <c r="H266" i="26"/>
  <c r="F267" i="26"/>
  <c r="G267" i="26"/>
  <c r="H267" i="26"/>
  <c r="F268" i="26"/>
  <c r="G268" i="26"/>
  <c r="H268" i="26"/>
  <c r="F269" i="26"/>
  <c r="G269" i="26"/>
  <c r="H269" i="26"/>
  <c r="F270" i="26"/>
  <c r="G270" i="26"/>
  <c r="H270" i="26"/>
  <c r="F271" i="26"/>
  <c r="G271" i="26"/>
  <c r="H271" i="26"/>
  <c r="F272" i="26"/>
  <c r="G272" i="26"/>
  <c r="H272" i="26"/>
  <c r="F273" i="26"/>
  <c r="G273" i="26"/>
  <c r="H273" i="26"/>
  <c r="F274" i="26"/>
  <c r="G274" i="26"/>
  <c r="H274" i="26"/>
  <c r="F275" i="26"/>
  <c r="G275" i="26"/>
  <c r="H275" i="26"/>
  <c r="F276" i="26"/>
  <c r="G276" i="26"/>
  <c r="H276" i="26"/>
  <c r="F277" i="26"/>
  <c r="G277" i="26"/>
  <c r="H277" i="26"/>
  <c r="F278" i="26"/>
  <c r="G278" i="26"/>
  <c r="H278" i="26"/>
  <c r="F279" i="26"/>
  <c r="G279" i="26"/>
  <c r="H279" i="26"/>
  <c r="F280" i="26"/>
  <c r="G280" i="26"/>
  <c r="H280" i="26"/>
  <c r="F281" i="26"/>
  <c r="G281" i="26"/>
  <c r="H281" i="26"/>
  <c r="F282" i="26"/>
  <c r="G282" i="26"/>
  <c r="H282" i="26"/>
  <c r="F283" i="26"/>
  <c r="G283" i="26"/>
  <c r="H283" i="26"/>
  <c r="F284" i="26"/>
  <c r="G284" i="26"/>
  <c r="H284" i="26"/>
  <c r="F285" i="26"/>
  <c r="G285" i="26"/>
  <c r="H285" i="26"/>
  <c r="F286" i="26"/>
  <c r="G286" i="26"/>
  <c r="H286" i="26"/>
  <c r="F287" i="26"/>
  <c r="G287" i="26"/>
  <c r="H287" i="26"/>
  <c r="F288" i="26"/>
  <c r="G288" i="26"/>
  <c r="H288" i="26"/>
  <c r="F289" i="26"/>
  <c r="G289" i="26"/>
  <c r="H289" i="26"/>
  <c r="F290" i="26"/>
  <c r="G290" i="26"/>
  <c r="H290" i="26"/>
  <c r="F291" i="26"/>
  <c r="G291" i="26"/>
  <c r="H291" i="26"/>
  <c r="F292" i="26"/>
  <c r="G292" i="26"/>
  <c r="H292" i="26"/>
  <c r="F293" i="26"/>
  <c r="G293" i="26"/>
  <c r="H293" i="26"/>
  <c r="F294" i="26"/>
  <c r="G294" i="26"/>
  <c r="H294" i="26"/>
  <c r="F295" i="26"/>
  <c r="G295" i="26"/>
  <c r="H295" i="26"/>
  <c r="F296" i="26"/>
  <c r="G296" i="26"/>
  <c r="H296" i="26"/>
  <c r="F297" i="26"/>
  <c r="G297" i="26"/>
  <c r="H297" i="26"/>
  <c r="F298" i="26"/>
  <c r="G298" i="26"/>
  <c r="H298" i="26"/>
  <c r="F299" i="26"/>
  <c r="G299" i="26"/>
  <c r="H299" i="26"/>
  <c r="F300" i="26"/>
  <c r="G300" i="26"/>
  <c r="H300" i="26"/>
  <c r="F301" i="26"/>
  <c r="G301" i="26"/>
  <c r="H301" i="26"/>
  <c r="F302" i="26"/>
  <c r="G302" i="26"/>
  <c r="H302" i="26"/>
  <c r="F303" i="26"/>
  <c r="G303" i="26"/>
  <c r="H303" i="26"/>
  <c r="F304" i="26"/>
  <c r="G304" i="26"/>
  <c r="H304" i="26"/>
  <c r="F305" i="26"/>
  <c r="G305" i="26"/>
  <c r="H305" i="26"/>
  <c r="F306" i="26"/>
  <c r="G306" i="26"/>
  <c r="H306" i="26"/>
  <c r="F307" i="26"/>
  <c r="G307" i="26"/>
  <c r="H307" i="26"/>
  <c r="F308" i="26"/>
  <c r="G308" i="26"/>
  <c r="H308" i="26"/>
  <c r="F309" i="26"/>
  <c r="G309" i="26"/>
  <c r="H309" i="26"/>
  <c r="F310" i="26"/>
  <c r="G310" i="26"/>
  <c r="H310" i="26"/>
  <c r="F311" i="26"/>
  <c r="G311" i="26"/>
  <c r="H311" i="26"/>
  <c r="F312" i="26"/>
  <c r="G312" i="26"/>
  <c r="H312" i="26"/>
  <c r="F313" i="26"/>
  <c r="G313" i="26"/>
  <c r="H313" i="26"/>
  <c r="F314" i="26"/>
  <c r="G314" i="26"/>
  <c r="H314" i="26"/>
  <c r="F315" i="26"/>
  <c r="G315" i="26"/>
  <c r="H315" i="26"/>
  <c r="F316" i="26"/>
  <c r="G316" i="26"/>
  <c r="H316" i="26"/>
  <c r="F317" i="26"/>
  <c r="G317" i="26"/>
  <c r="H317" i="26"/>
  <c r="F318" i="26"/>
  <c r="G318" i="26"/>
  <c r="H318" i="26"/>
  <c r="F319" i="26"/>
  <c r="G319" i="26"/>
  <c r="H319" i="26"/>
  <c r="F320" i="26"/>
  <c r="G320" i="26"/>
  <c r="H320" i="26"/>
  <c r="F321" i="26"/>
  <c r="G321" i="26"/>
  <c r="H321" i="26"/>
  <c r="F322" i="26"/>
  <c r="G322" i="26"/>
  <c r="H322" i="26"/>
  <c r="F323" i="26"/>
  <c r="G323" i="26"/>
  <c r="H323" i="26"/>
  <c r="F324" i="26"/>
  <c r="G324" i="26"/>
  <c r="H324" i="26"/>
  <c r="F325" i="26"/>
  <c r="G325" i="26"/>
  <c r="H325" i="26"/>
  <c r="F326" i="26"/>
  <c r="G326" i="26"/>
  <c r="H326" i="26"/>
  <c r="F327" i="26"/>
  <c r="G327" i="26"/>
  <c r="H327" i="26"/>
  <c r="F328" i="26"/>
  <c r="G328" i="26"/>
  <c r="H328" i="26"/>
  <c r="F329" i="26"/>
  <c r="G329" i="26"/>
  <c r="H329" i="26"/>
  <c r="F330" i="26"/>
  <c r="G330" i="26"/>
  <c r="H330" i="26"/>
  <c r="F331" i="26"/>
  <c r="G331" i="26"/>
  <c r="H331" i="26"/>
  <c r="F332" i="26"/>
  <c r="G332" i="26"/>
  <c r="H332" i="26"/>
  <c r="F333" i="26"/>
  <c r="G333" i="26"/>
  <c r="H333" i="26"/>
  <c r="F334" i="26"/>
  <c r="G334" i="26"/>
  <c r="H334" i="26"/>
  <c r="F335" i="26"/>
  <c r="G335" i="26"/>
  <c r="H335" i="26"/>
  <c r="F336" i="26"/>
  <c r="G336" i="26"/>
  <c r="H336" i="26"/>
  <c r="F337" i="26"/>
  <c r="G337" i="26"/>
  <c r="H337" i="26"/>
  <c r="F338" i="26"/>
  <c r="G338" i="26"/>
  <c r="H338" i="26"/>
  <c r="F339" i="26"/>
  <c r="G339" i="26"/>
  <c r="H339" i="26"/>
  <c r="F340" i="26"/>
  <c r="G340" i="26"/>
  <c r="H340" i="26"/>
  <c r="F341" i="26"/>
  <c r="G341" i="26"/>
  <c r="H341" i="26"/>
  <c r="F342" i="26"/>
  <c r="G342" i="26"/>
  <c r="H342" i="26"/>
  <c r="F343" i="26"/>
  <c r="G343" i="26"/>
  <c r="H343" i="26"/>
  <c r="F344" i="26"/>
  <c r="G344" i="26"/>
  <c r="H344" i="26"/>
  <c r="F345" i="26"/>
  <c r="G345" i="26"/>
  <c r="H345" i="26"/>
  <c r="F346" i="26"/>
  <c r="G346" i="26"/>
  <c r="H346" i="26"/>
  <c r="F347" i="26"/>
  <c r="G347" i="26"/>
  <c r="H347" i="26"/>
  <c r="F348" i="26"/>
  <c r="G348" i="26"/>
  <c r="H348" i="26"/>
  <c r="F349" i="26"/>
  <c r="G349" i="26"/>
  <c r="H349" i="26"/>
  <c r="F350" i="26"/>
  <c r="G350" i="26"/>
  <c r="H350" i="26"/>
  <c r="F351" i="26"/>
  <c r="G351" i="26"/>
  <c r="H351" i="26"/>
  <c r="F352" i="26"/>
  <c r="G352" i="26"/>
  <c r="H352" i="26"/>
  <c r="F353" i="26"/>
  <c r="G353" i="26"/>
  <c r="H353" i="26"/>
  <c r="F354" i="26"/>
  <c r="G354" i="26"/>
  <c r="H354" i="26"/>
  <c r="F355" i="26"/>
  <c r="G355" i="26"/>
  <c r="H355" i="26"/>
  <c r="F356" i="26"/>
  <c r="G356" i="26"/>
  <c r="H356" i="26"/>
  <c r="F357" i="26"/>
  <c r="G357" i="26"/>
  <c r="H357" i="26"/>
  <c r="F358" i="26"/>
  <c r="G358" i="26"/>
  <c r="H358" i="26"/>
  <c r="F359" i="26"/>
  <c r="G359" i="26"/>
  <c r="H359" i="26"/>
  <c r="F360" i="26"/>
  <c r="G360" i="26"/>
  <c r="H360" i="26"/>
  <c r="F361" i="26"/>
  <c r="G361" i="26"/>
  <c r="H361" i="26"/>
  <c r="F362" i="26"/>
  <c r="G362" i="26"/>
  <c r="H362" i="26"/>
  <c r="F363" i="26"/>
  <c r="G363" i="26"/>
  <c r="H363" i="26"/>
  <c r="F364" i="26"/>
  <c r="G364" i="26"/>
  <c r="H364" i="26"/>
  <c r="F365" i="26"/>
  <c r="G365" i="26"/>
  <c r="H365" i="26"/>
  <c r="F366" i="26"/>
  <c r="G366" i="26"/>
  <c r="H366" i="26"/>
  <c r="F367" i="26"/>
  <c r="G367" i="26"/>
  <c r="H367" i="26"/>
  <c r="F368" i="26"/>
  <c r="G368" i="26"/>
  <c r="H368" i="26"/>
  <c r="F369" i="26"/>
  <c r="G369" i="26"/>
  <c r="H369" i="26"/>
  <c r="F370" i="26"/>
  <c r="G370" i="26"/>
  <c r="H370" i="26"/>
  <c r="F371" i="26"/>
  <c r="G371" i="26"/>
  <c r="H371" i="26"/>
  <c r="F372" i="26"/>
  <c r="G372" i="26"/>
  <c r="H372" i="26"/>
  <c r="F373" i="26"/>
  <c r="G373" i="26"/>
  <c r="H373" i="26"/>
  <c r="F374" i="26"/>
  <c r="G374" i="26"/>
  <c r="H374" i="26"/>
  <c r="F375" i="26"/>
  <c r="G375" i="26"/>
  <c r="H375" i="26"/>
  <c r="F376" i="26"/>
  <c r="G376" i="26"/>
  <c r="H376" i="26"/>
  <c r="F377" i="26"/>
  <c r="G377" i="26"/>
  <c r="H377" i="26"/>
  <c r="F378" i="26"/>
  <c r="G378" i="26"/>
  <c r="H378" i="26"/>
  <c r="F379" i="26"/>
  <c r="G379" i="26"/>
  <c r="H379" i="26"/>
  <c r="F380" i="26"/>
  <c r="G380" i="26"/>
  <c r="H380" i="26"/>
  <c r="F381" i="26"/>
  <c r="G381" i="26"/>
  <c r="H381" i="26"/>
  <c r="F382" i="26"/>
  <c r="G382" i="26"/>
  <c r="H382" i="26"/>
  <c r="F383" i="26"/>
  <c r="G383" i="26"/>
  <c r="H383" i="26"/>
  <c r="F384" i="26"/>
  <c r="G384" i="26"/>
  <c r="H384" i="26"/>
  <c r="F385" i="26"/>
  <c r="G385" i="26"/>
  <c r="H385" i="26"/>
  <c r="F386" i="26"/>
  <c r="G386" i="26"/>
  <c r="H386" i="26"/>
  <c r="F387" i="26"/>
  <c r="G387" i="26"/>
  <c r="H387" i="26"/>
  <c r="F388" i="26"/>
  <c r="G388" i="26"/>
  <c r="H388" i="26"/>
  <c r="F389" i="26"/>
  <c r="G389" i="26"/>
  <c r="H389" i="26"/>
  <c r="F390" i="26"/>
  <c r="G390" i="26"/>
  <c r="H390" i="26"/>
  <c r="F391" i="26"/>
  <c r="G391" i="26"/>
  <c r="H391" i="26"/>
  <c r="F392" i="26"/>
  <c r="G392" i="26"/>
  <c r="H392" i="26"/>
  <c r="F393" i="26"/>
  <c r="G393" i="26"/>
  <c r="H393" i="26"/>
  <c r="F394" i="26"/>
  <c r="G394" i="26"/>
  <c r="H394" i="26"/>
  <c r="F395" i="26"/>
  <c r="G395" i="26"/>
  <c r="H395" i="26"/>
  <c r="F396" i="26"/>
  <c r="G396" i="26"/>
  <c r="H396" i="26"/>
  <c r="F397" i="26"/>
  <c r="G397" i="26"/>
  <c r="H397" i="26"/>
  <c r="F398" i="26"/>
  <c r="G398" i="26"/>
  <c r="H398" i="26"/>
  <c r="F399" i="26"/>
  <c r="G399" i="26"/>
  <c r="H399" i="26"/>
  <c r="F400" i="26"/>
  <c r="G400" i="26"/>
  <c r="H400" i="26"/>
  <c r="F401" i="26"/>
  <c r="G401" i="26"/>
  <c r="H401" i="26"/>
  <c r="F402" i="26"/>
  <c r="G402" i="26"/>
  <c r="H402" i="26"/>
  <c r="F403" i="26"/>
  <c r="G403" i="26"/>
  <c r="H403" i="26"/>
  <c r="F404" i="26"/>
  <c r="G404" i="26"/>
  <c r="H404" i="26"/>
  <c r="F405" i="26"/>
  <c r="G405" i="26"/>
  <c r="H405" i="26"/>
  <c r="F406" i="26"/>
  <c r="G406" i="26"/>
  <c r="H406" i="26"/>
  <c r="F407" i="26"/>
  <c r="G407" i="26"/>
  <c r="H407" i="26"/>
  <c r="F408" i="26"/>
  <c r="G408" i="26"/>
  <c r="H408" i="26"/>
  <c r="F409" i="26"/>
  <c r="G409" i="26"/>
  <c r="H409" i="26"/>
  <c r="F410" i="26"/>
  <c r="G410" i="26"/>
  <c r="H410" i="26"/>
  <c r="F411" i="26"/>
  <c r="G411" i="26"/>
  <c r="H411" i="26"/>
  <c r="F412" i="26"/>
  <c r="G412" i="26"/>
  <c r="H412" i="26"/>
  <c r="F413" i="26"/>
  <c r="G413" i="26"/>
  <c r="H413" i="26"/>
  <c r="F414" i="26"/>
  <c r="G414" i="26"/>
  <c r="H414" i="26"/>
  <c r="F415" i="26"/>
  <c r="G415" i="26"/>
  <c r="H415" i="26"/>
  <c r="F416" i="26"/>
  <c r="G416" i="26"/>
  <c r="H416" i="26"/>
  <c r="F417" i="26"/>
  <c r="G417" i="26"/>
  <c r="H417" i="26"/>
  <c r="F418" i="26"/>
  <c r="G418" i="26"/>
  <c r="H418" i="26"/>
  <c r="F419" i="26"/>
  <c r="G419" i="26"/>
  <c r="H419" i="26"/>
  <c r="F420" i="26"/>
  <c r="G420" i="26"/>
  <c r="H420" i="26"/>
  <c r="F421" i="26"/>
  <c r="G421" i="26"/>
  <c r="H421" i="26"/>
  <c r="F422" i="26"/>
  <c r="G422" i="26"/>
  <c r="H422" i="26"/>
  <c r="F423" i="26"/>
  <c r="G423" i="26"/>
  <c r="H423" i="26"/>
  <c r="F424" i="26"/>
  <c r="G424" i="26"/>
  <c r="H424" i="26"/>
  <c r="F425" i="26"/>
  <c r="G425" i="26"/>
  <c r="H425" i="26"/>
  <c r="F426" i="26"/>
  <c r="G426" i="26"/>
  <c r="H426" i="26"/>
  <c r="F427" i="26"/>
  <c r="G427" i="26"/>
  <c r="H427" i="26"/>
  <c r="F428" i="26"/>
  <c r="G428" i="26"/>
  <c r="H428" i="26"/>
  <c r="F429" i="26"/>
  <c r="G429" i="26"/>
  <c r="H429" i="26"/>
  <c r="F430" i="26"/>
  <c r="G430" i="26"/>
  <c r="H430" i="26"/>
  <c r="F431" i="26"/>
  <c r="G431" i="26"/>
  <c r="H431" i="26"/>
  <c r="F432" i="26"/>
  <c r="G432" i="26"/>
  <c r="H432" i="26"/>
  <c r="F433" i="26"/>
  <c r="G433" i="26"/>
  <c r="H433" i="26"/>
  <c r="F434" i="26"/>
  <c r="G434" i="26"/>
  <c r="H434" i="26"/>
  <c r="F435" i="26"/>
  <c r="G435" i="26"/>
  <c r="H435" i="26"/>
  <c r="F436" i="26"/>
  <c r="G436" i="26"/>
  <c r="H436" i="26"/>
  <c r="F437" i="26"/>
  <c r="G437" i="26"/>
  <c r="H437" i="26"/>
  <c r="F438" i="26"/>
  <c r="G438" i="26"/>
  <c r="H438" i="26"/>
  <c r="F439" i="26"/>
  <c r="G439" i="26"/>
  <c r="H439" i="26"/>
  <c r="F440" i="26"/>
  <c r="G440" i="26"/>
  <c r="H440" i="26"/>
  <c r="F441" i="26"/>
  <c r="G441" i="26"/>
  <c r="H441" i="26"/>
  <c r="F442" i="26"/>
  <c r="G442" i="26"/>
  <c r="H442" i="26"/>
  <c r="F443" i="26"/>
  <c r="G443" i="26"/>
  <c r="H443" i="26"/>
  <c r="F444" i="26"/>
  <c r="G444" i="26"/>
  <c r="H444" i="26"/>
  <c r="F445" i="26"/>
  <c r="G445" i="26"/>
  <c r="H445" i="26"/>
  <c r="F446" i="26"/>
  <c r="G446" i="26"/>
  <c r="H446" i="26"/>
  <c r="F447" i="26"/>
  <c r="G447" i="26"/>
  <c r="H447" i="26"/>
  <c r="F448" i="26"/>
  <c r="G448" i="26"/>
  <c r="H448" i="26"/>
  <c r="F449" i="26"/>
  <c r="G449" i="26"/>
  <c r="H449" i="26"/>
  <c r="F450" i="26"/>
  <c r="G450" i="26"/>
  <c r="H450" i="26"/>
  <c r="F451" i="26"/>
  <c r="G451" i="26"/>
  <c r="H451" i="26"/>
  <c r="F452" i="26"/>
  <c r="G452" i="26"/>
  <c r="H452" i="26"/>
  <c r="F453" i="26"/>
  <c r="G453" i="26"/>
  <c r="H453" i="26"/>
  <c r="F454" i="26"/>
  <c r="G454" i="26"/>
  <c r="H454" i="26"/>
  <c r="F455" i="26"/>
  <c r="G455" i="26"/>
  <c r="H455" i="26"/>
  <c r="F456" i="26"/>
  <c r="G456" i="26"/>
  <c r="H456" i="26"/>
  <c r="F457" i="26"/>
  <c r="G457" i="26"/>
  <c r="H457" i="26"/>
  <c r="F458" i="26"/>
  <c r="G458" i="26"/>
  <c r="H458" i="26"/>
  <c r="F459" i="26"/>
  <c r="G459" i="26"/>
  <c r="H459" i="26"/>
  <c r="F460" i="26"/>
  <c r="G460" i="26"/>
  <c r="H460" i="26"/>
  <c r="F461" i="26"/>
  <c r="G461" i="26"/>
  <c r="H461" i="26"/>
  <c r="F462" i="26"/>
  <c r="G462" i="26"/>
  <c r="H462" i="26"/>
  <c r="F463" i="26"/>
  <c r="G463" i="26"/>
  <c r="H463" i="26"/>
  <c r="F464" i="26"/>
  <c r="G464" i="26"/>
  <c r="H464" i="26"/>
  <c r="F465" i="26"/>
  <c r="G465" i="26"/>
  <c r="H465" i="26"/>
  <c r="F466" i="26"/>
  <c r="G466" i="26"/>
  <c r="H466" i="26"/>
  <c r="F467" i="26"/>
  <c r="G467" i="26"/>
  <c r="H467" i="26"/>
  <c r="F468" i="26"/>
  <c r="G468" i="26"/>
  <c r="H468" i="26"/>
  <c r="F469" i="26"/>
  <c r="G469" i="26"/>
  <c r="H469" i="26"/>
  <c r="F470" i="26"/>
  <c r="G470" i="26"/>
  <c r="H470" i="26"/>
  <c r="F471" i="26"/>
  <c r="G471" i="26"/>
  <c r="H471" i="26"/>
  <c r="F472" i="26"/>
  <c r="G472" i="26"/>
  <c r="H472" i="26"/>
  <c r="F473" i="26"/>
  <c r="G473" i="26"/>
  <c r="H473" i="26"/>
  <c r="F474" i="26"/>
  <c r="G474" i="26"/>
  <c r="H474" i="26"/>
  <c r="F475" i="26"/>
  <c r="G475" i="26"/>
  <c r="H475" i="26"/>
  <c r="F476" i="26"/>
  <c r="G476" i="26"/>
  <c r="H476" i="26"/>
  <c r="F477" i="26"/>
  <c r="G477" i="26"/>
  <c r="H477" i="26"/>
  <c r="F478" i="26"/>
  <c r="G478" i="26"/>
  <c r="H478" i="26"/>
  <c r="F479" i="26"/>
  <c r="G479" i="26"/>
  <c r="H479" i="26"/>
  <c r="F480" i="26"/>
  <c r="G480" i="26"/>
  <c r="H480" i="26"/>
  <c r="F481" i="26"/>
  <c r="G481" i="26"/>
  <c r="H481" i="26"/>
  <c r="F482" i="26"/>
  <c r="G482" i="26"/>
  <c r="H482" i="26"/>
  <c r="F483" i="26"/>
  <c r="G483" i="26"/>
  <c r="H483" i="26"/>
  <c r="F484" i="26"/>
  <c r="G484" i="26"/>
  <c r="H484" i="26"/>
  <c r="F485" i="26"/>
  <c r="G485" i="26"/>
  <c r="H485" i="26"/>
  <c r="F486" i="26"/>
  <c r="G486" i="26"/>
  <c r="H486" i="26"/>
  <c r="F487" i="26"/>
  <c r="G487" i="26"/>
  <c r="H487" i="26"/>
  <c r="F488" i="26"/>
  <c r="G488" i="26"/>
  <c r="H488" i="26"/>
  <c r="F489" i="26"/>
  <c r="G489" i="26"/>
  <c r="H489" i="26"/>
  <c r="F490" i="26"/>
  <c r="G490" i="26"/>
  <c r="H490" i="26"/>
  <c r="F491" i="26"/>
  <c r="G491" i="26"/>
  <c r="H491" i="26"/>
  <c r="F492" i="26"/>
  <c r="G492" i="26"/>
  <c r="H492" i="26"/>
  <c r="F493" i="26"/>
  <c r="G493" i="26"/>
  <c r="H493" i="26"/>
  <c r="F494" i="26"/>
  <c r="G494" i="26"/>
  <c r="H494" i="26"/>
  <c r="F495" i="26"/>
  <c r="G495" i="26"/>
  <c r="H495" i="26"/>
  <c r="F496" i="26"/>
  <c r="G496" i="26"/>
  <c r="H496" i="26"/>
  <c r="F497" i="26"/>
  <c r="G497" i="26"/>
  <c r="H497" i="26"/>
  <c r="F498" i="26"/>
  <c r="G498" i="26"/>
  <c r="H498" i="26"/>
  <c r="F499" i="26"/>
  <c r="G499" i="26"/>
  <c r="H499" i="26"/>
  <c r="F500" i="26"/>
  <c r="G500" i="26"/>
  <c r="H500" i="26"/>
  <c r="F501" i="26"/>
  <c r="G501" i="26"/>
  <c r="H501" i="26"/>
  <c r="F502" i="26"/>
  <c r="G502" i="26"/>
  <c r="H502" i="26"/>
  <c r="F503" i="26"/>
  <c r="G503" i="26"/>
  <c r="H503" i="26"/>
  <c r="F504" i="26"/>
  <c r="G504" i="26"/>
  <c r="H504" i="26"/>
  <c r="F505" i="26"/>
  <c r="G505" i="26"/>
  <c r="H505" i="26"/>
  <c r="F506" i="26"/>
  <c r="G506" i="26"/>
  <c r="H506" i="26"/>
  <c r="F507" i="26"/>
  <c r="G507" i="26"/>
  <c r="H507" i="26"/>
  <c r="F508" i="26"/>
  <c r="G508" i="26"/>
  <c r="H508" i="26"/>
  <c r="F509" i="26"/>
  <c r="G509" i="26"/>
  <c r="H509" i="26"/>
  <c r="F510" i="26"/>
  <c r="G510" i="26"/>
  <c r="H510" i="26"/>
  <c r="F511" i="26"/>
  <c r="G511" i="26"/>
  <c r="H511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F36" i="26"/>
  <c r="G36" i="26"/>
  <c r="H36" i="26"/>
  <c r="B37" i="40"/>
  <c r="F37" i="40"/>
  <c r="G37" i="40"/>
  <c r="H37" i="40"/>
  <c r="B38" i="40"/>
  <c r="F38" i="40"/>
  <c r="G38" i="40"/>
  <c r="H38" i="40"/>
  <c r="B39" i="40"/>
  <c r="F39" i="40"/>
  <c r="G39" i="40"/>
  <c r="H39" i="40"/>
  <c r="B40" i="40"/>
  <c r="F40" i="40"/>
  <c r="G40" i="40"/>
  <c r="H40" i="40"/>
  <c r="B41" i="40"/>
  <c r="F41" i="40"/>
  <c r="G41" i="40"/>
  <c r="H41" i="40"/>
  <c r="B42" i="40"/>
  <c r="F42" i="40"/>
  <c r="G42" i="40"/>
  <c r="H42" i="40"/>
  <c r="B43" i="40"/>
  <c r="F43" i="40"/>
  <c r="G43" i="40"/>
  <c r="H43" i="40"/>
  <c r="B44" i="40"/>
  <c r="F44" i="40"/>
  <c r="G44" i="40"/>
  <c r="H44" i="40"/>
  <c r="B45" i="40"/>
  <c r="F45" i="40"/>
  <c r="G45" i="40"/>
  <c r="H45" i="40"/>
  <c r="B46" i="40"/>
  <c r="F46" i="40"/>
  <c r="G46" i="40"/>
  <c r="H46" i="40"/>
  <c r="B47" i="40"/>
  <c r="F47" i="40"/>
  <c r="G47" i="40"/>
  <c r="H47" i="40"/>
  <c r="B48" i="40"/>
  <c r="F48" i="40"/>
  <c r="G48" i="40"/>
  <c r="H48" i="40"/>
  <c r="B49" i="40"/>
  <c r="F49" i="40"/>
  <c r="G49" i="40"/>
  <c r="H49" i="40"/>
  <c r="B50" i="40"/>
  <c r="F50" i="40"/>
  <c r="G50" i="40"/>
  <c r="H50" i="40"/>
  <c r="B51" i="40"/>
  <c r="F51" i="40"/>
  <c r="G51" i="40"/>
  <c r="H51" i="40"/>
  <c r="B52" i="40"/>
  <c r="F52" i="40"/>
  <c r="G52" i="40"/>
  <c r="H52" i="40"/>
  <c r="B53" i="40"/>
  <c r="F53" i="40"/>
  <c r="G53" i="40"/>
  <c r="H53" i="40"/>
  <c r="B54" i="40"/>
  <c r="F54" i="40"/>
  <c r="G54" i="40"/>
  <c r="H54" i="40"/>
  <c r="B55" i="40"/>
  <c r="F55" i="40"/>
  <c r="G55" i="40"/>
  <c r="H55" i="40"/>
  <c r="B56" i="40"/>
  <c r="F56" i="40"/>
  <c r="G56" i="40"/>
  <c r="H56" i="40"/>
  <c r="B57" i="40"/>
  <c r="F57" i="40"/>
  <c r="G57" i="40"/>
  <c r="H57" i="40"/>
  <c r="B58" i="40"/>
  <c r="F58" i="40"/>
  <c r="G58" i="40"/>
  <c r="H58" i="40"/>
  <c r="B59" i="40"/>
  <c r="F59" i="40"/>
  <c r="G59" i="40"/>
  <c r="H59" i="40"/>
  <c r="B60" i="40"/>
  <c r="F60" i="40"/>
  <c r="G60" i="40"/>
  <c r="H60" i="40"/>
  <c r="B61" i="40"/>
  <c r="F61" i="40"/>
  <c r="G61" i="40"/>
  <c r="H61" i="40"/>
  <c r="B62" i="40"/>
  <c r="F62" i="40"/>
  <c r="G62" i="40"/>
  <c r="H62" i="40"/>
  <c r="B63" i="40"/>
  <c r="F63" i="40"/>
  <c r="G63" i="40"/>
  <c r="H63" i="40"/>
  <c r="B64" i="40"/>
  <c r="F64" i="40"/>
  <c r="G64" i="40"/>
  <c r="H64" i="40"/>
  <c r="B65" i="40"/>
  <c r="F65" i="40"/>
  <c r="G65" i="40"/>
  <c r="H65" i="40"/>
  <c r="B66" i="40"/>
  <c r="F66" i="40"/>
  <c r="G66" i="40"/>
  <c r="H66" i="40"/>
  <c r="B67" i="40"/>
  <c r="F67" i="40"/>
  <c r="G67" i="40"/>
  <c r="H67" i="40"/>
  <c r="B68" i="40"/>
  <c r="F68" i="40"/>
  <c r="G68" i="40"/>
  <c r="H68" i="40"/>
  <c r="B69" i="40"/>
  <c r="F69" i="40"/>
  <c r="G69" i="40"/>
  <c r="H69" i="40"/>
  <c r="B70" i="40"/>
  <c r="F70" i="40"/>
  <c r="G70" i="40"/>
  <c r="H70" i="40"/>
  <c r="B71" i="40"/>
  <c r="F71" i="40"/>
  <c r="G71" i="40"/>
  <c r="H71" i="40"/>
  <c r="B72" i="40"/>
  <c r="F72" i="40"/>
  <c r="G72" i="40"/>
  <c r="H72" i="40"/>
  <c r="B73" i="40"/>
  <c r="F73" i="40"/>
  <c r="G73" i="40"/>
  <c r="H73" i="40"/>
  <c r="B74" i="40"/>
  <c r="F74" i="40"/>
  <c r="G74" i="40"/>
  <c r="H74" i="40"/>
  <c r="B75" i="40"/>
  <c r="F75" i="40"/>
  <c r="G75" i="40"/>
  <c r="H75" i="40"/>
  <c r="B76" i="40"/>
  <c r="F76" i="40"/>
  <c r="G76" i="40"/>
  <c r="H76" i="40"/>
  <c r="B77" i="40"/>
  <c r="F77" i="40"/>
  <c r="G77" i="40"/>
  <c r="H77" i="40"/>
  <c r="B78" i="40"/>
  <c r="F78" i="40"/>
  <c r="G78" i="40"/>
  <c r="H78" i="40"/>
  <c r="B79" i="40"/>
  <c r="F79" i="40"/>
  <c r="G79" i="40"/>
  <c r="H79" i="40"/>
  <c r="B80" i="40"/>
  <c r="F80" i="40"/>
  <c r="G80" i="40"/>
  <c r="H80" i="40"/>
  <c r="B81" i="40"/>
  <c r="F81" i="40"/>
  <c r="G81" i="40"/>
  <c r="H81" i="40"/>
  <c r="B82" i="40"/>
  <c r="F82" i="40"/>
  <c r="G82" i="40"/>
  <c r="H82" i="40"/>
  <c r="B83" i="40"/>
  <c r="F83" i="40"/>
  <c r="G83" i="40"/>
  <c r="H83" i="40"/>
  <c r="B84" i="40"/>
  <c r="F84" i="40"/>
  <c r="G84" i="40"/>
  <c r="H84" i="40"/>
  <c r="B85" i="40"/>
  <c r="F85" i="40"/>
  <c r="G85" i="40"/>
  <c r="H85" i="40"/>
  <c r="B86" i="40"/>
  <c r="F86" i="40"/>
  <c r="G86" i="40"/>
  <c r="H86" i="40"/>
  <c r="B87" i="40"/>
  <c r="F87" i="40"/>
  <c r="G87" i="40"/>
  <c r="H87" i="40"/>
  <c r="B88" i="40"/>
  <c r="F88" i="40"/>
  <c r="G88" i="40"/>
  <c r="H88" i="40"/>
  <c r="B89" i="40"/>
  <c r="F89" i="40"/>
  <c r="G89" i="40"/>
  <c r="H89" i="40"/>
  <c r="B90" i="40"/>
  <c r="F90" i="40"/>
  <c r="G90" i="40"/>
  <c r="H90" i="40"/>
  <c r="B91" i="40"/>
  <c r="F91" i="40"/>
  <c r="G91" i="40"/>
  <c r="H91" i="40"/>
  <c r="B92" i="40"/>
  <c r="F92" i="40"/>
  <c r="G92" i="40"/>
  <c r="H92" i="40"/>
  <c r="B93" i="40"/>
  <c r="F93" i="40"/>
  <c r="G93" i="40"/>
  <c r="H93" i="40"/>
  <c r="B94" i="40"/>
  <c r="F94" i="40"/>
  <c r="G94" i="40"/>
  <c r="H94" i="40"/>
  <c r="B95" i="40"/>
  <c r="F95" i="40"/>
  <c r="G95" i="40"/>
  <c r="H95" i="40"/>
  <c r="B96" i="40"/>
  <c r="F96" i="40"/>
  <c r="G96" i="40"/>
  <c r="H96" i="40"/>
  <c r="B97" i="40"/>
  <c r="F97" i="40"/>
  <c r="G97" i="40"/>
  <c r="H97" i="40"/>
  <c r="B98" i="40"/>
  <c r="F98" i="40"/>
  <c r="G98" i="40"/>
  <c r="H98" i="40"/>
  <c r="B99" i="40"/>
  <c r="F99" i="40"/>
  <c r="G99" i="40"/>
  <c r="H99" i="40"/>
  <c r="B100" i="40"/>
  <c r="F100" i="40"/>
  <c r="G100" i="40"/>
  <c r="H100" i="40"/>
  <c r="B101" i="40"/>
  <c r="F101" i="40"/>
  <c r="G101" i="40"/>
  <c r="H101" i="40"/>
  <c r="B102" i="40"/>
  <c r="F102" i="40"/>
  <c r="G102" i="40"/>
  <c r="H102" i="40"/>
  <c r="B103" i="40"/>
  <c r="F103" i="40"/>
  <c r="G103" i="40"/>
  <c r="H103" i="40"/>
  <c r="B104" i="40"/>
  <c r="F104" i="40"/>
  <c r="G104" i="40"/>
  <c r="H104" i="40"/>
  <c r="B105" i="40"/>
  <c r="F105" i="40"/>
  <c r="G105" i="40"/>
  <c r="H105" i="40"/>
  <c r="B106" i="40"/>
  <c r="F106" i="40"/>
  <c r="G106" i="40"/>
  <c r="H106" i="40"/>
  <c r="B107" i="40"/>
  <c r="F107" i="40"/>
  <c r="G107" i="40"/>
  <c r="H107" i="40"/>
  <c r="B108" i="40"/>
  <c r="F108" i="40"/>
  <c r="G108" i="40"/>
  <c r="H108" i="40"/>
  <c r="B109" i="40"/>
  <c r="F109" i="40"/>
  <c r="G109" i="40"/>
  <c r="H109" i="40"/>
  <c r="B110" i="40"/>
  <c r="F110" i="40"/>
  <c r="G110" i="40"/>
  <c r="H110" i="40"/>
  <c r="B111" i="40"/>
  <c r="F111" i="40"/>
  <c r="G111" i="40"/>
  <c r="H111" i="40"/>
  <c r="B112" i="40"/>
  <c r="F112" i="40"/>
  <c r="G112" i="40"/>
  <c r="H112" i="40"/>
  <c r="B113" i="40"/>
  <c r="F113" i="40"/>
  <c r="G113" i="40"/>
  <c r="H113" i="40"/>
  <c r="B114" i="40"/>
  <c r="F114" i="40"/>
  <c r="G114" i="40"/>
  <c r="H114" i="40"/>
  <c r="B115" i="40"/>
  <c r="F115" i="40"/>
  <c r="G115" i="40"/>
  <c r="H115" i="40"/>
  <c r="B116" i="40"/>
  <c r="F116" i="40"/>
  <c r="G116" i="40"/>
  <c r="H116" i="40"/>
  <c r="B117" i="40"/>
  <c r="F117" i="40"/>
  <c r="G117" i="40"/>
  <c r="H117" i="40"/>
  <c r="B118" i="40"/>
  <c r="F118" i="40"/>
  <c r="G118" i="40"/>
  <c r="H118" i="40"/>
  <c r="B119" i="40"/>
  <c r="F119" i="40"/>
  <c r="G119" i="40"/>
  <c r="H119" i="40"/>
  <c r="B120" i="40"/>
  <c r="F120" i="40"/>
  <c r="G120" i="40"/>
  <c r="H120" i="40"/>
  <c r="B121" i="40"/>
  <c r="F121" i="40"/>
  <c r="G121" i="40"/>
  <c r="H121" i="40"/>
  <c r="B122" i="40"/>
  <c r="F122" i="40"/>
  <c r="G122" i="40"/>
  <c r="H122" i="40"/>
  <c r="B123" i="40"/>
  <c r="F123" i="40"/>
  <c r="G123" i="40"/>
  <c r="H123" i="40"/>
  <c r="B124" i="40"/>
  <c r="F124" i="40"/>
  <c r="G124" i="40"/>
  <c r="H124" i="40"/>
  <c r="B125" i="40"/>
  <c r="F125" i="40"/>
  <c r="G125" i="40"/>
  <c r="H125" i="40"/>
  <c r="B126" i="40"/>
  <c r="F126" i="40"/>
  <c r="G126" i="40"/>
  <c r="H126" i="40"/>
  <c r="B127" i="40"/>
  <c r="F127" i="40"/>
  <c r="G127" i="40"/>
  <c r="H127" i="40"/>
  <c r="B128" i="40"/>
  <c r="F128" i="40"/>
  <c r="G128" i="40"/>
  <c r="H128" i="40"/>
  <c r="B129" i="40"/>
  <c r="F129" i="40"/>
  <c r="G129" i="40"/>
  <c r="H129" i="40"/>
  <c r="B130" i="40"/>
  <c r="F130" i="40"/>
  <c r="G130" i="40"/>
  <c r="H130" i="40"/>
  <c r="B131" i="40"/>
  <c r="F131" i="40"/>
  <c r="G131" i="40"/>
  <c r="H131" i="40"/>
  <c r="B132" i="40"/>
  <c r="F132" i="40"/>
  <c r="G132" i="40"/>
  <c r="H132" i="40"/>
  <c r="B133" i="40"/>
  <c r="F133" i="40"/>
  <c r="G133" i="40"/>
  <c r="H133" i="40"/>
  <c r="B134" i="40"/>
  <c r="F134" i="40"/>
  <c r="G134" i="40"/>
  <c r="H134" i="40"/>
  <c r="B135" i="40"/>
  <c r="F135" i="40"/>
  <c r="G135" i="40"/>
  <c r="H135" i="40"/>
  <c r="B136" i="40"/>
  <c r="F136" i="40"/>
  <c r="G136" i="40"/>
  <c r="H136" i="40"/>
  <c r="B137" i="40"/>
  <c r="F137" i="40"/>
  <c r="G137" i="40"/>
  <c r="H137" i="40"/>
  <c r="B138" i="40"/>
  <c r="F138" i="40"/>
  <c r="G138" i="40"/>
  <c r="H138" i="40"/>
  <c r="B139" i="40"/>
  <c r="F139" i="40"/>
  <c r="G139" i="40"/>
  <c r="H139" i="40"/>
  <c r="B140" i="40"/>
  <c r="F140" i="40"/>
  <c r="G140" i="40"/>
  <c r="H140" i="40"/>
  <c r="B141" i="40"/>
  <c r="F141" i="40"/>
  <c r="G141" i="40"/>
  <c r="H141" i="40"/>
  <c r="B142" i="40"/>
  <c r="F142" i="40"/>
  <c r="G142" i="40"/>
  <c r="H142" i="40"/>
  <c r="B143" i="40"/>
  <c r="F143" i="40"/>
  <c r="G143" i="40"/>
  <c r="H143" i="40"/>
  <c r="B144" i="40"/>
  <c r="F144" i="40"/>
  <c r="G144" i="40"/>
  <c r="H144" i="40"/>
  <c r="B145" i="40"/>
  <c r="F145" i="40"/>
  <c r="G145" i="40"/>
  <c r="H145" i="40"/>
  <c r="B146" i="40"/>
  <c r="F146" i="40"/>
  <c r="G146" i="40"/>
  <c r="H146" i="40"/>
  <c r="B147" i="40"/>
  <c r="F147" i="40"/>
  <c r="G147" i="40"/>
  <c r="H147" i="40"/>
  <c r="B148" i="40"/>
  <c r="F148" i="40"/>
  <c r="G148" i="40"/>
  <c r="H148" i="40"/>
  <c r="B149" i="40"/>
  <c r="F149" i="40"/>
  <c r="G149" i="40"/>
  <c r="H149" i="40"/>
  <c r="B150" i="40"/>
  <c r="F150" i="40"/>
  <c r="G150" i="40"/>
  <c r="H150" i="40"/>
  <c r="B151" i="40"/>
  <c r="F151" i="40"/>
  <c r="G151" i="40"/>
  <c r="H151" i="40"/>
  <c r="B152" i="40"/>
  <c r="F152" i="40"/>
  <c r="G152" i="40"/>
  <c r="H152" i="40"/>
  <c r="B153" i="40"/>
  <c r="F153" i="40"/>
  <c r="G153" i="40"/>
  <c r="H153" i="40"/>
  <c r="B154" i="40"/>
  <c r="F154" i="40"/>
  <c r="G154" i="40"/>
  <c r="H154" i="40"/>
  <c r="B155" i="40"/>
  <c r="F155" i="40"/>
  <c r="G155" i="40"/>
  <c r="H155" i="40"/>
  <c r="B156" i="40"/>
  <c r="F156" i="40"/>
  <c r="G156" i="40"/>
  <c r="H156" i="40"/>
  <c r="B157" i="40"/>
  <c r="F157" i="40"/>
  <c r="G157" i="40"/>
  <c r="H157" i="40"/>
  <c r="B158" i="40"/>
  <c r="F158" i="40"/>
  <c r="G158" i="40"/>
  <c r="H158" i="40"/>
  <c r="B159" i="40"/>
  <c r="F159" i="40"/>
  <c r="G159" i="40"/>
  <c r="H159" i="40"/>
  <c r="B160" i="40"/>
  <c r="F160" i="40"/>
  <c r="G160" i="40"/>
  <c r="H160" i="40"/>
  <c r="B161" i="40"/>
  <c r="F161" i="40"/>
  <c r="G161" i="40"/>
  <c r="H161" i="40"/>
  <c r="B162" i="40"/>
  <c r="F162" i="40"/>
  <c r="G162" i="40"/>
  <c r="H162" i="40"/>
  <c r="B163" i="40"/>
  <c r="F163" i="40"/>
  <c r="G163" i="40"/>
  <c r="H163" i="40"/>
  <c r="B164" i="40"/>
  <c r="F164" i="40"/>
  <c r="G164" i="40"/>
  <c r="H164" i="40"/>
  <c r="B165" i="40"/>
  <c r="F165" i="40"/>
  <c r="G165" i="40"/>
  <c r="H165" i="40"/>
  <c r="B166" i="40"/>
  <c r="F166" i="40"/>
  <c r="G166" i="40"/>
  <c r="H166" i="40"/>
  <c r="B167" i="40"/>
  <c r="F167" i="40"/>
  <c r="G167" i="40"/>
  <c r="H167" i="40"/>
  <c r="B168" i="40"/>
  <c r="F168" i="40"/>
  <c r="G168" i="40"/>
  <c r="H168" i="40"/>
  <c r="B169" i="40"/>
  <c r="F169" i="40"/>
  <c r="G169" i="40"/>
  <c r="H169" i="40"/>
  <c r="B170" i="40"/>
  <c r="F170" i="40"/>
  <c r="G170" i="40"/>
  <c r="H170" i="40"/>
  <c r="B171" i="40"/>
  <c r="F171" i="40"/>
  <c r="G171" i="40"/>
  <c r="H171" i="40"/>
  <c r="B172" i="40"/>
  <c r="F172" i="40"/>
  <c r="G172" i="40"/>
  <c r="H172" i="40"/>
  <c r="B173" i="40"/>
  <c r="F173" i="40"/>
  <c r="G173" i="40"/>
  <c r="H173" i="40"/>
  <c r="B174" i="40"/>
  <c r="F174" i="40"/>
  <c r="G174" i="40"/>
  <c r="H174" i="40"/>
  <c r="B175" i="40"/>
  <c r="F175" i="40"/>
  <c r="G175" i="40"/>
  <c r="H175" i="40"/>
  <c r="B176" i="40"/>
  <c r="F176" i="40"/>
  <c r="G176" i="40"/>
  <c r="H176" i="40"/>
  <c r="B177" i="40"/>
  <c r="F177" i="40"/>
  <c r="G177" i="40"/>
  <c r="H177" i="40"/>
  <c r="B178" i="40"/>
  <c r="F178" i="40"/>
  <c r="G178" i="40"/>
  <c r="H178" i="40"/>
  <c r="B179" i="40"/>
  <c r="F179" i="40"/>
  <c r="G179" i="40"/>
  <c r="H179" i="40"/>
  <c r="B180" i="40"/>
  <c r="F180" i="40"/>
  <c r="G180" i="40"/>
  <c r="H180" i="40"/>
  <c r="B181" i="40"/>
  <c r="F181" i="40"/>
  <c r="G181" i="40"/>
  <c r="H181" i="40"/>
  <c r="B182" i="40"/>
  <c r="F182" i="40"/>
  <c r="G182" i="40"/>
  <c r="H182" i="40"/>
  <c r="B183" i="40"/>
  <c r="F183" i="40"/>
  <c r="G183" i="40"/>
  <c r="H183" i="40"/>
  <c r="B184" i="40"/>
  <c r="F184" i="40"/>
  <c r="G184" i="40"/>
  <c r="H184" i="40"/>
  <c r="B185" i="40"/>
  <c r="F185" i="40"/>
  <c r="G185" i="40"/>
  <c r="H185" i="40"/>
  <c r="B186" i="40"/>
  <c r="F186" i="40"/>
  <c r="G186" i="40"/>
  <c r="H186" i="40"/>
  <c r="B187" i="40"/>
  <c r="F187" i="40"/>
  <c r="G187" i="40"/>
  <c r="H187" i="40"/>
  <c r="B188" i="40"/>
  <c r="F188" i="40"/>
  <c r="G188" i="40"/>
  <c r="H188" i="40"/>
  <c r="B189" i="40"/>
  <c r="F189" i="40"/>
  <c r="G189" i="40"/>
  <c r="H189" i="40"/>
  <c r="B190" i="40"/>
  <c r="F190" i="40"/>
  <c r="G190" i="40"/>
  <c r="H190" i="40"/>
  <c r="B191" i="40"/>
  <c r="F191" i="40"/>
  <c r="G191" i="40"/>
  <c r="H191" i="40"/>
  <c r="B192" i="40"/>
  <c r="F192" i="40"/>
  <c r="G192" i="40"/>
  <c r="H192" i="40"/>
  <c r="B193" i="40"/>
  <c r="F193" i="40"/>
  <c r="G193" i="40"/>
  <c r="H193" i="40"/>
  <c r="B194" i="40"/>
  <c r="F194" i="40"/>
  <c r="G194" i="40"/>
  <c r="H194" i="40"/>
  <c r="B195" i="40"/>
  <c r="F195" i="40"/>
  <c r="G195" i="40"/>
  <c r="H195" i="40"/>
  <c r="B196" i="40"/>
  <c r="F196" i="40"/>
  <c r="G196" i="40"/>
  <c r="H196" i="40"/>
  <c r="B197" i="40"/>
  <c r="F197" i="40"/>
  <c r="G197" i="40"/>
  <c r="H197" i="40"/>
  <c r="B198" i="40"/>
  <c r="F198" i="40"/>
  <c r="G198" i="40"/>
  <c r="H198" i="40"/>
  <c r="B199" i="40"/>
  <c r="F199" i="40"/>
  <c r="G199" i="40"/>
  <c r="H199" i="40"/>
  <c r="B200" i="40"/>
  <c r="F200" i="40"/>
  <c r="G200" i="40"/>
  <c r="H200" i="40"/>
  <c r="B201" i="40"/>
  <c r="F201" i="40"/>
  <c r="G201" i="40"/>
  <c r="H201" i="40"/>
  <c r="B202" i="40"/>
  <c r="F202" i="40"/>
  <c r="G202" i="40"/>
  <c r="H202" i="40"/>
  <c r="B203" i="40"/>
  <c r="F203" i="40"/>
  <c r="G203" i="40"/>
  <c r="H203" i="40"/>
  <c r="B204" i="40"/>
  <c r="F204" i="40"/>
  <c r="G204" i="40"/>
  <c r="H204" i="40"/>
  <c r="B205" i="40"/>
  <c r="F205" i="40"/>
  <c r="G205" i="40"/>
  <c r="H205" i="40"/>
  <c r="B206" i="40"/>
  <c r="F206" i="40"/>
  <c r="G206" i="40"/>
  <c r="H206" i="40"/>
  <c r="B207" i="40"/>
  <c r="F207" i="40"/>
  <c r="G207" i="40"/>
  <c r="H207" i="40"/>
  <c r="B208" i="40"/>
  <c r="F208" i="40"/>
  <c r="G208" i="40"/>
  <c r="H208" i="40"/>
  <c r="B209" i="40"/>
  <c r="F209" i="40"/>
  <c r="G209" i="40"/>
  <c r="H209" i="40"/>
  <c r="B210" i="40"/>
  <c r="F210" i="40"/>
  <c r="G210" i="40"/>
  <c r="H210" i="40"/>
  <c r="B211" i="40"/>
  <c r="F211" i="40"/>
  <c r="G211" i="40"/>
  <c r="H211" i="40"/>
  <c r="B212" i="40"/>
  <c r="F212" i="40"/>
  <c r="G212" i="40"/>
  <c r="H212" i="40"/>
  <c r="B213" i="40"/>
  <c r="F213" i="40"/>
  <c r="G213" i="40"/>
  <c r="H213" i="40"/>
  <c r="B214" i="40"/>
  <c r="F214" i="40"/>
  <c r="G214" i="40"/>
  <c r="H214" i="40"/>
  <c r="B215" i="40"/>
  <c r="F215" i="40"/>
  <c r="G215" i="40"/>
  <c r="H215" i="40"/>
  <c r="B216" i="40"/>
  <c r="F216" i="40"/>
  <c r="G216" i="40"/>
  <c r="H216" i="40"/>
  <c r="B217" i="40"/>
  <c r="F217" i="40"/>
  <c r="G217" i="40"/>
  <c r="H217" i="40"/>
  <c r="B218" i="40"/>
  <c r="F218" i="40"/>
  <c r="G218" i="40"/>
  <c r="H218" i="40"/>
  <c r="B219" i="40"/>
  <c r="F219" i="40"/>
  <c r="G219" i="40"/>
  <c r="H219" i="40"/>
  <c r="B220" i="40"/>
  <c r="F220" i="40"/>
  <c r="G220" i="40"/>
  <c r="H220" i="40"/>
  <c r="B221" i="40"/>
  <c r="F221" i="40"/>
  <c r="G221" i="40"/>
  <c r="H221" i="40"/>
  <c r="B222" i="40"/>
  <c r="F222" i="40"/>
  <c r="G222" i="40"/>
  <c r="H222" i="40"/>
  <c r="B223" i="40"/>
  <c r="F223" i="40"/>
  <c r="G223" i="40"/>
  <c r="H223" i="40"/>
  <c r="B224" i="40"/>
  <c r="F224" i="40"/>
  <c r="G224" i="40"/>
  <c r="H224" i="40"/>
  <c r="B225" i="40"/>
  <c r="F225" i="40"/>
  <c r="G225" i="40"/>
  <c r="H225" i="40"/>
  <c r="B226" i="40"/>
  <c r="F226" i="40"/>
  <c r="G226" i="40"/>
  <c r="H226" i="40"/>
  <c r="B227" i="40"/>
  <c r="F227" i="40"/>
  <c r="G227" i="40"/>
  <c r="H227" i="40"/>
  <c r="B228" i="40"/>
  <c r="F228" i="40"/>
  <c r="G228" i="40"/>
  <c r="H228" i="40"/>
  <c r="B229" i="40"/>
  <c r="F229" i="40"/>
  <c r="G229" i="40"/>
  <c r="H229" i="40"/>
  <c r="B230" i="40"/>
  <c r="F230" i="40"/>
  <c r="G230" i="40"/>
  <c r="H230" i="40"/>
  <c r="B231" i="40"/>
  <c r="F231" i="40"/>
  <c r="G231" i="40"/>
  <c r="H231" i="40"/>
  <c r="B232" i="40"/>
  <c r="F232" i="40"/>
  <c r="G232" i="40"/>
  <c r="H232" i="40"/>
  <c r="B233" i="40"/>
  <c r="F233" i="40"/>
  <c r="G233" i="40"/>
  <c r="H233" i="40"/>
  <c r="B234" i="40"/>
  <c r="F234" i="40"/>
  <c r="G234" i="40"/>
  <c r="H234" i="40"/>
  <c r="B235" i="40"/>
  <c r="F235" i="40"/>
  <c r="G235" i="40"/>
  <c r="H235" i="40"/>
  <c r="B236" i="40"/>
  <c r="F236" i="40"/>
  <c r="G236" i="40"/>
  <c r="H236" i="40"/>
  <c r="B237" i="40"/>
  <c r="F237" i="40"/>
  <c r="G237" i="40"/>
  <c r="H237" i="40"/>
  <c r="B238" i="40"/>
  <c r="F238" i="40"/>
  <c r="G238" i="40"/>
  <c r="H238" i="40"/>
  <c r="B239" i="40"/>
  <c r="F239" i="40"/>
  <c r="G239" i="40"/>
  <c r="H239" i="40"/>
  <c r="B240" i="40"/>
  <c r="F240" i="40"/>
  <c r="G240" i="40"/>
  <c r="H240" i="40"/>
  <c r="B241" i="40"/>
  <c r="F241" i="40"/>
  <c r="G241" i="40"/>
  <c r="H241" i="40"/>
  <c r="B242" i="40"/>
  <c r="F242" i="40"/>
  <c r="G242" i="40"/>
  <c r="H242" i="40"/>
  <c r="B243" i="40"/>
  <c r="F243" i="40"/>
  <c r="G243" i="40"/>
  <c r="H243" i="40"/>
  <c r="B244" i="40"/>
  <c r="F244" i="40"/>
  <c r="G244" i="40"/>
  <c r="H244" i="40"/>
  <c r="E27" i="40"/>
  <c r="V37" i="45" l="1"/>
  <c r="G32" i="26"/>
  <c r="G32" i="40"/>
  <c r="G31" i="40"/>
  <c r="G30" i="40"/>
  <c r="G29" i="40"/>
  <c r="G28" i="40"/>
  <c r="E32" i="40"/>
  <c r="E31" i="40"/>
  <c r="E30" i="40"/>
  <c r="E29" i="40"/>
  <c r="E28" i="40"/>
  <c r="D32" i="40"/>
  <c r="D31" i="40"/>
  <c r="D30" i="40"/>
  <c r="D29" i="40"/>
  <c r="D28" i="40"/>
  <c r="D27" i="40"/>
  <c r="G31" i="26"/>
  <c r="G30" i="26"/>
  <c r="G29" i="26"/>
  <c r="G28" i="26"/>
  <c r="E32" i="26"/>
  <c r="E31" i="26"/>
  <c r="E30" i="26"/>
  <c r="E29" i="26"/>
  <c r="E28" i="26"/>
  <c r="E27" i="26"/>
  <c r="D32" i="26"/>
  <c r="D31" i="26"/>
  <c r="D30" i="26"/>
  <c r="D29" i="26"/>
  <c r="D28" i="26"/>
  <c r="D27" i="26"/>
  <c r="E30" i="24"/>
  <c r="E29" i="24"/>
  <c r="E28" i="24"/>
  <c r="E27" i="24"/>
  <c r="E26" i="24"/>
  <c r="G30" i="24"/>
  <c r="G29" i="24"/>
  <c r="G28" i="24"/>
  <c r="G27" i="24"/>
  <c r="G26" i="24"/>
  <c r="D30" i="24" l="1"/>
  <c r="D29" i="24"/>
  <c r="D28" i="24"/>
  <c r="D27" i="24"/>
  <c r="D26" i="24"/>
  <c r="F26" i="24" s="1"/>
  <c r="F29" i="40" l="1"/>
  <c r="H29" i="40" s="1"/>
  <c r="H26" i="24"/>
  <c r="F31" i="40"/>
  <c r="H31" i="40" s="1"/>
  <c r="F27" i="40"/>
  <c r="H27" i="40" s="1"/>
  <c r="F32" i="40"/>
  <c r="H32" i="40" s="1"/>
  <c r="F28" i="40"/>
  <c r="H28" i="40" s="1"/>
  <c r="F30" i="40"/>
  <c r="H30" i="40" s="1"/>
  <c r="F31" i="26"/>
  <c r="H31" i="26" s="1"/>
  <c r="F29" i="26"/>
  <c r="H29" i="26" s="1"/>
  <c r="F27" i="26"/>
  <c r="F32" i="26"/>
  <c r="H32" i="26" s="1"/>
  <c r="F30" i="26"/>
  <c r="H30" i="26" s="1"/>
  <c r="F28" i="26"/>
  <c r="H28" i="26" s="1"/>
  <c r="F30" i="24"/>
  <c r="H30" i="24" s="1"/>
  <c r="F29" i="24"/>
  <c r="H29" i="24" s="1"/>
  <c r="F27" i="24"/>
  <c r="H27" i="24" s="1"/>
  <c r="F28" i="24"/>
  <c r="H28" i="24" s="1"/>
  <c r="B35" i="24" l="1"/>
  <c r="G35" i="24"/>
  <c r="H35" i="24"/>
  <c r="G26" i="27" l="1"/>
  <c r="G27" i="27"/>
  <c r="G28" i="27"/>
  <c r="G25" i="27"/>
  <c r="E26" i="27"/>
  <c r="E27" i="27"/>
  <c r="E28" i="27"/>
  <c r="E25" i="27"/>
  <c r="D26" i="27"/>
  <c r="D27" i="27"/>
  <c r="D28" i="27"/>
  <c r="D25" i="27"/>
  <c r="C5" i="40"/>
  <c r="C5" i="26"/>
  <c r="C5" i="24"/>
  <c r="C5" i="27"/>
  <c r="F25" i="27" l="1"/>
  <c r="H25" i="27" s="1"/>
  <c r="F28" i="27"/>
  <c r="H28" i="27" s="1"/>
  <c r="F27" i="27"/>
  <c r="H27" i="27" s="1"/>
  <c r="F26" i="27"/>
  <c r="H26" i="27" s="1"/>
  <c r="C2" i="39" l="1"/>
  <c r="B3" i="24" l="1"/>
  <c r="O7" i="39" l="1"/>
  <c r="N7" i="39"/>
  <c r="B3" i="27" l="1"/>
  <c r="B3" i="26"/>
  <c r="N32" i="39"/>
  <c r="P7" i="39" l="1" a="1"/>
  <c r="P7" i="39" s="1"/>
  <c r="P20" i="39" a="1"/>
  <c r="P20" i="39" s="1"/>
  <c r="P35" i="39" a="1"/>
  <c r="P35" i="39" s="1"/>
  <c r="P34" i="39" a="1"/>
  <c r="P34" i="39" s="1"/>
  <c r="P33" i="39" a="1"/>
  <c r="P33" i="39" s="1"/>
  <c r="P30" i="39" a="1"/>
  <c r="P30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17" i="39" a="1"/>
  <c r="P17" i="39" s="1"/>
  <c r="P16" i="39" a="1"/>
  <c r="P16" i="39" s="1"/>
  <c r="P15" i="39" a="1"/>
  <c r="P15" i="39" s="1"/>
  <c r="P14" i="39" a="1"/>
  <c r="P14" i="39" s="1"/>
  <c r="P13" i="39" a="1"/>
  <c r="P13" i="39" s="1"/>
  <c r="P8" i="39" a="1"/>
  <c r="P8" i="39" s="1"/>
  <c r="P9" i="39" a="1"/>
  <c r="P9" i="39" s="1"/>
  <c r="P10" i="39" a="1"/>
  <c r="P10" i="39" s="1"/>
  <c r="O12" i="39"/>
  <c r="N12" i="39"/>
  <c r="O19" i="39"/>
  <c r="N19" i="39"/>
  <c r="O32" i="39"/>
  <c r="P32" i="39" s="1" a="1"/>
  <c r="P32" i="39" s="1"/>
  <c r="P19" i="39" l="1" a="1"/>
  <c r="P19" i="39" s="1"/>
  <c r="N6" i="39"/>
  <c r="N37" i="39" s="1"/>
  <c r="O6" i="39"/>
  <c r="P6" i="39" s="1" a="1"/>
  <c r="P6" i="39" s="1"/>
  <c r="P12" i="39" a="1"/>
  <c r="P12" i="39" s="1"/>
  <c r="P37" i="39" l="1"/>
  <c r="O37" i="39"/>
  <c r="H3" i="2"/>
  <c r="H13" i="26" l="1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G503" i="40"/>
  <c r="H503" i="40"/>
  <c r="G504" i="40"/>
  <c r="H504" i="40"/>
  <c r="G505" i="40"/>
  <c r="H505" i="40"/>
  <c r="G506" i="40"/>
  <c r="H506" i="40"/>
  <c r="G507" i="40"/>
  <c r="H507" i="40"/>
  <c r="G508" i="40"/>
  <c r="H508" i="40"/>
  <c r="G509" i="40"/>
  <c r="H509" i="40"/>
  <c r="G510" i="40"/>
  <c r="H510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F503" i="40"/>
  <c r="F504" i="40"/>
  <c r="F505" i="40"/>
  <c r="F506" i="40"/>
  <c r="F507" i="40"/>
  <c r="F508" i="40"/>
  <c r="F509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502" i="40"/>
  <c r="B503" i="40"/>
  <c r="B504" i="40"/>
  <c r="B505" i="40"/>
  <c r="B506" i="40"/>
  <c r="B507" i="40"/>
  <c r="B508" i="40"/>
  <c r="B509" i="40"/>
  <c r="B36" i="40"/>
  <c r="F36" i="40"/>
  <c r="F34" i="40" s="1"/>
  <c r="G36" i="40"/>
  <c r="G34" i="40" s="1"/>
  <c r="H36" i="40"/>
  <c r="H34" i="40" s="1"/>
  <c r="H10" i="40" l="1"/>
  <c r="B33" i="27" l="1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32" i="27"/>
  <c r="H31" i="27"/>
  <c r="E14" i="26"/>
  <c r="E15" i="26"/>
  <c r="E16" i="26"/>
  <c r="E17" i="26"/>
  <c r="E18" i="26"/>
  <c r="E19" i="26"/>
  <c r="E13" i="26"/>
  <c r="G37" i="26"/>
  <c r="H37" i="26"/>
  <c r="F37" i="26"/>
  <c r="B37" i="26"/>
  <c r="E4" i="5"/>
  <c r="L3" i="3"/>
  <c r="N4" i="18"/>
  <c r="N4" i="4"/>
  <c r="N2" i="18" l="1"/>
  <c r="F35" i="26"/>
  <c r="B32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G13" i="27"/>
  <c r="F13" i="27"/>
  <c r="C7" i="27"/>
  <c r="D15" i="27" s="1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l="1"/>
  <c r="G27" i="26"/>
  <c r="H27" i="26" s="1"/>
  <c r="H10" i="26" s="1"/>
  <c r="H10" i="27"/>
  <c r="G35" i="26"/>
  <c r="H35" i="26"/>
  <c r="H30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G13" i="24"/>
  <c r="G33" i="24" l="1"/>
  <c r="H33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7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7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7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7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7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7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7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7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7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7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7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7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7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7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7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7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7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7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7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7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7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7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7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7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7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7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7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7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7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7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7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7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7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7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7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7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7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7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7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<sst xmlns="http://schemas.openxmlformats.org/spreadsheetml/2006/main" count="34236" uniqueCount="683">
  <si>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</si>
  <si>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</si>
  <si>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</si>
  <si>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</si>
  <si>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</si>
  <si>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</si>
  <si>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</si>
  <si>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</si>
  <si>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</si>
  <si>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</si>
  <si>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</si>
  <si>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</si>
  <si>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</si>
  <si>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</si>
  <si>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</si>
  <si>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</si>
  <si>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</si>
  <si>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</si>
  <si>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</si>
  <si>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</si>
  <si>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</si>
  <si>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</si>
  <si>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</si>
  <si>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</si>
  <si>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</si>
  <si>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</si>
  <si>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</si>
  <si>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</si>
  <si>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</si>
  <si>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</si>
  <si>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</si>
  <si>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</si>
  <si>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</si>
  <si>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</si>
  <si>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</si>
  <si>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</si>
  <si>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</si>
  <si>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</si>
  <si>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</si>
  <si>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</si>
  <si>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</si>
  <si>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</si>
  <si>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</si>
  <si>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</si>
  <si>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</si>
  <si>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</si>
  <si>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</si>
  <si>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</si>
  <si>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</si>
  <si>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</si>
  <si>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</si>
  <si>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</si>
  <si>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</si>
  <si>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</si>
  <si>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</si>
  <si>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</si>
  <si>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</si>
  <si>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</si>
  <si>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</si>
  <si>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</si>
  <si>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</si>
  <si>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</si>
  <si>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</si>
  <si>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</si>
  <si>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</si>
  <si>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</si>
  <si>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</si>
  <si>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</si>
  <si>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</si>
  <si>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</si>
  <si>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</si>
  <si>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</si>
  <si>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</si>
  <si>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</si>
  <si>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</si>
  <si>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</si>
  <si>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</si>
  <si>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</si>
  <si>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</si>
  <si>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</si>
  <si>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</si>
  <si>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</si>
  <si>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</si>
  <si>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</si>
  <si>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</si>
  <si>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</si>
  <si>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</si>
  <si>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</si>
  <si>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</si>
  <si>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</si>
  <si>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</si>
  <si>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</si>
  <si>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</si>
  <si>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MARTA LTDA - BRASÍLIA-DF (00.610.980/0001-44)</t>
  </si>
  <si>
    <t>MACEIÓ</t>
  </si>
  <si>
    <t>AL</t>
  </si>
  <si>
    <t>representante-EMH-NO@csl</t>
  </si>
  <si>
    <t>SÃO LUÍS</t>
  </si>
  <si>
    <t>MA</t>
  </si>
  <si>
    <t>HBA - SALVADOR-BA (05.469.172/0001-22)</t>
  </si>
  <si>
    <t>SALVADOR</t>
  </si>
  <si>
    <t>BA</t>
  </si>
  <si>
    <t>HOSPITAL REGIONAL UNIMED - FORTALEZA-CE (05.868.278/0002-80)</t>
  </si>
  <si>
    <t>FORTALEZA</t>
  </si>
  <si>
    <t>CE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</si>
  <si>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</si>
  <si>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</si>
  <si>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</si>
  <si>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</si>
  <si>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</si>
  <si>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</si>
  <si>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</si>
  <si>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</si>
  <si>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</si>
  <si>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</si>
  <si>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</si>
  <si>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</si>
  <si>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</si>
  <si>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</si>
  <si>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ARACAJU</t>
  </si>
  <si>
    <t>SE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</si>
  <si>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</si>
  <si>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</si>
  <si>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</si>
  <si>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</si>
  <si>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</si>
  <si>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</si>
  <si>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</si>
  <si>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</si>
  <si>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</si>
  <si>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</si>
  <si>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</si>
  <si>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</si>
  <si>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</si>
  <si>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</si>
  <si>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</si>
  <si>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</si>
  <si>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LARANJEIRAS CLINICA PERINATAL - RIO DE JANEIRO-RJ (33.419.482/0002-59)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</si>
  <si>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</si>
  <si>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</si>
  <si>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</si>
  <si>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</si>
  <si>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</si>
  <si>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</si>
  <si>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</si>
  <si>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</si>
  <si>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</si>
  <si>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</si>
  <si>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</si>
  <si>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</si>
  <si>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</si>
  <si>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SC</t>
  </si>
  <si>
    <t>SEPACO - SÃO PAULO-SP (60.961.422/0001-55)</t>
  </si>
  <si>
    <t>HOSPITAL SAO CAMILO - SANTANA - SÃO PAULO-SP (60.975.737/0012-04)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</si>
  <si>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</si>
  <si>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</si>
  <si>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</si>
  <si>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MANAUS</t>
  </si>
  <si>
    <t>AM</t>
  </si>
  <si>
    <t>representante-HSP-NO@csl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</si>
  <si>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</si>
  <si>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</si>
  <si>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</si>
  <si>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</si>
  <si>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HOSPITAL DO CORACAO DE NATAL LTDA - NATAL-RN (00.820.737/0001-50)</t>
  </si>
  <si>
    <t>HOSPITAL SAO MARCOS (REDE DOR) - RECIFE-PE (02.284.062/0004-40)</t>
  </si>
  <si>
    <t>HOSPITAL COPA DOR (REDE DOR) - RIO DE JANEIRO-RJ (06.047.087/0009-96)</t>
  </si>
  <si>
    <t>DUQUE DE CAXIAS</t>
  </si>
  <si>
    <t>H S COR - DUQUE DE CAXIAS-RJ (08.562.523/0001-33)</t>
  </si>
  <si>
    <t>HOSPITAL NORTE DOR DE CASCADURA S.A (REDE DOR) - RIO DE JANEIRO-RJ (09.578.217/0001-58)</t>
  </si>
  <si>
    <t>GOIÂNIA</t>
  </si>
  <si>
    <t>GO</t>
  </si>
  <si>
    <t>HOSPITAL SAO CARLOS LTDA - FORTALEZA-CE (11.794.674/0001-21)</t>
  </si>
  <si>
    <t>HOSPITAL ALIANCA - SALVADOR-BA (13.016.092/0001-40)</t>
  </si>
  <si>
    <t>CARDIO PULMONAR DA BAHIA S.A - SALVADOR-BA (13.952.064/0001-34)</t>
  </si>
  <si>
    <t>SOCIEDADE BENEFICENTE DE PRESIDENTE BERNARDES - SÃO PAULO-SP (19.803.199/0001-14)</t>
  </si>
  <si>
    <t>ESHO - CASA DE SAUDE SANTA LUCIA - RIO DE JANEIRO-RJ (29.435.005/0052-79)</t>
  </si>
  <si>
    <t>ESHO - HOSPITAL SAMARITANO - RIO DE JANEIRO-RJ (29.435.005/0061-60)</t>
  </si>
  <si>
    <t>IRMANDADE DA SANTA CASA DE MISERICORDIA DE SAO PAULO - SÃO PAULO-SP (62.779.145/0001-90)</t>
  </si>
  <si>
    <t>CAMPINAS</t>
  </si>
  <si>
    <t>DEPOSITO-ARMAZEM DE FORTALEZA - FORTALEZA-CE (05.874.946/0002-81)</t>
  </si>
  <si>
    <t>HOSPITAL SAO CAMILO - IPIRANGA - SÃO PAULO-SP (60.975.737/0051-10)</t>
  </si>
  <si>
    <t>PUBLICO</t>
  </si>
  <si>
    <t>EBSERH HOSPITAL UNIVERSITARIO DE SAO LUIS - SÃO LUÍS-MA (15.126.437/0004-96)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</si>
  <si>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</si>
  <si>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</si>
  <si>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</si>
  <si>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</si>
  <si>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</si>
  <si>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PESSOA FISICA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</si>
  <si>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</si>
  <si>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</si>
  <si>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</si>
  <si>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</si>
  <si>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</si>
  <si>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</si>
  <si>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</si>
  <si>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</si>
  <si>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</si>
  <si>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</si>
  <si>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</si>
  <si>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</si>
  <si>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</si>
  <si>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</si>
  <si>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</si>
  <si>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</si>
  <si>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</si>
  <si>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</si>
  <si>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</si>
  <si>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</si>
  <si>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</si>
  <si>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</si>
  <si>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</si>
  <si>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</si>
  <si>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</si>
  <si>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</si>
  <si>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</si>
  <si>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</si>
  <si>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</si>
  <si>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</si>
  <si>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</si>
  <si>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</si>
  <si>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</si>
  <si>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</si>
  <si>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</si>
  <si>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</si>
  <si>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</si>
  <si>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</si>
  <si>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</si>
  <si>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</si>
  <si>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</si>
  <si>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</si>
  <si>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</si>
  <si>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</si>
  <si>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</si>
  <si>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</si>
  <si>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</si>
  <si>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</si>
  <si>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</si>
  <si>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</si>
  <si>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</si>
  <si>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</si>
  <si>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</si>
  <si>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</si>
  <si>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</si>
  <si>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</si>
  <si>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</si>
  <si>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</si>
  <si>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</si>
  <si>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</si>
  <si>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</si>
  <si>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</si>
  <si>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</si>
  <si>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</si>
  <si>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</si>
  <si>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</si>
  <si>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</si>
  <si>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</si>
  <si>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</si>
  <si>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</si>
  <si>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</si>
  <si>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</si>
  <si>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</si>
  <si>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</si>
  <si>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</si>
  <si>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</si>
  <si>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</si>
  <si>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</si>
  <si>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</si>
  <si>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</si>
  <si>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</si>
  <si>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</si>
  <si>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</si>
  <si>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</si>
  <si>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</si>
  <si>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</si>
  <si>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</si>
  <si>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</si>
  <si>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</si>
  <si>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</si>
  <si>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</si>
  <si>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</si>
  <si>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</si>
  <si>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</si>
  <si>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</si>
  <si>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</si>
  <si>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</si>
  <si>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</si>
  <si>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</si>
  <si>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</si>
  <si>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</si>
  <si>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</si>
  <si>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</si>
  <si>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</si>
  <si>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</si>
  <si>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</si>
  <si>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</si>
  <si>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</si>
  <si>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</si>
  <si>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</si>
  <si>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</si>
  <si>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</si>
  <si>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</si>
  <si>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</si>
  <si>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</si>
  <si>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</si>
  <si>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</si>
  <si>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</si>
  <si>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</si>
  <si>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</si>
  <si>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</si>
  <si>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</si>
  <si>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</si>
  <si>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</si>
  <si>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</si>
  <si>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</si>
  <si>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</si>
  <si>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</si>
  <si>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</si>
  <si>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</si>
  <si>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</si>
  <si>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</si>
  <si>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</si>
  <si>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</si>
  <si>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</si>
  <si>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</si>
  <si>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</si>
  <si>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</si>
  <si>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</si>
  <si>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</si>
  <si>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</si>
  <si>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</si>
  <si>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</si>
  <si>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</si>
  <si>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</si>
  <si>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</si>
  <si>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</si>
  <si>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CONNECT_M</t>
  </si>
  <si>
    <t>REALIZADO</t>
  </si>
  <si>
    <t>10</t>
  </si>
  <si>
    <t>20</t>
  </si>
  <si>
    <t>30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</si>
  <si>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</si>
  <si>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</si>
  <si>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</si>
  <si>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</si>
  <si>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</si>
  <si>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</si>
  <si>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</si>
  <si>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</si>
  <si>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</si>
  <si>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</si>
  <si>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</si>
  <si>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</si>
  <si>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</si>
  <si>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</si>
  <si>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</si>
  <si>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</si>
  <si>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</si>
  <si>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</si>
  <si>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</si>
  <si>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</si>
  <si>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</si>
  <si>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</si>
  <si>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</si>
  <si>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</si>
  <si>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</si>
  <si>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</si>
  <si>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</si>
  <si>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</si>
  <si>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</si>
  <si>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</si>
  <si>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</si>
  <si>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</si>
  <si>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</si>
  <si>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</si>
  <si>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</si>
  <si>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</si>
  <si>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</si>
  <si>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</si>
  <si>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</si>
  <si>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</si>
  <si>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</si>
  <si>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MAE DE DEUS - PORTO ALEGRE-RS (88.625.686/0024-43)</t>
  </si>
  <si>
    <t>CENTRO MEDICO GABRIEL SOARES - ARACAJU-SE (12.361.267/0005-17)</t>
  </si>
  <si>
    <t>EBSERH - HOSPITAL UNIVERSITARIO DO PIAUI - TERESINA-PI (15.126.437/0002-24)</t>
  </si>
  <si>
    <t>TERESINA</t>
  </si>
  <si>
    <t>PI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</si>
  <si>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</si>
  <si>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</si>
  <si>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</si>
  <si>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</si>
  <si>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</si>
  <si>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</si>
  <si>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</si>
  <si>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</si>
  <si>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</si>
  <si>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</si>
  <si>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</si>
  <si>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</si>
  <si>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</si>
  <si>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REPRESENTANTES</t>
  </si>
  <si>
    <t>#Prêmio</t>
  </si>
  <si>
    <t>PERIODO</t>
  </si>
  <si>
    <t>TRIMESTRE_SIGLA</t>
  </si>
  <si>
    <t>PERIODO_FISCAL</t>
  </si>
  <si>
    <t>TRIMESTRE_FISCAL_SIGLA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</si>
  <si>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</si>
  <si>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</si>
  <si>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</si>
  <si>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</si>
  <si>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</si>
  <si>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</si>
  <si>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</si>
  <si>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</si>
  <si>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</si>
  <si>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</si>
  <si>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</si>
  <si>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</si>
  <si>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</si>
  <si>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HOSPITAL BARRA DOR (REDE DOR) - RIO DE JANEIRO-RJ (02.284.062/0005-21)</t>
  </si>
  <si>
    <t>INSTITUTO DOR DE GESTAO DE SAUDE PUBLICA (REDE DOR) - RIO DE JANEIRO-RJ (08.850.962/0002-22)</t>
  </si>
  <si>
    <t>HOSPITAL SAO RAFAEL S.A - SALVADOR-BA (27.372.066/0001-69)</t>
  </si>
  <si>
    <t>HOSPITAL VIVALLE (REDE DOR) - SÃO JOSÉ DOS CAMPOS-SP (06.047.087/0030-73)</t>
  </si>
  <si>
    <t>SÃO JOSÉ DOS CAMPOS</t>
  </si>
  <si>
    <t>HOSPITAL SAO LUCAS DA PUCRS - PORTO ALEGRE-RS (88.630.413/0007-96)</t>
  </si>
  <si>
    <t>HOSPITAL SERVIDORES DO ESTADO/RJ - RIO DE JANEIRO-RJ (00.394.544/0211-82)</t>
  </si>
  <si>
    <t>HOSPITAL E CLINICA SAO GONCALO - SÃO GONÇALO-RJ (31.671.480/0001-46)</t>
  </si>
  <si>
    <t>SÃO GONÇALO</t>
  </si>
  <si>
    <t>CONCEITO DISTRIBUIDORA DE MEDICAMENTOS E MATERIAIS CIRURGICOS LTDA - BELO HORIZONTE-MG (32.384.285/0001-06)</t>
  </si>
  <si>
    <t>CASA DE SAUDE SAO LUCAS S/A - NATAL-RN (08.319.329/0001-21)</t>
  </si>
  <si>
    <t>HOSPITAL DE CIRURGIA - ARACAJU-SE (13.016.332/0001-06)</t>
  </si>
  <si>
    <t>ACRÉSCIMOS (+)</t>
  </si>
  <si>
    <t>DESCONTOS (-)</t>
  </si>
  <si>
    <t>TOTAL PREMIAÇÃO</t>
  </si>
  <si>
    <t>Relatório atualizado em 07/12/2020 Dados Atualizados em 07/12/2020</t>
  </si>
  <si>
    <t>SANTO ANDRÉ</t>
  </si>
  <si>
    <t>HOSPITAL SANTA GENOVEVA LTDA - UBERLÂNDIA-MG (18.484.378/0001-73)</t>
  </si>
  <si>
    <t>HOSPITAL DA CIDADE - SALVADOR-BA (03.376.102/0001-02)</t>
  </si>
  <si>
    <t>INSTITUTO NACIONAL DE CARDIOLOGIA - RIO DE JANEIRO-RJ (00.394.544/0213-44)</t>
  </si>
  <si>
    <t>HOSPITAL UNIV. PROFESSOR POLYDORO ERNANI DE SAO THIAGO - FLORIANÓPOLIS-SC (15.126.437/0034-01)</t>
  </si>
  <si>
    <t>JOÃO PESSOA</t>
  </si>
  <si>
    <t>PB</t>
  </si>
  <si>
    <t>HOSPITAL E MATERNIDADE CELSO PIERRO - CAMPINAS-SP (46.020.301/0002-69)</t>
  </si>
  <si>
    <t>UNIMED PINDAMONHANGABA - HOSPITAL 10 JULHO - PINDAMONHANGABA-SP (47.565.155/0009-96)</t>
  </si>
  <si>
    <t>PINDAMONHANGABA</t>
  </si>
  <si>
    <t>(Especial) DEPARTAMENTO DE LOGISTICA - BRASÍLIA-DF (00.394.544/0008-51)</t>
  </si>
  <si>
    <t>E8389</t>
  </si>
  <si>
    <t>BIOSTATE 500UI</t>
  </si>
  <si>
    <t>SANTA CASA DE MISERICORDIA DE BARRETOS - BARRETOS-SP (44.782.779/0001-10)</t>
  </si>
  <si>
    <t>BARRETOS</t>
  </si>
  <si>
    <t>UNIMED CATANDUVA - HOSPITAL SAO DOMINGOS - CATANDUVA-SP (45.118.429/0012-79)</t>
  </si>
  <si>
    <t>CATANDUVA</t>
  </si>
  <si>
    <t>HOSPITAL DE CARIDADE SAO VICENTE DE PAULO - JUNDIAÍ-SP (50.944.198/0001-30)</t>
  </si>
  <si>
    <t>JUNDIAÍ</t>
  </si>
  <si>
    <t>HOSPITAL PAULO SACRAMENTO - JUNDIAÍ-SP (44.649.812/0016-14)</t>
  </si>
  <si>
    <t>HOSPITAL UNIMED - MONTE ALTO-SP (67.577.171/0004-00)</t>
  </si>
  <si>
    <t>MONTE ALTO</t>
  </si>
  <si>
    <t>UNIMED COSTA DO SOL - HOSPITAL - MACAÉ-RJ (35.830.868/0004-46)</t>
  </si>
  <si>
    <t>MACAÉ</t>
  </si>
  <si>
    <t>CLINICA SAO VICENTE (REDE DOR) - RIO DE JANEIRO-RJ (31.635.857/0001-01)</t>
  </si>
  <si>
    <t>HOSPITAL ILHA DO GOVERNADOR LTDA - RIO DE JANEIRO-RJ (22.233.557/0001-05)</t>
  </si>
  <si>
    <t>HOSPITAL SAO VICENTE DE PAULO - RIO DE JANEIRO-RJ (18.010.750/0001-00)</t>
  </si>
  <si>
    <t>HOSPITAL DO CORACAO SAMCORDIS - SÃO GONÇALO-RJ (30.358.881/0001-88)</t>
  </si>
  <si>
    <t>HOSPITAL UNIMED - VOLTA REDONDA-RJ (35.917.970/0007-26)</t>
  </si>
  <si>
    <t>VOLTA REDONDA</t>
  </si>
  <si>
    <t>ASSOCIACAO HOSPITALAR FILHAS DE NOSSA SENHORA DO MONTE CALVARIO - SÃO PAULO-SP (18.180.008/0001-42)</t>
  </si>
  <si>
    <t>HOSPITAL ALVORADA TAGUATINGA LTDA - SÃO PAULO-SP (08.100.676/0024-55)</t>
  </si>
  <si>
    <t>HOSPITAL REGIONAL DO VALE DO PARAIBA - TAUBATÉ-SP (60.975.737/0072-45)</t>
  </si>
  <si>
    <t>TAUBATÉ</t>
  </si>
  <si>
    <t>HOSPITAL SAO LUIZ ANALIA FRANCO (REDE DOR) - SÃO PAULO-SP (06.047.087/0001-39)</t>
  </si>
  <si>
    <t>ASSOCIACAO HOSPITALAR BENEFICENTE SANTO ANTONIO - TENENTE PORTELA-RS (08.579.164/0001-27)</t>
  </si>
  <si>
    <t>TENENTE PORTELA</t>
  </si>
  <si>
    <t>HOSPITAL BAIA SUL S/A - FLORIANÓPOLIS-SC (11.096.423/0001-73)</t>
  </si>
  <si>
    <t>(Especial) SAFELAB - SÃO BERNARDO DO CAMPO-SP (04.708.424/0001-66)</t>
  </si>
  <si>
    <t>BIOREVERSE GERENCIAMENTO DE RESIDUOS - APARECIDA DE GOIÂNIA-GO (26.167.649/0001-95)</t>
  </si>
  <si>
    <t>APARECIDA DE GOIÂNIA</t>
  </si>
  <si>
    <t>HUGO 2 - GOIÂNIA-GO (05.029.600/0003-68)</t>
  </si>
  <si>
    <t>INGOH - INSTITUTO GOIANO DE ONCOLOGIA E HEMATOLOGIA - GOIÂNIA-GO (01.277.573/0001-20)</t>
  </si>
  <si>
    <t>DEPOSITO - ARMAZEM MANAUS/AM - MANAUS-AM (12.361.267/0119-85)</t>
  </si>
  <si>
    <t>HOSPITAL NASR FAIAD - CATALÃO-GO (01.321.256/0001-63)</t>
  </si>
  <si>
    <t>CATALÃO</t>
  </si>
  <si>
    <t>HOSPITAL AMERICA LTDA - MAUÁ-SP (48.858.450/0001-46)</t>
  </si>
  <si>
    <t>MAUÁ</t>
  </si>
  <si>
    <t>HSH - SANTO ANDRÉ-SP (06.033.403/0001-13)</t>
  </si>
  <si>
    <t>FUNDACAO ZERBINI - SÃO PAULO-SP (50.644.053/0001-13)</t>
  </si>
  <si>
    <t>INTERMEDICA ASISTEMA DE SAUDE - SÃO PAULO-SP (44.649.812/0069-26)</t>
  </si>
  <si>
    <t>maria eduarda vasconcelos ximenes - FORTALEZA-CE (116.211.904-71)</t>
  </si>
  <si>
    <t>MANOEL JOSE LIMA FARIAS - JOÃO PESSOA-PB (176.963.644-72)</t>
  </si>
  <si>
    <t>HOSPITAL UNIMED - MACEIÓ-AL (12.442.737/0004-96)</t>
  </si>
  <si>
    <t>DEPOSITO - ARMAZEM FORTALEZA/CE - FORTALEZA-CE (12.361.267/0118-02)</t>
  </si>
  <si>
    <t>SÃO GONÇALO DO AMARANTE</t>
  </si>
  <si>
    <t>2021 - 1º Tri - Jan</t>
  </si>
  <si>
    <t>1º Tri</t>
  </si>
  <si>
    <t>Jan</t>
  </si>
  <si>
    <t>2021-2021 - 3º Tri - 07-Jan</t>
  </si>
  <si>
    <t>2021-2021</t>
  </si>
  <si>
    <t>3º Tri</t>
  </si>
  <si>
    <t>07-Jan</t>
  </si>
  <si>
    <t>2021 - 1º Tri - Fev</t>
  </si>
  <si>
    <t>Fev</t>
  </si>
  <si>
    <t>2021-2021 - 3º Tri - 08-Fev</t>
  </si>
  <si>
    <t>08-Fev</t>
  </si>
  <si>
    <t>2021 - 1º Tri - Mar</t>
  </si>
  <si>
    <t>Mar</t>
  </si>
  <si>
    <t>2021-2021 - 3º Tri - 09-Mar</t>
  </si>
  <si>
    <t>09-Mar</t>
  </si>
  <si>
    <t>CASA DE SAUDE E MATERNIDADE SANTA MARTHA SA - NITERÓI-RJ (30.079.461/0001-62)</t>
  </si>
  <si>
    <t>HOSPITAL ICARAI - NITERÓI-RJ (31.671.480/0003-08)</t>
  </si>
  <si>
    <t>CASA DE SAUDE SAO JOSE - RIO DE JANEIRO-RJ (60.922.168/0003-48)</t>
  </si>
  <si>
    <t>GLORIA DOR - RIO DE JANEIRO-RJ (31.635.857/0004-54)</t>
  </si>
  <si>
    <t>HOSPITAL RIOS DOR (REDE DOR) - RIO DE JANEIRO-RJ (29.259.736/0004-03)</t>
  </si>
  <si>
    <t>HOSPITAL AVICCENA S/A - SÃO PAULO-SP (72.775.745/0001-33)</t>
  </si>
  <si>
    <t>HOSPITAL VILA NOVA STAR - SÃO PAULO-SP (28.290.788/0001-37)</t>
  </si>
  <si>
    <t>HOSPITAL PORTINARI - SÃO PAULO-SP (49.460.108/0001-56)</t>
  </si>
  <si>
    <t>HOSPITAL SANTA ISABEL - BLUMENAU-SC (60.922.168/0052-26)</t>
  </si>
  <si>
    <t>BLUMENAU</t>
  </si>
  <si>
    <t>DF STAR - BRASÍLIA-DF (31.635.857/0006-16)</t>
  </si>
  <si>
    <t>HOME - BRASÍLIA-DF (37.108.388/0001-59)</t>
  </si>
  <si>
    <t>SAO BERNARDO APART - COLATINA-ES (07.039.651/0001-34)</t>
  </si>
  <si>
    <t>COLATINA</t>
  </si>
  <si>
    <t>ES</t>
  </si>
  <si>
    <t>HOSPITAL SANTA RITA DE CASSIA - VITÓRIA-ES (28.137.925/0001-06)</t>
  </si>
  <si>
    <t>VITÓRIA</t>
  </si>
  <si>
    <t>HOSPITAL UNIMED NOROESTE CAPIXABA - COLATINA-ES (39.384.664/0002-18)</t>
  </si>
  <si>
    <t>HOSPITAL DO CORACAO DE ALAGOAS - MACEIÓ-AL (01.454.407/0001-51)</t>
  </si>
  <si>
    <t>SANTA CASA DE MACEIO - CENTRAL DE DISTRIBUICAO - MACEIÓ-AL (12.307.187/0005-83)</t>
  </si>
  <si>
    <t>HOSPITAL PORTUGUES - SALVADOR-BA (15.166.416/0001-51)</t>
  </si>
  <si>
    <t>LIGA ALVARO BAHIA CONTRA A MORTALIDADE INFANTIL - SALVADOR-BA (15.170.723/0001-06)</t>
  </si>
  <si>
    <t>HOSPITAL INCAR - SANTO ANTÔNIO DE JESUS-BA (05.652.543/0001-07)</t>
  </si>
  <si>
    <t>SANTO ANTÔNIO DE JESUS</t>
  </si>
  <si>
    <t>HOSPITAL UNIMED RECIFE - RECIFE-PE (11.214.624/0004-70)</t>
  </si>
  <si>
    <t>RS SSA GABINETE DO SECRETARIO - PORTO ALEGRE-RS (87.958.625/0001-49)</t>
  </si>
  <si>
    <t>ROBSON MARCOS DE SOUZA JUNIOR - BLUMENAU-SC (080.624.119-58)</t>
  </si>
  <si>
    <t>BERNARDO MORAES LOPES - SABARÁ-MG (149.614.776-64)</t>
  </si>
  <si>
    <t>SABARÁ</t>
  </si>
  <si>
    <t>HUPAA - MACEIÓ-AL (24.464.109/0002-29)</t>
  </si>
  <si>
    <t>UCPEL- HOSPITAL UNIVERSITARIO SAO FRANCISCO DE PAULA - PELOTAS-RS (92.238.914/0002-94)</t>
  </si>
  <si>
    <t>PELOTAS</t>
  </si>
  <si>
    <t>HOSPITAL ADVENTISTA SILVESTRE - RIO DE JANEIRO-RJ (73.696.718/0002-19)</t>
  </si>
  <si>
    <t>HOSPITAL OESTE DOR (REDE DOR) - RIO DE JANEIRO-RJ (06.047.087/0033-16)</t>
  </si>
  <si>
    <t>HOSPITAL SINO BRASILEIRO (REDE DOR) - OSASCO-SP (06.047.087/0076-56)</t>
  </si>
  <si>
    <t>OSASCO</t>
  </si>
  <si>
    <t>HOSPITAL SAO CAMILO - POMPEIA - SÃO PAULO-SP (60.975.737/0002-32)</t>
  </si>
  <si>
    <t>HOSPITAL ANCHIETA LTDA - BRASÍLIA-DF (02.560.878/0001-07)</t>
  </si>
  <si>
    <t>HOSPITAL SANTA HELENA (REDE DOR) - BRASÍLIA-DF (00.049.791/0001-44)</t>
  </si>
  <si>
    <t>FUNDACAO FELICE ROSSO - BELO HORIZONTE-MG (17.214.149/0001-76)</t>
  </si>
  <si>
    <t>INCOR NATAL - NATAL-RN (01.507.901/0001-37)</t>
  </si>
  <si>
    <t>PMPA - PORTO ALEGRE-RS (92.963.560/0001-60)</t>
  </si>
  <si>
    <t>PROFARMA SPECIALTY S.A - SÃO GONÇALO DO AMARANTE-RN (81.887.838/0011-12)</t>
  </si>
  <si>
    <t>HOSPITAL NOSSA SENHORA DA CONCEICAO SA - PORTO ALEGRE-RS (92.787.118/0001-20)</t>
  </si>
  <si>
    <t>AMICO SAUDE LTDA - SÃO PAULO-SP (51.722.957/0005-06)</t>
  </si>
  <si>
    <t>HOSPITAL SAO LUIZ UNIDADE ITAIM (REDE DOR) - SÃO PAULO-SP (06.047.087/0002-10)</t>
  </si>
  <si>
    <t>HOSPITAL SAO LUIZ UNIDADE MORUMBI (REDE DOR) - SÃO PAULO-SP (06.047.087/0003-09)</t>
  </si>
  <si>
    <t>A.C.CAMARGO CANCER CENTER - SÃO PAULO-SP (60.961.968/0001-06)</t>
  </si>
  <si>
    <t>INSTITUTO DO CANCER DO ESTADO DE SAO PAULO - SÃO PAULO-SP (56.577.059/0006-06)</t>
  </si>
  <si>
    <t>BENEFICENCIA NIPO BRASILEIRA DE SAO PAULO - SÃO PAULO-SP (60.992.427/0006-50)</t>
  </si>
  <si>
    <t>HOSPITAL PROFESSOR EDMUNDO VASCONCELOS - SÃO PAULO-SP (61.062.212/0001-98)</t>
  </si>
  <si>
    <t>HOSPITAL SANTA CATARINA - SÃO PAULO-SP (60.922.168/0007-71)</t>
  </si>
  <si>
    <t>NOTRE DAME INTERMEDICA SAUDE S.A. - SÃO PAULO-SP (44.649.812/0284-90)</t>
  </si>
  <si>
    <t>FARMACLASS DELIVERY - SÃO PAULO-SP (11.725.429/0001-62)</t>
  </si>
  <si>
    <t>HOSPITAL ALVORADA MOEMA - SÃO PAULO-SP (08.100.676/0005-92)</t>
  </si>
  <si>
    <t>HOSPITAL E MATERNIDADE METROPOLITANO - SÃO PAULO-SP (51.722.957/0125-12)</t>
  </si>
  <si>
    <t>HOSPITAL SANTA PAULA LTDA - SÃO PAULO-SP (60.777.901/0001-16)</t>
  </si>
  <si>
    <t>HOSPITAL SANCTA MAGGIORE - SÃO PAULO-SP (00.461.479/0094-62)</t>
  </si>
  <si>
    <t>HOSPITAL UNIMED - BAURU-SP (44.456.036/0003-11)</t>
  </si>
  <si>
    <t>BAURU</t>
  </si>
  <si>
    <t>SANTA CASA DE MISERICORDIA DE MARILIA - MARÍLIA-SP (52.049.244/0001-62)</t>
  </si>
  <si>
    <t>MARÍLIA</t>
  </si>
  <si>
    <t>HOSPITAL REGIONAL DE SOROCABA - BATA BRANCA - SOROCABA-SP (61.699.567/0078-71)</t>
  </si>
  <si>
    <t>SOROCABA</t>
  </si>
  <si>
    <t>HOSPITAL POLICLIN - SÃO JOSÉ DOS CAMPOS-SP (45.184.066/0001-17)</t>
  </si>
  <si>
    <t>COMPLEXO HOSPITALAR MUNICIPAL DE SAO BERNARDO DO CAMPO - SÃO BERNARDO DO CAMPO-SP (57.571.275/0017-60)</t>
  </si>
  <si>
    <t>HOSPITAL INFANTE DOM HENRIQUE - SÃO JOSÉ DO RIO PRETO-SP (59.972.307/0001-05)</t>
  </si>
  <si>
    <t>HOSPITAL GERAL DE PIRAJUSSARA - TABOÃO DA SERRA-SP (61.699.567/0004-35)</t>
  </si>
  <si>
    <t>TABOÃO DA SERRA</t>
  </si>
  <si>
    <t>NITEROI DOR (REDE DOR) - NITERÓI-RJ (30.145.502/0001-71)</t>
  </si>
  <si>
    <t>HOSPITAL MEMORIAL FUAD CHIDID LTDA - RIO DE JANEIRO-RJ (33.705.849/0005-43)</t>
  </si>
  <si>
    <t>HOSPITAL CASA ARRENDATARIA SERVICOS MEDICOS HOSPITALARES E INVESTIMENTOS LTDA - RIO DE JANEIRO-RJ (24.217.779/0001-60)</t>
  </si>
  <si>
    <t>HOSPITAL DE CLINICAS DE JACAREPAGUA LTDA - RIO DE JANEIRO-RJ (34.058.123/0001-03)</t>
  </si>
  <si>
    <t>SOCIMED SERVICOS HOSPITALARES S.A - TUBARÃO-SC (01.595.799/0001-79)</t>
  </si>
  <si>
    <t>TUBARÃO</t>
  </si>
  <si>
    <t>HOSPITAL PADRE JEREMIAS - CACHOEIRINHA-RS (92.898.550/0003-50)</t>
  </si>
  <si>
    <t>CACHOEIRINHA</t>
  </si>
  <si>
    <t>ASSOCIACAO HOSPITALAR MOINHOS DE VENTO - PORTO ALEGRE-RS (92.685.833/0001-51)</t>
  </si>
  <si>
    <t>HOSPITAL DIVINA PROVIDENCIA - PORTO ALEGRE-RS (87.317.764/0010-84)</t>
  </si>
  <si>
    <t>ESHO - HOSPITAL ALVORADA DE BRASILIA - BRASÍLIA-DF (29.435.005/0046-20)</t>
  </si>
  <si>
    <t>HOSPITAL SANTA LUZIA (REDE DOR) - BRASÍLIA-DF (06.047.087/0041-26)</t>
  </si>
  <si>
    <t>UDI HOSPITAL - SÃO LUÍS-MA (02.284.062/0011-70)</t>
  </si>
  <si>
    <t>CLINICA SOUZA BRITO - CUIABÁ-MT (15.016.827/0001-60)</t>
  </si>
  <si>
    <t>CUIABÁ</t>
  </si>
  <si>
    <t>MT</t>
  </si>
  <si>
    <t>HOSPITAL SANTA ROSA - CUIABÁ-MT (70.524.145/0001-77)</t>
  </si>
  <si>
    <t>HOSPITAL &amp; MATERNIDADE 13 DE MAIO VILA ROMANA - SORRISO-MT (11.198.350/0001-20)</t>
  </si>
  <si>
    <t>SORRISO</t>
  </si>
  <si>
    <t>PRONTONORTE - BRASÍLIA-DF (00.511.816/0001-80)</t>
  </si>
  <si>
    <t>INSTITUTO DE CLINICAS E CIRURGIA DE JUIZ DE FORA LTDA - JUIZ DE FORA-MG (25.415.993/0001-93)</t>
  </si>
  <si>
    <t>JUIZ DE FORA</t>
  </si>
  <si>
    <t>HOSPITAL SANTA CATARINA - BLUMENAU-SC (01.880.344/0001-03)</t>
  </si>
  <si>
    <t>IMPERIAL HOSPITAL DE CARIDADE - FLORIANÓPOLIS-SC (83.884.999/0001-06)</t>
  </si>
  <si>
    <t>ASSOCIACAO BENEFICENTE EVANGELICA DE JOINVILLE - JOINVILLE-SC (84.694.405/0001-67)</t>
  </si>
  <si>
    <t>JOINVILLE</t>
  </si>
  <si>
    <t>HOSPITAL INFANTIL PEQUENO PRINCIPE - CURITIBA-PR (76.591.569/0001-30)</t>
  </si>
  <si>
    <t>CURITIBA</t>
  </si>
  <si>
    <t>PR</t>
  </si>
  <si>
    <t>HOSPITAL ALVORADA - ALVORADA-RS (92.898.550/0002-79)</t>
  </si>
  <si>
    <t>ALVORADA</t>
  </si>
  <si>
    <t>FUNDACAO UNIVERSITARIA DE CARDIOLOGIA - PORTO ALEGRE-RS (92.898.550/0001-98)</t>
  </si>
  <si>
    <t>SAMEL - MANAUS-AM (04.159.778/0001-07)</t>
  </si>
  <si>
    <t>IHBDF - BRASÍLIA-DF (28.481.233/0001-72)</t>
  </si>
  <si>
    <t>HOSPITAL AMECOR - CUIABÁ-MT (03.925.419/0001-42)</t>
  </si>
  <si>
    <t>HOSPITAL REGIONAL DO BAIXO AM DO PARA DR WALDEMAR PENNA - SANTARÉM-PA (24.232.886/0083-03)</t>
  </si>
  <si>
    <t>SANTARÉM</t>
  </si>
  <si>
    <t>PA</t>
  </si>
  <si>
    <t>UNIDADE BRASILIA IV - BRASÍLIA-DF (61.590.410/0012-87)</t>
  </si>
  <si>
    <t>HOSPITAL SAO DOMINGOS LTDA. - SÃO LUÍS-MA (11.006.293/0001-30)</t>
  </si>
  <si>
    <t>CIAS UNIMED VITORIA - CENTRO INTEGRADO ATENCAO A SAUDE - VITÓRIA-ES (27.578.434/0015-25)</t>
  </si>
  <si>
    <t>HOSPITAL MATER DEI - BELO HORIZONTE-MG (16.676.520/0005-82)</t>
  </si>
  <si>
    <t>FUNDACAO JOSE SILVEIRA - SALVADOR-BA (15.194.004/0001-25)</t>
  </si>
  <si>
    <t>HOSPITAL JAAR ANDRADE LTDA - SALVADOR-BA (97.397.848/0001-38)</t>
  </si>
  <si>
    <t>HOSPITAL ESPERANCA (REDE DOR) - RECIFE-PE (02.284.062/0001-06)</t>
  </si>
  <si>
    <t>SANTA JOANA - RECIFE-PE (10.839.561/0001-32)</t>
  </si>
  <si>
    <t>HOSPITAL RIO POTY - TERESINA-PI (12.361.267/0040-08)</t>
  </si>
  <si>
    <t>HOSPITAL SANTA IZABEL - SALVADOR-BA (15.153.745/0002-49)</t>
  </si>
  <si>
    <t>PROMEDICA PATRIMONIAL S A PROPAT - SALVADOR-BA (13.808.803/0001-19)</t>
  </si>
  <si>
    <t>CASA DE SAUDE E MATERNIDADE SAO RAIMUNDO SA - FORTALEZA-CE (07.245.269/0001-87)</t>
  </si>
  <si>
    <t>HOSPITAL SAO MATEUS LTDA. - FORTALEZA-CE (41.580.077/0001-65)</t>
  </si>
  <si>
    <t>HOSPITAL ESPERANCA OLINDA (REDE DOR) - OLINDA-PE (06.047.087/0012-91)</t>
  </si>
  <si>
    <t>OLINDA</t>
  </si>
  <si>
    <t>HOSPITAL MEMORIAL SAO JOSE (REDE DOR) - RECIFE-PE (06.047.087/0092-76)</t>
  </si>
  <si>
    <t>REDE PRIMAVERA - HOSPITAL PRIMAVERA - ARACAJU-SE (13.356.779/0001-24)</t>
  </si>
  <si>
    <t>FES - FLORIANÓPOLIS-SC (80.673.411/0001-87)</t>
  </si>
  <si>
    <t>FES/BA - SALVADOR-BA (05.816.630/0001-52)</t>
  </si>
  <si>
    <t>SES/FUNDO ESTADUAL DE SAUDE - MACEIÓ-AL (12.200.259/0001-65)</t>
  </si>
  <si>
    <t>INSTITUTO DR JOSE FROTA - FORTALEZA-CE (07.835.044/0001-80)</t>
  </si>
  <si>
    <t>HCFMB - BOTUCATU-SP (12.474.705/0001-20)</t>
  </si>
  <si>
    <t>BOTUCATU</t>
  </si>
  <si>
    <t>INSTITUTO NACIONAL DE TRAUMATO-ORTOPEDIA - RIO DE JANEIRO-RJ (00.394.544/0212-63)</t>
  </si>
  <si>
    <t>FUNDO ESTADUAL DE SAUDE DO PARANA - FUNSAUDE - CURITIBA-PR (08.597.121/0001-74)</t>
  </si>
  <si>
    <t>EBSERH - HOSPITAL UNIVERSITARIO DE SANTA MARIA - SANTA MARIA-RS (15.126.437/0019-72)</t>
  </si>
  <si>
    <t>SANTA MARIA</t>
  </si>
  <si>
    <t>FUNDO MUNICIPAL DE SAUDE DE RIO VERDE - GO - RIO VERDE-GO (06.190.522/0001-80)</t>
  </si>
  <si>
    <t>RIO VERDE</t>
  </si>
  <si>
    <t>ROBERTO MOURA GRISI - JOÃO PESSOA-PB (839.256.944-04)</t>
  </si>
  <si>
    <t>EBSERH - COMPLEXO HOSPITALAR DO CEARA (HUWC E MEAC) - FORTALEZA-CE (15.126.437/0014-68)</t>
  </si>
  <si>
    <t>FORTAL FARMACE - FORTALEZA-CE (28.102.490/0001-56)</t>
  </si>
  <si>
    <t>HOSPITAL UNIVERSITARIO OSWALDO CRUZ - RECIFE-PE (11.022.597/0013-25)</t>
  </si>
  <si>
    <t>HAEMOCOMPLETTAN P 1G</t>
  </si>
  <si>
    <t>Reculperavel Trimestral</t>
  </si>
  <si>
    <t>Recebido</t>
  </si>
  <si>
    <t>SOCIEDADE MATONENSE DE BENEMERENCIA - MATÃO-SP (52.314.861/0001-48)</t>
  </si>
  <si>
    <t>MATÃO</t>
  </si>
  <si>
    <t>HOSPITAL DE CARIDADE DR ASTROGILDO DE AZEVEDO - SANTA MARIA-RS (95.610.887/0001-46)</t>
  </si>
  <si>
    <t>CSL_IV_2020_TRI_03 - Prêmio</t>
  </si>
  <si>
    <t>CSL_IV_2020_TRI_03 - Prêmio Gerentes</t>
  </si>
  <si>
    <t>CSL_IV_2020_TRI_03 - Prêmio Representantes</t>
  </si>
  <si>
    <t>CSL_IV_2020_TRI_03 - Movimento Demanda REP</t>
  </si>
  <si>
    <t>CSL_IV_2020_TRI_03 - Movimento Demanda</t>
  </si>
  <si>
    <t>CSL_IV_2020_TRI_03 - Movimento Venda</t>
  </si>
  <si>
    <t>EDUARDA APARECIDA SILVA CORREA - BELO HORIZONTE-MG (136.077.256-16)</t>
  </si>
  <si>
    <t>BRUNA SUELLEN FERREIRA ALVES - RECIFE-PE (089.775.464-60)</t>
  </si>
  <si>
    <t>DEMANDA</t>
  </si>
  <si>
    <t>VENDA</t>
  </si>
  <si>
    <t>OUTROS</t>
  </si>
  <si>
    <t>TOTAL</t>
  </si>
  <si>
    <t>BERINERT (MENSAL)</t>
  </si>
  <si>
    <t>BERINERT (TRI)</t>
  </si>
  <si>
    <t>BERIPLEX (MENSAL)</t>
  </si>
  <si>
    <t>BERIPLEX (TRI)</t>
  </si>
  <si>
    <t>HAEMO (MENSAL)</t>
  </si>
  <si>
    <t>HAEMO (TRI)</t>
  </si>
  <si>
    <t>ALBUREX (MENSAL)</t>
  </si>
  <si>
    <t>ALBUREX (TRI)</t>
  </si>
  <si>
    <t>RHOPHYLAC (MENSAL)</t>
  </si>
  <si>
    <t>RHOPHYLAC (TRI)</t>
  </si>
  <si>
    <t>OUTROS PRODUTOS (MENSAL)</t>
  </si>
  <si>
    <t>OUTROS PRODUTOS (TRI)</t>
  </si>
  <si>
    <r>
      <rPr>
        <b/>
        <sz val="20"/>
        <color rgb="FFFF0000"/>
        <rFont val="Calibri"/>
        <family val="2"/>
        <scheme val="minor"/>
      </rPr>
      <t xml:space="preserve">CSL Behring </t>
    </r>
    <r>
      <rPr>
        <b/>
        <sz val="20"/>
        <color theme="9" tint="-0.499984740745262"/>
        <rFont val="Calibri"/>
        <family val="2"/>
        <scheme val="minor"/>
      </rPr>
      <t>- Cálculo Incentivo 2021-2021 - 3º Tri - 09-Mar</t>
    </r>
  </si>
  <si>
    <t>(Tudo)</t>
  </si>
  <si>
    <t>PERFORMANCE</t>
  </si>
  <si>
    <t>Valor</t>
  </si>
  <si>
    <t>%</t>
  </si>
  <si>
    <t>REP HOSPITALAR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</si>
</sst>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3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7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theme="5"/>
      </patternFill>
    </fill>
    <fill>
      <patternFill patternType="solid">
        <fgColor rgb="FF0070C0"/>
        <bgColor theme="5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5" tint="0.79998168889431442"/>
      </patternFill>
    </fill>
    <fill>
      <patternFill patternType="solid">
        <fgColor theme="0" tint="-4.9989318521683403E-2"/>
        <bgColor theme="5"/>
      </patternFill>
    </fill>
    <fill>
      <patternFill patternType="solid">
        <fgColor theme="0" tint="-4.9989318521683403E-2"/>
        <bgColor theme="5" tint="0.79998168889431442"/>
      </patternFill>
    </fill>
    <fill>
      <patternFill patternType="solid">
        <fgColor theme="7" tint="0.79998168889431442"/>
        <bgColor theme="5"/>
      </patternFill>
    </fill>
    <fill>
      <patternFill patternType="solid">
        <fgColor theme="7" tint="0.79998168889431442"/>
        <bgColor theme="5" tint="0.79998168889431442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theme="9" tint="-0.249977111117893"/>
      </left>
      <right/>
      <top style="thick">
        <color theme="9" tint="-0.249977111117893"/>
      </top>
      <bottom/>
      <diagonal/>
    </border>
    <border>
      <left/>
      <right/>
      <top style="thick">
        <color theme="9" tint="-0.249977111117893"/>
      </top>
      <bottom/>
      <diagonal/>
    </border>
    <border>
      <left/>
      <right style="thick">
        <color theme="9" tint="-0.249977111117893"/>
      </right>
      <top style="thick">
        <color theme="9" tint="-0.249977111117893"/>
      </top>
      <bottom/>
      <diagonal/>
    </border>
    <border>
      <left style="medium">
        <color theme="9" tint="-0.249977111117893"/>
      </left>
      <right style="thick">
        <color theme="9" tint="-0.249977111117893"/>
      </right>
      <top style="medium">
        <color theme="9" tint="-0.249977111117893"/>
      </top>
      <bottom/>
      <diagonal/>
    </border>
    <border>
      <left style="thick">
        <color theme="9" tint="-0.249977111117893"/>
      </left>
      <right/>
      <top/>
      <bottom/>
      <diagonal/>
    </border>
    <border>
      <left/>
      <right style="thick">
        <color theme="9" tint="-0.249977111117893"/>
      </right>
      <top/>
      <bottom/>
      <diagonal/>
    </border>
    <border>
      <left style="medium">
        <color theme="9" tint="-0.249977111117893"/>
      </left>
      <right style="thick">
        <color theme="9" tint="-0.249977111117893"/>
      </right>
      <top/>
      <bottom/>
      <diagonal/>
    </border>
    <border>
      <left style="medium">
        <color theme="9" tint="-0.249977111117893"/>
      </left>
      <right style="thick">
        <color theme="9" tint="-0.249977111117893"/>
      </right>
      <top style="medium">
        <color theme="9" tint="0.39994506668294322"/>
      </top>
      <bottom/>
      <diagonal/>
    </border>
    <border>
      <left style="thick">
        <color theme="9" tint="-0.249977111117893"/>
      </left>
      <right/>
      <top style="medium">
        <color theme="9" tint="0.39994506668294322"/>
      </top>
      <bottom/>
      <diagonal/>
    </border>
    <border>
      <left/>
      <right style="thick">
        <color theme="9" tint="-0.249977111117893"/>
      </right>
      <top style="medium">
        <color theme="9" tint="0.39994506668294322"/>
      </top>
      <bottom/>
      <diagonal/>
    </border>
    <border>
      <left style="medium">
        <color theme="9" tint="-0.249977111117893"/>
      </left>
      <right style="thick">
        <color theme="9" tint="-0.249977111117893"/>
      </right>
      <top style="thin">
        <color theme="9" tint="-0.249977111117893"/>
      </top>
      <bottom style="medium">
        <color theme="9" tint="-0.249977111117893"/>
      </bottom>
      <diagonal/>
    </border>
    <border>
      <left style="thick">
        <color theme="9" tint="-0.249977111117893"/>
      </left>
      <right/>
      <top style="thin">
        <color theme="9" tint="-0.249977111117893"/>
      </top>
      <bottom style="thick">
        <color theme="9" tint="-0.249977111117893"/>
      </bottom>
      <diagonal/>
    </border>
    <border>
      <left/>
      <right/>
      <top style="thin">
        <color theme="9" tint="-0.249977111117893"/>
      </top>
      <bottom style="thick">
        <color theme="9" tint="-0.249977111117893"/>
      </bottom>
      <diagonal/>
    </border>
    <border>
      <left/>
      <right style="thick">
        <color theme="9" tint="-0.249977111117893"/>
      </right>
      <top style="thin">
        <color theme="9" tint="-0.249977111117893"/>
      </top>
      <bottom style="thick">
        <color theme="9" tint="-0.24997711111789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  <xf numFmtId="0" fontId="21" fillId="0" borderId="0" applyNumberFormat="0" applyFill="0" applyBorder="0" applyAlignment="0" applyProtection="0"/>
  </cellStyleXfs>
  <cellXfs count="193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quotePrefix="1" applyAlignment="1">
      <alignment vertical="center"/>
    </xf>
    <xf numFmtId="0" fontId="21" fillId="0" borderId="0" xfId="5" applyNumberFormat="1"/>
    <xf numFmtId="0" fontId="0" fillId="0" borderId="0" xfId="0" applyFill="1"/>
    <xf numFmtId="0" fontId="0" fillId="2" borderId="1" xfId="0" applyFill="1" applyBorder="1" applyAlignment="1">
      <alignment horizontal="center" vertical="center"/>
    </xf>
    <xf numFmtId="164" fontId="0" fillId="0" borderId="1" xfId="2" applyNumberFormat="1" applyFont="1" applyBorder="1" applyAlignment="1">
      <alignment vertical="center"/>
    </xf>
    <xf numFmtId="164" fontId="0" fillId="0" borderId="1" xfId="1" applyNumberFormat="1" applyFont="1" applyBorder="1" applyAlignment="1">
      <alignment vertical="center"/>
    </xf>
    <xf numFmtId="164" fontId="0" fillId="0" borderId="1" xfId="1" applyNumberFormat="1" applyFont="1" applyBorder="1" applyAlignment="1">
      <alignment horizontal="center" vertical="center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3" fillId="7" borderId="16" xfId="0" applyFont="1" applyFill="1" applyBorder="1"/>
    <xf numFmtId="0" fontId="3" fillId="7" borderId="17" xfId="0" applyFont="1" applyFill="1" applyBorder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7" borderId="18" xfId="0" applyFont="1" applyFill="1" applyBorder="1" applyAlignment="1">
      <alignment horizontal="center" vertical="center"/>
    </xf>
    <xf numFmtId="0" fontId="20" fillId="7" borderId="17" xfId="0" applyFont="1" applyFill="1" applyBorder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11" fillId="8" borderId="19" xfId="0" applyFont="1" applyFill="1" applyBorder="1" applyAlignment="1">
      <alignment horizontal="left"/>
    </xf>
    <xf numFmtId="164" fontId="6" fillId="8" borderId="17" xfId="0" applyNumberFormat="1" applyFont="1" applyFill="1" applyBorder="1" applyAlignment="1">
      <alignment horizontal="center"/>
    </xf>
    <xf numFmtId="164" fontId="6" fillId="8" borderId="0" xfId="0" applyNumberFormat="1" applyFont="1" applyFill="1" applyAlignment="1">
      <alignment horizontal="center"/>
    </xf>
    <xf numFmtId="164" fontId="6" fillId="8" borderId="18" xfId="0" applyNumberFormat="1" applyFont="1" applyFill="1" applyBorder="1" applyAlignment="1">
      <alignment horizontal="center"/>
    </xf>
    <xf numFmtId="0" fontId="11" fillId="0" borderId="20" xfId="0" applyFont="1" applyBorder="1" applyAlignment="1">
      <alignment horizontal="left"/>
    </xf>
    <xf numFmtId="164" fontId="6" fillId="0" borderId="21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164" fontId="6" fillId="0" borderId="22" xfId="0" applyNumberFormat="1" applyFont="1" applyBorder="1" applyAlignment="1">
      <alignment horizontal="center"/>
    </xf>
    <xf numFmtId="0" fontId="6" fillId="0" borderId="23" xfId="0" applyFont="1" applyBorder="1" applyAlignment="1">
      <alignment horizontal="left"/>
    </xf>
    <xf numFmtId="164" fontId="6" fillId="0" borderId="24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  <xf numFmtId="0" fontId="16" fillId="0" borderId="0" xfId="0" applyFont="1" applyAlignment="1"/>
    <xf numFmtId="164" fontId="0" fillId="0" borderId="0" xfId="0" applyNumberFormat="1" applyFont="1" applyAlignment="1">
      <alignment horizontal="center"/>
    </xf>
    <xf numFmtId="0" fontId="16" fillId="0" borderId="0" xfId="0" applyFont="1" applyAlignment="1">
      <alignment wrapText="1"/>
    </xf>
    <xf numFmtId="0" fontId="11" fillId="0" borderId="19" xfId="0" applyFont="1" applyBorder="1" applyAlignment="1">
      <alignment horizontal="left"/>
    </xf>
    <xf numFmtId="164" fontId="0" fillId="0" borderId="17" xfId="0" applyNumberFormat="1" applyFont="1" applyBorder="1" applyAlignment="1">
      <alignment horizontal="center"/>
    </xf>
    <xf numFmtId="164" fontId="0" fillId="0" borderId="18" xfId="0" applyNumberFormat="1" applyFont="1" applyBorder="1" applyAlignment="1">
      <alignment horizontal="center"/>
    </xf>
    <xf numFmtId="0" fontId="0" fillId="0" borderId="19" xfId="0" applyFont="1" applyBorder="1" applyAlignment="1">
      <alignment horizontal="left"/>
    </xf>
    <xf numFmtId="0" fontId="24" fillId="0" borderId="0" xfId="0" applyFont="1"/>
    <xf numFmtId="0" fontId="25" fillId="9" borderId="20" xfId="0" applyFont="1" applyFill="1" applyBorder="1" applyAlignment="1">
      <alignment horizontal="left"/>
    </xf>
    <xf numFmtId="164" fontId="6" fillId="9" borderId="21" xfId="0" applyNumberFormat="1" applyFont="1" applyFill="1" applyBorder="1" applyAlignment="1">
      <alignment horizontal="center"/>
    </xf>
    <xf numFmtId="164" fontId="6" fillId="9" borderId="7" xfId="0" applyNumberFormat="1" applyFont="1" applyFill="1" applyBorder="1" applyAlignment="1">
      <alignment horizontal="center"/>
    </xf>
    <xf numFmtId="164" fontId="6" fillId="9" borderId="22" xfId="0" applyNumberFormat="1" applyFont="1" applyFill="1" applyBorder="1" applyAlignment="1">
      <alignment horizontal="center"/>
    </xf>
    <xf numFmtId="0" fontId="16" fillId="0" borderId="0" xfId="0" applyFont="1" applyAlignment="1">
      <alignment horizontal="left" wrapText="1"/>
    </xf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2" xfId="0" applyFill="1" applyBorder="1" applyAlignment="1">
      <alignment horizontal="center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  <xf numFmtId="0" fontId="11" fillId="9" borderId="20" xfId="0" applyFont="1" applyFill="1" applyBorder="1" applyAlignment="1">
      <alignment horizontal="left"/>
    </xf>
    <xf numFmtId="0" fontId="0" fillId="9" borderId="0" xfId="0" applyFill="1"/>
    <xf numFmtId="0" fontId="0" fillId="10" borderId="0" xfId="0" applyFill="1"/>
    <xf numFmtId="0" fontId="26" fillId="11" borderId="31" xfId="0" applyFont="1" applyFill="1" applyBorder="1" applyAlignment="1">
      <alignment vertical="center"/>
    </xf>
    <xf numFmtId="0" fontId="1" fillId="13" borderId="1" xfId="0" applyFont="1" applyFill="1" applyBorder="1" applyAlignment="1">
      <alignment horizontal="center" vertical="center" textRotation="255"/>
    </xf>
    <xf numFmtId="0" fontId="27" fillId="15" borderId="4" xfId="0" applyFont="1" applyFill="1" applyBorder="1" applyAlignment="1">
      <alignment vertical="center"/>
    </xf>
    <xf numFmtId="0" fontId="27" fillId="17" borderId="4" xfId="0" applyFont="1" applyFill="1" applyBorder="1" applyAlignment="1">
      <alignment vertical="center"/>
    </xf>
    <xf numFmtId="0" fontId="6" fillId="0" borderId="1" xfId="0" applyFont="1" applyBorder="1" applyAlignment="1">
      <alignment horizontal="center" vertical="center" textRotation="255"/>
    </xf>
    <xf numFmtId="0" fontId="6" fillId="13" borderId="4" xfId="0" applyFont="1" applyFill="1" applyBorder="1" applyAlignment="1">
      <alignment vertical="center"/>
    </xf>
    <xf numFmtId="9" fontId="29" fillId="0" borderId="32" xfId="0" applyNumberFormat="1" applyFont="1" applyBorder="1" applyAlignment="1">
      <alignment horizontal="center" vertical="center"/>
    </xf>
    <xf numFmtId="9" fontId="29" fillId="0" borderId="33" xfId="0" applyNumberFormat="1" applyFont="1" applyBorder="1" applyAlignment="1">
      <alignment horizontal="center" vertical="center"/>
    </xf>
    <xf numFmtId="10" fontId="27" fillId="16" borderId="27" xfId="1" applyNumberFormat="1" applyFont="1" applyFill="1" applyBorder="1" applyAlignment="1">
      <alignment horizontal="center" vertical="center"/>
    </xf>
    <xf numFmtId="9" fontId="28" fillId="16" borderId="28" xfId="1" applyFont="1" applyFill="1" applyBorder="1" applyAlignment="1">
      <alignment horizontal="center" vertical="center"/>
    </xf>
    <xf numFmtId="44" fontId="26" fillId="12" borderId="34" xfId="2" applyNumberFormat="1" applyFont="1" applyFill="1" applyBorder="1" applyAlignment="1">
      <alignment vertical="center"/>
    </xf>
    <xf numFmtId="10" fontId="26" fillId="12" borderId="35" xfId="1" applyNumberFormat="1" applyFont="1" applyFill="1" applyBorder="1" applyAlignment="1">
      <alignment horizontal="center" vertical="center"/>
    </xf>
    <xf numFmtId="44" fontId="0" fillId="14" borderId="27" xfId="2" applyNumberFormat="1" applyFont="1" applyFill="1" applyBorder="1" applyAlignment="1">
      <alignment vertical="center"/>
    </xf>
    <xf numFmtId="10" fontId="0" fillId="14" borderId="28" xfId="1" applyNumberFormat="1" applyFont="1" applyFill="1" applyBorder="1" applyAlignment="1">
      <alignment horizontal="center" vertical="center"/>
    </xf>
    <xf numFmtId="44" fontId="28" fillId="18" borderId="27" xfId="2" applyNumberFormat="1" applyFont="1" applyFill="1" applyBorder="1" applyAlignment="1">
      <alignment vertical="center"/>
    </xf>
    <xf numFmtId="10" fontId="28" fillId="18" borderId="28" xfId="1" applyNumberFormat="1" applyFont="1" applyFill="1" applyBorder="1" applyAlignment="1">
      <alignment horizontal="center" vertical="center"/>
    </xf>
    <xf numFmtId="44" fontId="28" fillId="18" borderId="29" xfId="2" applyNumberFormat="1" applyFont="1" applyFill="1" applyBorder="1" applyAlignment="1">
      <alignment vertical="center"/>
    </xf>
    <xf numFmtId="10" fontId="28" fillId="18" borderId="30" xfId="1" applyNumberFormat="1" applyFont="1" applyFill="1" applyBorder="1" applyAlignment="1">
      <alignment horizontal="center" vertical="center"/>
    </xf>
    <xf numFmtId="9" fontId="29" fillId="0" borderId="36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44" fontId="6" fillId="14" borderId="27" xfId="2" applyNumberFormat="1" applyFont="1" applyFill="1" applyBorder="1" applyAlignment="1">
      <alignment vertical="center"/>
    </xf>
    <xf numFmtId="44" fontId="27" fillId="18" borderId="27" xfId="2" applyNumberFormat="1" applyFont="1" applyFill="1" applyBorder="1" applyAlignment="1">
      <alignment vertical="center"/>
    </xf>
    <xf numFmtId="44" fontId="27" fillId="18" borderId="29" xfId="2" applyNumberFormat="1" applyFont="1" applyFill="1" applyBorder="1" applyAlignment="1">
      <alignment vertical="center"/>
    </xf>
    <xf numFmtId="9" fontId="28" fillId="16" borderId="4" xfId="1" applyFont="1" applyFill="1" applyBorder="1" applyAlignment="1">
      <alignment horizontal="center" vertical="center"/>
    </xf>
    <xf numFmtId="10" fontId="26" fillId="12" borderId="31" xfId="1" applyNumberFormat="1" applyFont="1" applyFill="1" applyBorder="1" applyAlignment="1">
      <alignment horizontal="center" vertical="center"/>
    </xf>
    <xf numFmtId="10" fontId="0" fillId="14" borderId="4" xfId="1" applyNumberFormat="1" applyFont="1" applyFill="1" applyBorder="1" applyAlignment="1">
      <alignment horizontal="center" vertical="center"/>
    </xf>
    <xf numFmtId="10" fontId="28" fillId="18" borderId="4" xfId="1" applyNumberFormat="1" applyFont="1" applyFill="1" applyBorder="1" applyAlignment="1">
      <alignment horizontal="center" vertical="center"/>
    </xf>
    <xf numFmtId="10" fontId="28" fillId="18" borderId="37" xfId="1" applyNumberFormat="1" applyFont="1" applyFill="1" applyBorder="1" applyAlignment="1">
      <alignment horizontal="center" vertical="center"/>
    </xf>
    <xf numFmtId="9" fontId="29" fillId="0" borderId="38" xfId="0" applyNumberFormat="1" applyFont="1" applyBorder="1" applyAlignment="1">
      <alignment horizontal="center" vertical="center"/>
    </xf>
    <xf numFmtId="9" fontId="29" fillId="0" borderId="39" xfId="0" applyNumberFormat="1" applyFont="1" applyBorder="1" applyAlignment="1">
      <alignment horizontal="center" vertical="center"/>
    </xf>
    <xf numFmtId="10" fontId="27" fillId="16" borderId="40" xfId="1" applyNumberFormat="1" applyFont="1" applyFill="1" applyBorder="1" applyAlignment="1">
      <alignment horizontal="center" vertical="center"/>
    </xf>
    <xf numFmtId="9" fontId="28" fillId="16" borderId="41" xfId="1" applyFont="1" applyFill="1" applyBorder="1" applyAlignment="1">
      <alignment horizontal="center" vertical="center"/>
    </xf>
    <xf numFmtId="44" fontId="26" fillId="12" borderId="42" xfId="2" applyNumberFormat="1" applyFont="1" applyFill="1" applyBorder="1" applyAlignment="1">
      <alignment vertical="center"/>
    </xf>
    <xf numFmtId="10" fontId="26" fillId="12" borderId="43" xfId="1" applyNumberFormat="1" applyFont="1" applyFill="1" applyBorder="1" applyAlignment="1">
      <alignment horizontal="center" vertical="center"/>
    </xf>
    <xf numFmtId="44" fontId="0" fillId="14" borderId="40" xfId="2" applyNumberFormat="1" applyFont="1" applyFill="1" applyBorder="1" applyAlignment="1">
      <alignment vertical="center"/>
    </xf>
    <xf numFmtId="10" fontId="0" fillId="14" borderId="41" xfId="1" applyNumberFormat="1" applyFont="1" applyFill="1" applyBorder="1" applyAlignment="1">
      <alignment horizontal="center" vertical="center"/>
    </xf>
    <xf numFmtId="44" fontId="28" fillId="18" borderId="40" xfId="2" applyNumberFormat="1" applyFont="1" applyFill="1" applyBorder="1" applyAlignment="1">
      <alignment vertical="center"/>
    </xf>
    <xf numFmtId="10" fontId="28" fillId="18" borderId="41" xfId="1" applyNumberFormat="1" applyFont="1" applyFill="1" applyBorder="1" applyAlignment="1">
      <alignment horizontal="center" vertical="center"/>
    </xf>
    <xf numFmtId="44" fontId="28" fillId="18" borderId="44" xfId="2" applyNumberFormat="1" applyFont="1" applyFill="1" applyBorder="1" applyAlignment="1">
      <alignment vertical="center"/>
    </xf>
    <xf numFmtId="10" fontId="28" fillId="18" borderId="45" xfId="1" applyNumberFormat="1" applyFont="1" applyFill="1" applyBorder="1" applyAlignment="1">
      <alignment horizontal="center" vertical="center"/>
    </xf>
    <xf numFmtId="10" fontId="30" fillId="14" borderId="41" xfId="1" applyNumberFormat="1" applyFont="1" applyFill="1" applyBorder="1" applyAlignment="1">
      <alignment horizontal="center" vertical="center"/>
    </xf>
  </cellXfs>
  <cellStyles count="6">
    <cellStyle name="Cálculo" xfId="4" builtinId="22"/>
    <cellStyle name="Hiperlink" xfId="5" builtinId="8"/>
    <cellStyle name="Moeda" xfId="2" builtinId="4"/>
    <cellStyle name="Normal" xfId="0" builtinId="0"/>
    <cellStyle name="Nota" xfId="3" builtinId="10"/>
    <cellStyle name="Porcentagem" xfId="1" builtinId="5"/>
  </cellStyles>
  <dxfs count="343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07/relationships/slicerCache" Target="slicerCaches/slicerCache2.xml"/><Relationship Id="rId40" Type="http://schemas.openxmlformats.org/officeDocument/2006/relationships/styles" Target="styles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661458</xdr:colOff>
      <xdr:row>0</xdr:row>
      <xdr:rowOff>52915</xdr:rowOff>
    </xdr:from>
    <xdr:to>
      <xdr:col>14</xdr:col>
      <xdr:colOff>948267</xdr:colOff>
      <xdr:row>2</xdr:row>
      <xdr:rowOff>232833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1875" y="52915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523874</xdr:colOff>
      <xdr:row>0</xdr:row>
      <xdr:rowOff>114300</xdr:rowOff>
    </xdr:from>
    <xdr:to>
      <xdr:col>16</xdr:col>
      <xdr:colOff>542924</xdr:colOff>
      <xdr:row>25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AIL_REPRESENTANTE 1">
              <a:extLst>
                <a:ext uri="{FF2B5EF4-FFF2-40B4-BE49-F238E27FC236}">
                  <a16:creationId xmlns:a16="http://schemas.microsoft.com/office/drawing/2014/main" id="{D9797088-4812-4A96-BFF8-6F1783E0D4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_REPRESENTAN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6275" y="114300"/>
              <a:ext cx="1828800" cy="491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98.722096527781" createdVersion="6" refreshedVersion="7" minRefreshableVersion="3" recordCount="494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6">
        <n v="1"/>
        <n v="2"/>
        <n v="3"/>
        <n v="10" u="1"/>
        <n v="11" u="1"/>
        <n v="12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HAEMO"/>
        <s v="BERINERT"/>
      </sharedItems>
    </cacheField>
    <cacheField name="CNPJ_ESTABELECIMENTO" numFmtId="0">
      <sharedItems containsSemiMixedTypes="0" containsString="0" containsNumber="1" containsInteger="1" minValue="8062411958" maxValue="97397848000138"/>
    </cacheField>
    <cacheField name="ESTABELECIMENTO_CNPJ" numFmtId="0">
      <sharedItems count="289">
        <s v="SOCIEDADE BENEFICENTE DE PRESIDENTE BERNARDES - SÃO PAULO-SP (19.803.199/0001-14)"/>
        <s v="ASSOCIACAO HOSPITALAR FILHAS DE NOSSA SENHORA DO MONTE CALVARIO - SÃO PAULO-SP (18.180.008/0001-42)"/>
        <s v="HOSPITAL ALVORADA TAGUATINGA LTDA - SÃO PAULO-SP (08.100.676/0024-55)"/>
        <s v="HOSPITAL AVICCENA S/A - SÃO PAULO-SP (72.775.745/0001-33)"/>
        <s v="HOSPITAL BANDEIRANTES LTDA - SÃO PAULO-SP (21.371.777/0001-32)"/>
        <s v="HOSPITAL MORIAH - SÃO PAULO-SP (19.056.055/0001-41)"/>
        <s v="HOSPITAL SAO CAMILO - SANTANA - SÃO PAULO-SP (60.975.737/0012-04)"/>
        <s v="HOSPITAL VILA NOVA STAR - SÃO PAULO-SP (28.290.788/0001-37)"/>
        <s v="IRMANDADE DA SANTA CASA DE MISERICORDIA DE SAO PAULO - SÃO PAULO-SP (62.779.145/0001-90)"/>
        <s v="SEPACO - SÃO PAULO-SP (60.961.422/0001-55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ESHO EMPRESA DE SERVICOS HOSPITALARES - SÃO PAULO-SP (29.435.005/0099-32)"/>
        <s v="FUNDACAO ZERBINI - SÃO PAULO-SP (50.644.053/0001-13)"/>
        <s v="HOSPITAL ALEMAO OSWALDO CRUZ - SÃO PAULO-SP (60.726.502/0001-26)"/>
        <s v="HOSPITAL DO CORACAO - SÃO PAULO-SP (60.453.024/0003-90)"/>
        <s v="HOSPITAL INFANTIL SABARA - SÃO PAULO-SP (61.213.674/0002-40)"/>
        <s v="HOSPITAL ISRAELITA ALBERTEINSTEIN - SÃO PAULO-SP (60.765.823/0001-30)"/>
        <s v="INTERMEDICA ASISTEMA DE SAUDE - SÃO PAULO-SP (44.649.812/0069-26)"/>
        <s v="REAL E BENEMERITA ASSOCIACAO PORTUGUESA DE BENEFICENCIA - SÃO PAULO-SP (61.599.908/0001-58)"/>
        <s v="SOC BENEFICIENTE DE SENHORAS HOSPITAL SIRIO LIBANES - SÃO PAULO-SP (61.590.410/0001-24)"/>
        <s v="HOSPITAL 9 DE JULHO - SÃO PAULO-SP (60.884.855/0003-16)"/>
        <s v="HOSPITAL ALEMAO OSWALDO CRUZ - SÃO PAULO-SP (60.726.502/0007-11)"/>
        <s v="AMICO SAUDE LTDA - SÃO PAULO-SP (51.722.957/0005-06)"/>
        <s v="HOSPITAL SAO LUIZ UNIDADE ITAIM (REDE DOR) - SÃO PAULO-SP (06.047.087/0002-10)"/>
        <s v="HOSPITAL SAO CAMILO - POMPEIA - SÃO PAULO-SP (60.975.737/0002-32)"/>
        <s v="HOSPITAL SAO LUIZ UNIDADE MORUMBI (REDE DOR) - SÃO PAULO-SP (06.047.087/0003-09)"/>
        <s v="A.C.CAMARGO CANCER CENTER - SÃO PAULO-SP (60.961.968/0001-06)"/>
        <s v="INSTITUTO DO CANCER DO ESTADO DE SAO PAULO - SÃO PAULO-SP (56.577.059/0006-06)"/>
        <s v="BENEFICENCIA NIPO BRASILEIRA DE SAO PAULO - SÃO PAULO-SP (60.992.427/0006-50)"/>
        <s v="HOSPITAL PROFESSOR EDMUNDO VASCONCELOS - SÃO PAULO-SP (61.062.212/0001-98)"/>
        <s v="HOSPITAL SANTA CATARINA - SÃO PAULO-SP (60.922.168/0007-71)"/>
        <s v="NOTRE DAME INTERMEDICA SAUDE S.A. - SÃO PAULO-SP (44.649.812/0284-90)"/>
        <s v="FARMACLASS DELIVERY - SÃO PAULO-SP (11.725.429/0001-62)"/>
        <s v="HOSPITAL ALVORADA MOEMA - SÃO PAULO-SP (08.100.676/0005-92)"/>
        <s v="HOSPITAL E MATERNIDADE METROPOLITANO - SÃO PAULO-SP (51.722.957/0125-12)"/>
        <s v="HOSPITAL SANTA PAULA LTDA - SÃO PAULO-SP (60.777.901/0001-16)"/>
        <s v="HOSPITAL SANCTA MAGGIORE - SÃO PAULO-SP (00.461.479/0094-62)"/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UNIMED - MONTE ALTO-SP (67.577.171/0004-00)"/>
        <s v="HOSPITAL DE BASE - SÃO JOSÉ DO RIO PRETO-SP (60.003.761/0001-29)"/>
        <s v="HOSPITAL VIVALLE (REDE DOR) - SÃO JOSÉ DOS CAMPOS-SP (06.047.087/0030-73)"/>
        <s v="UNIMED PINDAMONHANGABA - HOSPITAL 10 JULHO - PINDAMONHANGABA-SP (47.565.155/0009-96)"/>
        <s v="HOSPITAL REGIONAL DO VALE DO PARAIBA - TAUBATÉ-SP (60.975.737/0072-45)"/>
        <s v="(Especial) SAFELAB - SÃO BERNARDO DO CAMPO-SP (04.708.424/0001-66)"/>
        <s v="HOSPITAL AMERICA LTDA - MAUÁ-SP (48.858.450/0001-46)"/>
        <s v="HSH - SANTO ANDRÉ-SP (06.033.403/0001-13)"/>
        <s v="HOSPITAL UNIMED - BAURU-SP (44.456.036/0003-11)"/>
        <s v="SANTA CASA DE MISERICORDIA DE MARILIA - MARÍLIA-SP (52.049.244/0001-62)"/>
        <s v="HOSPITAL REGIONAL DE SOROCABA - BATA BRANCA - SOROCABA-SP (61.699.567/0078-71)"/>
        <s v="HOSPITAL SINO BRASILEIRO (REDE DOR) - OSASCO-SP (06.047.087/0076-56)"/>
        <s v="HOSPITAL POLICLIN - SÃO JOSÉ DOS CAMPOS-SP (45.184.066/0001-17)"/>
        <s v="COMPLEXO HOSPITALAR MUNICIPAL DE SAO BERNARDO DO CAMPO - SÃO BERNARDO DO CAMPO-SP (57.571.275/0017-60)"/>
        <s v="SOCIEDADE MATONENSE DE BENEMERENCIA - MATÃO-SP (52.314.861/0001-48)"/>
        <s v="HOSPITAL INFANTE DOM HENRIQUE - SÃO JOSÉ DO RIO PRETO-SP (59.972.307/0001-05)"/>
        <s v="HOSPITAL GERAL DE PIRAJUSSARA - TABOÃO DA SERRA-SP (61.699.567/0004-35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HOSPITAL DO CORACAO SAMCORDIS - SÃO GONÇALO-RJ (30.358.881/0001-88)"/>
        <s v="HOSPITAL E CLINICA SAO GONCALO - SÃO GONÇALO-RJ (31.671.480/0001-46)"/>
        <s v="HOSPITAL UNIMED - VOLTA REDONDA-RJ (35.917.970/0007-26)"/>
        <s v="NITEROI DOR (REDE DOR) - NITERÓI-RJ (30.145.502/0001-71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INSTITUTO DOR DE GESTAO DE SAUDE PUBLICA (REDE DOR) - RIO DE JANEIRO-RJ (08.850.962/0002-22)"/>
        <s v="UNIMED-RIO EMPREENDIMENTOS MEDICOS E HOSPITALARES - RIO DE JANEIRO-RJ (09.219.138/0005-84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LARANJEIRAS CLINICA PERINATAL - RIO DE JANEIRO-RJ (33.419.482/0002-59)"/>
        <s v="HOSPITAL ADVENTISTA SILVESTRE - RIO DE JANEIRO-RJ (73.696.718/0002-19)"/>
        <s v="HOSPITAL MEMORIAL FUAD CHIDID LTDA - RIO DE JANEIRO-RJ (33.705.849/0005-43)"/>
        <s v="HOSPITAL OESTE DOR (REDE DOR) - RIO DE JANEIRO-RJ (06.047.087/0033-16)"/>
        <s v="HOSPITAL CASA ARRENDATARIA SERVICOS MEDICOS HOSPITALARES E INVESTIMENTOS LTDA - RIO DE JANEIRO-RJ (24.217.779/0001-60)"/>
        <s v="HOSPITAL DE CLINICAS DE JACAREPAGUA LTDA - RIO DE JANEIRO-RJ (34.058.123/0001-03)"/>
        <s v="UCPEL- HOSPITAL UNIVERSITARIO SAO FRANCISCO DE PAULA - PELOTAS-RS (92.238.914/0002-94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DEPOSITO - ARMAZEM MANAUS/AM - MANAUS-AM (12.361.267/0119-85)"/>
        <s v="SANTA LUCIA - BRASÍLIA-DF (00.025.841/0001-53)"/>
        <s v="HOSPITAL NASR FAIAD - CATALÃO-GO (01.321.256/0001-63)"/>
        <s v="SAO BERNARDO APART - COLATINA-ES (07.039.651/0001-34)"/>
        <s v="HOSPITAL SANTA RITA DE CASSIA - VITÓRIA-ES (28.137.925/0001-06)"/>
        <s v="CONCEITO DISTRIBUIDORA DE MEDICAMENTOS E MATERIAIS CIRURGICOS LTDA - BELO HORIZONTE-MG (32.384.285/0001-06)"/>
        <s v="HOSPITAL UNIMED NOROESTE CAPIXABA - COLATINA-ES (39.384.664/0002-18)"/>
        <s v="HOSPITAL SANTA GENOVEVA LTDA - UBERLÂNDIA-MG (18.484.378/0001-73)"/>
        <s v="UBERLANDIA MEDICAL CENTER - UBERLÂNDIA-MG (17.087.591/0001-89)"/>
        <s v="SOCIMED SERVICOS HOSPITALARES S.A - TUBARÃO-SC (01.595.799/0001-79)"/>
        <s v="HOSPITAL PADRE JEREMIAS - CACHOEIRINHA-RS (92.898.550/0003-50)"/>
        <s v="ASSOCIACAO HOSPITALAR MOINHOS DE VENTO - PORTO ALEGRE-RS (92.685.833/0001-51)"/>
        <s v="HOSPITAL DIVINA PROVIDENCIA - PORTO ALEGRE-RS (87.317.764/0010-84)"/>
        <s v="ESHO - HOSPITAL ALVORADA DE BRASILIA - BRASÍLIA-DF (29.435.005/0046-20)"/>
        <s v="HOSPITAL ANCHIETA LTDA - BRASÍLIA-DF (02.560.878/0001-07)"/>
        <s v="HOSPITAL SANTA LUZIA (REDE DOR) - BRASÍLIA-DF (06.047.087/0041-26)"/>
        <s v="UDI HOSPITAL - SÃO LUÍS-MA (02.284.062/0011-70)"/>
        <s v="CLINICA SOUZA BRITO - CUIABÁ-MT (15.016.827/0001-60)"/>
        <s v="HOSPITAL SANTA ROSA - CUIABÁ-MT (70.524.145/0001-77)"/>
        <s v="HOSPITAL &amp; MATERNIDADE 13 DE MAIO VILA ROMANA - SORRISO-MT (11.198.350/0001-20)"/>
        <s v="HOSPITAL SANTA HELENA (REDE DOR) - BRASÍLIA-DF (00.049.791/0001-44)"/>
        <s v="PRONTONORTE - BRASÍLIA-DF (00.511.816/0001-80)"/>
        <s v="FUNDACAO FELICE ROSSO - BELO HORIZONTE-MG (17.214.149/0001-76)"/>
        <s v="INSTITUTO DE CLINICAS E CIRURGIA DE JUIZ DE FORA LTDA - JUIZ DE FORA-MG (25.415.993/0001-93)"/>
        <s v="HOSPITAL SANTA CATARINA - BLUMENAU-SC (01.880.344/0001-03)"/>
        <s v="IMPERIAL HOSPITAL DE CARIDADE - FLORIANÓPOLIS-SC (83.884.999/0001-06)"/>
        <s v="ASSOCIACAO BENEFICENTE EVANGELICA DE JOINVILLE - JOINVILLE-SC (84.694.405/0001-67)"/>
        <s v="HOSPITAL INFANTIL PEQUENO PRINCIPE - CURITIBA-PR (76.591.569/0001-30)"/>
        <s v="HOSPITAL ALVORADA - ALVORADA-RS (92.898.550/0002-79)"/>
        <s v="FUNDACAO UNIVERSITARIA DE CARDIOLOGIA - PORTO ALEGRE-RS (92.898.550/0001-98)"/>
        <s v="HOSPITAL DE CARIDADE DR ASTROGILDO DE AZEVEDO - SANTA MARIA-RS (95.610.887/0001-46)"/>
        <s v="SAMEL - MANAUS-AM (04.159.778/0001-07)"/>
        <s v="IHBDF - BRASÍLIA-DF (28.481.233/0001-72)"/>
        <s v="UNIDADE BRASILIA IV - BRASÍLIA-DF (61.590.410/0012-87)"/>
        <s v="HOSPITAL AMECOR - CUIABÁ-MT (03.925.419/0001-42)"/>
        <s v="HOSPITAL REGIONAL DO BAIXO AM DO PARA DR WALDEMAR PENNA - SANTARÉM-PA (24.232.886/0083-03)"/>
        <s v="HOSPITAL SAO DOMINGOS LTDA. - SÃO LUÍS-MA (11.006.293/0001-30)"/>
        <s v="CIAS UNIMED VITORIA - CENTRO INTEGRADO ATENCAO A SAUDE - VITÓRIA-ES (27.578.434/0015-25)"/>
        <s v="HOSPITAL MATER DEI - BELO HORIZONTE-MG (16.676.520/0005-82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HOSPITAL PORTUGUES - RECIFE-PE (10.892.164/0001-24)"/>
        <s v="HOSPITAL SAO MARCOS (REDE DOR) - RECIFE-PE (02.284.062/0004-40)"/>
        <s v="HOSPITAL UNIMED RECIFE - RECIFE-PE (11.214.624/0004-70)"/>
        <s v="ESHO EMPRESA DE SERVICOS HOSPITALARES - NATAL-RN (29.435.005/0098-51)"/>
        <s v="HOSPITAL DO CORACAO DE NATAL LTDA - NATAL-RN (00.820.737/0001-50)"/>
        <s v="DEPOSITO - ARMAZEM FORTALEZA/CE - FORTALEZA-CE (12.361.267/0118-02)"/>
        <s v="DEPOSITO-ARMAZEM DE FORTALEZA - FORTALEZA-CE (05.874.946/0002-81)"/>
        <s v="HOSPITAL SAO CARLOS LTDA - FORTALEZA-CE (11.794.674/0001-21)"/>
        <s v="CASA DE SAUDE SAO LUCAS S/A - NATAL-RN (08.319.329/0001-21)"/>
        <s v="PROFARMA SPECIALTY S.A - SÃO GONÇALO DO AMARANTE-RN (81.887.838/0011-12)"/>
        <s v="CENTRO MEDICO GABRIEL SOARES - ARACAJU-SE (12.361.267/0005-17)"/>
        <s v="HOSPITAL DE CIRURGIA - ARACAJU-SE (13.016.332/0001-06)"/>
        <s v="FUNDACAO JOSE SILVEIRA - SALVADOR-BA (15.194.004/0001-25)"/>
        <s v="HOSPITAL JAAR ANDRADE LTDA - SALVADOR-BA (97.397.848/0001-38)"/>
        <s v="HOSPITAL ESPERANCA (REDE DOR) - RECIFE-PE (02.284.062/0001-06)"/>
        <s v="SANTA JOANA - RECIFE-PE (10.839.561/0001-32)"/>
        <s v="HOSPITAL RIO POTY - TERESINA-PI (12.361.267/0040-08)"/>
        <s v="INCOR NATAL - NATAL-RN (01.507.901/0001-37)"/>
        <s v="HOSPITAL SANTA IZABEL - SALVADOR-BA (15.153.745/0002-49)"/>
        <s v="PROMEDICA PATRIMONIAL S A PROPAT - SALVADOR-BA (13.808.803/0001-19)"/>
        <s v="CASA DE SAUDE E MATERNIDADE SAO RAIMUNDO SA - FORTALEZA-CE (07.245.269/0001-87)"/>
        <s v="HOSPITAL SAO MATEUS LTDA. - FORTALEZA-CE (41.580.077/0001-65)"/>
        <s v="HOSPITAL ESPERANCA OLINDA (REDE DOR) - OLINDA-PE (06.047.087/0012-91)"/>
        <s v="HOSPITAL MEMORIAL SAO JOSE (REDE DOR) - RECIFE-PE (06.047.087/0092-76)"/>
        <s v="REDE PRIMAVERA - HOSPITAL PRIMAVERA - ARACAJU-SE (13.356.779/0001-24)"/>
        <s v="HOSPITAL CENTRALDO EXERCITO - RIO DE JANEIRO-RJ (09.609.235/0002-30)"/>
        <s v="HOSPITAL SERVIDORES DO ESTADO/RJ - RIO DE JANEIRO-RJ (00.394.544/0211-82)"/>
        <s v="INSTITUTO NACIONAL DE CANCER - RIO DE JANEIRO-RJ (00.394.544/0171-50)"/>
        <s v="INSTITUTO NACIONAL DE CARDIOLOGIA - RIO DE JANEIRO-RJ (00.394.544/0213-44)"/>
        <s v="RS SSA GABINETE DO SECRETARIO - PORTO ALEGRE-RS (87.958.625/0001-49)"/>
        <s v="ROBSON MARCOS DE SOUZA JUNIOR - BLUMENAU-SC (080.624.119-58)"/>
        <s v="HOSPITAL DE CLINICAS - PORTO ALEGRE-RS (87.020.517/0001-20)"/>
        <s v="HOSPITAL UNIV. PROFESSOR POLYDORO ERNANI DE SAO THIAGO - FLORIANÓPOLIS-SC (15.126.437/0034-01)"/>
        <s v="(Especial) DEPARTAMENTO DE LOGISTICA - BRASÍLIA-DF (00.394.544/0008-51)"/>
        <s v="EBSERH HOSPITAL UNIVERSITARIO DE SAO LUIS - SÃO LUÍS-MA (15.126.437/0004-96)"/>
        <s v="HOSPITAL DAS CLINICAS DA FACULDADE DE MEDICINA DA U S P - SÃO PAULO-SP (60.448.040/0001-22)"/>
        <s v="BERNARDO MORAES LOPES - SABARÁ-MG (149.614.776-64)"/>
        <s v="HUPAA - MACEIÓ-AL (24.464.109/0002-29)"/>
        <s v="FUNDES - FORTALEZA-CE (74.031.865/0001-51)"/>
        <s v="maria eduarda vasconcelos ximenes - FORTALEZA-CE (116.211.904-71)"/>
        <s v="MANOEL JOSE LIMA FARIAS - JOÃO PESSOA-PB (176.963.644-72)"/>
        <s v="EBSERH - HOSPITAL UNIVERSITARIO DO PIAUI - TERESINA-PI (15.126.437/0002-24)"/>
        <s v="FES - FLORIANÓPOLIS-SC (80.673.411/0001-87)"/>
        <s v="HOSPITAL NOSSA SENHORA DA CONCEICAO SA - PORTO ALEGRE-RS (92.787.118/0001-20)"/>
        <s v="PMPA - PORTO ALEGRE-RS (92.963.560/0001-60)"/>
        <s v="FES/BA - SALVADOR-BA (05.816.630/0001-52)"/>
        <s v="SES/FUNDO ESTADUAL DE SAUDE - MACEIÓ-AL (12.200.259/0001-65)"/>
        <s v="INSTITUTO DR JOSE FROTA - FORTALEZA-CE (07.835.044/0001-80)"/>
        <s v="HCFMB - BOTUCATU-SP (12.474.705/0001-20)"/>
        <s v="INSTITUTO NACIONAL DE TRAUMATO-ORTOPEDIA - RIO DE JANEIRO-RJ (00.394.544/0212-63)"/>
        <s v="FUNDO ESTADUAL DE SAUDE DO PARANA - FUNSAUDE - CURITIBA-PR (08.597.121/0001-74)"/>
        <s v="EBSERH - HOSPITAL UNIVERSITARIO DE SANTA MARIA - SANTA MARIA-RS (15.126.437/0019-72)"/>
        <s v="FUNDO MUNICIPAL DE SAUDE DE RIO VERDE - GO - RIO VERDE-GO (06.190.522/0001-80)"/>
        <s v="EDUARDA APARECIDA SILVA CORREA - BELO HORIZONTE-MG (136.077.256-16)"/>
        <s v="ROBERTO MOURA GRISI - JOÃO PESSOA-PB (839.256.944-04)"/>
        <s v="BRUNA SUELLEN FERREIRA ALVES - RECIFE-PE (089.775.464-60)"/>
        <s v="EBSERH - COMPLEXO HOSPITALAR DO CEARA (HUWC E MEAC) - FORTALEZA-CE (15.126.437/0014-68)"/>
        <s v="FORTAL FARMACE - FORTALEZA-CE (28.102.490/0001-56)"/>
        <s v="HOSPITAL UNIVERSITARIO OSWALDO CRUZ - RECIFE-PE (11.022.597/0013-25)"/>
        <s v="HOSPITAL UNIMED - JUIZ DE FORA-MG (17.689.407/0008-47)" u="1"/>
        <s v="HOSPITAL SAMARITANO - SÃO PAULO-SP (60.544.244/0001-67)" u="1"/>
        <s v="HOSPITAL SAO PAULO - ARARAQUARA-SP (45.272.366/0015-53)" u="1"/>
        <s v="HOSPITAL ALPHA MED LTDA (REDE DOR) - CARAPICUÍBA-SP (49.770.076/0001-95)" u="1"/>
        <s v="COMPLEXO DO HOSPITAL DE CLINICAS DA UFPR - CURITIBA-PR (15.126.437/0024-30)" u="1"/>
        <s v="ESHO - HOSPITAL MARIO LIONI - DUQUE DE CAXIAS-RJ (29.435.005/0034-97)" u="1"/>
        <s v=" - SÃO GONÇALO DO AMARANTE-RN (81.887.838/0011-12)" u="1"/>
        <s v="ANTHONY PRIETO BORGES MOREIRA - CONSELHEIRO LAFAIETE-MG (163.344.396-50)" u="1"/>
        <s v="HOSPITAL MEMORIAL ARTHUR RAMOS - MACEIÓ-AL (01.722.424/0001-22)" u="1"/>
        <s v="HOSPITAL RIO LARANJEIRAS LTDA - RIO DE JANEIRO-RJ (08.752.137/0001-04)" u="1"/>
        <s v="LEILA BRANDAO VILELA PEREIRA - MACEIÓ-AL (059.098.904-92)" u="1"/>
        <s v="HOSPITAL UNIVERSITARIO ANTONIO PEDRO - NITERÓI-RJ (15.126.437/0036-73)" u="1"/>
        <s v="SAMEL - MANAUS-AM (84.537.141/0001-38)" u="1"/>
        <s v="HOSPITAL BADIM - RIO DE JANEIRO-RJ (27.901.222/0002-12)" u="1"/>
        <s v="BAIA SUL HOSPITAL DIA - FLORIANÓPOLIS-SC (05.441.281/0001-31)" u="1"/>
        <s v="FES - GOIÂNIA-GO (00.544.963/0001-56)" u="1"/>
        <s v="CLINICA VITAVISAO - SÃO JOSÉ DOS PINHAIS-PR (77.577.278/0002-31)" u="1"/>
        <s v="HOSPITAL PROFESSOR EDGARDSANTOS - SALVADOR-BA (15.180.714/0002-87)" u="1"/>
        <s v="COMPLEXO HOSPITALAR JARDIM CUIABA - CUIABÁ-MT (01.757.351/0001-04)" u="1"/>
        <s v="HOSPITAL E MATERNIDADE SANTA CLARA LTDA - UBERLÂNDIA-MG (25.761.040/0001-87)" u="1"/>
        <s v="HOSPITAIS INTEGRADOS DA GAVEA S/A - RIO DE JANEIRO-RJ (31.635.857/0002-92)" u="1"/>
        <s v="FUNDACAO SAUDE DO ESTADO DO RIO DE JANEIRO - RIO DE JANEIRO-RJ (10.834.118/0001-79)" u="1"/>
        <s v="HOSPITAL SAO JOSE DO AVAI - ITAPERUNA-RJ (29.640.612/0001-20)" u="1"/>
        <s v="UNIVERSIDADE FEDERAL DA BAHIA - SALVADOR-BA (15.180.714/0005-20)" u="1"/>
        <s v="INSTITUTO NACIONAL DE TECNOLOGIA E SAUDE - GOIÂNIA-GO (11.344.038/0015-01)" u="1"/>
        <s v="HOSPITAL UNIMED - NATAL-RN (08.380.701/0006-10)" u="1"/>
        <s v="HOSPITAL SAO LUCAS - RIBEIRÃO PRETO-SP (55.980.148/0001-21)" u="1"/>
        <s v="DEPOSITO-ARMAZEM SALVADOR/BA - SALVADOR-BA (12.361.267/0147-39)" u="1"/>
        <s v="A CASA HUMANA - MEDICINA CLINICA E PREVENTIVA LTDA - SÃO PAULO-SP (03.545.210/0001-53)" u="1"/>
        <s v="SAMER HOSPITAL - RESENDE-RJ (29.072.642/0001-88)" u="1"/>
        <s v="HOSPITAL MATER DEI SA - BELO HORIZONTE-MG (16.676.520/0001-59)" u="1"/>
        <s v="EMPRESA BRASILEIRA DE SERVICOS HOSPITALARES - EBSERH - NATAL-RN (15.126.437/0007-39)" u="1"/>
        <s v="HOSPITAL PORTUGUES / UNID MUNICIPAL ANTONIO C MAGALHAES - EUCLIDES DA CUNHA-BA (15.166.416/0012-04)" u="1"/>
        <s v="INSTITUTO DE GESTAO E HUMANIZAO IGH - SALVADOR-BA (11.858.570/0001-33)" u="1"/>
        <s v="CASA DE SAUDE SANTA THEREZINHA S A - RIO DE JANEIRO-RJ (33.575.127/0006-00)" u="1"/>
        <s v="morgana mesquita brandão - MACEIÓ-AL (075.716.954-65)" u="1"/>
        <s v="MEDRADIUS - MACEIÓ-AL (03.866.223/0001-24)" u="1"/>
        <s v="HOSPITAL AEROPORTO - LAURO DE FREITAS-BA (04.602.792/0001-25)" u="1"/>
        <s v="HOSPITAL E MATERNIDADE BRASIL (REDE DOR) - SANTO ANDRÉ-SP (06.047.087/0007-24)" u="1"/>
        <s v="HOSPITAL DAHER LAGO SUL S/A - BRASÍLIA-DF (00.382.069/0001-27)" u="1"/>
        <s v="YASMIM ANGELICA RAMOS MONTEIRO ROSA DONIZETE - GRAMADO-RS (160.092.977-02)" u="1"/>
        <s v="HOSPITAL MUNICIPAL DE ARAGUAINA - HMA ISAC - ARAGOMINAS-TO (14.702.257/0007-95)" u="1"/>
        <s v="FG - FARMA GOIAS - CARIACICA-ES (08.041.822/0006-37)" u="1"/>
        <s v="CDU - CENTRO DE DIAGNOSTICO UNIMED - BAURU-SP (44.456.036/0007-45)" u="1"/>
        <s v="BOM SAMARITANO - MARINGÁ-PR (04.792.670/0001-49)" u="1"/>
        <s v="HOSPITAL SAO LUCAS - ARACAJU-SE (13.131.370/0001-00)" u="1"/>
        <s v="IRMANDADE DA SANTA CASA DE MISERICORDIA DE CURITIBA - CURITIBA-PR (76.613.835/0001-89)" u="1"/>
        <s v="HOSPITAL CRISTO REDENTOR - PORTO ALEGRE-RS (92.787.118/0003-91)" u="1"/>
        <s v="ESHO - HOSPITAL PASTEUR - RIO DE JANEIRO-RJ (29.435.005/0057-83)" u="1"/>
        <s v="HOSPITAL E MATERNIDADE UNIMED DE ORS COOP.DE TRABALHO - OURINHOS-SP (51.427.540/0003-59)" u="1"/>
        <s v="HOSPITAL PAULISTA LTDA. - SÃO PAULO-SP (43.901.701/0001-04)" u="1"/>
        <s v="HOSPITAL CAXIAS DOR  (REDE DOR) - DUQUE DE CAXIAS-RJ (06.047.087/0013-72)" u="1"/>
        <s v="NOTRE DAME INTERMEDICA SAUDE S.A. - MOJI DAS CRUZES-SP (44.649.812/0271-76)" u="1"/>
        <s v="HOSPITAL NOSSA SENHORA DAS GRACAS - CURITIBA-PR (76.562.198/0001-69)" u="1"/>
        <s v="ASSOCIACAO DR BARTHOLOMEU TACCHINI - BENTO GONÇALVES-RS (87.547.444/0001-20)" u="1"/>
        <s v="HOSPITAL VERA CRUZ S A - CAMPINAS-SP (46.009.718/0001-40)" u="1"/>
        <s v="RENATA MARTINS MARCHESE - SÃO PAULO-SP (273.788.718-69)" u="1"/>
        <s v="HOSPITAL BALBINO - RIO DE JANEIRO-RJ (42.297.507/0001-07)" u="1"/>
        <s v="CENTRO MEDICO UNIMED - TUBARÃO-SC (85.241.339/0008-09)" u="1"/>
        <s v="(Especial) COORDENACAO DE ARMAZENAGEM E DISTRIBUICAO LOGISTICA - GUARULHOS-SP (00.394.544/0111-10)" u="1"/>
        <s v="HOSPITAL E MATERNIDADE SANTA MARIA - SÃO PAULO-SP (62.106.505/0001-92)" u="1"/>
        <s v="YURI SOUZA DE LIMA - PORTO ALEGRE-RS (043.264.450-41)" u="1"/>
        <s v="COORDENADORIA DE ASSISTENCIA FARMACEUTICA - SÃO PAULO-SP (46.374.500/0262-31)" u="1"/>
        <s v="UNIMED JUIZ DE FORA COOP DE TRABALHO MEDICO LTDA - JUIZ DE FORA-MG (17.689.407/0001-70)" u="1"/>
        <s v="HOSPITAL REGINA - NOVO HAMBURGO-RS (91.681.361/0003-68)" u="1"/>
        <s v="UNIMED GRANDE FLORIANOPOLIS - COOPERATIVA DE TRABALHO MEDICO - SÃO JOSÉ-SC (77.858.611/0014-1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4">
        <s v="claudia.bueno@cslbehring.com"/>
        <s v="gerente.ministerios@cslbehring.com"/>
        <s v="rafael.esteves@cslbehring.com"/>
        <s v="fernando.leony@cslbehring.com"/>
      </sharedItems>
    </cacheField>
    <cacheField name="EQ" numFmtId="4">
      <sharedItems containsSemiMixedTypes="0" containsString="0" containsNumber="1" containsInteger="1" minValue="-6" maxValue="290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98.722724537038" createdVersion="6" refreshedVersion="7" minRefreshableVersion="3" recordCount="1385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6">
        <n v="1"/>
        <n v="2"/>
        <n v="3"/>
        <n v="10" u="1"/>
        <n v="11" u="1"/>
        <n v="12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8062411958" maxValue="97397848000138"/>
    </cacheField>
    <cacheField name="ESTABELECIMENTO_CNPJ" numFmtId="0">
      <sharedItems count="289">
        <s v="HUPAA - MACEIÓ-AL (24.464.109/0002-29)"/>
        <s v="FUNDES - FORTALEZA-CE (74.031.865/0001-51)"/>
        <s v="maria eduarda vasconcelos ximenes - FORTALEZA-CE (116.211.904-71)"/>
        <s v="(Especial) DEPARTAMENTO DE LOGISTICA - BRASÍLIA-DF (00.394.544/0008-51)"/>
        <s v="BERNARDO MORAES LOPES - SABARÁ-MG (149.614.776-64)"/>
        <s v="MANOEL JOSE LIMA FARIAS - JOÃO PESSOA-PB (176.963.644-72)"/>
        <s v="UCPEL- HOSPITAL UNIVERSITARIO SAO FRANCISCO DE PAULA - PELOTAS-RS (92.238.914/0002-94)"/>
        <s v="RS SSA GABINETE DO SECRETARIO - PORTO ALEGRE-RS (87.958.625/0001-49)"/>
        <s v="ROBSON MARCOS DE SOUZA JUNIOR - BLUMENAU-SC (080.624.119-58)"/>
        <s v="HOSPITAL VIVALLE (REDE DOR) - SÃO JOSÉ DOS CAMPOS-SP (06.047.087/0030-73)"/>
        <s v="HOSPITAL DO CORACAO DE ALAGOAS - MACEIÓ-AL (01.454.407/0001-51)"/>
        <s v="HOSPITAL UNIMED - MACEIÓ-AL (12.442.737/0004-96)"/>
        <s v="SANTA CASA DE MACEIO - CENTRAL DE DISTRIBUICAO - MACEIÓ-AL (12.307.187/0005-83)"/>
        <s v="CARDIO PULMONAR DA BAHIA S.A - SALVADOR-BA (13.952.064/0001-34)"/>
        <s v="HBA - SALVADOR-BA (05.469.172/0001-22)"/>
        <s v="HOSPITAL ALIANCA - SALVADOR-BA (13.016.092/0001-40)"/>
        <s v="HOSPITAL DA CIDADE - SALVADOR-BA (03.376.102/0001-02)"/>
        <s v="HOSPITAL PORTUGUES - SALVADOR-BA (15.166.416/0001-51)"/>
        <s v="HOSPITAL SAO RAFAEL S.A - SALVADOR-BA (27.372.066/0001-69)"/>
        <s v="LIGA ALVARO BAHIA CONTRA A MORTALIDADE INFANTIL - SALVADOR-BA (15.170.723/0001-06)"/>
        <s v="HOSPITAL INCAR - SANTO ANTÔNIO DE JESUS-BA (05.652.543/0001-07)"/>
        <s v="ESHO - HOSPITAL MONTE KLINIKUM - FORTALEZA-CE (29.435.005/0074-84)"/>
        <s v="HOSPITAL OTOCLINICA - FORTALEZA-CE (23.443.518/0001-03)"/>
        <s v="HOSPITAL REGIONAL UNIMED - FORTALEZA-CE (05.868.278/0002-80)"/>
        <s v="DF STAR - BRASÍLIA-DF (31.635.857/0006-16)"/>
        <s v="HOME - BRASÍLIA-DF (37.108.388/0001-59)"/>
        <s v="HOSPITAL BRASILIA - BRASÍLIA-DF (60.884.855/0022-89)"/>
        <s v="HOSPITAL DO CORACAO DO BRASIL (REDE DOR) - BRASÍLIA-DF (06.047.087/0042-07)"/>
        <s v="HOSPITAL SANTA MARTA LTDA - BRASÍLIA-DF (00.610.980/0001-44)"/>
        <s v="SAO BERNARDO APART - COLATINA-ES (07.039.651/0001-34)"/>
        <s v="HOSPITAL SANTA RITA DE CASSIA - VITÓRIA-ES (28.137.925/0001-06)"/>
        <s v="BIOREVERSE GERENCIAMENTO DE RESIDUOS - APARECIDA DE GOIÂNIA-GO (26.167.649/0001-95)"/>
        <s v="HUGO 2 - GOIÂNIA-GO (05.029.600/0003-68)"/>
        <s v="INGOH - INSTITUTO GOIANO DE ONCOLOGIA E HEMATOLOGIA - GOIÂNIA-GO (01.277.573/0001-20)"/>
        <s v="CONCEITO DISTRIBUIDORA DE MEDICAMENTOS E MATERIAIS CIRURGICOS LTDA - BELO HORIZONTE-MG (32.384.285/0001-06)"/>
        <s v="HOSPITAL PORTUGUES - RECIFE-PE (10.892.164/0001-24)"/>
        <s v="HOSPITAL SAO MARCOS (REDE DOR) - RECIFE-PE (02.284.062/0004-40)"/>
        <s v="HOSPITAL UNIMED RECIFE - RECIFE-PE (11.214.624/0004-70)"/>
        <s v="EBSERH - HOSPITAL UNIVERSITARIO DO PIAUI - TERESINA-PI (15.126.437/0002-24)"/>
        <s v="H S COR - DUQUE DE CAXIAS-RJ (08.562.523/0001-33)"/>
        <s v="UNIMED COSTA DO SOL - HOSPITAL - MACAÉ-RJ (35.830.868/0004-46)"/>
        <s v="CASA DE SAUDE E MATERNIDADE SANTA MARTHA SA - NITERÓI-RJ (30.079.461/0001-62)"/>
        <s v="HOSPITAL HCN - NITERÓI-RJ (60.884.855/0012-07)"/>
        <s v="HOSPITAL ICARAI - NITERÓI-RJ (31.671.480/0003-08)"/>
        <s v="CLINICA SAO VICENTE (REDE DOR) - RIO DE JANEIRO-RJ (31.635.857/0001-01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BARRA DOR (REDE DOR) - RIO DE JANEIRO-RJ (02.284.062/0005-21)"/>
        <s v="HOSPITAL CENTRALDO EXERCITO - RIO DE JANEIRO-RJ (09.609.235/0002-30)"/>
        <s v="HOSPITAL COPA DOR (REDE DOR) - RIO DE JANEIRO-RJ (06.047.087/0009-96)"/>
        <s v="HOSPITAL COPA DOR STAR (REDE DOR) - RIO DE JANEIRO-RJ (06.047.087/0026-97)"/>
        <s v="HOSPITAL ILHA DO GOVERNADOR LTDA - RIO DE JANEIRO-RJ (22.233.557/0001-05)"/>
        <s v="HOSPITAL QUINTA DOR (REDE DOR) - RIO DE JANEIRO-RJ (06.047.087/0010-20)"/>
        <s v="HOSPITAL SAMARITANO - RIO DE JANEIRO-RJ (08.100.676/0021-02)"/>
        <s v="HOSPITAL SAO LUCAS - RIO DE JANEIRO-RJ (60.884.855/0016-30)"/>
        <s v="HOSPITAL SAO VICENTE DE PAULO - RIO DE JANEIRO-RJ (18.010.750/0001-00)"/>
        <s v="HOSPITAL SERVIDORES DO ESTADO/RJ - RIO DE JANEIRO-RJ (00.394.544/0211-82)"/>
        <s v="INSTITUTO DOR DE GESTAO DE SAUDE PUBLICA (REDE DOR) - RIO DE JANEIRO-RJ (08.850.962/0002-22)"/>
        <s v="INSTITUTO NACIONAL DE CANCER - RIO DE JANEIRO-RJ (00.394.544/0171-50)"/>
        <s v="UNIMED-RIO EMPREENDIMENTOS MEDICOS E HOSPITALARES - RIO DE JANEIRO-RJ (09.219.138/0005-84)"/>
        <s v="HOSPITAL DO CORACAO SAMCORDIS - SÃO GONÇALO-RJ (30.358.881/0001-88)"/>
        <s v="HOSPITAL E CLINICA SAO GONCALO - SÃO GONÇALO-RJ (31.671.480/0001-46)"/>
        <s v="HOSPITAL UNIMED - VOLTA REDONDA-RJ (35.917.970/0007-26)"/>
        <s v="ESHO EMPRESA DE SERVICOS HOSPITALARES - NATAL-RN (29.435.005/0098-51)"/>
        <s v="HOSPITAL DO CORACAO DE NATAL LTDA - NATAL-RN (00.820.737/0001-50)"/>
        <s v="HOSPITAL DE CLINICAS - PORTO ALEGRE-RS (87.020.517/0001-20)"/>
        <s v="HOSPITAL ERNESTO DORNELLES - PORTO ALEGRE-RS (92.741.016/0002-54)"/>
        <s v="HOSPITAL MAE DE DEUS - PORTO ALEGRE-RS (88.625.686/0024-43)"/>
        <s v="ASSOCIACAO HOSPITALAR BENEFICENTE SANTO ANTONIO - TENENTE PORTELA-RS (08.579.164/0001-27)"/>
        <s v="HOSPITAL SANTA ISABEL - BLUMENAU-SC (60.922.168/0052-26)"/>
        <s v="SANTA CASA DE MISERICORDIA DE BARRETOS - BARRETOS-SP (44.782.779/0001-10)"/>
        <s v="HOSPITAL E MATERNIDADE CELSO PIERRO - CAMPINAS-SP (46.020.301/0002-69)"/>
        <s v="UNIMED CATANDUVA - HOSPITAL SAO DOMINGOS - CATANDUVA-SP (45.118.429/0012-79)"/>
        <s v="HOSPITAL DE CARIDADE SAO VICENTE DE PAULO - JUNDIAÍ-SP (50.944.198/0001-30)"/>
        <s v="HOSPITAL PAULO SACRAMENTO - JUNDIAÍ-SP (44.649.812/0016-14)"/>
        <s v="HOSPITAL AMERICA LTDA - MAUÁ-SP (48.858.450/0001-46)"/>
        <s v="HOSPITAL UNIMED - MONTE ALTO-SP (67.577.171/0004-00)"/>
        <s v="UNIMED PINDAMONHANGABA - HOSPITAL 10 JULHO - PINDAMONHANGABA-SP (47.565.155/0009-96)"/>
        <s v="HSH - SANTO ANDRÉ-SP (06.033.403/0001-13)"/>
        <s v="(Especial) SAFELAB - SÃO BERNARDO DO CAMPO-SP (04.708.424/0001-66)"/>
        <s v="HOSPITAL DE BASE - SÃO JOSÉ DO RIO PRETO-SP (60.003.761/0001-29)"/>
        <s v="ASSOCIACAO HOSPITALAR FILHAS DE NOSSA SENHORA DO MONTE CALVARIO - SÃO PAULO-SP (18.180.008/0001-42)"/>
        <s v="ESHO EMPRESA DE SERVICOS HOSPITALARES - SÃO PAULO-SP (29.435.005/0099-32)"/>
        <s v="FUNDACAO ZERBINI - SÃO PAULO-SP (50.644.053/0001-13)"/>
        <s v="HOSPITAL ALEMAO OSWALDO CRUZ - SÃO PAULO-SP (60.726.502/0001-26)"/>
        <s v="HOSPITAL ALVORADA TAGUATINGA LTDA - SÃO PAULO-SP (08.100.676/0024-55)"/>
        <s v="HOSPITAL AVICCENA S/A - SÃO PAULO-SP (72.775.745/0001-33)"/>
        <s v="HOSPITAL BANDEIRANTES LTDA - SÃO PAULO-SP (21.371.777/0001-32)"/>
        <s v="HOSPITAL DAS CLINICAS DA FACULDADE DE MEDICINA DA U S P - SÃO PAULO-SP (60.448.040/0001-22)"/>
        <s v="HOSPITAL DO CORACAO - SÃO PAULO-SP (60.453.024/0003-90)"/>
        <s v="HOSPITAL INFANTIL SABARA - SÃO PAULO-SP (61.213.674/0002-40)"/>
        <s v="HOSPITAL ISRAELITA ALBERTEINSTEIN - SÃO PAULO-SP (60.765.823/0001-30)"/>
        <s v="HOSPITAL MORIAH - SÃO PAULO-SP (19.056.055/0001-41)"/>
        <s v="HOSPITAL SAO CAMILO - SANTANA - SÃO PAULO-SP (60.975.737/0012-04)"/>
        <s v="HOSPITAL VILA NOVA STAR - SÃO PAULO-SP (28.290.788/0001-37)"/>
        <s v="INTERMEDICA ASISTEMA DE SAUDE - SÃO PAULO-SP (44.649.812/0069-2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HOSPITAL REGIONAL DO VALE DO PARAIBA - TAUBATÉ-SP (60.975.737/0072-45)"/>
        <s v="DEPOSITO - ARMAZEM MANAUS/AM - MANAUS-AM (12.361.267/0119-85)"/>
        <s v="DEPOSITO - ARMAZEM FORTALEZA/CE - FORTALEZA-CE (12.361.267/0118-02)"/>
        <s v="DEPOSITO-ARMAZEM DE FORTALEZA - FORTALEZA-CE (05.874.946/0002-81)"/>
        <s v="HOSPITAL SAO CARLOS LTDA - FORTALEZA-CE (11.794.674/0001-21)"/>
        <s v="SANTA LUCIA - BRASÍLIA-DF (00.025.841/0001-53)"/>
        <s v="HOSPITAL UNIMED NOROESTE CAPIXABA - COLATINA-ES (39.384.664/0002-18)"/>
        <s v="HOSPITAL NASR FAIAD - CATALÃO-GO (01.321.256/0001-63)"/>
        <s v="EBSERH HOSPITAL UNIVERSITARIO DE SAO LUIS - SÃO LUÍS-MA (15.126.437/0004-96)"/>
        <s v="HOSPITAL SANTA GENOVEVA LTDA - UBERLÂNDIA-MG (18.484.378/0001-73)"/>
        <s v="UBERLANDIA MEDICAL CENTER - UBERLÂNDIA-MG (17.087.591/0001-89)"/>
        <s v="CASA DE SAUDE SAO JOSE - RIO DE JANEIRO-RJ (60.922.168/0003-48)"/>
        <s v="GLORIA DOR - RIO DE JANEIRO-RJ (31.635.857/0004-54)"/>
        <s v="HOSPITAL NORTE DOR DE CASCADURA S.A (REDE DOR) - RIO DE JANEIRO-RJ (09.578.217/0001-58)"/>
        <s v="HOSPITAL RIOS DOR (REDE DOR) - RIO DE JANEIRO-RJ (29.259.736/0004-03)"/>
        <s v="INSTITUTO NACIONAL DE CARDIOLOGIA - RIO DE JANEIRO-RJ (00.394.544/0213-44)"/>
        <s v="LARANJEIRAS CLINICA PERINATAL - RIO DE JANEIRO-RJ (33.419.482/0002-59)"/>
        <s v="CASA DE SAUDE SAO LUCAS S/A - NATAL-RN (08.319.329/0001-21)"/>
        <s v="PROFARMA SPECIALTY S.A - SÃO GONÇALO DO AMARANTE-RN (81.887.838/0011-12)"/>
        <s v="HOSPITAL SAO LUCAS DA PUCRS - PORTO ALEGRE-RS (88.630.413/0007-96)"/>
        <s v="IRMANDADE DA SANTA CASA DE MISERICORDIA DE PORTO ALEGRE - PORTO ALEGRE-RS (92.815.000/0001-68)"/>
        <s v="HOSPITAL BAIA SUL S/A - FLORIANÓPOLIS-SC (11.096.423/0001-73)"/>
        <s v="HOSPITAL UNIV. PROFESSOR POLYDORO ERNANI DE SAO THIAGO - FLORIANÓPOLIS-SC (15.126.437/0034-01)"/>
        <s v="CENTRO MEDICO GABRIEL SOARES - ARACAJU-SE (12.361.267/0005-17)"/>
        <s v="HOSPITAL DE CIRURGIA - ARACAJU-SE (13.016.332/0001-06)"/>
        <s v="HOSPITAL 9 DE JULHO - SÃO PAULO-SP (60.884.855/0003-16)"/>
        <s v="HOSPITAL ALEMAO OSWALDO CRUZ - SÃO PAULO-SP (60.726.502/0007-11)"/>
        <s v="HOSPITAL E MATERNIDADE SANTA JOANA S/A - SÃO PAULO-SP (60.678.604/0001-13)"/>
        <s v="HOSPITAL PORTINARI - SÃO PAULO-SP (49.460.108/0001-56)"/>
        <s v="HOSPITAL SAO CAMILO - IPIRANGA - SÃO PAULO-SP (60.975.737/0051-10)"/>
        <s v="HOSPITAL SAO LUIZ ANALIA FRANCO (REDE DOR) - SÃO PAULO-SP (06.047.087/0001-39)"/>
        <s v="FES - FLORIANÓPOLIS-SC (80.673.411/0001-87)"/>
        <s v="FES/BA - SALVADOR-BA (05.816.630/0001-52)"/>
        <s v="FUNDACAO JOSE SILVEIRA - SALVADOR-BA (15.194.004/0001-25)"/>
        <s v="HOSPITAL JAAR ANDRADE LTDA - SALVADOR-BA (97.397.848/0001-38)"/>
        <s v="ESHO - HOSPITAL ALVORADA DE BRASILIA - BRASÍLIA-DF (29.435.005/0046-20)"/>
        <s v="HOSPITAL ANCHIETA LTDA - BRASÍLIA-DF (02.560.878/0001-07)"/>
        <s v="HOSPITAL SANTA LUZIA (REDE DOR) - BRASÍLIA-DF (06.047.087/0041-26)"/>
        <s v="UDI HOSPITAL - SÃO LUÍS-MA (02.284.062/0011-70)"/>
        <s v="CLINICA SOUZA BRITO - CUIABÁ-MT (15.016.827/0001-60)"/>
        <s v="HOSPITAL SANTA ROSA - CUIABÁ-MT (70.524.145/0001-77)"/>
        <s v="HOSPITAL &amp; MATERNIDADE 13 DE MAIO VILA ROMANA - SORRISO-MT (11.198.350/0001-20)"/>
        <s v="HOSPITAL ESPERANCA (REDE DOR) - RECIFE-PE (02.284.062/0001-06)"/>
        <s v="SANTA JOANA - RECIFE-PE (10.839.561/0001-32)"/>
        <s v="HOSPITAL RIO POTY - TERESINA-PI (12.361.267/0040-08)"/>
        <s v="HOSPITAL ADVENTISTA SILVESTRE - RIO DE JANEIRO-RJ (73.696.718/0002-19)"/>
        <s v="HOSPITAL MEMORIAL FUAD CHIDID LTDA - RIO DE JANEIRO-RJ (33.705.849/0005-43)"/>
        <s v="HOSPITAL OESTE DOR (REDE DOR) - RIO DE JANEIRO-RJ (06.047.087/0033-16)"/>
        <s v="INCOR NATAL - NATAL-RN (01.507.901/0001-37)"/>
        <s v="HOSPITAL NOSSA SENHORA DA CONCEICAO SA - PORTO ALEGRE-RS (92.787.118/0001-20)"/>
        <s v="PMPA - PORTO ALEGRE-RS (92.963.560/0001-60)"/>
        <s v="SOCIMED SERVICOS HOSPITALARES S.A - TUBARÃO-SC (01.595.799/0001-79)"/>
        <s v="HOSPITAL UNIMED - BAURU-SP (44.456.036/0003-11)"/>
        <s v="SANTA CASA DE MISERICORDIA DE MARILIA - MARÍLIA-SP (52.049.244/0001-62)"/>
        <s v="HOSPITAL SINO BRASILEIRO (REDE DOR) - OSASCO-SP (06.047.087/0076-56)"/>
        <s v="COMPLEXO HOSPITALAR MUNICIPAL DE SAO BERNARDO DO CAMPO - SÃO BERNARDO DO CAMPO-SP (57.571.275/0017-60)"/>
        <s v="HOSPITAL POLICLIN - SÃO JOSÉ DOS CAMPOS-SP (45.184.066/0001-17)"/>
        <s v="A.C.CAMARGO CANCER CENTER - SÃO PAULO-SP (60.961.968/0001-06)"/>
        <s v="AMICO SAUDE LTDA - SÃO PAULO-SP (51.722.957/0005-06)"/>
        <s v="HOSPITAL SAO LUIZ UNIDADE ITAIM (REDE DOR) - SÃO PAULO-SP (06.047.087/0002-10)"/>
        <s v="INSTITUTO DO CANCER DO ESTADO DE SAO PAULO - SÃO PAULO-SP (56.577.059/0006-06)"/>
        <s v="HOSPITAL REGIONAL DE SOROCABA - BATA BRANCA - SOROCABA-SP (61.699.567/0078-71)"/>
        <s v="SES/FUNDO ESTADUAL DE SAUDE - MACEIÓ-AL (12.200.259/0001-65)"/>
        <s v="HOSPITAL SANTA IZABEL - SALVADOR-BA (15.153.745/0002-49)"/>
        <s v="PROMEDICA PATRIMONIAL S A PROPAT - SALVADOR-BA (13.808.803/0001-19)"/>
        <s v="INSTITUTO DR JOSE FROTA - FORTALEZA-CE (07.835.044/0001-80)"/>
        <s v="HOSPITAL SANTA HELENA (REDE DOR) - BRASÍLIA-DF (00.049.791/0001-44)"/>
        <s v="PRONTONORTE - BRASÍLIA-DF (00.511.816/0001-80)"/>
        <s v="FUNDACAO FELICE ROSSO - BELO HORIZONTE-MG (17.214.149/0001-76)"/>
        <s v="INSTITUTO DE CLINICAS E CIRURGIA DE JUIZ DE FORA LTDA - JUIZ DE FORA-MG (25.415.993/0001-93)"/>
        <s v="NITEROI DOR (REDE DOR) - NITERÓI-RJ (30.145.502/0001-71)"/>
        <s v="HOSPITAL CASA ARRENDATARIA SERVICOS MEDICOS HOSPITALARES E INVESTIMENTOS LTDA - RIO DE JANEIRO-RJ (24.217.779/0001-60)"/>
        <s v="HOSPITAL PADRE JEREMIAS - CACHOEIRINHA-RS (92.898.550/0003-50)"/>
        <s v="ASSOCIACAO HOSPITALAR MOINHOS DE VENTO - PORTO ALEGRE-RS (92.685.833/0001-51)"/>
        <s v="HOSPITAL DIVINA PROVIDENCIA - PORTO ALEGRE-RS (87.317.764/0010-84)"/>
        <s v="BENEFICENCIA NIPO BRASILEIRA DE SAO PAULO - SÃO PAULO-SP (60.992.427/0006-50)"/>
        <s v="HOSPITAL PROFESSOR EDMUNDO VASCONCELOS - SÃO PAULO-SP (61.062.212/0001-98)"/>
        <s v="HOSPITAL SANTA CATARINA - SÃO PAULO-SP (60.922.168/0007-71)"/>
        <s v="HOSPITAL SAO CAMILO - POMPEIA - SÃO PAULO-SP (60.975.737/0002-32)"/>
        <s v="HOSPITAL SAO LUIZ UNIDADE MORUMBI (REDE DOR) - SÃO PAULO-SP (06.047.087/0003-09)"/>
        <s v="NOTRE DAME INTERMEDICA SAUDE S.A. - SÃO PAULO-SP (44.649.812/0284-90)"/>
        <s v="CIAS UNIMED VITORIA - CENTRO INTEGRADO ATENCAO A SAUDE - VITÓRIA-ES (27.578.434/0015-25)"/>
        <s v="FUNDO MUNICIPAL DE SAUDE DE RIO VERDE - GO - RIO VERDE-GO (06.190.522/0001-80)"/>
        <s v="EDUARDA APARECIDA SILVA CORREA - BELO HORIZONTE-MG (136.077.256-16)"/>
        <s v="HOSPITAL MATER DEI - BELO HORIZONTE-MG (16.676.520/0005-82)"/>
        <s v="ROBERTO MOURA GRISI - JOÃO PESSOA-PB (839.256.944-04)"/>
        <s v="BRUNA SUELLEN FERREIRA ALVES - RECIFE-PE (089.775.464-60)"/>
        <s v="FUNDO ESTADUAL DE SAUDE DO PARANA - FUNSAUDE - CURITIBA-PR (08.597.121/0001-74)"/>
        <s v="FARMACLASS DELIVERY - SÃO PAULO-SP (11.725.429/0001-62)"/>
        <s v="SAMEL - MANAUS-AM (04.159.778/0001-07)"/>
        <s v="CASA DE SAUDE E MATERNIDADE SAO RAIMUNDO SA - FORTALEZA-CE (07.245.269/0001-87)"/>
        <s v="EBSERH - COMPLEXO HOSPITALAR DO CEARA (HUWC E MEAC) - FORTALEZA-CE (15.126.437/0014-68)"/>
        <s v="FORTAL FARMACE - FORTALEZA-CE (28.102.490/0001-56)"/>
        <s v="HOSPITAL SAO MATEUS LTDA. - FORTALEZA-CE (41.580.077/0001-65)"/>
        <s v="IHBDF - BRASÍLIA-DF (28.481.233/0001-72)"/>
        <s v="UNIDADE BRASILIA IV - BRASÍLIA-DF (61.590.410/0012-87)"/>
        <s v="HOSPITAL AMECOR - CUIABÁ-MT (03.925.419/0001-42)"/>
        <s v="HOSPITAL REGIONAL DO BAIXO AM DO PARA DR WALDEMAR PENNA - SANTARÉM-PA (24.232.886/0083-03)"/>
        <s v="HOSPITAL ESPERANCA OLINDA (REDE DOR) - OLINDA-PE (06.047.087/0012-91)"/>
        <s v="HOSPITAL MEMORIAL SAO JOSE (REDE DOR) - RECIFE-PE (06.047.087/0092-76)"/>
        <s v="HOSPITAL DE CLINICAS DE JACAREPAGUA LTDA - RIO DE JANEIRO-RJ (34.058.123/0001-03)"/>
        <s v="INSTITUTO NACIONAL DE TRAUMATO-ORTOPEDIA - RIO DE JANEIRO-RJ (00.394.544/0212-63)"/>
        <s v="HOSPITAL SANTA CATARINA - BLUMENAU-SC (01.880.344/0001-03)"/>
        <s v="IMPERIAL HOSPITAL DE CARIDADE - FLORIANÓPOLIS-SC (83.884.999/0001-06)"/>
        <s v="ASSOCIACAO BENEFICENTE EVANGELICA DE JOINVILLE - JOINVILLE-SC (84.694.405/0001-67)"/>
        <s v="REDE PRIMAVERA - HOSPITAL PRIMAVERA - ARACAJU-SE (13.356.779/0001-24)"/>
        <s v="SOCIEDADE MATONENSE DE BENEMERENCIA - MATÃO-SP (52.314.861/0001-48)"/>
        <s v="HOSPITAL ALVORADA MOEMA - SÃO PAULO-SP (08.100.676/0005-92)"/>
        <s v="HOSPITAL E MATERNIDADE METROPOLITANO - SÃO PAULO-SP (51.722.957/0125-12)"/>
        <s v="HOSPITAL SANCTA MAGGIORE - SÃO PAULO-SP (00.461.479/0094-62)"/>
        <s v="HOSPITAL SAO DOMINGOS LTDA. - SÃO LUÍS-MA (11.006.293/0001-30)"/>
        <s v="HOSPITAL UNIVERSITARIO OSWALDO CRUZ - RECIFE-PE (11.022.597/0013-25)"/>
        <s v="HOSPITAL INFANTIL PEQUENO PRINCIPE - CURITIBA-PR (76.591.569/0001-30)"/>
        <s v="HOSPITAL ALVORADA - ALVORADA-RS (92.898.550/0002-79)"/>
        <s v="FUNDACAO UNIVERSITARIA DE CARDIOLOGIA - PORTO ALEGRE-RS (92.898.550/0001-98)"/>
        <s v="EBSERH - HOSPITAL UNIVERSITARIO DE SANTA MARIA - SANTA MARIA-RS (15.126.437/0019-72)"/>
        <s v="HOSPITAL DE CARIDADE DR ASTROGILDO DE AZEVEDO - SANTA MARIA-RS (95.610.887/0001-46)"/>
        <s v="HCFMB - BOTUCATU-SP (12.474.705/0001-20)"/>
        <s v="HOSPITAL INFANTE DOM HENRIQUE - SÃO JOSÉ DO RIO PRETO-SP (59.972.307/0001-05)"/>
        <s v="HOSPITAL SANTA PAULA LTDA - SÃO PAULO-SP (60.777.901/0001-16)"/>
        <s v="HOSPITAL GERAL DE PIRAJUSSARA - TABOÃO DA SERRA-SP (61.699.567/0004-35)"/>
        <s v="HOSPITAL UNIMED - JUIZ DE FORA-MG (17.689.407/0008-47)" u="1"/>
        <s v="HOSPITAL SAMARITANO - SÃO PAULO-SP (60.544.244/0001-67)" u="1"/>
        <s v="HOSPITAL SAO PAULO - ARARAQUARA-SP (45.272.366/0015-53)" u="1"/>
        <s v="HOSPITAL ALPHA MED LTDA (REDE DOR) - CARAPICUÍBA-SP (49.770.076/0001-95)" u="1"/>
        <s v="COMPLEXO DO HOSPITAL DE CLINICAS DA UFPR - CURITIBA-PR (15.126.437/0024-30)" u="1"/>
        <s v="ESHO - HOSPITAL MARIO LIONI - DUQUE DE CAXIAS-RJ (29.435.005/0034-97)" u="1"/>
        <s v=" - SÃO GONÇALO DO AMARANTE-RN (81.887.838/0011-12)" u="1"/>
        <s v="ANTHONY PRIETO BORGES MOREIRA - CONSELHEIRO LAFAIETE-MG (163.344.396-50)" u="1"/>
        <s v="HOSPITAL MEMORIAL ARTHUR RAMOS - MACEIÓ-AL (01.722.424/0001-22)" u="1"/>
        <s v="HOSPITAL RIO LARANJEIRAS LTDA - RIO DE JANEIRO-RJ (08.752.137/0001-04)" u="1"/>
        <s v="LEILA BRANDAO VILELA PEREIRA - MACEIÓ-AL (059.098.904-92)" u="1"/>
        <s v="HOSPITAL UNIVERSITARIO ANTONIO PEDRO - NITERÓI-RJ (15.126.437/0036-73)" u="1"/>
        <s v="SAMEL - MANAUS-AM (84.537.141/0001-38)" u="1"/>
        <s v="HOSPITAL BADIM - RIO DE JANEIRO-RJ (27.901.222/0002-12)" u="1"/>
        <s v="BAIA SUL HOSPITAL DIA - FLORIANÓPOLIS-SC (05.441.281/0001-31)" u="1"/>
        <s v="FES - GOIÂNIA-GO (00.544.963/0001-56)" u="1"/>
        <s v="CLINICA VITAVISAO - SÃO JOSÉ DOS PINHAIS-PR (77.577.278/0002-31)" u="1"/>
        <s v="HOSPITAL PROFESSOR EDGARDSANTOS - SALVADOR-BA (15.180.714/0002-87)" u="1"/>
        <s v="COMPLEXO HOSPITALAR JARDIM CUIABA - CUIABÁ-MT (01.757.351/0001-04)" u="1"/>
        <s v="HOSPITAL E MATERNIDADE SANTA CLARA LTDA - UBERLÂNDIA-MG (25.761.040/0001-87)" u="1"/>
        <s v="HOSPITAIS INTEGRADOS DA GAVEA S/A - RIO DE JANEIRO-RJ (31.635.857/0002-92)" u="1"/>
        <s v="FUNDACAO SAUDE DO ESTADO DO RIO DE JANEIRO - RIO DE JANEIRO-RJ (10.834.118/0001-79)" u="1"/>
        <s v="HOSPITAL SAO JOSE DO AVAI - ITAPERUNA-RJ (29.640.612/0001-20)" u="1"/>
        <s v="UNIVERSIDADE FEDERAL DA BAHIA - SALVADOR-BA (15.180.714/0005-20)" u="1"/>
        <s v="INSTITUTO NACIONAL DE TECNOLOGIA E SAUDE - GOIÂNIA-GO (11.344.038/0015-01)" u="1"/>
        <s v="HOSPITAL UNIMED - NATAL-RN (08.380.701/0006-10)" u="1"/>
        <s v="HOSPITAL SAO LUCAS - RIBEIRÃO PRETO-SP (55.980.148/0001-21)" u="1"/>
        <s v="DEPOSITO-ARMAZEM SALVADOR/BA - SALVADOR-BA (12.361.267/0147-39)" u="1"/>
        <s v="A CASA HUMANA - MEDICINA CLINICA E PREVENTIVA LTDA - SÃO PAULO-SP (03.545.210/0001-53)" u="1"/>
        <s v="SAMER HOSPITAL - RESENDE-RJ (29.072.642/0001-88)" u="1"/>
        <s v="HOSPITAL MATER DEI SA - BELO HORIZONTE-MG (16.676.520/0001-59)" u="1"/>
        <s v="EMPRESA BRASILEIRA DE SERVICOS HOSPITALARES - EBSERH - NATAL-RN (15.126.437/0007-39)" u="1"/>
        <s v="HOSPITAL PORTUGUES / UNID MUNICIPAL ANTONIO C MAGALHAES - EUCLIDES DA CUNHA-BA (15.166.416/0012-04)" u="1"/>
        <s v="INSTITUTO DE GESTAO E HUMANIZAO IGH - SALVADOR-BA (11.858.570/0001-33)" u="1"/>
        <s v="CASA DE SAUDE SANTA THEREZINHA S A - RIO DE JANEIRO-RJ (33.575.127/0006-00)" u="1"/>
        <s v="morgana mesquita brandão - MACEIÓ-AL (075.716.954-65)" u="1"/>
        <s v="MEDRADIUS - MACEIÓ-AL (03.866.223/0001-24)" u="1"/>
        <s v="HOSPITAL AEROPORTO - LAURO DE FREITAS-BA (04.602.792/0001-25)" u="1"/>
        <s v="HOSPITAL E MATERNIDADE BRASIL (REDE DOR) - SANTO ANDRÉ-SP (06.047.087/0007-24)" u="1"/>
        <s v="HOSPITAL DAHER LAGO SUL S/A - BRASÍLIA-DF (00.382.069/0001-27)" u="1"/>
        <s v="YASMIM ANGELICA RAMOS MONTEIRO ROSA DONIZETE - GRAMADO-RS (160.092.977-02)" u="1"/>
        <s v="HOSPITAL MUNICIPAL DE ARAGUAINA - HMA ISAC - ARAGOMINAS-TO (14.702.257/0007-95)" u="1"/>
        <s v="FG - FARMA GOIAS - CARIACICA-ES (08.041.822/0006-37)" u="1"/>
        <s v="CDU - CENTRO DE DIAGNOSTICO UNIMED - BAURU-SP (44.456.036/0007-45)" u="1"/>
        <s v="BOM SAMARITANO - MARINGÁ-PR (04.792.670/0001-49)" u="1"/>
        <s v="HOSPITAL SAO LUCAS - ARACAJU-SE (13.131.370/0001-00)" u="1"/>
        <s v="IRMANDADE DA SANTA CASA DE MISERICORDIA DE CURITIBA - CURITIBA-PR (76.613.835/0001-89)" u="1"/>
        <s v="HOSPITAL CRISTO REDENTOR - PORTO ALEGRE-RS (92.787.118/0003-91)" u="1"/>
        <s v="ESHO - HOSPITAL PASTEUR - RIO DE JANEIRO-RJ (29.435.005/0057-83)" u="1"/>
        <s v="HOSPITAL E MATERNIDADE UNIMED DE ORS COOP.DE TRABALHO - OURINHOS-SP (51.427.540/0003-59)" u="1"/>
        <s v="HOSPITAL PAULISTA LTDA. - SÃO PAULO-SP (43.901.701/0001-04)" u="1"/>
        <s v="HOSPITAL CAXIAS DOR  (REDE DOR) - DUQUE DE CAXIAS-RJ (06.047.087/0013-72)" u="1"/>
        <s v="NOTRE DAME INTERMEDICA SAUDE S.A. - MOJI DAS CRUZES-SP (44.649.812/0271-76)" u="1"/>
        <s v="HOSPITAL NOSSA SENHORA DAS GRACAS - CURITIBA-PR (76.562.198/0001-69)" u="1"/>
        <s v="ASSOCIACAO DR BARTHOLOMEU TACCHINI - BENTO GONÇALVES-RS (87.547.444/0001-20)" u="1"/>
        <s v="HOSPITAL VERA CRUZ S A - CAMPINAS-SP (46.009.718/0001-40)" u="1"/>
        <s v="RENATA MARTINS MARCHESE - SÃO PAULO-SP (273.788.718-69)" u="1"/>
        <s v="HOSPITAL BALBINO - RIO DE JANEIRO-RJ (42.297.507/0001-07)" u="1"/>
        <s v="CENTRO MEDICO UNIMED - TUBARÃO-SC (85.241.339/0008-09)" u="1"/>
        <s v="(Especial) COORDENACAO DE ARMAZENAGEM E DISTRIBUICAO LOGISTICA - GUARULHOS-SP (00.394.544/0111-10)" u="1"/>
        <s v="HOSPITAL E MATERNIDADE SANTA MARIA - SÃO PAULO-SP (62.106.505/0001-92)" u="1"/>
        <s v="YURI SOUZA DE LIMA - PORTO ALEGRE-RS (043.264.450-41)" u="1"/>
        <s v="COORDENADORIA DE ASSISTENCIA FARMACEUTICA - SÃO PAULO-SP (46.374.500/0262-31)" u="1"/>
        <s v="UNIMED JUIZ DE FORA COOP DE TRABALHO MEDICO LTDA - JUIZ DE FORA-MG (17.689.407/0001-70)" u="1"/>
        <s v="HOSPITAL REGINA - NOVO HAMBURGO-RS (91.681.361/0003-68)" u="1"/>
        <s v="UNIMED GRANDE FLORIANOPOLIS - COOPERATIVA DE TRABALHO MEDICO - SÃO JOSÉ-SC (77.858.611/0014-14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30">
        <s v="lais.magalhaes@cslbehring.com"/>
        <s v="representante-EMH-NO@csl"/>
        <s v="valeria.braga@cslbehring.com"/>
        <s v="kleber.silva@cslbehring.com"/>
        <s v="ministerio.saude@vago"/>
        <s v="iwens.silva@cslbehring.com"/>
        <s v="representante-ESP-SUL@csl"/>
        <s v="representante-HSP-SUL@csl"/>
        <s v="lenilson.silva@cslbehring.com"/>
        <s v="aline.fonseca@cslbehring.com"/>
        <s v="michele.moraes@cslbehring.com"/>
        <s v="representante-EMH-SUL@csl"/>
        <s v="fernanda.bornhausen@cslbehring.com"/>
        <s v="janaina.palmiro@cslbehring.com"/>
        <s v="representante-EMH-SP@csl"/>
        <s v="tathiana.ponce@cslbehring.com"/>
        <s v="karen.rosa@cslbehring.com"/>
        <s v="representante-ESP-NO@csl"/>
        <s v="eveline.goulart@cslbehring.com"/>
        <s v="marcus.bastos@cslbehring.com"/>
        <s v="romeu.soares@cslbehring.com"/>
        <s v="artur.junior@cslbehring.com"/>
        <s v="bruna.claro@cslbehring.com"/>
        <s v="antonio.tunes@cslbehring.com"/>
        <s v="representante-ESP-SP@csl"/>
        <s v="christiane.garcia@cslbehring.com"/>
        <s v="vago.HSP.SPC@vago.com"/>
        <s v="representante-HSP-NO@csl"/>
        <s v="wladimir.campelo@cslbehring.com"/>
        <s v="orfao@orfao" u="1"/>
      </sharedItems>
    </cacheField>
    <cacheField name="REPRESENTANTE" numFmtId="0">
      <sharedItems/>
    </cacheField>
    <cacheField name="COD_EQUIPE" numFmtId="0">
      <sharedItems containsBlank="1"/>
    </cacheField>
    <cacheField name="EQUIPE" numFmtId="0">
      <sharedItems containsBlank="1" count="4">
        <s v="Hospitalar (HSP)"/>
        <s v="Misto (EMH)"/>
        <s v="Especialidade (ESP)"/>
        <m/>
      </sharedItems>
    </cacheField>
    <cacheField name="EQ" numFmtId="4">
      <sharedItems containsSemiMixedTypes="0" containsString="0" containsNumber="1" containsInteger="1" minValue="-6" maxValue="290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298.72406828704" createdVersion="6" refreshedVersion="7" minRefreshableVersion="3" recordCount="66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OUTROS PRODUTOS"/>
        <s v="VENDA - ALBUREX"/>
        <s v="VENDA - RHOPHYLAC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1" maxValue="2021"/>
    </cacheField>
    <cacheField name="TRIMESTRE" numFmtId="0">
      <sharedItems containsSemiMixedTypes="0" containsString="0" containsNumber="1" containsInteger="1" minValue="1" maxValue="1"/>
    </cacheField>
    <cacheField name="TRIMESTRE_SIGLA" numFmtId="0">
      <sharedItems/>
    </cacheField>
    <cacheField name="MES" numFmtId="0">
      <sharedItems containsSemiMixedTypes="0" containsString="0" containsNumber="1" containsInteger="1" minValue="1" maxValue="3"/>
    </cacheField>
    <cacheField name="MES_SIGLA" numFmtId="0">
      <sharedItems/>
    </cacheField>
    <cacheField name="PERIODO_FISCAL" numFmtId="0">
      <sharedItems count="6">
        <s v="2021-2021 - 3º Tri - 07-Jan"/>
        <s v="2021-2021 - 3º Tri - 08-Fev"/>
        <s v="2021-2021 - 3º Tri - 09-Mar"/>
        <s v="2020-2021 - 2º Tri - 04-Out" u="1"/>
        <s v="2020-2021 - 2º Tri - 05-Nov" u="1"/>
        <s v="2020-2021 - 2º Tri - 06-Dez" u="1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3" maxValue="3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7" maxValue="9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6423017.609999999"/>
    </cacheField>
    <cacheField name="REALIZADO" numFmtId="3">
      <sharedItems containsSemiMixedTypes="0" containsString="0" containsNumber="1" minValue="0" maxValue="22983485.32"/>
    </cacheField>
    <cacheField name="COBERTURA" numFmtId="9">
      <sharedItems containsSemiMixedTypes="0" containsString="0" containsNumber="1" minValue="0" maxValue="3.4380000000000002"/>
    </cacheField>
    <cacheField name="PREMIO" numFmtId="44">
      <sharedItems containsSemiMixedTypes="0" containsString="0" containsNumber="1" minValue="0" maxValue="2641.69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2155.2112999999999"/>
    </cacheField>
    <cacheField name="Check ESP" numFmtId="44">
      <sharedItems containsMixedTypes="1" containsNumber="1" minValue="0" maxValue="2641.6898000000001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7000000000707587E-3" maxValue="4.8000000001593435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">
  <r>
    <x v="0"/>
    <x v="0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4"/>
  </r>
  <r>
    <x v="0"/>
    <x v="0"/>
    <n v="64"/>
    <x v="0"/>
    <n v="18180008000142"/>
    <x v="1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8100676002455"/>
    <x v="2"/>
    <s v="SÃO PAULO"/>
    <s v="SP"/>
    <s v="PRIVADO"/>
    <s v="janaina.palmiro@cslbehring.com"/>
    <s v="tathiana.ponce@cslbehring.com"/>
    <s v="representante-EMH-SP@csl"/>
    <x v="0"/>
    <n v="5"/>
  </r>
  <r>
    <x v="0"/>
    <x v="0"/>
    <n v="64"/>
    <x v="0"/>
    <n v="72775745000133"/>
    <x v="3"/>
    <s v="SÃO PAULO"/>
    <s v="SP"/>
    <s v="PRIVADO"/>
    <s v="janaina.palmiro@cslbehring.com"/>
    <s v="antonio.tunes@cslbehring.com"/>
    <s v="representante-EMH-SP@csl"/>
    <x v="0"/>
    <n v="5"/>
  </r>
  <r>
    <x v="0"/>
    <x v="0"/>
    <n v="64"/>
    <x v="0"/>
    <n v="21371777000132"/>
    <x v="4"/>
    <s v="SÃO PAULO"/>
    <s v="SP"/>
    <s v="PRIVADO"/>
    <s v="janaina.palmiro@cslbehring.com"/>
    <s v="tathiana.ponce@cslbehring.com"/>
    <s v="representante-EMH-SP@csl"/>
    <x v="0"/>
    <n v="7"/>
  </r>
  <r>
    <x v="0"/>
    <x v="0"/>
    <n v="64"/>
    <x v="0"/>
    <n v="19056055000141"/>
    <x v="5"/>
    <s v="SÃO PAULO"/>
    <s v="SP"/>
    <s v="PRIVADO"/>
    <s v="janaina.palmiro@cslbehring.com"/>
    <s v="vago.HSP.SPC@vago.com"/>
    <s v="christiane.garcia@cslbehring.com"/>
    <x v="0"/>
    <n v="5"/>
  </r>
  <r>
    <x v="0"/>
    <x v="0"/>
    <n v="64"/>
    <x v="0"/>
    <n v="60975737001204"/>
    <x v="6"/>
    <s v="SÃO PAULO"/>
    <s v="SP"/>
    <s v="PRIVADO"/>
    <s v="janaina.palmiro@cslbehring.com"/>
    <s v="vago.HSP.SPC@vago.com"/>
    <s v="christiane.garcia@cslbehring.com"/>
    <x v="0"/>
    <n v="4"/>
  </r>
  <r>
    <x v="0"/>
    <x v="0"/>
    <n v="64"/>
    <x v="0"/>
    <n v="28290788000137"/>
    <x v="7"/>
    <s v="SÃO PAULO"/>
    <s v="SP"/>
    <s v="PRIVADO"/>
    <s v="janaina.palmiro@cslbehring.com"/>
    <s v="antonio.tunes@cslbehring.com"/>
    <s v="representante-EMH-SP@csl"/>
    <x v="0"/>
    <n v="4"/>
  </r>
  <r>
    <x v="0"/>
    <x v="0"/>
    <n v="64"/>
    <x v="0"/>
    <n v="62779145000190"/>
    <x v="8"/>
    <s v="SÃO PAULO"/>
    <s v="SP"/>
    <s v="PRIVADO"/>
    <s v="janaina.palmiro@cslbehring.com"/>
    <s v="vago.HSP.SPC@vago.com"/>
    <s v="christiane.garcia@cslbehring.com"/>
    <x v="0"/>
    <n v="2"/>
  </r>
  <r>
    <x v="0"/>
    <x v="0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4"/>
  </r>
  <r>
    <x v="0"/>
    <x v="0"/>
    <n v="62"/>
    <x v="1"/>
    <n v="21371777000132"/>
    <x v="4"/>
    <s v="SÃO PAULO"/>
    <s v="SP"/>
    <s v="PRIVADO"/>
    <s v="janaina.palmiro@cslbehring.com"/>
    <s v="tathiana.ponce@cslbehring.com"/>
    <s v="representante-EMH-SP@csl"/>
    <x v="0"/>
    <n v="5"/>
  </r>
  <r>
    <x v="0"/>
    <x v="0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22"/>
  </r>
  <r>
    <x v="0"/>
    <x v="0"/>
    <n v="62"/>
    <x v="1"/>
    <n v="49460108000156"/>
    <x v="11"/>
    <s v="SÃO PAULO"/>
    <s v="SP"/>
    <s v="PRIVADO"/>
    <s v="janaina.palmiro@cslbehring.com"/>
    <s v="vago.HSP.SPC@vago.com"/>
    <s v="christiane.garcia@cslbehring.com"/>
    <x v="0"/>
    <n v="1"/>
  </r>
  <r>
    <x v="0"/>
    <x v="0"/>
    <n v="62"/>
    <x v="1"/>
    <n v="60975737005110"/>
    <x v="12"/>
    <s v="SÃO PAULO"/>
    <s v="SP"/>
    <s v="PRIVADO"/>
    <s v="janaina.palmiro@cslbehring.com"/>
    <s v="vago.HSP.SPC@vago.com"/>
    <s v="christiane.garcia@cslbehring.com"/>
    <x v="0"/>
    <n v="14"/>
  </r>
  <r>
    <x v="0"/>
    <x v="0"/>
    <n v="62"/>
    <x v="1"/>
    <n v="60975737001204"/>
    <x v="6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1"/>
    <n v="6047087000139"/>
    <x v="13"/>
    <s v="SÃO PAULO"/>
    <s v="SP"/>
    <s v="PRIVADO"/>
    <s v="janaina.palmiro@cslbehring.com"/>
    <s v="antonio.tunes@cslbehring.com"/>
    <s v="representante-EMH-SP@csl"/>
    <x v="0"/>
    <n v="10"/>
  </r>
  <r>
    <x v="0"/>
    <x v="0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50644053000113"/>
    <x v="15"/>
    <s v="SÃO PAULO"/>
    <s v="SP"/>
    <s v="PRIVADO"/>
    <s v="representante-ESP-SP@csl"/>
    <s v="vago.HSP.SPC@vago.com"/>
    <s v="christiane.garcia@cslbehring.com"/>
    <x v="0"/>
    <n v="22"/>
  </r>
  <r>
    <x v="0"/>
    <x v="0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453024000390"/>
    <x v="17"/>
    <s v="SÃO PAULO"/>
    <s v="SP"/>
    <s v="PRIVADO"/>
    <s v="representante-ESP-SP@csl"/>
    <s v="tathiana.ponce@cslbehring.com"/>
    <s v="christiane.garcia@cslbehring.com"/>
    <x v="0"/>
    <n v="1"/>
  </r>
  <r>
    <x v="0"/>
    <x v="0"/>
    <n v="64"/>
    <x v="0"/>
    <n v="61213674000240"/>
    <x v="18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19"/>
    <s v="SÃO PAULO"/>
    <s v="SP"/>
    <s v="PRIVADO"/>
    <s v="representante-ESP-SP@csl"/>
    <s v="antonio.tunes@cslbehring.com"/>
    <s v="christiane.garcia@cslbehring.com"/>
    <x v="0"/>
    <n v="54"/>
  </r>
  <r>
    <x v="0"/>
    <x v="0"/>
    <n v="64"/>
    <x v="0"/>
    <n v="44649812006926"/>
    <x v="20"/>
    <s v="SÃO PAULO"/>
    <s v="SP"/>
    <s v="PRIVADO"/>
    <s v="representante-ESP-SP@csl"/>
    <s v="antonio.tunes@cslbehring.com"/>
    <s v="christiane.garcia@cslbehring.com"/>
    <x v="0"/>
    <n v="6"/>
  </r>
  <r>
    <x v="0"/>
    <x v="0"/>
    <n v="64"/>
    <x v="0"/>
    <n v="61599908000158"/>
    <x v="21"/>
    <s v="SÃO PAULO"/>
    <s v="SP"/>
    <s v="PRIVADO"/>
    <s v="representante-ESP-SP@csl"/>
    <s v="tathiana.ponce@cslbehring.com"/>
    <s v="christiane.garcia@cslbehring.com"/>
    <x v="0"/>
    <n v="90"/>
  </r>
  <r>
    <x v="0"/>
    <x v="0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26"/>
  </r>
  <r>
    <x v="0"/>
    <x v="0"/>
    <n v="62"/>
    <x v="1"/>
    <n v="29435005009932"/>
    <x v="14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17"/>
  </r>
  <r>
    <x v="0"/>
    <x v="0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42"/>
  </r>
  <r>
    <x v="0"/>
    <x v="0"/>
    <n v="62"/>
    <x v="1"/>
    <n v="60726502000711"/>
    <x v="24"/>
    <s v="SÃO PAULO"/>
    <s v="SP"/>
    <s v="PRIVADO"/>
    <s v="representante-ESP-SP@csl"/>
    <s v="tathiana.ponce@cslbehring.com"/>
    <s v="christiane.garcia@cslbehring.com"/>
    <x v="0"/>
    <n v="3"/>
  </r>
  <r>
    <x v="0"/>
    <x v="0"/>
    <n v="62"/>
    <x v="1"/>
    <n v="60765823000130"/>
    <x v="19"/>
    <s v="SÃO PAULO"/>
    <s v="SP"/>
    <s v="PRIVADO"/>
    <s v="representante-ESP-SP@csl"/>
    <s v="antonio.tunes@cslbehring.com"/>
    <s v="christiane.garcia@cslbehring.com"/>
    <x v="0"/>
    <n v="180"/>
  </r>
  <r>
    <x v="0"/>
    <x v="0"/>
    <n v="62"/>
    <x v="1"/>
    <n v="61599908000158"/>
    <x v="21"/>
    <s v="SÃO PAULO"/>
    <s v="SP"/>
    <s v="PRIVADO"/>
    <s v="representante-ESP-SP@csl"/>
    <s v="tathiana.ponce@cslbehring.com"/>
    <s v="christiane.garcia@cslbehring.com"/>
    <x v="0"/>
    <n v="25"/>
  </r>
  <r>
    <x v="0"/>
    <x v="0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87"/>
  </r>
  <r>
    <x v="0"/>
    <x v="1"/>
    <n v="64"/>
    <x v="0"/>
    <n v="51722957000506"/>
    <x v="25"/>
    <s v="SÃO PAULO"/>
    <s v="SP"/>
    <s v="PRIVADO"/>
    <s v="janaina.palmiro@cslbehring.com"/>
    <s v="tathiana.ponce@cslbehring.com"/>
    <s v="representante-EMH-SP@csl"/>
    <x v="0"/>
    <n v="4"/>
  </r>
  <r>
    <x v="0"/>
    <x v="1"/>
    <n v="64"/>
    <x v="0"/>
    <n v="8100676002455"/>
    <x v="2"/>
    <s v="SÃO PAULO"/>
    <s v="SP"/>
    <s v="PRIVADO"/>
    <s v="janaina.palmiro@cslbehring.com"/>
    <s v="tathiana.ponce@cslbehring.com"/>
    <s v="representante-EMH-SP@csl"/>
    <x v="0"/>
    <n v="8"/>
  </r>
  <r>
    <x v="0"/>
    <x v="1"/>
    <n v="64"/>
    <x v="0"/>
    <n v="21371777000132"/>
    <x v="4"/>
    <s v="SÃO PAULO"/>
    <s v="SP"/>
    <s v="PRIVADO"/>
    <s v="janaina.palmiro@cslbehring.com"/>
    <s v="tathiana.ponce@cslbehring.com"/>
    <s v="representante-EMH-SP@csl"/>
    <x v="0"/>
    <n v="9"/>
  </r>
  <r>
    <x v="0"/>
    <x v="1"/>
    <n v="64"/>
    <x v="0"/>
    <n v="6047087000210"/>
    <x v="26"/>
    <s v="SÃO PAULO"/>
    <s v="SP"/>
    <s v="PRIVADO"/>
    <s v="janaina.palmiro@cslbehring.com"/>
    <s v="antonio.tunes@cslbehring.com"/>
    <s v="representante-EMH-SP@csl"/>
    <x v="0"/>
    <n v="19"/>
  </r>
  <r>
    <x v="0"/>
    <x v="1"/>
    <n v="64"/>
    <x v="0"/>
    <n v="62779145000190"/>
    <x v="8"/>
    <s v="SÃO PAULO"/>
    <s v="SP"/>
    <s v="PRIVADO"/>
    <s v="janaina.palmiro@cslbehring.com"/>
    <s v="vago.HSP.SPC@vago.com"/>
    <s v="christiane.garcia@cslbehring.com"/>
    <x v="0"/>
    <n v="11"/>
  </r>
  <r>
    <x v="0"/>
    <x v="1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19056055000141"/>
    <x v="5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1"/>
    <n v="60975737000232"/>
    <x v="27"/>
    <s v="SÃO PAULO"/>
    <s v="SP"/>
    <s v="PRIVADO"/>
    <s v="janaina.palmiro@cslbehring.com"/>
    <s v="vago.HSP.SPC@vago.com"/>
    <s v="christiane.garcia@cslbehring.com"/>
    <x v="0"/>
    <n v="2"/>
  </r>
  <r>
    <x v="0"/>
    <x v="1"/>
    <n v="62"/>
    <x v="1"/>
    <n v="6047087000210"/>
    <x v="26"/>
    <s v="SÃO PAULO"/>
    <s v="SP"/>
    <s v="PRIVADO"/>
    <s v="janaina.palmiro@cslbehring.com"/>
    <s v="antonio.tunes@cslbehring.com"/>
    <s v="representante-EMH-SP@csl"/>
    <x v="0"/>
    <n v="29"/>
  </r>
  <r>
    <x v="0"/>
    <x v="1"/>
    <n v="62"/>
    <x v="1"/>
    <n v="6047087000309"/>
    <x v="28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13"/>
  </r>
  <r>
    <x v="0"/>
    <x v="1"/>
    <n v="66"/>
    <x v="2"/>
    <n v="60726502000126"/>
    <x v="16"/>
    <s v="SÃO PAULO"/>
    <s v="SP"/>
    <s v="PRIVADO"/>
    <s v="representante-ESP-SP@csl"/>
    <s v="tathiana.ponce@cslbehring.com"/>
    <s v="christiane.garcia@cslbehring.com"/>
    <x v="0"/>
    <n v="3"/>
  </r>
  <r>
    <x v="0"/>
    <x v="1"/>
    <n v="66"/>
    <x v="2"/>
    <n v="60765823000130"/>
    <x v="19"/>
    <s v="SÃO PAULO"/>
    <s v="SP"/>
    <s v="PRIVADO"/>
    <s v="representante-ESP-SP@csl"/>
    <s v="antonio.tunes@cslbehring.com"/>
    <s v="christiane.garcia@cslbehring.com"/>
    <x v="0"/>
    <n v="6"/>
  </r>
  <r>
    <x v="0"/>
    <x v="1"/>
    <n v="64"/>
    <x v="0"/>
    <n v="60961968000106"/>
    <x v="29"/>
    <s v="SÃO PAULO"/>
    <s v="SP"/>
    <s v="PRIVADO"/>
    <s v="representante-ESP-SP@csl"/>
    <s v="vago.HSP.SPC@vago.com"/>
    <s v="christiane.garcia@cslbehring.com"/>
    <x v="0"/>
    <n v="5"/>
  </r>
  <r>
    <x v="0"/>
    <x v="1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2"/>
  </r>
  <r>
    <x v="0"/>
    <x v="1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4"/>
  </r>
  <r>
    <x v="0"/>
    <x v="1"/>
    <n v="64"/>
    <x v="0"/>
    <n v="60453024000390"/>
    <x v="17"/>
    <s v="SÃO PAULO"/>
    <s v="SP"/>
    <s v="PRIVADO"/>
    <s v="representante-ESP-SP@csl"/>
    <s v="tathiana.ponce@cslbehring.com"/>
    <s v="christiane.garcia@cslbehring.com"/>
    <x v="0"/>
    <n v="8"/>
  </r>
  <r>
    <x v="0"/>
    <x v="1"/>
    <n v="64"/>
    <x v="0"/>
    <n v="60765823000130"/>
    <x v="19"/>
    <s v="SÃO PAULO"/>
    <s v="SP"/>
    <s v="PRIVADO"/>
    <s v="representante-ESP-SP@csl"/>
    <s v="antonio.tunes@cslbehring.com"/>
    <s v="christiane.garcia@cslbehring.com"/>
    <x v="0"/>
    <n v="25"/>
  </r>
  <r>
    <x v="0"/>
    <x v="1"/>
    <n v="64"/>
    <x v="0"/>
    <n v="56577059000606"/>
    <x v="30"/>
    <s v="SÃO PAULO"/>
    <s v="SP"/>
    <s v="PRIVADO"/>
    <s v="representante-ESP-SP@csl"/>
    <s v="vago.HSP.SPC@vago.com"/>
    <s v="christiane.garcia@cslbehring.com"/>
    <x v="0"/>
    <n v="48"/>
  </r>
  <r>
    <x v="0"/>
    <x v="1"/>
    <n v="64"/>
    <x v="0"/>
    <n v="61599908000158"/>
    <x v="21"/>
    <s v="SÃO PAULO"/>
    <s v="SP"/>
    <s v="PRIVADO"/>
    <s v="representante-ESP-SP@csl"/>
    <s v="tathiana.ponce@cslbehring.com"/>
    <s v="christiane.garcia@cslbehring.com"/>
    <x v="0"/>
    <n v="214"/>
  </r>
  <r>
    <x v="0"/>
    <x v="1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43"/>
  </r>
  <r>
    <x v="0"/>
    <x v="1"/>
    <n v="62"/>
    <x v="1"/>
    <n v="60961968000106"/>
    <x v="29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1"/>
    <n v="60992427000650"/>
    <x v="31"/>
    <s v="SÃO PAULO"/>
    <s v="SP"/>
    <s v="PRIVADO"/>
    <s v="representante-ESP-SP@csl"/>
    <s v="tathiana.ponce@cslbehring.com"/>
    <s v="christiane.garcia@cslbehring.com"/>
    <x v="0"/>
    <n v="7"/>
  </r>
  <r>
    <x v="0"/>
    <x v="1"/>
    <n v="62"/>
    <x v="1"/>
    <n v="29435005009932"/>
    <x v="14"/>
    <s v="SÃO PAULO"/>
    <s v="SP"/>
    <s v="PRIVADO"/>
    <s v="representante-ESP-SP@csl"/>
    <s v="antonio.tunes@cslbehring.com"/>
    <s v="christiane.garcia@cslbehring.com"/>
    <x v="0"/>
    <n v="1"/>
  </r>
  <r>
    <x v="0"/>
    <x v="1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34"/>
  </r>
  <r>
    <x v="0"/>
    <x v="1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25"/>
  </r>
  <r>
    <x v="0"/>
    <x v="1"/>
    <n v="62"/>
    <x v="1"/>
    <n v="60726502000711"/>
    <x v="24"/>
    <s v="SÃO PAULO"/>
    <s v="SP"/>
    <s v="PRIVADO"/>
    <s v="representante-ESP-SP@csl"/>
    <s v="tathiana.ponce@cslbehring.com"/>
    <s v="christiane.garcia@cslbehring.com"/>
    <x v="0"/>
    <n v="10"/>
  </r>
  <r>
    <x v="0"/>
    <x v="1"/>
    <n v="62"/>
    <x v="1"/>
    <n v="60453024000390"/>
    <x v="17"/>
    <s v="SÃO PAULO"/>
    <s v="SP"/>
    <s v="PRIVADO"/>
    <s v="representante-ESP-SP@csl"/>
    <s v="tathiana.ponce@cslbehring.com"/>
    <s v="christiane.garcia@cslbehring.com"/>
    <x v="0"/>
    <n v="15"/>
  </r>
  <r>
    <x v="0"/>
    <x v="1"/>
    <n v="62"/>
    <x v="1"/>
    <n v="61213674000240"/>
    <x v="18"/>
    <s v="SÃO PAULO"/>
    <s v="SP"/>
    <s v="PRIVADO"/>
    <s v="representante-ESP-SP@csl"/>
    <s v="antonio.tunes@cslbehring.com"/>
    <s v="christiane.garcia@cslbehring.com"/>
    <x v="0"/>
    <n v="6"/>
  </r>
  <r>
    <x v="0"/>
    <x v="1"/>
    <n v="62"/>
    <x v="1"/>
    <n v="60765823000130"/>
    <x v="19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1"/>
    <n v="61062212000198"/>
    <x v="32"/>
    <s v="SÃO PAULO"/>
    <s v="SP"/>
    <s v="PRIVADO"/>
    <s v="representante-ESP-SP@csl"/>
    <s v="tathiana.ponce@cslbehring.com"/>
    <s v="christiane.garcia@cslbehring.com"/>
    <x v="0"/>
    <n v="2"/>
  </r>
  <r>
    <x v="0"/>
    <x v="1"/>
    <n v="62"/>
    <x v="1"/>
    <n v="60922168000771"/>
    <x v="33"/>
    <s v="SÃO PAULO"/>
    <s v="SP"/>
    <s v="PRIVADO"/>
    <s v="representante-ESP-SP@csl"/>
    <s v="tathiana.ponce@cslbehring.com"/>
    <s v="christiane.garcia@cslbehring.com"/>
    <x v="0"/>
    <n v="4"/>
  </r>
  <r>
    <x v="0"/>
    <x v="1"/>
    <n v="62"/>
    <x v="1"/>
    <n v="44649812028490"/>
    <x v="34"/>
    <s v="SÃO PAULO"/>
    <s v="SP"/>
    <s v="PRIVADO"/>
    <s v="representante-ESP-SP@csl"/>
    <s v="tathiana.ponce@cslbehring.com"/>
    <s v="christiane.garcia@cslbehring.com"/>
    <x v="0"/>
    <n v="7"/>
  </r>
  <r>
    <x v="0"/>
    <x v="1"/>
    <n v="62"/>
    <x v="1"/>
    <n v="61599908000158"/>
    <x v="21"/>
    <s v="SÃO PAULO"/>
    <s v="SP"/>
    <s v="PRIVADO"/>
    <s v="representante-ESP-SP@csl"/>
    <s v="tathiana.ponce@cslbehring.com"/>
    <s v="christiane.garcia@cslbehring.com"/>
    <x v="0"/>
    <n v="290"/>
  </r>
  <r>
    <x v="0"/>
    <x v="1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49"/>
  </r>
  <r>
    <x v="0"/>
    <x v="2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5"/>
  </r>
  <r>
    <x v="0"/>
    <x v="2"/>
    <n v="66"/>
    <x v="2"/>
    <n v="11725429000162"/>
    <x v="35"/>
    <s v="SÃO PAULO"/>
    <s v="SP"/>
    <s v="PRIVADO"/>
    <s v="janaina.palmiro@cslbehring.com"/>
    <s v="antonio.tunes@cslbehring.com"/>
    <s v="representante-EMH-SP@csl"/>
    <x v="0"/>
    <n v="9"/>
  </r>
  <r>
    <x v="0"/>
    <x v="2"/>
    <n v="64"/>
    <x v="0"/>
    <n v="8100676000592"/>
    <x v="36"/>
    <s v="SÃO PAULO"/>
    <s v="SP"/>
    <s v="PRIVADO"/>
    <s v="janaina.palmiro@cslbehring.com"/>
    <s v="tathiana.ponce@cslbehring.com"/>
    <s v="representante-EMH-SP@csl"/>
    <x v="0"/>
    <n v="12"/>
  </r>
  <r>
    <x v="0"/>
    <x v="2"/>
    <n v="64"/>
    <x v="0"/>
    <n v="8100676002455"/>
    <x v="2"/>
    <s v="SÃO PAULO"/>
    <s v="SP"/>
    <s v="PRIVADO"/>
    <s v="janaina.palmiro@cslbehring.com"/>
    <s v="tathiana.ponce@cslbehring.com"/>
    <s v="representante-EMH-SP@csl"/>
    <x v="0"/>
    <n v="24"/>
  </r>
  <r>
    <x v="0"/>
    <x v="2"/>
    <n v="64"/>
    <x v="0"/>
    <n v="51722957012512"/>
    <x v="37"/>
    <s v="SÃO PAULO"/>
    <s v="SP"/>
    <s v="PRIVADO"/>
    <s v="janaina.palmiro@cslbehring.com"/>
    <s v="tathiana.ponce@cslbehring.com"/>
    <s v="representante-EMH-SP@csl"/>
    <x v="0"/>
    <n v="6"/>
  </r>
  <r>
    <x v="0"/>
    <x v="2"/>
    <n v="64"/>
    <x v="0"/>
    <n v="60975737005110"/>
    <x v="12"/>
    <s v="SÃO PAULO"/>
    <s v="SP"/>
    <s v="PRIVADO"/>
    <s v="janaina.palmiro@cslbehring.com"/>
    <s v="vago.HSP.SPC@vago.com"/>
    <s v="christiane.garcia@cslbehring.com"/>
    <x v="0"/>
    <n v="2"/>
  </r>
  <r>
    <x v="0"/>
    <x v="2"/>
    <n v="64"/>
    <x v="0"/>
    <n v="60975737001204"/>
    <x v="6"/>
    <s v="SÃO PAULO"/>
    <s v="SP"/>
    <s v="PRIVADO"/>
    <s v="janaina.palmiro@cslbehring.com"/>
    <s v="vago.HSP.SPC@vago.com"/>
    <s v="christiane.garcia@cslbehring.com"/>
    <x v="0"/>
    <n v="8"/>
  </r>
  <r>
    <x v="0"/>
    <x v="2"/>
    <n v="64"/>
    <x v="0"/>
    <n v="6047087000210"/>
    <x v="26"/>
    <s v="SÃO PAULO"/>
    <s v="SP"/>
    <s v="PRIVADO"/>
    <s v="janaina.palmiro@cslbehring.com"/>
    <s v="antonio.tunes@cslbehring.com"/>
    <s v="representante-EMH-SP@csl"/>
    <x v="0"/>
    <n v="23"/>
  </r>
  <r>
    <x v="0"/>
    <x v="2"/>
    <n v="64"/>
    <x v="0"/>
    <n v="28290788000137"/>
    <x v="7"/>
    <s v="SÃO PAULO"/>
    <s v="SP"/>
    <s v="PRIVADO"/>
    <s v="janaina.palmiro@cslbehring.com"/>
    <s v="antonio.tunes@cslbehring.com"/>
    <s v="representante-EMH-SP@csl"/>
    <x v="0"/>
    <n v="24"/>
  </r>
  <r>
    <x v="0"/>
    <x v="2"/>
    <n v="64"/>
    <x v="0"/>
    <n v="62779145000190"/>
    <x v="8"/>
    <s v="SÃO PAULO"/>
    <s v="SP"/>
    <s v="PRIVADO"/>
    <s v="janaina.palmiro@cslbehring.com"/>
    <s v="vago.HSP.SPC@vago.com"/>
    <s v="christiane.garcia@cslbehring.com"/>
    <x v="0"/>
    <n v="6"/>
  </r>
  <r>
    <x v="0"/>
    <x v="2"/>
    <n v="64"/>
    <x v="0"/>
    <n v="60961422000155"/>
    <x v="9"/>
    <s v="SÃO PAULO"/>
    <s v="SP"/>
    <s v="PRIVADO"/>
    <s v="janaina.palmiro@cslbehring.com"/>
    <s v="antonio.tunes@cslbehring.com"/>
    <s v="representante-EMH-SP@csl"/>
    <x v="0"/>
    <n v="17"/>
  </r>
  <r>
    <x v="0"/>
    <x v="2"/>
    <n v="62"/>
    <x v="1"/>
    <n v="21371777000132"/>
    <x v="4"/>
    <s v="SÃO PAULO"/>
    <s v="SP"/>
    <s v="PRIVADO"/>
    <s v="janaina.palmiro@cslbehring.com"/>
    <s v="tathiana.ponce@cslbehring.com"/>
    <s v="representante-EMH-SP@csl"/>
    <x v="0"/>
    <n v="10"/>
  </r>
  <r>
    <x v="0"/>
    <x v="2"/>
    <n v="62"/>
    <x v="1"/>
    <n v="60678604000113"/>
    <x v="10"/>
    <s v="SÃO PAULO"/>
    <s v="SP"/>
    <s v="PRIVADO"/>
    <s v="janaina.palmiro@cslbehring.com"/>
    <s v="antonio.tunes@cslbehring.com"/>
    <s v="representante-EMH-SP@csl"/>
    <x v="0"/>
    <n v="107"/>
  </r>
  <r>
    <x v="0"/>
    <x v="2"/>
    <n v="62"/>
    <x v="1"/>
    <n v="19056055000141"/>
    <x v="5"/>
    <s v="SÃO PAULO"/>
    <s v="SP"/>
    <s v="PRIVADO"/>
    <s v="janaina.palmiro@cslbehring.com"/>
    <s v="vago.HSP.SPC@vago.com"/>
    <s v="christiane.garcia@cslbehring.com"/>
    <x v="0"/>
    <n v="3"/>
  </r>
  <r>
    <x v="0"/>
    <x v="2"/>
    <n v="62"/>
    <x v="1"/>
    <n v="60777901000116"/>
    <x v="38"/>
    <s v="SÃO PAULO"/>
    <s v="SP"/>
    <s v="PRIVADO"/>
    <s v="janaina.palmiro@cslbehring.com"/>
    <s v="tathiana.ponce@cslbehring.com"/>
    <s v="representante-EMH-SP@csl"/>
    <x v="0"/>
    <n v="2"/>
  </r>
  <r>
    <x v="0"/>
    <x v="2"/>
    <n v="62"/>
    <x v="1"/>
    <n v="60975737000232"/>
    <x v="27"/>
    <s v="SÃO PAULO"/>
    <s v="SP"/>
    <s v="PRIVADO"/>
    <s v="janaina.palmiro@cslbehring.com"/>
    <s v="vago.HSP.SPC@vago.com"/>
    <s v="christiane.garcia@cslbehring.com"/>
    <x v="0"/>
    <n v="9"/>
  </r>
  <r>
    <x v="0"/>
    <x v="2"/>
    <n v="62"/>
    <x v="1"/>
    <n v="6047087000210"/>
    <x v="26"/>
    <s v="SÃO PAULO"/>
    <s v="SP"/>
    <s v="PRIVADO"/>
    <s v="janaina.palmiro@cslbehring.com"/>
    <s v="antonio.tunes@cslbehring.com"/>
    <s v="representante-EMH-SP@csl"/>
    <x v="0"/>
    <n v="14"/>
  </r>
  <r>
    <x v="0"/>
    <x v="2"/>
    <n v="62"/>
    <x v="1"/>
    <n v="28290788000137"/>
    <x v="7"/>
    <s v="SÃO PAULO"/>
    <s v="SP"/>
    <s v="PRIVADO"/>
    <s v="janaina.palmiro@cslbehring.com"/>
    <s v="antonio.tunes@cslbehring.com"/>
    <s v="representante-EMH-SP@csl"/>
    <x v="0"/>
    <n v="44"/>
  </r>
  <r>
    <x v="0"/>
    <x v="2"/>
    <n v="62"/>
    <x v="1"/>
    <n v="60961422000155"/>
    <x v="9"/>
    <s v="SÃO PAULO"/>
    <s v="SP"/>
    <s v="PRIVADO"/>
    <s v="janaina.palmiro@cslbehring.com"/>
    <s v="antonio.tunes@cslbehring.com"/>
    <s v="representante-EMH-SP@csl"/>
    <x v="0"/>
    <n v="31"/>
  </r>
  <r>
    <x v="0"/>
    <x v="2"/>
    <n v="64"/>
    <x v="0"/>
    <n v="60992427000650"/>
    <x v="31"/>
    <s v="SÃO PAULO"/>
    <s v="SP"/>
    <s v="PRIVADO"/>
    <s v="representante-ESP-SP@csl"/>
    <s v="tathiana.ponce@cslbehring.com"/>
    <s v="christiane.garcia@cslbehring.com"/>
    <x v="0"/>
    <n v="5"/>
  </r>
  <r>
    <x v="0"/>
    <x v="2"/>
    <n v="64"/>
    <x v="0"/>
    <n v="29435005009932"/>
    <x v="14"/>
    <s v="SÃO PAULO"/>
    <s v="SP"/>
    <s v="PRIVADO"/>
    <s v="representante-ESP-SP@csl"/>
    <s v="antonio.tunes@cslbehring.com"/>
    <s v="christiane.garcia@cslbehring.com"/>
    <x v="0"/>
    <n v="2"/>
  </r>
  <r>
    <x v="0"/>
    <x v="2"/>
    <n v="64"/>
    <x v="0"/>
    <n v="60884855000316"/>
    <x v="23"/>
    <s v="SÃO PAULO"/>
    <s v="SP"/>
    <s v="PRIVADO"/>
    <s v="representante-ESP-SP@csl"/>
    <s v="tathiana.ponce@cslbehring.com"/>
    <s v="christiane.garcia@cslbehring.com"/>
    <x v="0"/>
    <n v="58"/>
  </r>
  <r>
    <x v="0"/>
    <x v="2"/>
    <n v="64"/>
    <x v="0"/>
    <n v="60726502000126"/>
    <x v="16"/>
    <s v="SÃO PAULO"/>
    <s v="SP"/>
    <s v="PRIVADO"/>
    <s v="representante-ESP-SP@csl"/>
    <s v="tathiana.ponce@cslbehring.com"/>
    <s v="christiane.garcia@cslbehring.com"/>
    <x v="0"/>
    <n v="9"/>
  </r>
  <r>
    <x v="0"/>
    <x v="2"/>
    <n v="64"/>
    <x v="0"/>
    <n v="60453024000390"/>
    <x v="17"/>
    <s v="SÃO PAULO"/>
    <s v="SP"/>
    <s v="PRIVADO"/>
    <s v="representante-ESP-SP@csl"/>
    <s v="tathiana.ponce@cslbehring.com"/>
    <s v="christiane.garcia@cslbehring.com"/>
    <x v="0"/>
    <n v="5"/>
  </r>
  <r>
    <x v="0"/>
    <x v="2"/>
    <n v="64"/>
    <x v="0"/>
    <n v="60765823000130"/>
    <x v="19"/>
    <s v="SÃO PAULO"/>
    <s v="SP"/>
    <s v="PRIVADO"/>
    <s v="representante-ESP-SP@csl"/>
    <s v="antonio.tunes@cslbehring.com"/>
    <s v="christiane.garcia@cslbehring.com"/>
    <x v="0"/>
    <n v="32"/>
  </r>
  <r>
    <x v="0"/>
    <x v="2"/>
    <n v="64"/>
    <x v="0"/>
    <n v="461479009462"/>
    <x v="39"/>
    <s v="SÃO PAULO"/>
    <s v="SP"/>
    <s v="PRIVADO"/>
    <s v="representante-ESP-SP@csl"/>
    <s v="tathiana.ponce@cslbehring.com"/>
    <s v="christiane.garcia@cslbehring.com"/>
    <x v="0"/>
    <n v="6"/>
  </r>
  <r>
    <x v="0"/>
    <x v="2"/>
    <n v="64"/>
    <x v="0"/>
    <n v="44649812028490"/>
    <x v="34"/>
    <s v="SÃO PAULO"/>
    <s v="SP"/>
    <s v="PRIVADO"/>
    <s v="representante-ESP-SP@csl"/>
    <s v="tathiana.ponce@cslbehring.com"/>
    <s v="christiane.garcia@cslbehring.com"/>
    <x v="0"/>
    <n v="5"/>
  </r>
  <r>
    <x v="0"/>
    <x v="2"/>
    <n v="64"/>
    <x v="0"/>
    <n v="61599908000158"/>
    <x v="21"/>
    <s v="SÃO PAULO"/>
    <s v="SP"/>
    <s v="PRIVADO"/>
    <s v="representante-ESP-SP@csl"/>
    <s v="tathiana.ponce@cslbehring.com"/>
    <s v="christiane.garcia@cslbehring.com"/>
    <x v="0"/>
    <n v="30"/>
  </r>
  <r>
    <x v="0"/>
    <x v="2"/>
    <n v="64"/>
    <x v="0"/>
    <n v="61590410000124"/>
    <x v="22"/>
    <s v="SÃO PAULO"/>
    <s v="SP"/>
    <s v="PRIVADO"/>
    <s v="representante-ESP-SP@csl"/>
    <s v="vago.HSP.SPC@vago.com"/>
    <s v="christiane.garcia@cslbehring.com"/>
    <x v="0"/>
    <n v="112"/>
  </r>
  <r>
    <x v="0"/>
    <x v="2"/>
    <n v="62"/>
    <x v="1"/>
    <n v="60961968000106"/>
    <x v="29"/>
    <s v="SÃO PAULO"/>
    <s v="SP"/>
    <s v="PRIVADO"/>
    <s v="representante-ESP-SP@csl"/>
    <s v="vago.HSP.SPC@vago.com"/>
    <s v="christiane.garcia@cslbehring.com"/>
    <x v="0"/>
    <n v="10"/>
  </r>
  <r>
    <x v="0"/>
    <x v="2"/>
    <n v="62"/>
    <x v="1"/>
    <n v="60992427000650"/>
    <x v="31"/>
    <s v="SÃO PAULO"/>
    <s v="SP"/>
    <s v="PRIVADO"/>
    <s v="representante-ESP-SP@csl"/>
    <s v="tathiana.ponce@cslbehring.com"/>
    <s v="christiane.garcia@cslbehring.com"/>
    <x v="0"/>
    <n v="2"/>
  </r>
  <r>
    <x v="0"/>
    <x v="2"/>
    <n v="62"/>
    <x v="1"/>
    <n v="50644053000113"/>
    <x v="15"/>
    <s v="SÃO PAULO"/>
    <s v="SP"/>
    <s v="PRIVADO"/>
    <s v="representante-ESP-SP@csl"/>
    <s v="vago.HSP.SPC@vago.com"/>
    <s v="christiane.garcia@cslbehring.com"/>
    <x v="0"/>
    <n v="14"/>
  </r>
  <r>
    <x v="0"/>
    <x v="2"/>
    <n v="62"/>
    <x v="1"/>
    <n v="60884855000316"/>
    <x v="23"/>
    <s v="SÃO PAULO"/>
    <s v="SP"/>
    <s v="PRIVADO"/>
    <s v="representante-ESP-SP@csl"/>
    <s v="tathiana.ponce@cslbehring.com"/>
    <s v="christiane.garcia@cslbehring.com"/>
    <x v="0"/>
    <n v="35"/>
  </r>
  <r>
    <x v="0"/>
    <x v="2"/>
    <n v="62"/>
    <x v="1"/>
    <n v="60726502000126"/>
    <x v="16"/>
    <s v="SÃO PAULO"/>
    <s v="SP"/>
    <s v="PRIVADO"/>
    <s v="representante-ESP-SP@csl"/>
    <s v="tathiana.ponce@cslbehring.com"/>
    <s v="christiane.garcia@cslbehring.com"/>
    <x v="0"/>
    <n v="15"/>
  </r>
  <r>
    <x v="0"/>
    <x v="2"/>
    <n v="62"/>
    <x v="1"/>
    <n v="60726502000711"/>
    <x v="24"/>
    <s v="SÃO PAULO"/>
    <s v="SP"/>
    <s v="PRIVADO"/>
    <s v="representante-ESP-SP@csl"/>
    <s v="tathiana.ponce@cslbehring.com"/>
    <s v="christiane.garcia@cslbehring.com"/>
    <x v="0"/>
    <n v="10"/>
  </r>
  <r>
    <x v="0"/>
    <x v="2"/>
    <n v="62"/>
    <x v="1"/>
    <n v="60453024000390"/>
    <x v="17"/>
    <s v="SÃO PAULO"/>
    <s v="SP"/>
    <s v="PRIVADO"/>
    <s v="representante-ESP-SP@csl"/>
    <s v="tathiana.ponce@cslbehring.com"/>
    <s v="christiane.garcia@cslbehring.com"/>
    <x v="0"/>
    <n v="55"/>
  </r>
  <r>
    <x v="0"/>
    <x v="2"/>
    <n v="62"/>
    <x v="1"/>
    <n v="61213674000240"/>
    <x v="18"/>
    <s v="SÃO PAULO"/>
    <s v="SP"/>
    <s v="PRIVADO"/>
    <s v="representante-ESP-SP@csl"/>
    <s v="antonio.tunes@cslbehring.com"/>
    <s v="christiane.garcia@cslbehring.com"/>
    <x v="0"/>
    <n v="3"/>
  </r>
  <r>
    <x v="0"/>
    <x v="2"/>
    <n v="62"/>
    <x v="1"/>
    <n v="60765823000130"/>
    <x v="19"/>
    <s v="SÃO PAULO"/>
    <s v="SP"/>
    <s v="PRIVADO"/>
    <s v="representante-ESP-SP@csl"/>
    <s v="antonio.tunes@cslbehring.com"/>
    <s v="christiane.garcia@cslbehring.com"/>
    <x v="0"/>
    <n v="110"/>
  </r>
  <r>
    <x v="0"/>
    <x v="2"/>
    <n v="62"/>
    <x v="1"/>
    <n v="61062212000198"/>
    <x v="32"/>
    <s v="SÃO PAULO"/>
    <s v="SP"/>
    <s v="PRIVADO"/>
    <s v="representante-ESP-SP@csl"/>
    <s v="tathiana.ponce@cslbehring.com"/>
    <s v="christiane.garcia@cslbehring.com"/>
    <x v="0"/>
    <n v="4"/>
  </r>
  <r>
    <x v="0"/>
    <x v="2"/>
    <n v="62"/>
    <x v="1"/>
    <n v="60922168000771"/>
    <x v="33"/>
    <s v="SÃO PAULO"/>
    <s v="SP"/>
    <s v="PRIVADO"/>
    <s v="representante-ESP-SP@csl"/>
    <s v="tathiana.ponce@cslbehring.com"/>
    <s v="christiane.garcia@cslbehring.com"/>
    <x v="0"/>
    <n v="11"/>
  </r>
  <r>
    <x v="0"/>
    <x v="2"/>
    <n v="62"/>
    <x v="1"/>
    <n v="61590410000124"/>
    <x v="22"/>
    <s v="SÃO PAULO"/>
    <s v="SP"/>
    <s v="PRIVADO"/>
    <s v="representante-ESP-SP@csl"/>
    <s v="vago.HSP.SPC@vago.com"/>
    <s v="christiane.garcia@cslbehring.com"/>
    <x v="0"/>
    <n v="54"/>
  </r>
  <r>
    <x v="0"/>
    <x v="0"/>
    <n v="64"/>
    <x v="0"/>
    <n v="44782779000110"/>
    <x v="40"/>
    <s v="BARRETOS"/>
    <s v="SP"/>
    <s v="PRIVADO"/>
    <s v="bruna.claro@cslbehring.com"/>
    <s v="artur.junior@cslbehring.com"/>
    <s v="representante-EMH-SP@csl"/>
    <x v="0"/>
    <n v="2"/>
  </r>
  <r>
    <x v="0"/>
    <x v="0"/>
    <n v="64"/>
    <x v="0"/>
    <n v="46020301000269"/>
    <x v="41"/>
    <s v="CAMPINAS"/>
    <s v="SP"/>
    <s v="PRIVADO"/>
    <s v="bruna.claro@cslbehring.com"/>
    <s v="artur.junior@cslbehring.com"/>
    <s v="representante-EMH-SP@csl"/>
    <x v="0"/>
    <n v="1"/>
  </r>
  <r>
    <x v="0"/>
    <x v="0"/>
    <n v="64"/>
    <x v="0"/>
    <n v="45118429001279"/>
    <x v="42"/>
    <s v="CATANDUVA"/>
    <s v="SP"/>
    <s v="PRIVADO"/>
    <s v="bruna.claro@cslbehring.com"/>
    <s v="artur.junior@cslbehring.com"/>
    <s v="representante-EMH-SP@csl"/>
    <x v="0"/>
    <n v="7"/>
  </r>
  <r>
    <x v="0"/>
    <x v="0"/>
    <n v="64"/>
    <x v="0"/>
    <n v="50944198000130"/>
    <x v="43"/>
    <s v="JUNDIAÍ"/>
    <s v="SP"/>
    <s v="PRIVADO"/>
    <s v="bruna.claro@cslbehring.com"/>
    <s v="artur.junior@cslbehring.com"/>
    <s v="representante-EMH-SP@csl"/>
    <x v="0"/>
    <n v="5"/>
  </r>
  <r>
    <x v="0"/>
    <x v="0"/>
    <n v="64"/>
    <x v="0"/>
    <n v="44649812001614"/>
    <x v="44"/>
    <s v="JUNDIAÍ"/>
    <s v="SP"/>
    <s v="PRIVADO"/>
    <s v="bruna.claro@cslbehring.com"/>
    <s v="artur.junior@cslbehring.com"/>
    <s v="representante-EMH-SP@csl"/>
    <x v="0"/>
    <n v="6"/>
  </r>
  <r>
    <x v="0"/>
    <x v="0"/>
    <n v="64"/>
    <x v="0"/>
    <n v="67577171000400"/>
    <x v="45"/>
    <s v="MONTE ALTO"/>
    <s v="SP"/>
    <s v="PRIVADO"/>
    <s v="bruna.claro@cslbehring.com"/>
    <s v="artur.junior@cslbehring.com"/>
    <s v="representante-EMH-SP@csl"/>
    <x v="0"/>
    <n v="1"/>
  </r>
  <r>
    <x v="0"/>
    <x v="0"/>
    <n v="64"/>
    <x v="0"/>
    <n v="60003761000129"/>
    <x v="46"/>
    <s v="SÃO JOSÉ DO RIO PRETO"/>
    <s v="SP"/>
    <s v="PRIVADO"/>
    <s v="bruna.claro@cslbehring.com"/>
    <s v="artur.junior@cslbehring.com"/>
    <s v="representante-EMH-SP@csl"/>
    <x v="0"/>
    <n v="52"/>
  </r>
  <r>
    <x v="0"/>
    <x v="0"/>
    <n v="62"/>
    <x v="1"/>
    <n v="60003761000129"/>
    <x v="46"/>
    <s v="SÃO JOSÉ DO RIO PRETO"/>
    <s v="SP"/>
    <s v="PRIVADO"/>
    <s v="bruna.claro@cslbehring.com"/>
    <s v="artur.junior@cslbehring.com"/>
    <s v="representante-EMH-SP@csl"/>
    <x v="0"/>
    <n v="15"/>
  </r>
  <r>
    <x v="0"/>
    <x v="0"/>
    <n v="66"/>
    <x v="2"/>
    <n v="6047087003073"/>
    <x v="47"/>
    <s v="SÃO JOSÉ DOS CAMPOS"/>
    <s v="SP"/>
    <s v="PRIVADO"/>
    <s v="janaina.palmiro@cslbehring.com"/>
    <s v="tathiana.ponce@cslbehring.com"/>
    <s v="representante-EMH-SP@csl"/>
    <x v="0"/>
    <n v="50"/>
  </r>
  <r>
    <x v="0"/>
    <x v="0"/>
    <n v="64"/>
    <x v="0"/>
    <n v="47565155000996"/>
    <x v="48"/>
    <s v="PINDAMONHANGABA"/>
    <s v="SP"/>
    <s v="PRIVADO"/>
    <s v="janaina.palmiro@cslbehring.com"/>
    <s v="tathiana.ponce@cslbehring.com"/>
    <s v="representante-EMH-SP@csl"/>
    <x v="0"/>
    <n v="1"/>
  </r>
  <r>
    <x v="0"/>
    <x v="0"/>
    <n v="64"/>
    <x v="0"/>
    <n v="60975737007245"/>
    <x v="49"/>
    <s v="TAUBATÉ"/>
    <s v="SP"/>
    <s v="PRIVADO"/>
    <s v="janaina.palmiro@cslbehring.com"/>
    <s v="tathiana.ponce@cslbehring.com"/>
    <s v="representante-EMH-SP@csl"/>
    <x v="0"/>
    <n v="3"/>
  </r>
  <r>
    <x v="0"/>
    <x v="0"/>
    <n v="64"/>
    <x v="0"/>
    <n v="4708424000166"/>
    <x v="50"/>
    <s v="SÃO BERNARDO DO CAMPO"/>
    <s v="SP"/>
    <s v="PRIVADO"/>
    <s v="ministerio.saude@vago"/>
    <s v="ministerio.saude@vago"/>
    <s v="ministerio.saude@vago"/>
    <x v="1"/>
    <n v="1"/>
  </r>
  <r>
    <x v="0"/>
    <x v="0"/>
    <n v="64"/>
    <x v="0"/>
    <n v="48858450000146"/>
    <x v="51"/>
    <s v="MAUÁ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33403000113"/>
    <x v="52"/>
    <s v="SANTO ANDRÉ"/>
    <s v="SP"/>
    <s v="PRIVADO"/>
    <s v="representante-ESP-SP@csl"/>
    <s v="antonio.tunes@cslbehring.com"/>
    <s v="christiane.garcia@cslbehring.com"/>
    <x v="0"/>
    <n v="2"/>
  </r>
  <r>
    <x v="0"/>
    <x v="1"/>
    <n v="64"/>
    <x v="0"/>
    <n v="44456036000311"/>
    <x v="53"/>
    <s v="BAURU"/>
    <s v="SP"/>
    <s v="PRIVADO"/>
    <s v="bruna.claro@cslbehring.com"/>
    <s v="artur.junior@cslbehring.com"/>
    <s v="representante-EMH-SP@csl"/>
    <x v="0"/>
    <n v="3"/>
  </r>
  <r>
    <x v="0"/>
    <x v="1"/>
    <n v="64"/>
    <x v="0"/>
    <n v="52049244000162"/>
    <x v="54"/>
    <s v="MARÍLIA"/>
    <s v="SP"/>
    <s v="PRIVADO"/>
    <s v="bruna.claro@cslbehring.com"/>
    <s v="artur.junior@cslbehring.com"/>
    <s v="representante-EMH-SP@csl"/>
    <x v="0"/>
    <n v="29"/>
  </r>
  <r>
    <x v="0"/>
    <x v="1"/>
    <n v="64"/>
    <x v="0"/>
    <n v="60003761000129"/>
    <x v="46"/>
    <s v="SÃO JOSÉ DO RIO PRETO"/>
    <s v="SP"/>
    <s v="PRIVADO"/>
    <s v="bruna.claro@cslbehring.com"/>
    <s v="artur.junior@cslbehring.com"/>
    <s v="representante-EMH-SP@csl"/>
    <x v="0"/>
    <n v="10"/>
  </r>
  <r>
    <x v="0"/>
    <x v="1"/>
    <n v="64"/>
    <x v="0"/>
    <n v="61699567007871"/>
    <x v="55"/>
    <s v="SOROCABA"/>
    <s v="SP"/>
    <s v="PRIVADO"/>
    <s v="bruna.claro@cslbehring.com"/>
    <s v="tathiana.ponce@cslbehring.com"/>
    <s v="representante-EMH-SP@csl"/>
    <x v="0"/>
    <n v="2"/>
  </r>
  <r>
    <x v="0"/>
    <x v="1"/>
    <n v="62"/>
    <x v="1"/>
    <n v="60003761000129"/>
    <x v="46"/>
    <s v="SÃO JOSÉ DO RIO PRETO"/>
    <s v="SP"/>
    <s v="PRIVADO"/>
    <s v="bruna.claro@cslbehring.com"/>
    <s v="artur.junior@cslbehring.com"/>
    <s v="representante-EMH-SP@csl"/>
    <x v="0"/>
    <n v="23"/>
  </r>
  <r>
    <x v="0"/>
    <x v="1"/>
    <n v="62"/>
    <x v="1"/>
    <n v="61699567007871"/>
    <x v="55"/>
    <s v="SOROCABA"/>
    <s v="SP"/>
    <s v="PRIVADO"/>
    <s v="bruna.claro@cslbehring.com"/>
    <s v="tathiana.ponce@cslbehring.com"/>
    <s v="representante-EMH-SP@csl"/>
    <x v="0"/>
    <n v="2"/>
  </r>
  <r>
    <x v="0"/>
    <x v="1"/>
    <n v="64"/>
    <x v="0"/>
    <n v="6047087007656"/>
    <x v="56"/>
    <s v="OSASCO"/>
    <s v="SP"/>
    <s v="PRIVADO"/>
    <s v="janaina.palmiro@cslbehring.com"/>
    <s v="tathiana.ponce@cslbehring.com"/>
    <s v="representante-EMH-SP@csl"/>
    <x v="0"/>
    <n v="25"/>
  </r>
  <r>
    <x v="0"/>
    <x v="1"/>
    <n v="64"/>
    <x v="0"/>
    <n v="45184066000117"/>
    <x v="57"/>
    <s v="SÃO JOSÉ DOS CAMPOS"/>
    <s v="SP"/>
    <s v="PRIVADO"/>
    <s v="janaina.palmiro@cslbehring.com"/>
    <s v="tathiana.ponce@cslbehring.com"/>
    <s v="representante-EMH-SP@csl"/>
    <x v="0"/>
    <n v="3"/>
  </r>
  <r>
    <x v="0"/>
    <x v="1"/>
    <n v="64"/>
    <x v="0"/>
    <n v="60975737007245"/>
    <x v="49"/>
    <s v="TAUBATÉ"/>
    <s v="SP"/>
    <s v="PRIVADO"/>
    <s v="janaina.palmiro@cslbehring.com"/>
    <s v="tathiana.ponce@cslbehring.com"/>
    <s v="representante-EMH-SP@csl"/>
    <x v="0"/>
    <n v="3"/>
  </r>
  <r>
    <x v="0"/>
    <x v="1"/>
    <n v="62"/>
    <x v="1"/>
    <n v="6047087007656"/>
    <x v="56"/>
    <s v="OSASCO"/>
    <s v="SP"/>
    <s v="PRIVADO"/>
    <s v="janaina.palmiro@cslbehring.com"/>
    <s v="tathiana.ponce@cslbehring.com"/>
    <s v="representante-EMH-SP@csl"/>
    <x v="0"/>
    <n v="5"/>
  </r>
  <r>
    <x v="0"/>
    <x v="1"/>
    <n v="64"/>
    <x v="0"/>
    <n v="57571275001760"/>
    <x v="58"/>
    <s v="SÃO BERNARDO DO CAMPO"/>
    <s v="SP"/>
    <s v="PRIVADO"/>
    <s v="representante-ESP-SP@csl"/>
    <s v="antonio.tunes@cslbehring.com"/>
    <s v="christiane.garcia@cslbehring.com"/>
    <x v="0"/>
    <n v="6"/>
  </r>
  <r>
    <x v="0"/>
    <x v="1"/>
    <n v="62"/>
    <x v="1"/>
    <n v="57571275001760"/>
    <x v="58"/>
    <s v="SÃO BERNARDO DO CAMPO"/>
    <s v="SP"/>
    <s v="PRIVADO"/>
    <s v="representante-ESP-SP@csl"/>
    <s v="antonio.tunes@cslbehring.com"/>
    <s v="christiane.garcia@cslbehring.com"/>
    <x v="0"/>
    <n v="1"/>
  </r>
  <r>
    <x v="0"/>
    <x v="2"/>
    <n v="64"/>
    <x v="0"/>
    <n v="46020301000269"/>
    <x v="41"/>
    <s v="CAMPINAS"/>
    <s v="SP"/>
    <s v="PRIVADO"/>
    <s v="bruna.claro@cslbehring.com"/>
    <s v="artur.junior@cslbehring.com"/>
    <s v="representante-EMH-SP@csl"/>
    <x v="0"/>
    <n v="1"/>
  </r>
  <r>
    <x v="0"/>
    <x v="2"/>
    <n v="64"/>
    <x v="0"/>
    <n v="52314861000148"/>
    <x v="59"/>
    <s v="MATÃO"/>
    <s v="SP"/>
    <s v="PRIVADO"/>
    <s v="bruna.claro@cslbehring.com"/>
    <s v="artur.junior@cslbehring.com"/>
    <s v="representante-EMH-SP@csl"/>
    <x v="0"/>
    <n v="3"/>
  </r>
  <r>
    <x v="0"/>
    <x v="2"/>
    <n v="64"/>
    <x v="0"/>
    <n v="60003761000129"/>
    <x v="46"/>
    <s v="SÃO JOSÉ DO RIO PRETO"/>
    <s v="SP"/>
    <s v="PRIVADO"/>
    <s v="bruna.claro@cslbehring.com"/>
    <s v="artur.junior@cslbehring.com"/>
    <s v="representante-EMH-SP@csl"/>
    <x v="0"/>
    <n v="91"/>
  </r>
  <r>
    <x v="0"/>
    <x v="2"/>
    <n v="62"/>
    <x v="1"/>
    <n v="44456036000311"/>
    <x v="53"/>
    <s v="BAURU"/>
    <s v="SP"/>
    <s v="PRIVADO"/>
    <s v="bruna.claro@cslbehring.com"/>
    <s v="artur.junior@cslbehring.com"/>
    <s v="representante-EMH-SP@csl"/>
    <x v="0"/>
    <n v="7"/>
  </r>
  <r>
    <x v="0"/>
    <x v="2"/>
    <n v="62"/>
    <x v="1"/>
    <n v="60003761000129"/>
    <x v="46"/>
    <s v="SÃO JOSÉ DO RIO PRETO"/>
    <s v="SP"/>
    <s v="PRIVADO"/>
    <s v="bruna.claro@cslbehring.com"/>
    <s v="artur.junior@cslbehring.com"/>
    <s v="representante-EMH-SP@csl"/>
    <x v="0"/>
    <n v="31"/>
  </r>
  <r>
    <x v="0"/>
    <x v="2"/>
    <n v="62"/>
    <x v="1"/>
    <n v="59972307000105"/>
    <x v="60"/>
    <s v="SÃO JOSÉ DO RIO PRETO"/>
    <s v="SP"/>
    <s v="PRIVADO"/>
    <s v="bruna.claro@cslbehring.com"/>
    <s v="artur.junior@cslbehring.com"/>
    <s v="representante-EMH-SP@csl"/>
    <x v="0"/>
    <n v="2"/>
  </r>
  <r>
    <x v="0"/>
    <x v="2"/>
    <n v="64"/>
    <x v="0"/>
    <n v="60975737007245"/>
    <x v="49"/>
    <s v="TAUBATÉ"/>
    <s v="SP"/>
    <s v="PRIVADO"/>
    <s v="janaina.palmiro@cslbehring.com"/>
    <s v="tathiana.ponce@cslbehring.com"/>
    <s v="representante-EMH-SP@csl"/>
    <x v="0"/>
    <n v="3"/>
  </r>
  <r>
    <x v="0"/>
    <x v="2"/>
    <n v="64"/>
    <x v="0"/>
    <n v="57571275001760"/>
    <x v="58"/>
    <s v="SÃO BERNARDO DO CAMPO"/>
    <s v="SP"/>
    <s v="PRIVADO"/>
    <s v="representante-ESP-SP@csl"/>
    <s v="antonio.tunes@cslbehring.com"/>
    <s v="christiane.garcia@cslbehring.com"/>
    <x v="0"/>
    <n v="5"/>
  </r>
  <r>
    <x v="0"/>
    <x v="2"/>
    <n v="62"/>
    <x v="1"/>
    <n v="57571275001760"/>
    <x v="58"/>
    <s v="SÃO BERNARDO DO CAMPO"/>
    <s v="SP"/>
    <s v="PRIVADO"/>
    <s v="representante-ESP-SP@csl"/>
    <s v="antonio.tunes@cslbehring.com"/>
    <s v="christiane.garcia@cslbehring.com"/>
    <x v="0"/>
    <n v="14"/>
  </r>
  <r>
    <x v="0"/>
    <x v="2"/>
    <n v="62"/>
    <x v="1"/>
    <n v="61699567000435"/>
    <x v="61"/>
    <s v="TABOÃO DA SERRA"/>
    <s v="SP"/>
    <s v="PRIVADO"/>
    <s v="representante-ESP-SP@csl"/>
    <s v="tathiana.ponce@cslbehring.com"/>
    <s v="representante-EMH-SP@csl"/>
    <x v="0"/>
    <n v="1"/>
  </r>
  <r>
    <x v="0"/>
    <x v="0"/>
    <n v="64"/>
    <x v="0"/>
    <n v="8562523000133"/>
    <x v="62"/>
    <s v="DUQUE DE CAXIAS"/>
    <s v="RJ"/>
    <s v="PRIVADO"/>
    <s v="eveline.goulart@cslbehring.com"/>
    <s v="marcus.bastos@cslbehring.com"/>
    <s v="representante-EMH-SUL@csl"/>
    <x v="2"/>
    <n v="2"/>
  </r>
  <r>
    <x v="0"/>
    <x v="0"/>
    <n v="64"/>
    <x v="0"/>
    <n v="35830868000446"/>
    <x v="63"/>
    <s v="MACAÉ"/>
    <s v="RJ"/>
    <s v="PRIVADO"/>
    <s v="eveline.goulart@cslbehring.com"/>
    <s v="marcus.bastos@cslbehring.com"/>
    <s v="representante-EMH-SUL@csl"/>
    <x v="2"/>
    <n v="5"/>
  </r>
  <r>
    <x v="0"/>
    <x v="0"/>
    <n v="64"/>
    <x v="0"/>
    <n v="30079461000162"/>
    <x v="64"/>
    <s v="NITERÓI"/>
    <s v="RJ"/>
    <s v="PRIVADO"/>
    <s v="eveline.goulart@cslbehring.com"/>
    <s v="romeu.soares@cslbehring.com"/>
    <s v="representante-EMH-SUL@csl"/>
    <x v="2"/>
    <n v="10"/>
  </r>
  <r>
    <x v="0"/>
    <x v="0"/>
    <n v="64"/>
    <x v="0"/>
    <n v="60884855001207"/>
    <x v="65"/>
    <s v="NITERÓI"/>
    <s v="RJ"/>
    <s v="PRIVADO"/>
    <s v="eveline.goulart@cslbehring.com"/>
    <s v="romeu.soares@cslbehring.com"/>
    <s v="representante-EMH-SUL@csl"/>
    <x v="2"/>
    <n v="10"/>
  </r>
  <r>
    <x v="0"/>
    <x v="0"/>
    <n v="64"/>
    <x v="0"/>
    <n v="31671480000308"/>
    <x v="66"/>
    <s v="NITERÓI"/>
    <s v="RJ"/>
    <s v="PRIVADO"/>
    <s v="eveline.goulart@cslbehring.com"/>
    <s v="romeu.soares@cslbehring.com"/>
    <s v="representante-EMH-SUL@csl"/>
    <x v="2"/>
    <n v="8"/>
  </r>
  <r>
    <x v="0"/>
    <x v="0"/>
    <n v="64"/>
    <x v="0"/>
    <n v="30358881000188"/>
    <x v="67"/>
    <s v="SÃO GONÇALO"/>
    <s v="RJ"/>
    <s v="PRIVADO"/>
    <s v="eveline.goulart@cslbehring.com"/>
    <s v="romeu.soares@cslbehring.com"/>
    <s v="representante-EMH-SUL@csl"/>
    <x v="2"/>
    <n v="4"/>
  </r>
  <r>
    <x v="0"/>
    <x v="0"/>
    <n v="64"/>
    <x v="0"/>
    <n v="31671480000146"/>
    <x v="68"/>
    <s v="SÃO GONÇALO"/>
    <s v="RJ"/>
    <s v="PRIVADO"/>
    <s v="eveline.goulart@cslbehring.com"/>
    <s v="romeu.soares@cslbehring.com"/>
    <s v="representante-EMH-SUL@csl"/>
    <x v="2"/>
    <n v="6"/>
  </r>
  <r>
    <x v="0"/>
    <x v="0"/>
    <n v="64"/>
    <x v="0"/>
    <n v="35917970000726"/>
    <x v="69"/>
    <s v="VOLTA REDONDA"/>
    <s v="RJ"/>
    <s v="PRIVADO"/>
    <s v="eveline.goulart@cslbehring.com"/>
    <s v="marcus.bastos@cslbehring.com"/>
    <s v="representante-EMH-SUL@csl"/>
    <x v="2"/>
    <n v="2"/>
  </r>
  <r>
    <x v="0"/>
    <x v="0"/>
    <n v="62"/>
    <x v="1"/>
    <n v="30079461000162"/>
    <x v="64"/>
    <s v="NITERÓI"/>
    <s v="RJ"/>
    <s v="PRIVADO"/>
    <s v="eveline.goulart@cslbehring.com"/>
    <s v="romeu.soares@cslbehring.com"/>
    <s v="representante-EMH-SUL@csl"/>
    <x v="2"/>
    <n v="3"/>
  </r>
  <r>
    <x v="0"/>
    <x v="0"/>
    <n v="62"/>
    <x v="1"/>
    <n v="60884855001207"/>
    <x v="65"/>
    <s v="NITERÓI"/>
    <s v="RJ"/>
    <s v="PRIVADO"/>
    <s v="eveline.goulart@cslbehring.com"/>
    <s v="romeu.soares@cslbehring.com"/>
    <s v="representante-EMH-SUL@csl"/>
    <x v="2"/>
    <n v="11"/>
  </r>
  <r>
    <x v="0"/>
    <x v="1"/>
    <n v="64"/>
    <x v="0"/>
    <n v="8562523000133"/>
    <x v="62"/>
    <s v="DUQUE DE CAXIAS"/>
    <s v="RJ"/>
    <s v="PRIVADO"/>
    <s v="eveline.goulart@cslbehring.com"/>
    <s v="marcus.bastos@cslbehring.com"/>
    <s v="representante-EMH-SUL@csl"/>
    <x v="2"/>
    <n v="6"/>
  </r>
  <r>
    <x v="0"/>
    <x v="1"/>
    <n v="64"/>
    <x v="0"/>
    <n v="60884855001207"/>
    <x v="65"/>
    <s v="NITERÓI"/>
    <s v="RJ"/>
    <s v="PRIVADO"/>
    <s v="eveline.goulart@cslbehring.com"/>
    <s v="romeu.soares@cslbehring.com"/>
    <s v="representante-EMH-SUL@csl"/>
    <x v="2"/>
    <n v="9"/>
  </r>
  <r>
    <x v="0"/>
    <x v="1"/>
    <n v="64"/>
    <x v="0"/>
    <n v="30358881000188"/>
    <x v="67"/>
    <s v="SÃO GONÇALO"/>
    <s v="RJ"/>
    <s v="PRIVADO"/>
    <s v="eveline.goulart@cslbehring.com"/>
    <s v="romeu.soares@cslbehring.com"/>
    <s v="representante-EMH-SUL@csl"/>
    <x v="2"/>
    <n v="2"/>
  </r>
  <r>
    <x v="0"/>
    <x v="1"/>
    <n v="64"/>
    <x v="0"/>
    <n v="31671480000146"/>
    <x v="68"/>
    <s v="SÃO GONÇALO"/>
    <s v="RJ"/>
    <s v="PRIVADO"/>
    <s v="eveline.goulart@cslbehring.com"/>
    <s v="romeu.soares@cslbehring.com"/>
    <s v="representante-EMH-SUL@csl"/>
    <x v="2"/>
    <n v="6"/>
  </r>
  <r>
    <x v="0"/>
    <x v="1"/>
    <n v="62"/>
    <x v="1"/>
    <n v="60884855001207"/>
    <x v="65"/>
    <s v="NITERÓI"/>
    <s v="RJ"/>
    <s v="PRIVADO"/>
    <s v="eveline.goulart@cslbehring.com"/>
    <s v="romeu.soares@cslbehring.com"/>
    <s v="representante-EMH-SUL@csl"/>
    <x v="2"/>
    <n v="20"/>
  </r>
  <r>
    <x v="0"/>
    <x v="1"/>
    <n v="62"/>
    <x v="1"/>
    <n v="30145502000171"/>
    <x v="70"/>
    <s v="NITERÓI"/>
    <s v="RJ"/>
    <s v="PRIVADO"/>
    <s v="eveline.goulart@cslbehring.com"/>
    <s v="romeu.soares@cslbehring.com"/>
    <s v="representante-EMH-SUL@csl"/>
    <x v="2"/>
    <n v="3"/>
  </r>
  <r>
    <x v="0"/>
    <x v="1"/>
    <n v="62"/>
    <x v="1"/>
    <n v="30358881000188"/>
    <x v="67"/>
    <s v="SÃO GONÇALO"/>
    <s v="RJ"/>
    <s v="PRIVADO"/>
    <s v="eveline.goulart@cslbehring.com"/>
    <s v="romeu.soares@cslbehring.com"/>
    <s v="representante-EMH-SUL@csl"/>
    <x v="2"/>
    <n v="3"/>
  </r>
  <r>
    <x v="0"/>
    <x v="2"/>
    <n v="64"/>
    <x v="0"/>
    <n v="8562523000133"/>
    <x v="62"/>
    <s v="DUQUE DE CAXIAS"/>
    <s v="RJ"/>
    <s v="PRIVADO"/>
    <s v="eveline.goulart@cslbehring.com"/>
    <s v="marcus.bastos@cslbehring.com"/>
    <s v="representante-EMH-SUL@csl"/>
    <x v="2"/>
    <n v="4"/>
  </r>
  <r>
    <x v="0"/>
    <x v="2"/>
    <n v="64"/>
    <x v="0"/>
    <n v="60884855001207"/>
    <x v="65"/>
    <s v="NITERÓI"/>
    <s v="RJ"/>
    <s v="PRIVADO"/>
    <s v="eveline.goulart@cslbehring.com"/>
    <s v="romeu.soares@cslbehring.com"/>
    <s v="representante-EMH-SUL@csl"/>
    <x v="2"/>
    <n v="41"/>
  </r>
  <r>
    <x v="0"/>
    <x v="2"/>
    <n v="64"/>
    <x v="0"/>
    <n v="31671480000308"/>
    <x v="66"/>
    <s v="NITERÓI"/>
    <s v="RJ"/>
    <s v="PRIVADO"/>
    <s v="eveline.goulart@cslbehring.com"/>
    <s v="romeu.soares@cslbehring.com"/>
    <s v="representante-EMH-SUL@csl"/>
    <x v="2"/>
    <n v="11"/>
  </r>
  <r>
    <x v="0"/>
    <x v="2"/>
    <n v="62"/>
    <x v="1"/>
    <n v="60884855001207"/>
    <x v="65"/>
    <s v="NITERÓI"/>
    <s v="RJ"/>
    <s v="PRIVADO"/>
    <s v="eveline.goulart@cslbehring.com"/>
    <s v="romeu.soares@cslbehring.com"/>
    <s v="representante-EMH-SUL@csl"/>
    <x v="2"/>
    <n v="20"/>
  </r>
  <r>
    <x v="0"/>
    <x v="0"/>
    <n v="64"/>
    <x v="0"/>
    <n v="31635857000101"/>
    <x v="71"/>
    <s v="RIO DE JANEIRO"/>
    <s v="RJ"/>
    <s v="PRIVADO"/>
    <s v="eveline.goulart@cslbehring.com"/>
    <s v="marcus.bastos@cslbehring.com"/>
    <s v="representante-EMH-SUL@csl"/>
    <x v="2"/>
    <n v="13"/>
  </r>
  <r>
    <x v="0"/>
    <x v="0"/>
    <n v="64"/>
    <x v="0"/>
    <n v="29435005005279"/>
    <x v="72"/>
    <s v="RIO DE JANEIRO"/>
    <s v="RJ"/>
    <s v="PRIVADO"/>
    <s v="eveline.goulart@cslbehring.com"/>
    <s v="romeu.soares@cslbehring.com"/>
    <s v="representante-EMH-SUL@csl"/>
    <x v="2"/>
    <n v="6"/>
  </r>
  <r>
    <x v="0"/>
    <x v="0"/>
    <n v="64"/>
    <x v="0"/>
    <n v="29435005005198"/>
    <x v="73"/>
    <s v="RIO DE JANEIRO"/>
    <s v="RJ"/>
    <s v="PRIVADO"/>
    <s v="eveline.goulart@cslbehring.com"/>
    <s v="romeu.soares@cslbehring.com"/>
    <s v="representante-EMH-SUL@csl"/>
    <x v="2"/>
    <n v="21"/>
  </r>
  <r>
    <x v="0"/>
    <x v="0"/>
    <n v="64"/>
    <x v="0"/>
    <n v="29435005006160"/>
    <x v="74"/>
    <s v="RIO DE JANEIRO"/>
    <s v="RJ"/>
    <s v="PRIVADO"/>
    <s v="eveline.goulart@cslbehring.com"/>
    <s v="romeu.soares@cslbehring.com"/>
    <s v="representante-EMH-SUL@csl"/>
    <x v="2"/>
    <n v="30"/>
  </r>
  <r>
    <x v="0"/>
    <x v="0"/>
    <n v="64"/>
    <x v="0"/>
    <n v="2284062000521"/>
    <x v="75"/>
    <s v="RIO DE JANEIRO"/>
    <s v="RJ"/>
    <s v="PRIVADO"/>
    <s v="eveline.goulart@cslbehring.com"/>
    <s v="marcus.bastos@cslbehring.com"/>
    <s v="representante-EMH-SUL@csl"/>
    <x v="2"/>
    <n v="35"/>
  </r>
  <r>
    <x v="0"/>
    <x v="0"/>
    <n v="64"/>
    <x v="0"/>
    <n v="6047087000996"/>
    <x v="76"/>
    <s v="RIO DE JANEIRO"/>
    <s v="RJ"/>
    <s v="PRIVADO"/>
    <s v="eveline.goulart@cslbehring.com"/>
    <s v="romeu.soares@cslbehring.com"/>
    <s v="representante-EMH-SUL@csl"/>
    <x v="2"/>
    <n v="54"/>
  </r>
  <r>
    <x v="0"/>
    <x v="0"/>
    <n v="64"/>
    <x v="0"/>
    <n v="6047087002697"/>
    <x v="77"/>
    <s v="RIO DE JANEIRO"/>
    <s v="RJ"/>
    <s v="PRIVADO"/>
    <s v="eveline.goulart@cslbehring.com"/>
    <s v="romeu.soares@cslbehring.com"/>
    <s v="representante-EMH-SUL@csl"/>
    <x v="2"/>
    <n v="35"/>
  </r>
  <r>
    <x v="0"/>
    <x v="0"/>
    <n v="64"/>
    <x v="0"/>
    <n v="22233557000105"/>
    <x v="78"/>
    <s v="RIO DE JANEIRO"/>
    <s v="RJ"/>
    <s v="PRIVADO"/>
    <s v="eveline.goulart@cslbehring.com"/>
    <s v="marcus.bastos@cslbehring.com"/>
    <s v="representante-EMH-SUL@csl"/>
    <x v="2"/>
    <n v="2"/>
  </r>
  <r>
    <x v="0"/>
    <x v="0"/>
    <n v="64"/>
    <x v="0"/>
    <n v="6047087001020"/>
    <x v="79"/>
    <s v="RIO DE JANEIRO"/>
    <s v="RJ"/>
    <s v="PRIVADO"/>
    <s v="eveline.goulart@cslbehring.com"/>
    <s v="romeu.soares@cslbehring.com"/>
    <s v="representante-EMH-SUL@csl"/>
    <x v="2"/>
    <n v="44"/>
  </r>
  <r>
    <x v="0"/>
    <x v="0"/>
    <n v="64"/>
    <x v="0"/>
    <n v="8100676002102"/>
    <x v="80"/>
    <s v="RIO DE JANEIRO"/>
    <s v="RJ"/>
    <s v="PRIVADO"/>
    <s v="eveline.goulart@cslbehring.com"/>
    <s v="romeu.soares@cslbehring.com"/>
    <s v="representante-EMH-SUL@csl"/>
    <x v="2"/>
    <n v="5"/>
  </r>
  <r>
    <x v="0"/>
    <x v="0"/>
    <n v="64"/>
    <x v="0"/>
    <n v="60884855001630"/>
    <x v="81"/>
    <s v="RIO DE JANEIRO"/>
    <s v="RJ"/>
    <s v="PRIVADO"/>
    <s v="eveline.goulart@cslbehring.com"/>
    <s v="marcus.bastos@cslbehring.com"/>
    <s v="representante-EMH-SUL@csl"/>
    <x v="2"/>
    <n v="5"/>
  </r>
  <r>
    <x v="0"/>
    <x v="0"/>
    <n v="64"/>
    <x v="0"/>
    <n v="18010750000100"/>
    <x v="82"/>
    <s v="RIO DE JANEIRO"/>
    <s v="RJ"/>
    <s v="PRIVADO"/>
    <s v="eveline.goulart@cslbehring.com"/>
    <s v="marcus.bastos@cslbehring.com"/>
    <s v="representante-EMH-SUL@csl"/>
    <x v="2"/>
    <n v="4"/>
  </r>
  <r>
    <x v="0"/>
    <x v="0"/>
    <n v="64"/>
    <x v="0"/>
    <n v="8850962000222"/>
    <x v="83"/>
    <s v="RIO DE JANEIRO"/>
    <s v="RJ"/>
    <s v="PRIVADO"/>
    <s v="eveline.goulart@cslbehring.com"/>
    <s v="romeu.soares@cslbehring.com"/>
    <s v="representante-EMH-SUL@csl"/>
    <x v="2"/>
    <n v="28"/>
  </r>
  <r>
    <x v="0"/>
    <x v="0"/>
    <n v="64"/>
    <x v="0"/>
    <n v="9219138000584"/>
    <x v="84"/>
    <s v="RIO DE JANEIRO"/>
    <s v="RJ"/>
    <s v="PRIVADO"/>
    <s v="eveline.goulart@cslbehring.com"/>
    <s v="marcus.bastos@cslbehring.com"/>
    <s v="representante-EMH-SUL@csl"/>
    <x v="2"/>
    <n v="15"/>
  </r>
  <r>
    <x v="0"/>
    <x v="0"/>
    <n v="62"/>
    <x v="1"/>
    <n v="60922168000348"/>
    <x v="85"/>
    <s v="RIO DE JANEIRO"/>
    <s v="RJ"/>
    <s v="PRIVADO"/>
    <s v="eveline.goulart@cslbehring.com"/>
    <s v="romeu.soares@cslbehring.com"/>
    <s v="representante-EMH-SUL@csl"/>
    <x v="2"/>
    <n v="4"/>
  </r>
  <r>
    <x v="0"/>
    <x v="0"/>
    <n v="62"/>
    <x v="1"/>
    <n v="31635857000101"/>
    <x v="71"/>
    <s v="RIO DE JANEIRO"/>
    <s v="RJ"/>
    <s v="PRIVADO"/>
    <s v="eveline.goulart@cslbehring.com"/>
    <s v="marcus.bastos@cslbehring.com"/>
    <s v="representante-EMH-SUL@csl"/>
    <x v="2"/>
    <n v="10"/>
  </r>
  <r>
    <x v="0"/>
    <x v="0"/>
    <n v="62"/>
    <x v="1"/>
    <n v="29435005005198"/>
    <x v="73"/>
    <s v="RIO DE JANEIRO"/>
    <s v="RJ"/>
    <s v="PRIVADO"/>
    <s v="eveline.goulart@cslbehring.com"/>
    <s v="romeu.soares@cslbehring.com"/>
    <s v="representante-EMH-SUL@csl"/>
    <x v="2"/>
    <n v="41"/>
  </r>
  <r>
    <x v="0"/>
    <x v="0"/>
    <n v="62"/>
    <x v="1"/>
    <n v="29435005006160"/>
    <x v="74"/>
    <s v="RIO DE JANEIRO"/>
    <s v="RJ"/>
    <s v="PRIVADO"/>
    <s v="eveline.goulart@cslbehring.com"/>
    <s v="romeu.soares@cslbehring.com"/>
    <s v="representante-EMH-SUL@csl"/>
    <x v="2"/>
    <n v="74"/>
  </r>
  <r>
    <x v="0"/>
    <x v="0"/>
    <n v="62"/>
    <x v="1"/>
    <n v="31635857000454"/>
    <x v="86"/>
    <s v="RIO DE JANEIRO"/>
    <s v="RJ"/>
    <s v="PRIVADO"/>
    <s v="eveline.goulart@cslbehring.com"/>
    <s v="romeu.soares@cslbehring.com"/>
    <s v="representante-EMH-SUL@csl"/>
    <x v="2"/>
    <n v="1"/>
  </r>
  <r>
    <x v="0"/>
    <x v="0"/>
    <n v="62"/>
    <x v="1"/>
    <n v="2284062000521"/>
    <x v="75"/>
    <s v="RIO DE JANEIRO"/>
    <s v="RJ"/>
    <s v="PRIVADO"/>
    <s v="eveline.goulart@cslbehring.com"/>
    <s v="marcus.bastos@cslbehring.com"/>
    <s v="representante-EMH-SUL@csl"/>
    <x v="2"/>
    <n v="12"/>
  </r>
  <r>
    <x v="0"/>
    <x v="0"/>
    <n v="62"/>
    <x v="1"/>
    <n v="6047087000996"/>
    <x v="76"/>
    <s v="RIO DE JANEIRO"/>
    <s v="RJ"/>
    <s v="PRIVADO"/>
    <s v="eveline.goulart@cslbehring.com"/>
    <s v="romeu.soares@cslbehring.com"/>
    <s v="representante-EMH-SUL@csl"/>
    <x v="2"/>
    <n v="17"/>
  </r>
  <r>
    <x v="0"/>
    <x v="0"/>
    <n v="62"/>
    <x v="1"/>
    <n v="6047087002697"/>
    <x v="77"/>
    <s v="RIO DE JANEIRO"/>
    <s v="RJ"/>
    <s v="PRIVADO"/>
    <s v="eveline.goulart@cslbehring.com"/>
    <s v="romeu.soares@cslbehring.com"/>
    <s v="representante-EMH-SUL@csl"/>
    <x v="2"/>
    <n v="137"/>
  </r>
  <r>
    <x v="0"/>
    <x v="0"/>
    <n v="62"/>
    <x v="1"/>
    <n v="9578217000158"/>
    <x v="87"/>
    <s v="RIO DE JANEIRO"/>
    <s v="RJ"/>
    <s v="PRIVADO"/>
    <s v="eveline.goulart@cslbehring.com"/>
    <s v="romeu.soares@cslbehring.com"/>
    <s v="representante-EMH-SUL@csl"/>
    <x v="2"/>
    <n v="14"/>
  </r>
  <r>
    <x v="0"/>
    <x v="0"/>
    <n v="62"/>
    <x v="1"/>
    <n v="6047087001020"/>
    <x v="79"/>
    <s v="RIO DE JANEIRO"/>
    <s v="RJ"/>
    <s v="PRIVADO"/>
    <s v="eveline.goulart@cslbehring.com"/>
    <s v="romeu.soares@cslbehring.com"/>
    <s v="representante-EMH-SUL@csl"/>
    <x v="2"/>
    <n v="76"/>
  </r>
  <r>
    <x v="0"/>
    <x v="0"/>
    <n v="62"/>
    <x v="1"/>
    <n v="29259736000403"/>
    <x v="88"/>
    <s v="RIO DE JANEIRO"/>
    <s v="RJ"/>
    <s v="PRIVADO"/>
    <s v="eveline.goulart@cslbehring.com"/>
    <s v="romeu.soares@cslbehring.com"/>
    <s v="representante-EMH-SUL@csl"/>
    <x v="2"/>
    <n v="12"/>
  </r>
  <r>
    <x v="0"/>
    <x v="0"/>
    <n v="62"/>
    <x v="1"/>
    <n v="60884855001630"/>
    <x v="81"/>
    <s v="RIO DE JANEIRO"/>
    <s v="RJ"/>
    <s v="PRIVADO"/>
    <s v="eveline.goulart@cslbehring.com"/>
    <s v="marcus.bastos@cslbehring.com"/>
    <s v="representante-EMH-SUL@csl"/>
    <x v="2"/>
    <n v="11"/>
  </r>
  <r>
    <x v="0"/>
    <x v="0"/>
    <n v="62"/>
    <x v="1"/>
    <n v="8850962000222"/>
    <x v="83"/>
    <s v="RIO DE JANEIRO"/>
    <s v="RJ"/>
    <s v="PRIVADO"/>
    <s v="eveline.goulart@cslbehring.com"/>
    <s v="romeu.soares@cslbehring.com"/>
    <s v="representante-EMH-SUL@csl"/>
    <x v="2"/>
    <n v="17"/>
  </r>
  <r>
    <x v="0"/>
    <x v="0"/>
    <n v="62"/>
    <x v="1"/>
    <n v="33419482000259"/>
    <x v="89"/>
    <s v="RIO DE JANEIRO"/>
    <s v="RJ"/>
    <s v="PRIVADO"/>
    <s v="eveline.goulart@cslbehring.com"/>
    <s v="romeu.soares@cslbehring.com"/>
    <s v="representante-EMH-SUL@csl"/>
    <x v="2"/>
    <n v="8"/>
  </r>
  <r>
    <x v="0"/>
    <x v="1"/>
    <n v="64"/>
    <x v="0"/>
    <n v="31635857000101"/>
    <x v="71"/>
    <s v="RIO DE JANEIRO"/>
    <s v="RJ"/>
    <s v="PRIVADO"/>
    <s v="eveline.goulart@cslbehring.com"/>
    <s v="marcus.bastos@cslbehring.com"/>
    <s v="representante-EMH-SUL@csl"/>
    <x v="2"/>
    <n v="3"/>
  </r>
  <r>
    <x v="0"/>
    <x v="1"/>
    <n v="64"/>
    <x v="0"/>
    <n v="31635857000454"/>
    <x v="86"/>
    <s v="RIO DE JANEIRO"/>
    <s v="RJ"/>
    <s v="PRIVADO"/>
    <s v="eveline.goulart@cslbehring.com"/>
    <s v="romeu.soares@cslbehring.com"/>
    <s v="representante-EMH-SUL@csl"/>
    <x v="2"/>
    <n v="10"/>
  </r>
  <r>
    <x v="0"/>
    <x v="1"/>
    <n v="64"/>
    <x v="0"/>
    <n v="73696718000219"/>
    <x v="90"/>
    <s v="RIO DE JANEIRO"/>
    <s v="RJ"/>
    <s v="PRIVADO"/>
    <s v="eveline.goulart@cslbehring.com"/>
    <s v="marcus.bastos@cslbehring.com"/>
    <s v="representante-EMH-SUL@csl"/>
    <x v="2"/>
    <n v="7"/>
  </r>
  <r>
    <x v="0"/>
    <x v="1"/>
    <n v="64"/>
    <x v="0"/>
    <n v="2284062000521"/>
    <x v="75"/>
    <s v="RIO DE JANEIRO"/>
    <s v="RJ"/>
    <s v="PRIVADO"/>
    <s v="eveline.goulart@cslbehring.com"/>
    <s v="marcus.bastos@cslbehring.com"/>
    <s v="representante-EMH-SUL@csl"/>
    <x v="2"/>
    <n v="5"/>
  </r>
  <r>
    <x v="0"/>
    <x v="1"/>
    <n v="64"/>
    <x v="0"/>
    <n v="6047087000996"/>
    <x v="76"/>
    <s v="RIO DE JANEIRO"/>
    <s v="RJ"/>
    <s v="PRIVADO"/>
    <s v="eveline.goulart@cslbehring.com"/>
    <s v="romeu.soares@cslbehring.com"/>
    <s v="representante-EMH-SUL@csl"/>
    <x v="2"/>
    <n v="45"/>
  </r>
  <r>
    <x v="0"/>
    <x v="1"/>
    <n v="64"/>
    <x v="0"/>
    <n v="33705849000543"/>
    <x v="91"/>
    <s v="RIO DE JANEIRO"/>
    <s v="RJ"/>
    <s v="PRIVADO"/>
    <s v="eveline.goulart@cslbehring.com"/>
    <s v="marcus.bastos@cslbehring.com"/>
    <s v="representante-EMH-SUL@csl"/>
    <x v="2"/>
    <n v="4"/>
  </r>
  <r>
    <x v="0"/>
    <x v="1"/>
    <n v="64"/>
    <x v="0"/>
    <n v="9578217000158"/>
    <x v="87"/>
    <s v="RIO DE JANEIRO"/>
    <s v="RJ"/>
    <s v="PRIVADO"/>
    <s v="eveline.goulart@cslbehring.com"/>
    <s v="romeu.soares@cslbehring.com"/>
    <s v="representante-EMH-SUL@csl"/>
    <x v="2"/>
    <n v="2"/>
  </r>
  <r>
    <x v="0"/>
    <x v="1"/>
    <n v="64"/>
    <x v="0"/>
    <n v="6047087003316"/>
    <x v="92"/>
    <s v="RIO DE JANEIRO"/>
    <s v="RJ"/>
    <s v="PRIVADO"/>
    <s v="eveline.goulart@cslbehring.com"/>
    <s v="romeu.soares@cslbehring.com"/>
    <s v="representante-EMH-SUL@csl"/>
    <x v="2"/>
    <n v="3"/>
  </r>
  <r>
    <x v="0"/>
    <x v="1"/>
    <n v="64"/>
    <x v="0"/>
    <n v="6047087001020"/>
    <x v="79"/>
    <s v="RIO DE JANEIRO"/>
    <s v="RJ"/>
    <s v="PRIVADO"/>
    <s v="eveline.goulart@cslbehring.com"/>
    <s v="romeu.soares@cslbehring.com"/>
    <s v="representante-EMH-SUL@csl"/>
    <x v="2"/>
    <n v="18"/>
  </r>
  <r>
    <x v="0"/>
    <x v="1"/>
    <n v="64"/>
    <x v="0"/>
    <n v="29259736000403"/>
    <x v="88"/>
    <s v="RIO DE JANEIRO"/>
    <s v="RJ"/>
    <s v="PRIVADO"/>
    <s v="eveline.goulart@cslbehring.com"/>
    <s v="romeu.soares@cslbehring.com"/>
    <s v="representante-EMH-SUL@csl"/>
    <x v="2"/>
    <n v="5"/>
  </r>
  <r>
    <x v="0"/>
    <x v="1"/>
    <n v="64"/>
    <x v="0"/>
    <n v="8100676002102"/>
    <x v="80"/>
    <s v="RIO DE JANEIRO"/>
    <s v="RJ"/>
    <s v="PRIVADO"/>
    <s v="eveline.goulart@cslbehring.com"/>
    <s v="romeu.soares@cslbehring.com"/>
    <s v="representante-EMH-SUL@csl"/>
    <x v="2"/>
    <n v="6"/>
  </r>
  <r>
    <x v="0"/>
    <x v="1"/>
    <n v="64"/>
    <x v="0"/>
    <n v="60884855001630"/>
    <x v="81"/>
    <s v="RIO DE JANEIRO"/>
    <s v="RJ"/>
    <s v="PRIVADO"/>
    <s v="eveline.goulart@cslbehring.com"/>
    <s v="marcus.bastos@cslbehring.com"/>
    <s v="representante-EMH-SUL@csl"/>
    <x v="2"/>
    <n v="40"/>
  </r>
  <r>
    <x v="0"/>
    <x v="1"/>
    <n v="64"/>
    <x v="0"/>
    <n v="33419482000259"/>
    <x v="89"/>
    <s v="RIO DE JANEIRO"/>
    <s v="RJ"/>
    <s v="PRIVADO"/>
    <s v="eveline.goulart@cslbehring.com"/>
    <s v="romeu.soares@cslbehring.com"/>
    <s v="representante-EMH-SUL@csl"/>
    <x v="2"/>
    <n v="6"/>
  </r>
  <r>
    <x v="0"/>
    <x v="1"/>
    <n v="62"/>
    <x v="1"/>
    <n v="29435005005198"/>
    <x v="73"/>
    <s v="RIO DE JANEIRO"/>
    <s v="RJ"/>
    <s v="PRIVADO"/>
    <s v="eveline.goulart@cslbehring.com"/>
    <s v="romeu.soares@cslbehring.com"/>
    <s v="representante-EMH-SUL@csl"/>
    <x v="2"/>
    <n v="9"/>
  </r>
  <r>
    <x v="0"/>
    <x v="1"/>
    <n v="62"/>
    <x v="1"/>
    <n v="31635857000454"/>
    <x v="86"/>
    <s v="RIO DE JANEIRO"/>
    <s v="RJ"/>
    <s v="PRIVADO"/>
    <s v="eveline.goulart@cslbehring.com"/>
    <s v="romeu.soares@cslbehring.com"/>
    <s v="representante-EMH-SUL@csl"/>
    <x v="2"/>
    <n v="4"/>
  </r>
  <r>
    <x v="0"/>
    <x v="1"/>
    <n v="62"/>
    <x v="1"/>
    <n v="73696718000219"/>
    <x v="90"/>
    <s v="RIO DE JANEIRO"/>
    <s v="RJ"/>
    <s v="PRIVADO"/>
    <s v="eveline.goulart@cslbehring.com"/>
    <s v="marcus.bastos@cslbehring.com"/>
    <s v="representante-EMH-SUL@csl"/>
    <x v="2"/>
    <n v="5"/>
  </r>
  <r>
    <x v="0"/>
    <x v="1"/>
    <n v="62"/>
    <x v="1"/>
    <n v="2284062000521"/>
    <x v="75"/>
    <s v="RIO DE JANEIRO"/>
    <s v="RJ"/>
    <s v="PRIVADO"/>
    <s v="eveline.goulart@cslbehring.com"/>
    <s v="marcus.bastos@cslbehring.com"/>
    <s v="representante-EMH-SUL@csl"/>
    <x v="2"/>
    <n v="10"/>
  </r>
  <r>
    <x v="0"/>
    <x v="1"/>
    <n v="62"/>
    <x v="1"/>
    <n v="24217779000160"/>
    <x v="93"/>
    <s v="RIO DE JANEIRO"/>
    <s v="RJ"/>
    <s v="PRIVADO"/>
    <s v="eveline.goulart@cslbehring.com"/>
    <s v="marcus.bastos@cslbehring.com"/>
    <s v="representante-EMH-SUL@csl"/>
    <x v="2"/>
    <n v="4"/>
  </r>
  <r>
    <x v="0"/>
    <x v="1"/>
    <n v="62"/>
    <x v="1"/>
    <n v="6047087000996"/>
    <x v="76"/>
    <s v="RIO DE JANEIRO"/>
    <s v="RJ"/>
    <s v="PRIVADO"/>
    <s v="eveline.goulart@cslbehring.com"/>
    <s v="romeu.soares@cslbehring.com"/>
    <s v="representante-EMH-SUL@csl"/>
    <x v="2"/>
    <n v="19"/>
  </r>
  <r>
    <x v="0"/>
    <x v="1"/>
    <n v="62"/>
    <x v="1"/>
    <n v="6047087002697"/>
    <x v="77"/>
    <s v="RIO DE JANEIRO"/>
    <s v="RJ"/>
    <s v="PRIVADO"/>
    <s v="eveline.goulart@cslbehring.com"/>
    <s v="romeu.soares@cslbehring.com"/>
    <s v="representante-EMH-SUL@csl"/>
    <x v="2"/>
    <n v="55"/>
  </r>
  <r>
    <x v="0"/>
    <x v="1"/>
    <n v="62"/>
    <x v="1"/>
    <n v="6047087001020"/>
    <x v="79"/>
    <s v="RIO DE JANEIRO"/>
    <s v="RJ"/>
    <s v="PRIVADO"/>
    <s v="eveline.goulart@cslbehring.com"/>
    <s v="romeu.soares@cslbehring.com"/>
    <s v="representante-EMH-SUL@csl"/>
    <x v="2"/>
    <n v="22"/>
  </r>
  <r>
    <x v="0"/>
    <x v="1"/>
    <n v="62"/>
    <x v="1"/>
    <n v="8100676002102"/>
    <x v="80"/>
    <s v="RIO DE JANEIRO"/>
    <s v="RJ"/>
    <s v="PRIVADO"/>
    <s v="eveline.goulart@cslbehring.com"/>
    <s v="romeu.soares@cslbehring.com"/>
    <s v="representante-EMH-SUL@csl"/>
    <x v="2"/>
    <n v="8"/>
  </r>
  <r>
    <x v="0"/>
    <x v="1"/>
    <n v="62"/>
    <x v="1"/>
    <n v="60884855001630"/>
    <x v="81"/>
    <s v="RIO DE JANEIRO"/>
    <s v="RJ"/>
    <s v="PRIVADO"/>
    <s v="eveline.goulart@cslbehring.com"/>
    <s v="marcus.bastos@cslbehring.com"/>
    <s v="representante-EMH-SUL@csl"/>
    <x v="2"/>
    <n v="45"/>
  </r>
  <r>
    <x v="0"/>
    <x v="1"/>
    <n v="62"/>
    <x v="1"/>
    <n v="33419482000259"/>
    <x v="89"/>
    <s v="RIO DE JANEIRO"/>
    <s v="RJ"/>
    <s v="PRIVADO"/>
    <s v="eveline.goulart@cslbehring.com"/>
    <s v="romeu.soares@cslbehring.com"/>
    <s v="representante-EMH-SUL@csl"/>
    <x v="2"/>
    <n v="8"/>
  </r>
  <r>
    <x v="0"/>
    <x v="1"/>
    <n v="62"/>
    <x v="1"/>
    <n v="9219138000584"/>
    <x v="84"/>
    <s v="RIO DE JANEIRO"/>
    <s v="RJ"/>
    <s v="PRIVADO"/>
    <s v="eveline.goulart@cslbehring.com"/>
    <s v="marcus.bastos@cslbehring.com"/>
    <s v="representante-EMH-SUL@csl"/>
    <x v="2"/>
    <n v="9"/>
  </r>
  <r>
    <x v="0"/>
    <x v="2"/>
    <n v="64"/>
    <x v="0"/>
    <n v="60922168000348"/>
    <x v="85"/>
    <s v="RIO DE JANEIRO"/>
    <s v="RJ"/>
    <s v="PRIVADO"/>
    <s v="eveline.goulart@cslbehring.com"/>
    <s v="romeu.soares@cslbehring.com"/>
    <s v="representante-EMH-SUL@csl"/>
    <x v="2"/>
    <n v="13"/>
  </r>
  <r>
    <x v="0"/>
    <x v="2"/>
    <n v="64"/>
    <x v="0"/>
    <n v="29435005005198"/>
    <x v="73"/>
    <s v="RIO DE JANEIRO"/>
    <s v="RJ"/>
    <s v="PRIVADO"/>
    <s v="eveline.goulart@cslbehring.com"/>
    <s v="romeu.soares@cslbehring.com"/>
    <s v="representante-EMH-SUL@csl"/>
    <x v="2"/>
    <n v="16"/>
  </r>
  <r>
    <x v="0"/>
    <x v="2"/>
    <n v="64"/>
    <x v="0"/>
    <n v="29435005006160"/>
    <x v="74"/>
    <s v="RIO DE JANEIRO"/>
    <s v="RJ"/>
    <s v="PRIVADO"/>
    <s v="eveline.goulart@cslbehring.com"/>
    <s v="romeu.soares@cslbehring.com"/>
    <s v="representante-EMH-SUL@csl"/>
    <x v="2"/>
    <n v="20"/>
  </r>
  <r>
    <x v="0"/>
    <x v="2"/>
    <n v="64"/>
    <x v="0"/>
    <n v="31635857000454"/>
    <x v="86"/>
    <s v="RIO DE JANEIRO"/>
    <s v="RJ"/>
    <s v="PRIVADO"/>
    <s v="eveline.goulart@cslbehring.com"/>
    <s v="romeu.soares@cslbehring.com"/>
    <s v="representante-EMH-SUL@csl"/>
    <x v="2"/>
    <n v="3"/>
  </r>
  <r>
    <x v="0"/>
    <x v="2"/>
    <n v="64"/>
    <x v="0"/>
    <n v="73696718000219"/>
    <x v="90"/>
    <s v="RIO DE JANEIRO"/>
    <s v="RJ"/>
    <s v="PRIVADO"/>
    <s v="eveline.goulart@cslbehring.com"/>
    <s v="marcus.bastos@cslbehring.com"/>
    <s v="representante-EMH-SUL@csl"/>
    <x v="2"/>
    <n v="5"/>
  </r>
  <r>
    <x v="0"/>
    <x v="2"/>
    <n v="64"/>
    <x v="0"/>
    <n v="6047087000996"/>
    <x v="76"/>
    <s v="RIO DE JANEIRO"/>
    <s v="RJ"/>
    <s v="PRIVADO"/>
    <s v="eveline.goulart@cslbehring.com"/>
    <s v="romeu.soares@cslbehring.com"/>
    <s v="representante-EMH-SUL@csl"/>
    <x v="2"/>
    <n v="4"/>
  </r>
  <r>
    <x v="0"/>
    <x v="2"/>
    <n v="64"/>
    <x v="0"/>
    <n v="34058123000103"/>
    <x v="94"/>
    <s v="RIO DE JANEIRO"/>
    <s v="RJ"/>
    <s v="PRIVADO"/>
    <s v="eveline.goulart@cslbehring.com"/>
    <s v="romeu.soares@cslbehring.com"/>
    <s v="representante-EMH-SUL@csl"/>
    <x v="2"/>
    <n v="2"/>
  </r>
  <r>
    <x v="0"/>
    <x v="2"/>
    <n v="64"/>
    <x v="0"/>
    <n v="9578217000158"/>
    <x v="87"/>
    <s v="RIO DE JANEIRO"/>
    <s v="RJ"/>
    <s v="PRIVADO"/>
    <s v="eveline.goulart@cslbehring.com"/>
    <s v="romeu.soares@cslbehring.com"/>
    <s v="representante-EMH-SUL@csl"/>
    <x v="2"/>
    <n v="1"/>
  </r>
  <r>
    <x v="0"/>
    <x v="2"/>
    <n v="64"/>
    <x v="0"/>
    <n v="6047087001020"/>
    <x v="79"/>
    <s v="RIO DE JANEIRO"/>
    <s v="RJ"/>
    <s v="PRIVADO"/>
    <s v="eveline.goulart@cslbehring.com"/>
    <s v="romeu.soares@cslbehring.com"/>
    <s v="representante-EMH-SUL@csl"/>
    <x v="2"/>
    <n v="44"/>
  </r>
  <r>
    <x v="0"/>
    <x v="2"/>
    <n v="64"/>
    <x v="0"/>
    <n v="8100676002102"/>
    <x v="80"/>
    <s v="RIO DE JANEIRO"/>
    <s v="RJ"/>
    <s v="PRIVADO"/>
    <s v="eveline.goulart@cslbehring.com"/>
    <s v="romeu.soares@cslbehring.com"/>
    <s v="representante-EMH-SUL@csl"/>
    <x v="2"/>
    <n v="23"/>
  </r>
  <r>
    <x v="0"/>
    <x v="2"/>
    <n v="64"/>
    <x v="0"/>
    <n v="60884855001630"/>
    <x v="81"/>
    <s v="RIO DE JANEIRO"/>
    <s v="RJ"/>
    <s v="PRIVADO"/>
    <s v="eveline.goulart@cslbehring.com"/>
    <s v="marcus.bastos@cslbehring.com"/>
    <s v="representante-EMH-SUL@csl"/>
    <x v="2"/>
    <n v="43"/>
  </r>
  <r>
    <x v="0"/>
    <x v="2"/>
    <n v="64"/>
    <x v="0"/>
    <n v="8850962000222"/>
    <x v="83"/>
    <s v="RIO DE JANEIRO"/>
    <s v="RJ"/>
    <s v="PRIVADO"/>
    <s v="eveline.goulart@cslbehring.com"/>
    <s v="romeu.soares@cslbehring.com"/>
    <s v="representante-EMH-SUL@csl"/>
    <x v="2"/>
    <n v="56"/>
  </r>
  <r>
    <x v="0"/>
    <x v="2"/>
    <n v="64"/>
    <x v="0"/>
    <n v="33419482000259"/>
    <x v="89"/>
    <s v="RIO DE JANEIRO"/>
    <s v="RJ"/>
    <s v="PRIVADO"/>
    <s v="eveline.goulart@cslbehring.com"/>
    <s v="romeu.soares@cslbehring.com"/>
    <s v="representante-EMH-SUL@csl"/>
    <x v="2"/>
    <n v="2"/>
  </r>
  <r>
    <x v="0"/>
    <x v="2"/>
    <n v="64"/>
    <x v="0"/>
    <n v="9219138000584"/>
    <x v="84"/>
    <s v="RIO DE JANEIRO"/>
    <s v="RJ"/>
    <s v="PRIVADO"/>
    <s v="eveline.goulart@cslbehring.com"/>
    <s v="marcus.bastos@cslbehring.com"/>
    <s v="representante-EMH-SUL@csl"/>
    <x v="2"/>
    <n v="2"/>
  </r>
  <r>
    <x v="0"/>
    <x v="2"/>
    <n v="62"/>
    <x v="1"/>
    <n v="60922168000348"/>
    <x v="85"/>
    <s v="RIO DE JANEIRO"/>
    <s v="RJ"/>
    <s v="PRIVADO"/>
    <s v="eveline.goulart@cslbehring.com"/>
    <s v="romeu.soares@cslbehring.com"/>
    <s v="representante-EMH-SUL@csl"/>
    <x v="2"/>
    <n v="28"/>
  </r>
  <r>
    <x v="0"/>
    <x v="2"/>
    <n v="62"/>
    <x v="1"/>
    <n v="29435005005198"/>
    <x v="73"/>
    <s v="RIO DE JANEIRO"/>
    <s v="RJ"/>
    <s v="PRIVADO"/>
    <s v="eveline.goulart@cslbehring.com"/>
    <s v="romeu.soares@cslbehring.com"/>
    <s v="representante-EMH-SUL@csl"/>
    <x v="2"/>
    <n v="28"/>
  </r>
  <r>
    <x v="0"/>
    <x v="2"/>
    <n v="62"/>
    <x v="1"/>
    <n v="29435005006160"/>
    <x v="74"/>
    <s v="RIO DE JANEIRO"/>
    <s v="RJ"/>
    <s v="PRIVADO"/>
    <s v="eveline.goulart@cslbehring.com"/>
    <s v="romeu.soares@cslbehring.com"/>
    <s v="representante-EMH-SUL@csl"/>
    <x v="2"/>
    <n v="20"/>
  </r>
  <r>
    <x v="0"/>
    <x v="2"/>
    <n v="62"/>
    <x v="1"/>
    <n v="31635857000454"/>
    <x v="86"/>
    <s v="RIO DE JANEIRO"/>
    <s v="RJ"/>
    <s v="PRIVADO"/>
    <s v="eveline.goulart@cslbehring.com"/>
    <s v="romeu.soares@cslbehring.com"/>
    <s v="representante-EMH-SUL@csl"/>
    <x v="2"/>
    <n v="1"/>
  </r>
  <r>
    <x v="0"/>
    <x v="2"/>
    <n v="62"/>
    <x v="1"/>
    <n v="6047087002697"/>
    <x v="77"/>
    <s v="RIO DE JANEIRO"/>
    <s v="RJ"/>
    <s v="PRIVADO"/>
    <s v="eveline.goulart@cslbehring.com"/>
    <s v="romeu.soares@cslbehring.com"/>
    <s v="representante-EMH-SUL@csl"/>
    <x v="2"/>
    <n v="10"/>
  </r>
  <r>
    <x v="0"/>
    <x v="2"/>
    <n v="62"/>
    <x v="1"/>
    <n v="6047087001020"/>
    <x v="79"/>
    <s v="RIO DE JANEIRO"/>
    <s v="RJ"/>
    <s v="PRIVADO"/>
    <s v="eveline.goulart@cslbehring.com"/>
    <s v="romeu.soares@cslbehring.com"/>
    <s v="representante-EMH-SUL@csl"/>
    <x v="2"/>
    <n v="37"/>
  </r>
  <r>
    <x v="0"/>
    <x v="2"/>
    <n v="62"/>
    <x v="1"/>
    <n v="29259736000403"/>
    <x v="88"/>
    <s v="RIO DE JANEIRO"/>
    <s v="RJ"/>
    <s v="PRIVADO"/>
    <s v="eveline.goulart@cslbehring.com"/>
    <s v="romeu.soares@cslbehring.com"/>
    <s v="representante-EMH-SUL@csl"/>
    <x v="2"/>
    <n v="5"/>
  </r>
  <r>
    <x v="0"/>
    <x v="2"/>
    <n v="62"/>
    <x v="1"/>
    <n v="8100676002102"/>
    <x v="80"/>
    <s v="RIO DE JANEIRO"/>
    <s v="RJ"/>
    <s v="PRIVADO"/>
    <s v="eveline.goulart@cslbehring.com"/>
    <s v="romeu.soares@cslbehring.com"/>
    <s v="representante-EMH-SUL@csl"/>
    <x v="2"/>
    <n v="36"/>
  </r>
  <r>
    <x v="0"/>
    <x v="2"/>
    <n v="62"/>
    <x v="1"/>
    <n v="60884855001630"/>
    <x v="81"/>
    <s v="RIO DE JANEIRO"/>
    <s v="RJ"/>
    <s v="PRIVADO"/>
    <s v="eveline.goulart@cslbehring.com"/>
    <s v="marcus.bastos@cslbehring.com"/>
    <s v="representante-EMH-SUL@csl"/>
    <x v="2"/>
    <n v="26"/>
  </r>
  <r>
    <x v="0"/>
    <x v="2"/>
    <n v="62"/>
    <x v="1"/>
    <n v="8850962000222"/>
    <x v="83"/>
    <s v="RIO DE JANEIRO"/>
    <s v="RJ"/>
    <s v="PRIVADO"/>
    <s v="eveline.goulart@cslbehring.com"/>
    <s v="romeu.soares@cslbehring.com"/>
    <s v="representante-EMH-SUL@csl"/>
    <x v="2"/>
    <n v="58"/>
  </r>
  <r>
    <x v="0"/>
    <x v="2"/>
    <n v="62"/>
    <x v="1"/>
    <n v="33419482000259"/>
    <x v="89"/>
    <s v="RIO DE JANEIRO"/>
    <s v="RJ"/>
    <s v="PRIVADO"/>
    <s v="eveline.goulart@cslbehring.com"/>
    <s v="romeu.soares@cslbehring.com"/>
    <s v="representante-EMH-SUL@csl"/>
    <x v="2"/>
    <n v="7"/>
  </r>
  <r>
    <x v="0"/>
    <x v="2"/>
    <n v="62"/>
    <x v="1"/>
    <n v="9219138000584"/>
    <x v="84"/>
    <s v="RIO DE JANEIRO"/>
    <s v="RJ"/>
    <s v="PRIVADO"/>
    <s v="eveline.goulart@cslbehring.com"/>
    <s v="marcus.bastos@cslbehring.com"/>
    <s v="representante-EMH-SUL@csl"/>
    <x v="2"/>
    <n v="4"/>
  </r>
  <r>
    <x v="0"/>
    <x v="0"/>
    <n v="66"/>
    <x v="2"/>
    <n v="92238914000294"/>
    <x v="95"/>
    <s v="PELOTAS"/>
    <s v="RS"/>
    <s v="PRIVADO"/>
    <s v="michele.moraes@cslbehring.com"/>
    <s v="aline.fonseca@cslbehring.com"/>
    <s v="representante-EMH-SUL@csl"/>
    <x v="2"/>
    <n v="9"/>
  </r>
  <r>
    <x v="0"/>
    <x v="0"/>
    <n v="64"/>
    <x v="0"/>
    <n v="92741016000254"/>
    <x v="96"/>
    <s v="PORTO ALEGRE"/>
    <s v="RS"/>
    <s v="PRIVADO"/>
    <s v="michele.moraes@cslbehring.com"/>
    <s v="aline.fonseca@cslbehring.com"/>
    <s v="representante-EMH-SUL@csl"/>
    <x v="2"/>
    <n v="7"/>
  </r>
  <r>
    <x v="0"/>
    <x v="0"/>
    <n v="64"/>
    <x v="0"/>
    <n v="88625686002443"/>
    <x v="97"/>
    <s v="PORTO ALEGRE"/>
    <s v="RS"/>
    <s v="PRIVADO"/>
    <s v="michele.moraes@cslbehring.com"/>
    <s v="aline.fonseca@cslbehring.com"/>
    <s v="representante-EMH-SUL@csl"/>
    <x v="2"/>
    <n v="1"/>
  </r>
  <r>
    <x v="0"/>
    <x v="0"/>
    <n v="64"/>
    <x v="0"/>
    <n v="8579164000127"/>
    <x v="98"/>
    <s v="TENENTE PORTELA"/>
    <s v="RS"/>
    <s v="PRIVADO"/>
    <s v="michele.moraes@cslbehring.com"/>
    <s v="aline.fonseca@cslbehring.com"/>
    <s v="representante-EMH-SUL@csl"/>
    <x v="2"/>
    <n v="1"/>
  </r>
  <r>
    <x v="0"/>
    <x v="0"/>
    <n v="64"/>
    <x v="0"/>
    <n v="60922168005226"/>
    <x v="99"/>
    <s v="BLUMENAU"/>
    <s v="SC"/>
    <s v="PRIVADO"/>
    <s v="michele.moraes@cslbehring.com"/>
    <s v="fernanda.bornhausen@cslbehring.com"/>
    <s v="representante-EMH-SUL@csl"/>
    <x v="2"/>
    <n v="6"/>
  </r>
  <r>
    <x v="0"/>
    <x v="0"/>
    <n v="62"/>
    <x v="1"/>
    <n v="92741016000254"/>
    <x v="96"/>
    <s v="PORTO ALEGRE"/>
    <s v="RS"/>
    <s v="PRIVADO"/>
    <s v="michele.moraes@cslbehring.com"/>
    <s v="aline.fonseca@cslbehring.com"/>
    <s v="representante-EMH-SUL@csl"/>
    <x v="2"/>
    <n v="8"/>
  </r>
  <r>
    <x v="0"/>
    <x v="0"/>
    <n v="62"/>
    <x v="1"/>
    <n v="88630413000796"/>
    <x v="100"/>
    <s v="PORTO ALEGRE"/>
    <s v="RS"/>
    <s v="PRIVADO"/>
    <s v="michele.moraes@cslbehring.com"/>
    <s v="aline.fonseca@cslbehring.com"/>
    <s v="representante-EMH-SUL@csl"/>
    <x v="2"/>
    <n v="3"/>
  </r>
  <r>
    <x v="0"/>
    <x v="0"/>
    <n v="62"/>
    <x v="1"/>
    <n v="92815000000168"/>
    <x v="101"/>
    <s v="PORTO ALEGRE"/>
    <s v="RS"/>
    <s v="PRIVADO"/>
    <s v="michele.moraes@cslbehring.com"/>
    <s v="aline.fonseca@cslbehring.com"/>
    <s v="representante-EMH-SUL@csl"/>
    <x v="2"/>
    <n v="55"/>
  </r>
  <r>
    <x v="0"/>
    <x v="0"/>
    <n v="62"/>
    <x v="1"/>
    <n v="60922168005226"/>
    <x v="99"/>
    <s v="BLUMENAU"/>
    <s v="SC"/>
    <s v="PRIVADO"/>
    <s v="michele.moraes@cslbehring.com"/>
    <s v="fernanda.bornhausen@cslbehring.com"/>
    <s v="representante-EMH-SUL@csl"/>
    <x v="2"/>
    <n v="3"/>
  </r>
  <r>
    <x v="0"/>
    <x v="0"/>
    <n v="62"/>
    <x v="1"/>
    <n v="11096423000173"/>
    <x v="102"/>
    <s v="FLORIANÓPOLIS"/>
    <s v="SC"/>
    <s v="PRIVADO"/>
    <s v="michele.moraes@cslbehring.com"/>
    <s v="fernanda.bornhausen@cslbehring.com"/>
    <s v="representante-EMH-SUL@csl"/>
    <x v="2"/>
    <n v="2"/>
  </r>
  <r>
    <x v="0"/>
    <x v="0"/>
    <n v="64"/>
    <x v="0"/>
    <n v="31635857000616"/>
    <x v="103"/>
    <s v="BRASÍLIA"/>
    <s v="DF"/>
    <s v="PRIVADO"/>
    <s v="representante-ESP-NO@csl"/>
    <s v="karen.rosa@cslbehring.com"/>
    <s v="wladimir.campelo@cslbehring.com"/>
    <x v="3"/>
    <n v="20"/>
  </r>
  <r>
    <x v="0"/>
    <x v="0"/>
    <n v="64"/>
    <x v="0"/>
    <n v="37108388000159"/>
    <x v="104"/>
    <s v="BRASÍLIA"/>
    <s v="DF"/>
    <s v="PRIVADO"/>
    <s v="representante-ESP-NO@csl"/>
    <s v="karen.rosa@cslbehring.com"/>
    <s v="wladimir.campelo@cslbehring.com"/>
    <x v="3"/>
    <n v="10"/>
  </r>
  <r>
    <x v="0"/>
    <x v="0"/>
    <n v="64"/>
    <x v="0"/>
    <n v="60884855002289"/>
    <x v="105"/>
    <s v="BRASÍLIA"/>
    <s v="DF"/>
    <s v="PRIVADO"/>
    <s v="representante-ESP-NO@csl"/>
    <s v="karen.rosa@cslbehring.com"/>
    <s v="wladimir.campelo@cslbehring.com"/>
    <x v="3"/>
    <n v="40"/>
  </r>
  <r>
    <x v="0"/>
    <x v="0"/>
    <n v="64"/>
    <x v="0"/>
    <n v="6047087004207"/>
    <x v="106"/>
    <s v="BRASÍLIA"/>
    <s v="DF"/>
    <s v="PRIVADO"/>
    <s v="representante-ESP-NO@csl"/>
    <s v="karen.rosa@cslbehring.com"/>
    <s v="wladimir.campelo@cslbehring.com"/>
    <x v="3"/>
    <n v="5"/>
  </r>
  <r>
    <x v="0"/>
    <x v="0"/>
    <n v="64"/>
    <x v="0"/>
    <n v="610980000144"/>
    <x v="107"/>
    <s v="BRASÍLIA"/>
    <s v="DF"/>
    <s v="PRIVADO"/>
    <s v="representante-ESP-NO@csl"/>
    <s v="karen.rosa@cslbehring.com"/>
    <s v="wladimir.campelo@cslbehring.com"/>
    <x v="3"/>
    <n v="11"/>
  </r>
  <r>
    <x v="0"/>
    <x v="0"/>
    <n v="64"/>
    <x v="0"/>
    <n v="26167649000195"/>
    <x v="108"/>
    <s v="APARECIDA DE GOIÂNIA"/>
    <s v="GO"/>
    <s v="PRIVADO"/>
    <s v="representante-ESP-NO@csl"/>
    <s v="karen.rosa@cslbehring.com"/>
    <s v="representante-EMH-NO@csl"/>
    <x v="3"/>
    <n v="8"/>
  </r>
  <r>
    <x v="0"/>
    <x v="0"/>
    <n v="64"/>
    <x v="0"/>
    <n v="5029600000368"/>
    <x v="109"/>
    <s v="GOIÂNIA"/>
    <s v="GO"/>
    <s v="PRIVADO"/>
    <s v="representante-ESP-NO@csl"/>
    <s v="karen.rosa@cslbehring.com"/>
    <s v="representante-EMH-NO@csl"/>
    <x v="3"/>
    <n v="15"/>
  </r>
  <r>
    <x v="0"/>
    <x v="0"/>
    <n v="64"/>
    <x v="0"/>
    <n v="1277573000120"/>
    <x v="110"/>
    <s v="GOIÂNIA"/>
    <s v="GO"/>
    <s v="PRIVADO"/>
    <s v="representante-ESP-NO@csl"/>
    <s v="karen.rosa@cslbehring.com"/>
    <s v="representante-EMH-NO@csl"/>
    <x v="3"/>
    <n v="4"/>
  </r>
  <r>
    <x v="0"/>
    <x v="0"/>
    <n v="62"/>
    <x v="1"/>
    <n v="12361267011985"/>
    <x v="111"/>
    <s v="MANAUS"/>
    <s v="AM"/>
    <s v="PRIVADO"/>
    <s v="representante-ESP-NO@csl"/>
    <s v="representante-HSP-NO@csl"/>
    <s v="wladimir.campelo@cslbehring.com"/>
    <x v="3"/>
    <n v="1"/>
  </r>
  <r>
    <x v="0"/>
    <x v="0"/>
    <n v="62"/>
    <x v="1"/>
    <n v="37108388000159"/>
    <x v="104"/>
    <s v="BRASÍLIA"/>
    <s v="DF"/>
    <s v="PRIVADO"/>
    <s v="representante-ESP-NO@csl"/>
    <s v="karen.rosa@cslbehring.com"/>
    <s v="wladimir.campelo@cslbehring.com"/>
    <x v="3"/>
    <n v="10"/>
  </r>
  <r>
    <x v="0"/>
    <x v="0"/>
    <n v="62"/>
    <x v="1"/>
    <n v="60884855002289"/>
    <x v="105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6047087004207"/>
    <x v="106"/>
    <s v="BRASÍLIA"/>
    <s v="DF"/>
    <s v="PRIVADO"/>
    <s v="representante-ESP-NO@csl"/>
    <s v="karen.rosa@cslbehring.com"/>
    <s v="wladimir.campelo@cslbehring.com"/>
    <x v="3"/>
    <n v="13"/>
  </r>
  <r>
    <x v="0"/>
    <x v="0"/>
    <n v="62"/>
    <x v="1"/>
    <n v="25841000153"/>
    <x v="112"/>
    <s v="BRASÍLIA"/>
    <s v="DF"/>
    <s v="PRIVADO"/>
    <s v="representante-ESP-NO@csl"/>
    <s v="karen.rosa@cslbehring.com"/>
    <s v="wladimir.campelo@cslbehring.com"/>
    <x v="3"/>
    <n v="5"/>
  </r>
  <r>
    <x v="0"/>
    <x v="0"/>
    <n v="62"/>
    <x v="1"/>
    <n v="1321256000163"/>
    <x v="113"/>
    <s v="CATALÃO"/>
    <s v="GO"/>
    <s v="PRIVADO"/>
    <s v="representante-ESP-NO@csl"/>
    <s v="karen.rosa@cslbehring.com"/>
    <s v="representante-EMH-NO@csl"/>
    <x v="3"/>
    <n v="1"/>
  </r>
  <r>
    <x v="0"/>
    <x v="0"/>
    <n v="64"/>
    <x v="0"/>
    <n v="7039651000134"/>
    <x v="114"/>
    <s v="COLATINA"/>
    <s v="ES"/>
    <s v="PRIVADO"/>
    <s v="representante-ESP-SUL@csl"/>
    <s v="representante-HSP-SUL@csl"/>
    <s v="iwens.silva@cslbehring.com"/>
    <x v="2"/>
    <n v="5"/>
  </r>
  <r>
    <x v="0"/>
    <x v="0"/>
    <n v="64"/>
    <x v="0"/>
    <n v="28137925000106"/>
    <x v="115"/>
    <s v="VITÓRIA"/>
    <s v="ES"/>
    <s v="PRIVADO"/>
    <s v="representante-ESP-SUL@csl"/>
    <s v="representante-HSP-SUL@csl"/>
    <s v="iwens.silva@cslbehring.com"/>
    <x v="2"/>
    <n v="3"/>
  </r>
  <r>
    <x v="0"/>
    <x v="0"/>
    <n v="64"/>
    <x v="0"/>
    <n v="32384285000106"/>
    <x v="116"/>
    <s v="BELO HORIZONTE"/>
    <s v="MG"/>
    <s v="PRIVADO"/>
    <s v="representante-ESP-SUL@csl"/>
    <s v="representante-HSP-SUL@csl"/>
    <s v="iwens.silva@cslbehring.com"/>
    <x v="2"/>
    <n v="-6"/>
  </r>
  <r>
    <x v="0"/>
    <x v="0"/>
    <n v="62"/>
    <x v="1"/>
    <n v="39384664000218"/>
    <x v="117"/>
    <s v="COLATINA"/>
    <s v="ES"/>
    <s v="PRIVADO"/>
    <s v="representante-ESP-SUL@csl"/>
    <s v="representante-HSP-SUL@csl"/>
    <s v="iwens.silva@cslbehring.com"/>
    <x v="2"/>
    <n v="5"/>
  </r>
  <r>
    <x v="0"/>
    <x v="0"/>
    <n v="62"/>
    <x v="1"/>
    <n v="18484378000173"/>
    <x v="118"/>
    <s v="UBERLÂNDIA"/>
    <s v="MG"/>
    <s v="PRIVADO"/>
    <s v="representante-ESP-SUL@csl"/>
    <s v="representante-HSP-SUL@csl"/>
    <s v="iwens.silva@cslbehring.com"/>
    <x v="2"/>
    <n v="3"/>
  </r>
  <r>
    <x v="0"/>
    <x v="0"/>
    <n v="62"/>
    <x v="1"/>
    <n v="17087591000189"/>
    <x v="119"/>
    <s v="UBERLÂNDIA"/>
    <s v="MG"/>
    <s v="PRIVADO"/>
    <s v="representante-ESP-SUL@csl"/>
    <s v="representante-HSP-SUL@csl"/>
    <s v="iwens.silva@cslbehring.com"/>
    <x v="2"/>
    <n v="11"/>
  </r>
  <r>
    <x v="0"/>
    <x v="1"/>
    <n v="64"/>
    <x v="0"/>
    <n v="1595799000179"/>
    <x v="120"/>
    <s v="TUBARÃO"/>
    <s v="SC"/>
    <s v="PRIVADO"/>
    <s v="michele.moraes@cslbehring.com"/>
    <s v="fernanda.bornhausen@cslbehring.com"/>
    <s v="representante-EMH-SUL@csl"/>
    <x v="2"/>
    <n v="2"/>
  </r>
  <r>
    <x v="0"/>
    <x v="1"/>
    <n v="62"/>
    <x v="1"/>
    <n v="92898550000350"/>
    <x v="121"/>
    <s v="CACHOEIRINHA"/>
    <s v="RS"/>
    <s v="PRIVADO"/>
    <s v="michele.moraes@cslbehring.com"/>
    <s v="aline.fonseca@cslbehring.com"/>
    <s v="representante-EMH-SUL@csl"/>
    <x v="2"/>
    <n v="2"/>
  </r>
  <r>
    <x v="0"/>
    <x v="1"/>
    <n v="62"/>
    <x v="1"/>
    <n v="92685833000151"/>
    <x v="122"/>
    <s v="PORTO ALEGRE"/>
    <s v="RS"/>
    <s v="PRIVADO"/>
    <s v="michele.moraes@cslbehring.com"/>
    <s v="aline.fonseca@cslbehring.com"/>
    <s v="representante-EMH-SUL@csl"/>
    <x v="2"/>
    <n v="20"/>
  </r>
  <r>
    <x v="0"/>
    <x v="1"/>
    <n v="62"/>
    <x v="1"/>
    <n v="87317764001084"/>
    <x v="123"/>
    <s v="PORTO ALEGRE"/>
    <s v="RS"/>
    <s v="PRIVADO"/>
    <s v="michele.moraes@cslbehring.com"/>
    <s v="aline.fonseca@cslbehring.com"/>
    <s v="representante-EMH-SUL@csl"/>
    <x v="2"/>
    <n v="2"/>
  </r>
  <r>
    <x v="0"/>
    <x v="1"/>
    <n v="62"/>
    <x v="1"/>
    <n v="92741016000254"/>
    <x v="96"/>
    <s v="PORTO ALEGRE"/>
    <s v="RS"/>
    <s v="PRIVADO"/>
    <s v="michele.moraes@cslbehring.com"/>
    <s v="aline.fonseca@cslbehring.com"/>
    <s v="representante-EMH-SUL@csl"/>
    <x v="2"/>
    <n v="13"/>
  </r>
  <r>
    <x v="0"/>
    <x v="1"/>
    <n v="62"/>
    <x v="1"/>
    <n v="92815000000168"/>
    <x v="101"/>
    <s v="PORTO ALEGRE"/>
    <s v="RS"/>
    <s v="PRIVADO"/>
    <s v="michele.moraes@cslbehring.com"/>
    <s v="aline.fonseca@cslbehring.com"/>
    <s v="representante-EMH-SUL@csl"/>
    <x v="2"/>
    <n v="21"/>
  </r>
  <r>
    <x v="0"/>
    <x v="1"/>
    <n v="62"/>
    <x v="1"/>
    <n v="60922168005226"/>
    <x v="99"/>
    <s v="BLUMENAU"/>
    <s v="SC"/>
    <s v="PRIVADO"/>
    <s v="michele.moraes@cslbehring.com"/>
    <s v="fernanda.bornhausen@cslbehring.com"/>
    <s v="representante-EMH-SUL@csl"/>
    <x v="2"/>
    <n v="1"/>
  </r>
  <r>
    <x v="0"/>
    <x v="1"/>
    <n v="64"/>
    <x v="0"/>
    <n v="29435005004620"/>
    <x v="124"/>
    <s v="BRASÍLIA"/>
    <s v="DF"/>
    <s v="PRIVADO"/>
    <s v="representante-ESP-NO@csl"/>
    <s v="karen.rosa@cslbehring.com"/>
    <s v="wladimir.campelo@cslbehring.com"/>
    <x v="3"/>
    <n v="4"/>
  </r>
  <r>
    <x v="0"/>
    <x v="1"/>
    <n v="64"/>
    <x v="0"/>
    <n v="2560878000107"/>
    <x v="125"/>
    <s v="BRASÍLIA"/>
    <s v="DF"/>
    <s v="PRIVADO"/>
    <s v="representante-ESP-NO@csl"/>
    <s v="karen.rosa@cslbehring.com"/>
    <s v="wladimir.campelo@cslbehring.com"/>
    <x v="3"/>
    <n v="6"/>
  </r>
  <r>
    <x v="0"/>
    <x v="1"/>
    <n v="64"/>
    <x v="0"/>
    <n v="60884855002289"/>
    <x v="105"/>
    <s v="BRASÍLIA"/>
    <s v="DF"/>
    <s v="PRIVADO"/>
    <s v="representante-ESP-NO@csl"/>
    <s v="karen.rosa@cslbehring.com"/>
    <s v="wladimir.campelo@cslbehring.com"/>
    <x v="3"/>
    <n v="72"/>
  </r>
  <r>
    <x v="0"/>
    <x v="1"/>
    <n v="64"/>
    <x v="0"/>
    <n v="6047087004207"/>
    <x v="106"/>
    <s v="BRASÍLIA"/>
    <s v="DF"/>
    <s v="PRIVADO"/>
    <s v="representante-ESP-NO@csl"/>
    <s v="karen.rosa@cslbehring.com"/>
    <s v="wladimir.campelo@cslbehring.com"/>
    <x v="3"/>
    <n v="57"/>
  </r>
  <r>
    <x v="0"/>
    <x v="1"/>
    <n v="64"/>
    <x v="0"/>
    <n v="6047087004126"/>
    <x v="126"/>
    <s v="BRASÍLIA"/>
    <s v="DF"/>
    <s v="PRIVADO"/>
    <s v="representante-ESP-NO@csl"/>
    <s v="karen.rosa@cslbehring.com"/>
    <s v="wladimir.campelo@cslbehring.com"/>
    <x v="3"/>
    <n v="15"/>
  </r>
  <r>
    <x v="0"/>
    <x v="1"/>
    <n v="64"/>
    <x v="0"/>
    <n v="610980000144"/>
    <x v="107"/>
    <s v="BRASÍLIA"/>
    <s v="DF"/>
    <s v="PRIVADO"/>
    <s v="representante-ESP-NO@csl"/>
    <s v="karen.rosa@cslbehring.com"/>
    <s v="wladimir.campelo@cslbehring.com"/>
    <x v="3"/>
    <n v="8"/>
  </r>
  <r>
    <x v="0"/>
    <x v="1"/>
    <n v="64"/>
    <x v="0"/>
    <n v="2284062001170"/>
    <x v="127"/>
    <s v="SÃO LUÍS"/>
    <s v="MA"/>
    <s v="PRIVADO"/>
    <s v="representante-ESP-NO@csl"/>
    <s v="kleber.silva@cslbehring.com"/>
    <s v="wladimir.campelo@cslbehring.com"/>
    <x v="3"/>
    <n v="15"/>
  </r>
  <r>
    <x v="0"/>
    <x v="1"/>
    <n v="64"/>
    <x v="0"/>
    <n v="15016827000160"/>
    <x v="128"/>
    <s v="CUIABÁ"/>
    <s v="MT"/>
    <s v="PRIVADO"/>
    <s v="representante-ESP-NO@csl"/>
    <s v="karen.rosa@cslbehring.com"/>
    <s v="representante-EMH-NO@csl"/>
    <x v="3"/>
    <n v="9"/>
  </r>
  <r>
    <x v="0"/>
    <x v="1"/>
    <n v="64"/>
    <x v="0"/>
    <n v="70524145000177"/>
    <x v="129"/>
    <s v="CUIABÁ"/>
    <s v="MT"/>
    <s v="PRIVADO"/>
    <s v="representante-ESP-NO@csl"/>
    <s v="karen.rosa@cslbehring.com"/>
    <s v="representante-EMH-NO@csl"/>
    <x v="3"/>
    <n v="3"/>
  </r>
  <r>
    <x v="0"/>
    <x v="1"/>
    <n v="64"/>
    <x v="0"/>
    <n v="11198350000120"/>
    <x v="130"/>
    <s v="SORRISO"/>
    <s v="MT"/>
    <s v="PRIVADO"/>
    <s v="representante-ESP-NO@csl"/>
    <s v="karen.rosa@cslbehring.com"/>
    <s v="representante-EMH-NO@csl"/>
    <x v="3"/>
    <n v="5"/>
  </r>
  <r>
    <x v="0"/>
    <x v="1"/>
    <n v="62"/>
    <x v="1"/>
    <n v="12361267011985"/>
    <x v="111"/>
    <s v="MANAUS"/>
    <s v="AM"/>
    <s v="PRIVADO"/>
    <s v="representante-ESP-NO@csl"/>
    <s v="representante-HSP-NO@csl"/>
    <s v="wladimir.campelo@cslbehring.com"/>
    <x v="3"/>
    <n v="1"/>
  </r>
  <r>
    <x v="0"/>
    <x v="1"/>
    <n v="62"/>
    <x v="1"/>
    <n v="60884855002289"/>
    <x v="105"/>
    <s v="BRASÍLIA"/>
    <s v="DF"/>
    <s v="PRIVADO"/>
    <s v="representante-ESP-NO@csl"/>
    <s v="karen.rosa@cslbehring.com"/>
    <s v="wladimir.campelo@cslbehring.com"/>
    <x v="3"/>
    <n v="81"/>
  </r>
  <r>
    <x v="0"/>
    <x v="1"/>
    <n v="62"/>
    <x v="1"/>
    <n v="6047087004207"/>
    <x v="106"/>
    <s v="BRASÍLIA"/>
    <s v="DF"/>
    <s v="PRIVADO"/>
    <s v="representante-ESP-NO@csl"/>
    <s v="karen.rosa@cslbehring.com"/>
    <s v="wladimir.campelo@cslbehring.com"/>
    <x v="3"/>
    <n v="10"/>
  </r>
  <r>
    <x v="0"/>
    <x v="1"/>
    <n v="62"/>
    <x v="1"/>
    <n v="49791000144"/>
    <x v="131"/>
    <s v="BRASÍLIA"/>
    <s v="DF"/>
    <s v="PRIVADO"/>
    <s v="representante-ESP-NO@csl"/>
    <s v="karen.rosa@cslbehring.com"/>
    <s v="wladimir.campelo@cslbehring.com"/>
    <x v="3"/>
    <n v="3"/>
  </r>
  <r>
    <x v="0"/>
    <x v="1"/>
    <n v="62"/>
    <x v="1"/>
    <n v="610980000144"/>
    <x v="107"/>
    <s v="BRASÍLIA"/>
    <s v="DF"/>
    <s v="PRIVADO"/>
    <s v="representante-ESP-NO@csl"/>
    <s v="karen.rosa@cslbehring.com"/>
    <s v="wladimir.campelo@cslbehring.com"/>
    <x v="3"/>
    <n v="1"/>
  </r>
  <r>
    <x v="0"/>
    <x v="1"/>
    <n v="62"/>
    <x v="1"/>
    <n v="511816000180"/>
    <x v="132"/>
    <s v="BRASÍLIA"/>
    <s v="DF"/>
    <s v="PRIVADO"/>
    <s v="representante-ESP-NO@csl"/>
    <s v="karen.rosa@cslbehring.com"/>
    <s v="wladimir.campelo@cslbehring.com"/>
    <x v="3"/>
    <n v="4"/>
  </r>
  <r>
    <x v="0"/>
    <x v="1"/>
    <n v="62"/>
    <x v="1"/>
    <n v="2284062001170"/>
    <x v="127"/>
    <s v="SÃO LUÍS"/>
    <s v="MA"/>
    <s v="PRIVADO"/>
    <s v="representante-ESP-NO@csl"/>
    <s v="kleber.silva@cslbehring.com"/>
    <s v="wladimir.campelo@cslbehring.com"/>
    <x v="3"/>
    <n v="7"/>
  </r>
  <r>
    <x v="0"/>
    <x v="1"/>
    <n v="62"/>
    <x v="1"/>
    <n v="15016827000160"/>
    <x v="128"/>
    <s v="CUIABÁ"/>
    <s v="MT"/>
    <s v="PRIVADO"/>
    <s v="representante-ESP-NO@csl"/>
    <s v="karen.rosa@cslbehring.com"/>
    <s v="representante-EMH-NO@csl"/>
    <x v="3"/>
    <n v="4"/>
  </r>
  <r>
    <x v="0"/>
    <x v="1"/>
    <n v="62"/>
    <x v="1"/>
    <n v="11198350000120"/>
    <x v="130"/>
    <s v="SORRISO"/>
    <s v="MT"/>
    <s v="PRIVADO"/>
    <s v="representante-ESP-NO@csl"/>
    <s v="karen.rosa@cslbehring.com"/>
    <s v="representante-EMH-NO@csl"/>
    <x v="3"/>
    <n v="4"/>
  </r>
  <r>
    <x v="0"/>
    <x v="1"/>
    <n v="62"/>
    <x v="1"/>
    <n v="17214149000176"/>
    <x v="133"/>
    <s v="BELO HORIZONTE"/>
    <s v="MG"/>
    <s v="PRIVADO"/>
    <s v="representante-ESP-SUL@csl"/>
    <s v="representante-HSP-SUL@csl"/>
    <s v="iwens.silva@cslbehring.com"/>
    <x v="2"/>
    <n v="22"/>
  </r>
  <r>
    <x v="0"/>
    <x v="1"/>
    <n v="62"/>
    <x v="1"/>
    <n v="25415993000193"/>
    <x v="134"/>
    <s v="JUIZ DE FORA"/>
    <s v="MG"/>
    <s v="PRIVADO"/>
    <s v="representante-ESP-SUL@csl"/>
    <s v="representante-HSP-SUL@csl"/>
    <s v="iwens.silva@cslbehring.com"/>
    <x v="2"/>
    <n v="4"/>
  </r>
  <r>
    <x v="0"/>
    <x v="1"/>
    <n v="62"/>
    <x v="1"/>
    <n v="17087591000189"/>
    <x v="119"/>
    <s v="UBERLÂNDIA"/>
    <s v="MG"/>
    <s v="PRIVADO"/>
    <s v="representante-ESP-SUL@csl"/>
    <s v="representante-HSP-SUL@csl"/>
    <s v="iwens.silva@cslbehring.com"/>
    <x v="2"/>
    <n v="10"/>
  </r>
  <r>
    <x v="0"/>
    <x v="2"/>
    <n v="64"/>
    <x v="0"/>
    <n v="92685833000151"/>
    <x v="122"/>
    <s v="PORTO ALEGRE"/>
    <s v="RS"/>
    <s v="PRIVADO"/>
    <s v="michele.moraes@cslbehring.com"/>
    <s v="aline.fonseca@cslbehring.com"/>
    <s v="representante-EMH-SUL@csl"/>
    <x v="2"/>
    <n v="40"/>
  </r>
  <r>
    <x v="0"/>
    <x v="2"/>
    <n v="64"/>
    <x v="0"/>
    <n v="92741016000254"/>
    <x v="96"/>
    <s v="PORTO ALEGRE"/>
    <s v="RS"/>
    <s v="PRIVADO"/>
    <s v="michele.moraes@cslbehring.com"/>
    <s v="aline.fonseca@cslbehring.com"/>
    <s v="representante-EMH-SUL@csl"/>
    <x v="2"/>
    <n v="5"/>
  </r>
  <r>
    <x v="0"/>
    <x v="2"/>
    <n v="64"/>
    <x v="0"/>
    <n v="1880344000103"/>
    <x v="135"/>
    <s v="BLUMENAU"/>
    <s v="SC"/>
    <s v="PRIVADO"/>
    <s v="michele.moraes@cslbehring.com"/>
    <s v="fernanda.bornhausen@cslbehring.com"/>
    <s v="representante-EMH-SUL@csl"/>
    <x v="2"/>
    <n v="1"/>
  </r>
  <r>
    <x v="0"/>
    <x v="2"/>
    <n v="64"/>
    <x v="0"/>
    <n v="60922168005226"/>
    <x v="99"/>
    <s v="BLUMENAU"/>
    <s v="SC"/>
    <s v="PRIVADO"/>
    <s v="michele.moraes@cslbehring.com"/>
    <s v="fernanda.bornhausen@cslbehring.com"/>
    <s v="representante-EMH-SUL@csl"/>
    <x v="2"/>
    <n v="1"/>
  </r>
  <r>
    <x v="0"/>
    <x v="2"/>
    <n v="64"/>
    <x v="0"/>
    <n v="83884999000106"/>
    <x v="136"/>
    <s v="FLORIANÓPOLIS"/>
    <s v="SC"/>
    <s v="PRIVADO"/>
    <s v="michele.moraes@cslbehring.com"/>
    <s v="fernanda.bornhausen@cslbehring.com"/>
    <s v="representante-EMH-SUL@csl"/>
    <x v="2"/>
    <n v="2"/>
  </r>
  <r>
    <x v="0"/>
    <x v="2"/>
    <n v="64"/>
    <x v="0"/>
    <n v="84694405000167"/>
    <x v="137"/>
    <s v="JOINVILLE"/>
    <s v="SC"/>
    <s v="PRIVADO"/>
    <s v="michele.moraes@cslbehring.com"/>
    <s v="fernanda.bornhausen@cslbehring.com"/>
    <s v="representante-EMH-SUL@csl"/>
    <x v="2"/>
    <n v="1"/>
  </r>
  <r>
    <x v="0"/>
    <x v="2"/>
    <n v="62"/>
    <x v="1"/>
    <n v="76591569000130"/>
    <x v="138"/>
    <s v="CURITIBA"/>
    <s v="PR"/>
    <s v="PRIVADO"/>
    <s v="michele.moraes@cslbehring.com"/>
    <s v="fernanda.bornhausen@cslbehring.com"/>
    <s v="representante-EMH-SUL@csl"/>
    <x v="2"/>
    <n v="5"/>
  </r>
  <r>
    <x v="0"/>
    <x v="2"/>
    <n v="62"/>
    <x v="1"/>
    <n v="92898550000279"/>
    <x v="139"/>
    <s v="ALVORADA"/>
    <s v="RS"/>
    <s v="PRIVADO"/>
    <s v="michele.moraes@cslbehring.com"/>
    <s v="aline.fonseca@cslbehring.com"/>
    <s v="representante-EMH-SUL@csl"/>
    <x v="2"/>
    <n v="3"/>
  </r>
  <r>
    <x v="0"/>
    <x v="2"/>
    <n v="62"/>
    <x v="1"/>
    <n v="92685833000151"/>
    <x v="122"/>
    <s v="PORTO ALEGRE"/>
    <s v="RS"/>
    <s v="PRIVADO"/>
    <s v="michele.moraes@cslbehring.com"/>
    <s v="aline.fonseca@cslbehring.com"/>
    <s v="representante-EMH-SUL@csl"/>
    <x v="2"/>
    <n v="32"/>
  </r>
  <r>
    <x v="0"/>
    <x v="2"/>
    <n v="62"/>
    <x v="1"/>
    <n v="92898550000198"/>
    <x v="140"/>
    <s v="PORTO ALEGRE"/>
    <s v="RS"/>
    <s v="PRIVADO"/>
    <s v="michele.moraes@cslbehring.com"/>
    <s v="aline.fonseca@cslbehring.com"/>
    <s v="representante-EMH-SUL@csl"/>
    <x v="2"/>
    <n v="2"/>
  </r>
  <r>
    <x v="0"/>
    <x v="2"/>
    <n v="62"/>
    <x v="1"/>
    <n v="92741016000254"/>
    <x v="96"/>
    <s v="PORTO ALEGRE"/>
    <s v="RS"/>
    <s v="PRIVADO"/>
    <s v="michele.moraes@cslbehring.com"/>
    <s v="aline.fonseca@cslbehring.com"/>
    <s v="representante-EMH-SUL@csl"/>
    <x v="2"/>
    <n v="12"/>
  </r>
  <r>
    <x v="0"/>
    <x v="2"/>
    <n v="62"/>
    <x v="1"/>
    <n v="88630413000796"/>
    <x v="100"/>
    <s v="PORTO ALEGRE"/>
    <s v="RS"/>
    <s v="PRIVADO"/>
    <s v="michele.moraes@cslbehring.com"/>
    <s v="aline.fonseca@cslbehring.com"/>
    <s v="representante-EMH-SUL@csl"/>
    <x v="2"/>
    <n v="9"/>
  </r>
  <r>
    <x v="0"/>
    <x v="2"/>
    <n v="62"/>
    <x v="1"/>
    <n v="92815000000168"/>
    <x v="101"/>
    <s v="PORTO ALEGRE"/>
    <s v="RS"/>
    <s v="PRIVADO"/>
    <s v="michele.moraes@cslbehring.com"/>
    <s v="aline.fonseca@cslbehring.com"/>
    <s v="representante-EMH-SUL@csl"/>
    <x v="2"/>
    <n v="37"/>
  </r>
  <r>
    <x v="0"/>
    <x v="2"/>
    <n v="62"/>
    <x v="1"/>
    <n v="95610887000146"/>
    <x v="141"/>
    <s v="SANTA MARIA"/>
    <s v="RS"/>
    <s v="PRIVADO"/>
    <s v="michele.moraes@cslbehring.com"/>
    <s v="aline.fonseca@cslbehring.com"/>
    <s v="representante-EMH-SUL@csl"/>
    <x v="2"/>
    <n v="10"/>
  </r>
  <r>
    <x v="0"/>
    <x v="2"/>
    <n v="62"/>
    <x v="1"/>
    <n v="60922168005226"/>
    <x v="99"/>
    <s v="BLUMENAU"/>
    <s v="SC"/>
    <s v="PRIVADO"/>
    <s v="michele.moraes@cslbehring.com"/>
    <s v="fernanda.bornhausen@cslbehring.com"/>
    <s v="representante-EMH-SUL@csl"/>
    <x v="2"/>
    <n v="3"/>
  </r>
  <r>
    <x v="0"/>
    <x v="2"/>
    <n v="64"/>
    <x v="0"/>
    <n v="4159778000107"/>
    <x v="142"/>
    <s v="MANAUS"/>
    <s v="AM"/>
    <s v="PRIVADO"/>
    <s v="representante-ESP-NO@csl"/>
    <s v="representante-HSP-NO@csl"/>
    <s v="wladimir.campelo@cslbehring.com"/>
    <x v="3"/>
    <n v="2"/>
  </r>
  <r>
    <x v="0"/>
    <x v="2"/>
    <n v="64"/>
    <x v="0"/>
    <n v="29435005004620"/>
    <x v="124"/>
    <s v="BRASÍLIA"/>
    <s v="DF"/>
    <s v="PRIVADO"/>
    <s v="representante-ESP-NO@csl"/>
    <s v="karen.rosa@cslbehring.com"/>
    <s v="wladimir.campelo@cslbehring.com"/>
    <x v="3"/>
    <n v="20"/>
  </r>
  <r>
    <x v="0"/>
    <x v="2"/>
    <n v="64"/>
    <x v="0"/>
    <n v="37108388000159"/>
    <x v="104"/>
    <s v="BRASÍLIA"/>
    <s v="DF"/>
    <s v="PRIVADO"/>
    <s v="representante-ESP-NO@csl"/>
    <s v="karen.rosa@cslbehring.com"/>
    <s v="wladimir.campelo@cslbehring.com"/>
    <x v="3"/>
    <n v="6"/>
  </r>
  <r>
    <x v="0"/>
    <x v="2"/>
    <n v="64"/>
    <x v="0"/>
    <n v="60884855002289"/>
    <x v="105"/>
    <s v="BRASÍLIA"/>
    <s v="DF"/>
    <s v="PRIVADO"/>
    <s v="representante-ESP-NO@csl"/>
    <s v="karen.rosa@cslbehring.com"/>
    <s v="wladimir.campelo@cslbehring.com"/>
    <x v="3"/>
    <n v="40"/>
  </r>
  <r>
    <x v="0"/>
    <x v="2"/>
    <n v="64"/>
    <x v="0"/>
    <n v="6047087004207"/>
    <x v="106"/>
    <s v="BRASÍLIA"/>
    <s v="DF"/>
    <s v="PRIVADO"/>
    <s v="representante-ESP-NO@csl"/>
    <s v="karen.rosa@cslbehring.com"/>
    <s v="wladimir.campelo@cslbehring.com"/>
    <x v="3"/>
    <n v="61"/>
  </r>
  <r>
    <x v="0"/>
    <x v="2"/>
    <n v="64"/>
    <x v="0"/>
    <n v="610980000144"/>
    <x v="107"/>
    <s v="BRASÍLIA"/>
    <s v="DF"/>
    <s v="PRIVADO"/>
    <s v="representante-ESP-NO@csl"/>
    <s v="karen.rosa@cslbehring.com"/>
    <s v="wladimir.campelo@cslbehring.com"/>
    <x v="3"/>
    <n v="4"/>
  </r>
  <r>
    <x v="0"/>
    <x v="2"/>
    <n v="64"/>
    <x v="0"/>
    <n v="28481233000172"/>
    <x v="143"/>
    <s v="BRASÍLIA"/>
    <s v="DF"/>
    <s v="PRIVADO"/>
    <s v="representante-ESP-NO@csl"/>
    <s v="karen.rosa@cslbehring.com"/>
    <s v="wladimir.campelo@cslbehring.com"/>
    <x v="3"/>
    <n v="160"/>
  </r>
  <r>
    <x v="0"/>
    <x v="2"/>
    <n v="64"/>
    <x v="0"/>
    <n v="61590410001287"/>
    <x v="144"/>
    <s v="BRASÍLIA"/>
    <s v="DF"/>
    <s v="PRIVADO"/>
    <s v="representante-ESP-NO@csl"/>
    <s v="karen.rosa@cslbehring.com"/>
    <s v="wladimir.campelo@cslbehring.com"/>
    <x v="3"/>
    <n v="15"/>
  </r>
  <r>
    <x v="0"/>
    <x v="2"/>
    <n v="64"/>
    <x v="0"/>
    <n v="1277573000120"/>
    <x v="110"/>
    <s v="GOIÂNIA"/>
    <s v="GO"/>
    <s v="PRIVADO"/>
    <s v="representante-ESP-NO@csl"/>
    <s v="karen.rosa@cslbehring.com"/>
    <s v="representante-EMH-NO@csl"/>
    <x v="3"/>
    <n v="3"/>
  </r>
  <r>
    <x v="0"/>
    <x v="2"/>
    <n v="64"/>
    <x v="0"/>
    <n v="2284062001170"/>
    <x v="127"/>
    <s v="SÃO LUÍS"/>
    <s v="MA"/>
    <s v="PRIVADO"/>
    <s v="representante-ESP-NO@csl"/>
    <s v="kleber.silva@cslbehring.com"/>
    <s v="wladimir.campelo@cslbehring.com"/>
    <x v="3"/>
    <n v="30"/>
  </r>
  <r>
    <x v="0"/>
    <x v="2"/>
    <n v="64"/>
    <x v="0"/>
    <n v="3925419000142"/>
    <x v="145"/>
    <s v="CUIABÁ"/>
    <s v="MT"/>
    <s v="PRIVADO"/>
    <s v="representante-ESP-NO@csl"/>
    <s v="karen.rosa@cslbehring.com"/>
    <s v="representante-EMH-NO@csl"/>
    <x v="3"/>
    <n v="4"/>
  </r>
  <r>
    <x v="0"/>
    <x v="2"/>
    <n v="64"/>
    <x v="0"/>
    <n v="24232886008303"/>
    <x v="146"/>
    <s v="SANTARÉM"/>
    <s v="PA"/>
    <s v="PRIVADO"/>
    <s v="representante-ESP-NO@csl"/>
    <s v="representante-HSP-NO@csl"/>
    <s v="wladimir.campelo@cslbehring.com"/>
    <x v="3"/>
    <n v="2"/>
  </r>
  <r>
    <x v="0"/>
    <x v="2"/>
    <n v="62"/>
    <x v="1"/>
    <n v="4159778000107"/>
    <x v="142"/>
    <s v="MANAUS"/>
    <s v="AM"/>
    <s v="PRIVADO"/>
    <s v="representante-ESP-NO@csl"/>
    <s v="representante-HSP-NO@csl"/>
    <s v="wladimir.campelo@cslbehring.com"/>
    <x v="3"/>
    <n v="2"/>
  </r>
  <r>
    <x v="0"/>
    <x v="2"/>
    <n v="62"/>
    <x v="1"/>
    <n v="31635857000616"/>
    <x v="103"/>
    <s v="BRASÍLIA"/>
    <s v="DF"/>
    <s v="PRIVADO"/>
    <s v="representante-ESP-NO@csl"/>
    <s v="karen.rosa@cslbehring.com"/>
    <s v="wladimir.campelo@cslbehring.com"/>
    <x v="3"/>
    <n v="12"/>
  </r>
  <r>
    <x v="0"/>
    <x v="2"/>
    <n v="62"/>
    <x v="1"/>
    <n v="37108388000159"/>
    <x v="104"/>
    <s v="BRASÍLIA"/>
    <s v="DF"/>
    <s v="PRIVADO"/>
    <s v="representante-ESP-NO@csl"/>
    <s v="karen.rosa@cslbehring.com"/>
    <s v="wladimir.campelo@cslbehring.com"/>
    <x v="3"/>
    <n v="10"/>
  </r>
  <r>
    <x v="0"/>
    <x v="2"/>
    <n v="62"/>
    <x v="1"/>
    <n v="60884855002289"/>
    <x v="105"/>
    <s v="BRASÍLIA"/>
    <s v="DF"/>
    <s v="PRIVADO"/>
    <s v="representante-ESP-NO@csl"/>
    <s v="karen.rosa@cslbehring.com"/>
    <s v="wladimir.campelo@cslbehring.com"/>
    <x v="3"/>
    <n v="30"/>
  </r>
  <r>
    <x v="0"/>
    <x v="2"/>
    <n v="62"/>
    <x v="1"/>
    <n v="6047087004207"/>
    <x v="106"/>
    <s v="BRASÍLIA"/>
    <s v="DF"/>
    <s v="PRIVADO"/>
    <s v="representante-ESP-NO@csl"/>
    <s v="karen.rosa@cslbehring.com"/>
    <s v="wladimir.campelo@cslbehring.com"/>
    <x v="3"/>
    <n v="45"/>
  </r>
  <r>
    <x v="0"/>
    <x v="2"/>
    <n v="62"/>
    <x v="1"/>
    <n v="49791000144"/>
    <x v="131"/>
    <s v="BRASÍLIA"/>
    <s v="DF"/>
    <s v="PRIVADO"/>
    <s v="representante-ESP-NO@csl"/>
    <s v="karen.rosa@cslbehring.com"/>
    <s v="wladimir.campelo@cslbehring.com"/>
    <x v="3"/>
    <n v="1"/>
  </r>
  <r>
    <x v="0"/>
    <x v="2"/>
    <n v="62"/>
    <x v="1"/>
    <n v="610980000144"/>
    <x v="107"/>
    <s v="BRASÍLIA"/>
    <s v="DF"/>
    <s v="PRIVADO"/>
    <s v="representante-ESP-NO@csl"/>
    <s v="karen.rosa@cslbehring.com"/>
    <s v="wladimir.campelo@cslbehring.com"/>
    <x v="3"/>
    <n v="1"/>
  </r>
  <r>
    <x v="0"/>
    <x v="2"/>
    <n v="62"/>
    <x v="1"/>
    <n v="511816000180"/>
    <x v="132"/>
    <s v="BRASÍLIA"/>
    <s v="DF"/>
    <s v="PRIVADO"/>
    <s v="representante-ESP-NO@csl"/>
    <s v="karen.rosa@cslbehring.com"/>
    <s v="wladimir.campelo@cslbehring.com"/>
    <x v="3"/>
    <n v="4"/>
  </r>
  <r>
    <x v="0"/>
    <x v="2"/>
    <n v="62"/>
    <x v="1"/>
    <n v="25841000153"/>
    <x v="112"/>
    <s v="BRASÍLIA"/>
    <s v="DF"/>
    <s v="PRIVADO"/>
    <s v="representante-ESP-NO@csl"/>
    <s v="karen.rosa@cslbehring.com"/>
    <s v="wladimir.campelo@cslbehring.com"/>
    <x v="3"/>
    <n v="10"/>
  </r>
  <r>
    <x v="0"/>
    <x v="2"/>
    <n v="62"/>
    <x v="1"/>
    <n v="61590410001287"/>
    <x v="144"/>
    <s v="BRASÍLIA"/>
    <s v="DF"/>
    <s v="PRIVADO"/>
    <s v="representante-ESP-NO@csl"/>
    <s v="karen.rosa@cslbehring.com"/>
    <s v="wladimir.campelo@cslbehring.com"/>
    <x v="3"/>
    <n v="10"/>
  </r>
  <r>
    <x v="0"/>
    <x v="2"/>
    <n v="62"/>
    <x v="1"/>
    <n v="11006293000130"/>
    <x v="147"/>
    <s v="SÃO LUÍS"/>
    <s v="MA"/>
    <s v="PRIVADO"/>
    <s v="representante-ESP-NO@csl"/>
    <s v="kleber.silva@cslbehring.com"/>
    <s v="wladimir.campelo@cslbehring.com"/>
    <x v="3"/>
    <n v="6"/>
  </r>
  <r>
    <x v="0"/>
    <x v="2"/>
    <n v="62"/>
    <x v="1"/>
    <n v="2284062001170"/>
    <x v="127"/>
    <s v="SÃO LUÍS"/>
    <s v="MA"/>
    <s v="PRIVADO"/>
    <s v="representante-ESP-NO@csl"/>
    <s v="kleber.silva@cslbehring.com"/>
    <s v="wladimir.campelo@cslbehring.com"/>
    <x v="3"/>
    <n v="5"/>
  </r>
  <r>
    <x v="0"/>
    <x v="2"/>
    <n v="62"/>
    <x v="1"/>
    <n v="3925419000142"/>
    <x v="145"/>
    <s v="CUIABÁ"/>
    <s v="MT"/>
    <s v="PRIVADO"/>
    <s v="representante-ESP-NO@csl"/>
    <s v="karen.rosa@cslbehring.com"/>
    <s v="representante-EMH-NO@csl"/>
    <x v="3"/>
    <n v="4"/>
  </r>
  <r>
    <x v="0"/>
    <x v="2"/>
    <n v="66"/>
    <x v="2"/>
    <n v="27578434001525"/>
    <x v="148"/>
    <s v="VITÓRIA"/>
    <s v="ES"/>
    <s v="PRIVADO"/>
    <s v="representante-ESP-SUL@csl"/>
    <s v="representante-HSP-SUL@csl"/>
    <s v="iwens.silva@cslbehring.com"/>
    <x v="2"/>
    <n v="3"/>
  </r>
  <r>
    <x v="0"/>
    <x v="2"/>
    <n v="66"/>
    <x v="2"/>
    <n v="16676520000582"/>
    <x v="149"/>
    <s v="BELO HORIZONTE"/>
    <s v="MG"/>
    <s v="PRIVADO"/>
    <s v="representante-ESP-SUL@csl"/>
    <s v="representante-HSP-SUL@csl"/>
    <s v="iwens.silva@cslbehring.com"/>
    <x v="2"/>
    <n v="6"/>
  </r>
  <r>
    <x v="0"/>
    <x v="2"/>
    <n v="62"/>
    <x v="1"/>
    <n v="17214149000176"/>
    <x v="133"/>
    <s v="BELO HORIZONTE"/>
    <s v="MG"/>
    <s v="PRIVADO"/>
    <s v="representante-ESP-SUL@csl"/>
    <s v="representante-HSP-SUL@csl"/>
    <s v="iwens.silva@cslbehring.com"/>
    <x v="2"/>
    <n v="25"/>
  </r>
  <r>
    <x v="0"/>
    <x v="2"/>
    <n v="62"/>
    <x v="1"/>
    <n v="18484378000173"/>
    <x v="118"/>
    <s v="UBERLÂNDIA"/>
    <s v="MG"/>
    <s v="PRIVADO"/>
    <s v="representante-ESP-SUL@csl"/>
    <s v="representante-HSP-SUL@csl"/>
    <s v="iwens.silva@cslbehring.com"/>
    <x v="2"/>
    <n v="3"/>
  </r>
  <r>
    <x v="0"/>
    <x v="2"/>
    <n v="62"/>
    <x v="1"/>
    <n v="17087591000189"/>
    <x v="119"/>
    <s v="UBERLÂNDIA"/>
    <s v="MG"/>
    <s v="PRIVADO"/>
    <s v="representante-ESP-SUL@csl"/>
    <s v="representante-HSP-SUL@csl"/>
    <s v="iwens.silva@cslbehring.com"/>
    <x v="2"/>
    <n v="4"/>
  </r>
  <r>
    <x v="0"/>
    <x v="0"/>
    <n v="64"/>
    <x v="0"/>
    <n v="1454407000151"/>
    <x v="150"/>
    <s v="MACEIÓ"/>
    <s v="AL"/>
    <s v="PRIVADO"/>
    <s v="valeria.braga@cslbehring.com"/>
    <s v="lais.magalhaes@cslbehring.com"/>
    <s v="representante-EMH-NO@csl"/>
    <x v="3"/>
    <n v="1"/>
  </r>
  <r>
    <x v="0"/>
    <x v="0"/>
    <n v="64"/>
    <x v="0"/>
    <n v="12442737000496"/>
    <x v="151"/>
    <s v="MACEIÓ"/>
    <s v="AL"/>
    <s v="PRIVADO"/>
    <s v="valeria.braga@cslbehring.com"/>
    <s v="lais.magalhaes@cslbehring.com"/>
    <s v="representante-EMH-NO@csl"/>
    <x v="3"/>
    <n v="3"/>
  </r>
  <r>
    <x v="0"/>
    <x v="0"/>
    <n v="64"/>
    <x v="0"/>
    <n v="12307187000583"/>
    <x v="152"/>
    <s v="MACEIÓ"/>
    <s v="AL"/>
    <s v="PRIVADO"/>
    <s v="valeria.braga@cslbehring.com"/>
    <s v="lais.magalhaes@cslbehring.com"/>
    <s v="representante-EMH-NO@csl"/>
    <x v="3"/>
    <n v="6"/>
  </r>
  <r>
    <x v="0"/>
    <x v="0"/>
    <n v="64"/>
    <x v="0"/>
    <n v="13952064000134"/>
    <x v="153"/>
    <s v="SALVADOR"/>
    <s v="BA"/>
    <s v="PRIVADO"/>
    <s v="valeria.braga@cslbehring.com"/>
    <s v="lais.magalhaes@cslbehring.com"/>
    <s v="representante-EMH-NO@csl"/>
    <x v="3"/>
    <n v="12"/>
  </r>
  <r>
    <x v="0"/>
    <x v="0"/>
    <n v="64"/>
    <x v="0"/>
    <n v="5469172000122"/>
    <x v="154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3016092000140"/>
    <x v="155"/>
    <s v="SALVADOR"/>
    <s v="BA"/>
    <s v="PRIVADO"/>
    <s v="valeria.braga@cslbehring.com"/>
    <s v="lais.magalhaes@cslbehring.com"/>
    <s v="representante-EMH-NO@csl"/>
    <x v="3"/>
    <n v="10"/>
  </r>
  <r>
    <x v="0"/>
    <x v="0"/>
    <n v="64"/>
    <x v="0"/>
    <n v="3376102000102"/>
    <x v="156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15166416000151"/>
    <x v="157"/>
    <s v="SALVADOR"/>
    <s v="BA"/>
    <s v="PRIVADO"/>
    <s v="valeria.braga@cslbehring.com"/>
    <s v="lais.magalhaes@cslbehring.com"/>
    <s v="representante-EMH-NO@csl"/>
    <x v="3"/>
    <n v="22"/>
  </r>
  <r>
    <x v="0"/>
    <x v="0"/>
    <n v="64"/>
    <x v="0"/>
    <n v="27372066000169"/>
    <x v="158"/>
    <s v="SALVADOR"/>
    <s v="BA"/>
    <s v="PRIVADO"/>
    <s v="valeria.braga@cslbehring.com"/>
    <s v="lais.magalhaes@cslbehring.com"/>
    <s v="representante-EMH-NO@csl"/>
    <x v="3"/>
    <n v="8"/>
  </r>
  <r>
    <x v="0"/>
    <x v="0"/>
    <n v="64"/>
    <x v="0"/>
    <n v="15170723000106"/>
    <x v="159"/>
    <s v="SALVADOR"/>
    <s v="BA"/>
    <s v="PRIVADO"/>
    <s v="valeria.braga@cslbehring.com"/>
    <s v="lais.magalhaes@cslbehring.com"/>
    <s v="representante-EMH-NO@csl"/>
    <x v="3"/>
    <n v="9"/>
  </r>
  <r>
    <x v="0"/>
    <x v="0"/>
    <n v="64"/>
    <x v="0"/>
    <n v="5652543000107"/>
    <x v="160"/>
    <s v="SANTO ANTÔNIO DE JESUS"/>
    <s v="BA"/>
    <s v="PRIVADO"/>
    <s v="valeria.braga@cslbehring.com"/>
    <s v="lais.magalhaes@cslbehring.com"/>
    <s v="representante-EMH-NO@csl"/>
    <x v="3"/>
    <n v="6"/>
  </r>
  <r>
    <x v="0"/>
    <x v="0"/>
    <n v="64"/>
    <x v="0"/>
    <n v="29435005007484"/>
    <x v="161"/>
    <s v="FORTALEZA"/>
    <s v="CE"/>
    <s v="PRIVADO"/>
    <s v="valeria.braga@cslbehring.com"/>
    <s v="kleber.silva@cslbehring.com"/>
    <s v="representante-EMH-NO@csl"/>
    <x v="3"/>
    <n v="30"/>
  </r>
  <r>
    <x v="0"/>
    <x v="0"/>
    <n v="64"/>
    <x v="0"/>
    <n v="23443518000103"/>
    <x v="162"/>
    <s v="FORTALEZA"/>
    <s v="CE"/>
    <s v="PRIVADO"/>
    <s v="valeria.braga@cslbehring.com"/>
    <s v="kleber.silva@cslbehring.com"/>
    <s v="representante-EMH-NO@csl"/>
    <x v="3"/>
    <n v="1"/>
  </r>
  <r>
    <x v="0"/>
    <x v="0"/>
    <n v="64"/>
    <x v="0"/>
    <n v="5868278000280"/>
    <x v="163"/>
    <s v="FORTALEZA"/>
    <s v="CE"/>
    <s v="PRIVADO"/>
    <s v="valeria.braga@cslbehring.com"/>
    <s v="kleber.silva@cslbehring.com"/>
    <s v="representante-EMH-NO@csl"/>
    <x v="3"/>
    <n v="46"/>
  </r>
  <r>
    <x v="0"/>
    <x v="0"/>
    <n v="64"/>
    <x v="0"/>
    <n v="10892164000124"/>
    <x v="164"/>
    <s v="RECIFE"/>
    <s v="PE"/>
    <s v="PRIVADO"/>
    <s v="valeria.braga@cslbehring.com"/>
    <s v="lenilson.silva@cslbehring.com"/>
    <s v="representante-EMH-NO@csl"/>
    <x v="3"/>
    <n v="36"/>
  </r>
  <r>
    <x v="0"/>
    <x v="0"/>
    <n v="64"/>
    <x v="0"/>
    <n v="2284062000440"/>
    <x v="165"/>
    <s v="RECIFE"/>
    <s v="PE"/>
    <s v="PRIVADO"/>
    <s v="valeria.braga@cslbehring.com"/>
    <s v="lenilson.silva@cslbehring.com"/>
    <s v="representante-EMH-NO@csl"/>
    <x v="3"/>
    <n v="104"/>
  </r>
  <r>
    <x v="0"/>
    <x v="0"/>
    <n v="64"/>
    <x v="0"/>
    <n v="11214624000470"/>
    <x v="166"/>
    <s v="RECIFE"/>
    <s v="PE"/>
    <s v="PRIVADO"/>
    <s v="valeria.braga@cslbehring.com"/>
    <s v="lenilson.silva@cslbehring.com"/>
    <s v="representante-EMH-NO@csl"/>
    <x v="3"/>
    <n v="11"/>
  </r>
  <r>
    <x v="0"/>
    <x v="0"/>
    <n v="64"/>
    <x v="0"/>
    <n v="29435005009851"/>
    <x v="167"/>
    <s v="NATAL"/>
    <s v="RN"/>
    <s v="PRIVADO"/>
    <s v="valeria.braga@cslbehring.com"/>
    <s v="lenilson.silva@cslbehring.com"/>
    <s v="representante-EMH-NO@csl"/>
    <x v="3"/>
    <n v="80"/>
  </r>
  <r>
    <x v="0"/>
    <x v="0"/>
    <n v="64"/>
    <x v="0"/>
    <n v="820737000150"/>
    <x v="168"/>
    <s v="NATAL"/>
    <s v="RN"/>
    <s v="PRIVADO"/>
    <s v="valeria.braga@cslbehring.com"/>
    <s v="lenilson.silva@cslbehring.com"/>
    <s v="representante-EMH-NO@csl"/>
    <x v="3"/>
    <n v="50"/>
  </r>
  <r>
    <x v="0"/>
    <x v="0"/>
    <n v="62"/>
    <x v="1"/>
    <n v="5469172000122"/>
    <x v="154"/>
    <s v="SALVADOR"/>
    <s v="BA"/>
    <s v="PRIVADO"/>
    <s v="valeria.braga@cslbehring.com"/>
    <s v="lais.magalhaes@cslbehring.com"/>
    <s v="representante-EMH-NO@csl"/>
    <x v="3"/>
    <n v="3"/>
  </r>
  <r>
    <x v="0"/>
    <x v="0"/>
    <n v="62"/>
    <x v="1"/>
    <n v="27372066000169"/>
    <x v="158"/>
    <s v="SALVADOR"/>
    <s v="BA"/>
    <s v="PRIVADO"/>
    <s v="valeria.braga@cslbehring.com"/>
    <s v="lais.magalhaes@cslbehring.com"/>
    <s v="representante-EMH-NO@csl"/>
    <x v="3"/>
    <n v="9"/>
  </r>
  <r>
    <x v="0"/>
    <x v="0"/>
    <n v="62"/>
    <x v="1"/>
    <n v="12361267011802"/>
    <x v="169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5874946000281"/>
    <x v="170"/>
    <s v="FORTALEZA"/>
    <s v="CE"/>
    <s v="PRIVADO"/>
    <s v="valeria.braga@cslbehring.com"/>
    <s v="kleber.silva@cslbehring.com"/>
    <s v="representante-EMH-NO@csl"/>
    <x v="3"/>
    <n v="2"/>
  </r>
  <r>
    <x v="0"/>
    <x v="0"/>
    <n v="62"/>
    <x v="1"/>
    <n v="29435005007484"/>
    <x v="161"/>
    <s v="FORTALEZA"/>
    <s v="CE"/>
    <s v="PRIVADO"/>
    <s v="valeria.braga@cslbehring.com"/>
    <s v="kleber.silva@cslbehring.com"/>
    <s v="representante-EMH-NO@csl"/>
    <x v="3"/>
    <n v="26"/>
  </r>
  <r>
    <x v="0"/>
    <x v="0"/>
    <n v="62"/>
    <x v="1"/>
    <n v="5868278000280"/>
    <x v="163"/>
    <s v="FORTALEZA"/>
    <s v="CE"/>
    <s v="PRIVADO"/>
    <s v="valeria.braga@cslbehring.com"/>
    <s v="kleber.silva@cslbehring.com"/>
    <s v="representante-EMH-NO@csl"/>
    <x v="3"/>
    <n v="62"/>
  </r>
  <r>
    <x v="0"/>
    <x v="0"/>
    <n v="62"/>
    <x v="1"/>
    <n v="11794674000121"/>
    <x v="171"/>
    <s v="FORTALEZA"/>
    <s v="CE"/>
    <s v="PRIVADO"/>
    <s v="valeria.braga@cslbehring.com"/>
    <s v="kleber.silva@cslbehring.com"/>
    <s v="representante-EMH-NO@csl"/>
    <x v="3"/>
    <n v="9"/>
  </r>
  <r>
    <x v="0"/>
    <x v="0"/>
    <n v="62"/>
    <x v="1"/>
    <n v="8319329000121"/>
    <x v="172"/>
    <s v="NATAL"/>
    <s v="RN"/>
    <s v="PRIVADO"/>
    <s v="valeria.braga@cslbehring.com"/>
    <s v="lenilson.silva@cslbehring.com"/>
    <s v="representante-EMH-NO@csl"/>
    <x v="3"/>
    <n v="16"/>
  </r>
  <r>
    <x v="0"/>
    <x v="0"/>
    <n v="62"/>
    <x v="1"/>
    <n v="81887838001112"/>
    <x v="173"/>
    <s v="SÃO GONÇALO DO AMARANTE"/>
    <s v="RN"/>
    <s v="PRIVADO"/>
    <s v="valeria.braga@cslbehring.com"/>
    <s v="lenilson.silva@cslbehring.com"/>
    <s v="representante-EMH-NO@csl"/>
    <x v="3"/>
    <n v="9"/>
  </r>
  <r>
    <x v="0"/>
    <x v="0"/>
    <n v="62"/>
    <x v="1"/>
    <n v="12361267000517"/>
    <x v="174"/>
    <s v="ARACAJU"/>
    <s v="SE"/>
    <s v="PRIVADO"/>
    <s v="valeria.braga@cslbehring.com"/>
    <s v="lais.magalhaes@cslbehring.com"/>
    <s v="representante-EMH-NO@csl"/>
    <x v="3"/>
    <n v="3"/>
  </r>
  <r>
    <x v="0"/>
    <x v="0"/>
    <n v="62"/>
    <x v="1"/>
    <n v="13016332000106"/>
    <x v="175"/>
    <s v="ARACAJU"/>
    <s v="SE"/>
    <s v="PRIVADO"/>
    <s v="valeria.braga@cslbehring.com"/>
    <s v="lais.magalhaes@cslbehring.com"/>
    <s v="representante-EMH-NO@csl"/>
    <x v="3"/>
    <n v="6"/>
  </r>
  <r>
    <x v="0"/>
    <x v="1"/>
    <n v="64"/>
    <x v="0"/>
    <n v="13952064000134"/>
    <x v="153"/>
    <s v="SALVADOR"/>
    <s v="BA"/>
    <s v="PRIVADO"/>
    <s v="valeria.braga@cslbehring.com"/>
    <s v="lais.magalhaes@cslbehring.com"/>
    <s v="representante-EMH-NO@csl"/>
    <x v="3"/>
    <n v="6"/>
  </r>
  <r>
    <x v="0"/>
    <x v="1"/>
    <n v="64"/>
    <x v="0"/>
    <n v="15194004000125"/>
    <x v="176"/>
    <s v="SALVADOR"/>
    <s v="BA"/>
    <s v="PRIVADO"/>
    <s v="valeria.braga@cslbehring.com"/>
    <s v="lais.magalhaes@cslbehring.com"/>
    <s v="representante-EMH-NO@csl"/>
    <x v="3"/>
    <n v="16"/>
  </r>
  <r>
    <x v="0"/>
    <x v="1"/>
    <n v="64"/>
    <x v="0"/>
    <n v="97397848000138"/>
    <x v="177"/>
    <s v="SALVADOR"/>
    <s v="BA"/>
    <s v="PRIVADO"/>
    <s v="valeria.braga@cslbehring.com"/>
    <s v="lais.magalhaes@cslbehring.com"/>
    <s v="representante-EMH-NO@csl"/>
    <x v="3"/>
    <n v="4"/>
  </r>
  <r>
    <x v="0"/>
    <x v="1"/>
    <n v="64"/>
    <x v="0"/>
    <n v="15166416000151"/>
    <x v="157"/>
    <s v="SALVADOR"/>
    <s v="BA"/>
    <s v="PRIVADO"/>
    <s v="valeria.braga@cslbehring.com"/>
    <s v="lais.magalhaes@cslbehring.com"/>
    <s v="representante-EMH-NO@csl"/>
    <x v="3"/>
    <n v="21"/>
  </r>
  <r>
    <x v="0"/>
    <x v="1"/>
    <n v="64"/>
    <x v="0"/>
    <n v="27372066000169"/>
    <x v="158"/>
    <s v="SALVADOR"/>
    <s v="BA"/>
    <s v="PRIVADO"/>
    <s v="valeria.braga@cslbehring.com"/>
    <s v="lais.magalhaes@cslbehring.com"/>
    <s v="representante-EMH-NO@csl"/>
    <x v="3"/>
    <n v="11"/>
  </r>
  <r>
    <x v="0"/>
    <x v="1"/>
    <n v="64"/>
    <x v="0"/>
    <n v="15170723000106"/>
    <x v="159"/>
    <s v="SALVADOR"/>
    <s v="BA"/>
    <s v="PRIVADO"/>
    <s v="valeria.braga@cslbehring.com"/>
    <s v="lais.magalhaes@cslbehring.com"/>
    <s v="representante-EMH-NO@csl"/>
    <x v="3"/>
    <n v="4"/>
  </r>
  <r>
    <x v="0"/>
    <x v="1"/>
    <n v="64"/>
    <x v="0"/>
    <n v="29435005007484"/>
    <x v="161"/>
    <s v="FORTALEZA"/>
    <s v="CE"/>
    <s v="PRIVADO"/>
    <s v="valeria.braga@cslbehring.com"/>
    <s v="kleber.silva@cslbehring.com"/>
    <s v="representante-EMH-NO@csl"/>
    <x v="3"/>
    <n v="25"/>
  </r>
  <r>
    <x v="0"/>
    <x v="1"/>
    <n v="64"/>
    <x v="0"/>
    <n v="23443518000103"/>
    <x v="162"/>
    <s v="FORTALEZA"/>
    <s v="CE"/>
    <s v="PRIVADO"/>
    <s v="valeria.braga@cslbehring.com"/>
    <s v="kleber.silva@cslbehring.com"/>
    <s v="representante-EMH-NO@csl"/>
    <x v="3"/>
    <n v="3"/>
  </r>
  <r>
    <x v="0"/>
    <x v="1"/>
    <n v="64"/>
    <x v="0"/>
    <n v="5868278000280"/>
    <x v="163"/>
    <s v="FORTALEZA"/>
    <s v="CE"/>
    <s v="PRIVADO"/>
    <s v="valeria.braga@cslbehring.com"/>
    <s v="kleber.silva@cslbehring.com"/>
    <s v="representante-EMH-NO@csl"/>
    <x v="3"/>
    <n v="13"/>
  </r>
  <r>
    <x v="0"/>
    <x v="1"/>
    <n v="64"/>
    <x v="0"/>
    <n v="11794674000121"/>
    <x v="171"/>
    <s v="FORTALEZA"/>
    <s v="CE"/>
    <s v="PRIVADO"/>
    <s v="valeria.braga@cslbehring.com"/>
    <s v="kleber.silva@cslbehring.com"/>
    <s v="representante-EMH-NO@csl"/>
    <x v="3"/>
    <n v="13"/>
  </r>
  <r>
    <x v="0"/>
    <x v="1"/>
    <n v="64"/>
    <x v="0"/>
    <n v="2284062000106"/>
    <x v="178"/>
    <s v="RECIFE"/>
    <s v="PE"/>
    <s v="PRIVADO"/>
    <s v="valeria.braga@cslbehring.com"/>
    <s v="lenilson.silva@cslbehring.com"/>
    <s v="representante-EMH-NO@csl"/>
    <x v="3"/>
    <n v="3"/>
  </r>
  <r>
    <x v="0"/>
    <x v="1"/>
    <n v="64"/>
    <x v="0"/>
    <n v="10839561000132"/>
    <x v="179"/>
    <s v="RECIFE"/>
    <s v="PE"/>
    <s v="PRIVADO"/>
    <s v="valeria.braga@cslbehring.com"/>
    <s v="lenilson.silva@cslbehring.com"/>
    <s v="representante-EMH-NO@csl"/>
    <x v="3"/>
    <n v="46"/>
  </r>
  <r>
    <x v="0"/>
    <x v="1"/>
    <n v="64"/>
    <x v="0"/>
    <n v="12361267004008"/>
    <x v="180"/>
    <s v="TERESINA"/>
    <s v="PI"/>
    <s v="PRIVADO"/>
    <s v="valeria.braga@cslbehring.com"/>
    <s v="kleber.silva@cslbehring.com"/>
    <s v="representante-EMH-NO@csl"/>
    <x v="3"/>
    <n v="1"/>
  </r>
  <r>
    <x v="0"/>
    <x v="1"/>
    <n v="64"/>
    <x v="0"/>
    <n v="29435005009851"/>
    <x v="167"/>
    <s v="NATAL"/>
    <s v="RN"/>
    <s v="PRIVADO"/>
    <s v="valeria.braga@cslbehring.com"/>
    <s v="lenilson.silva@cslbehring.com"/>
    <s v="representante-EMH-NO@csl"/>
    <x v="3"/>
    <n v="40"/>
  </r>
  <r>
    <x v="0"/>
    <x v="1"/>
    <n v="64"/>
    <x v="0"/>
    <n v="820737000150"/>
    <x v="168"/>
    <s v="NATAL"/>
    <s v="RN"/>
    <s v="PRIVADO"/>
    <s v="valeria.braga@cslbehring.com"/>
    <s v="lenilson.silva@cslbehring.com"/>
    <s v="representante-EMH-NO@csl"/>
    <x v="3"/>
    <n v="30"/>
  </r>
  <r>
    <x v="0"/>
    <x v="1"/>
    <n v="64"/>
    <x v="0"/>
    <n v="1507901000137"/>
    <x v="181"/>
    <s v="NATAL"/>
    <s v="RN"/>
    <s v="PRIVADO"/>
    <s v="valeria.braga@cslbehring.com"/>
    <s v="lenilson.silva@cslbehring.com"/>
    <s v="representante-EMH-NO@csl"/>
    <x v="3"/>
    <n v="6"/>
  </r>
  <r>
    <x v="0"/>
    <x v="1"/>
    <n v="64"/>
    <x v="0"/>
    <n v="81887838001112"/>
    <x v="173"/>
    <s v="SÃO GONÇALO DO AMARANTE"/>
    <s v="RN"/>
    <s v="PRIVADO"/>
    <s v="valeria.braga@cslbehring.com"/>
    <s v="lenilson.silva@cslbehring.com"/>
    <s v="representante-EMH-NO@csl"/>
    <x v="3"/>
    <n v="9"/>
  </r>
  <r>
    <x v="0"/>
    <x v="1"/>
    <n v="62"/>
    <x v="1"/>
    <n v="5469172000122"/>
    <x v="154"/>
    <s v="SALVADOR"/>
    <s v="BA"/>
    <s v="PRIVADO"/>
    <s v="valeria.braga@cslbehring.com"/>
    <s v="lais.magalhaes@cslbehring.com"/>
    <s v="representante-EMH-NO@csl"/>
    <x v="3"/>
    <n v="4"/>
  </r>
  <r>
    <x v="0"/>
    <x v="1"/>
    <n v="62"/>
    <x v="1"/>
    <n v="15166416000151"/>
    <x v="157"/>
    <s v="SALVADOR"/>
    <s v="BA"/>
    <s v="PRIVADO"/>
    <s v="valeria.braga@cslbehring.com"/>
    <s v="lais.magalhaes@cslbehring.com"/>
    <s v="representante-EMH-NO@csl"/>
    <x v="3"/>
    <n v="13"/>
  </r>
  <r>
    <x v="0"/>
    <x v="1"/>
    <n v="62"/>
    <x v="1"/>
    <n v="15153745000249"/>
    <x v="182"/>
    <s v="SALVADOR"/>
    <s v="BA"/>
    <s v="PRIVADO"/>
    <s v="valeria.braga@cslbehring.com"/>
    <s v="lais.magalhaes@cslbehring.com"/>
    <s v="representante-EMH-NO@csl"/>
    <x v="3"/>
    <n v="6"/>
  </r>
  <r>
    <x v="0"/>
    <x v="1"/>
    <n v="62"/>
    <x v="1"/>
    <n v="27372066000169"/>
    <x v="158"/>
    <s v="SALVADOR"/>
    <s v="BA"/>
    <s v="PRIVADO"/>
    <s v="valeria.braga@cslbehring.com"/>
    <s v="lais.magalhaes@cslbehring.com"/>
    <s v="representante-EMH-NO@csl"/>
    <x v="3"/>
    <n v="10"/>
  </r>
  <r>
    <x v="0"/>
    <x v="1"/>
    <n v="62"/>
    <x v="1"/>
    <n v="13808803000119"/>
    <x v="183"/>
    <s v="SALVADOR"/>
    <s v="BA"/>
    <s v="PRIVADO"/>
    <s v="valeria.braga@cslbehring.com"/>
    <s v="lais.magalhaes@cslbehring.com"/>
    <s v="representante-EMH-NO@csl"/>
    <x v="3"/>
    <n v="2"/>
  </r>
  <r>
    <x v="0"/>
    <x v="1"/>
    <n v="62"/>
    <x v="1"/>
    <n v="12361267011802"/>
    <x v="169"/>
    <s v="FORTALEZA"/>
    <s v="CE"/>
    <s v="PRIVADO"/>
    <s v="valeria.braga@cslbehring.com"/>
    <s v="kleber.silva@cslbehring.com"/>
    <s v="representante-EMH-NO@csl"/>
    <x v="3"/>
    <n v="2"/>
  </r>
  <r>
    <x v="0"/>
    <x v="1"/>
    <n v="62"/>
    <x v="1"/>
    <n v="29435005007484"/>
    <x v="161"/>
    <s v="FORTALEZA"/>
    <s v="CE"/>
    <s v="PRIVADO"/>
    <s v="valeria.braga@cslbehring.com"/>
    <s v="kleber.silva@cslbehring.com"/>
    <s v="representante-EMH-NO@csl"/>
    <x v="3"/>
    <n v="25"/>
  </r>
  <r>
    <x v="0"/>
    <x v="1"/>
    <n v="62"/>
    <x v="1"/>
    <n v="5868278000280"/>
    <x v="163"/>
    <s v="FORTALEZA"/>
    <s v="CE"/>
    <s v="PRIVADO"/>
    <s v="valeria.braga@cslbehring.com"/>
    <s v="kleber.silva@cslbehring.com"/>
    <s v="representante-EMH-NO@csl"/>
    <x v="3"/>
    <n v="80"/>
  </r>
  <r>
    <x v="0"/>
    <x v="1"/>
    <n v="62"/>
    <x v="1"/>
    <n v="11794674000121"/>
    <x v="171"/>
    <s v="FORTALEZA"/>
    <s v="CE"/>
    <s v="PRIVADO"/>
    <s v="valeria.braga@cslbehring.com"/>
    <s v="kleber.silva@cslbehring.com"/>
    <s v="representante-EMH-NO@csl"/>
    <x v="3"/>
    <n v="12"/>
  </r>
  <r>
    <x v="0"/>
    <x v="1"/>
    <n v="62"/>
    <x v="1"/>
    <n v="10892164000124"/>
    <x v="164"/>
    <s v="RECIFE"/>
    <s v="PE"/>
    <s v="PRIVADO"/>
    <s v="valeria.braga@cslbehring.com"/>
    <s v="lenilson.silva@cslbehring.com"/>
    <s v="representante-EMH-NO@csl"/>
    <x v="3"/>
    <n v="5"/>
  </r>
  <r>
    <x v="0"/>
    <x v="1"/>
    <n v="62"/>
    <x v="1"/>
    <n v="10839561000132"/>
    <x v="179"/>
    <s v="RECIFE"/>
    <s v="PE"/>
    <s v="PRIVADO"/>
    <s v="valeria.braga@cslbehring.com"/>
    <s v="lenilson.silva@cslbehring.com"/>
    <s v="representante-EMH-NO@csl"/>
    <x v="3"/>
    <n v="30"/>
  </r>
  <r>
    <x v="0"/>
    <x v="1"/>
    <n v="62"/>
    <x v="1"/>
    <n v="1507901000137"/>
    <x v="181"/>
    <s v="NATAL"/>
    <s v="RN"/>
    <s v="PRIVADO"/>
    <s v="valeria.braga@cslbehring.com"/>
    <s v="lenilson.silva@cslbehring.com"/>
    <s v="representante-EMH-NO@csl"/>
    <x v="3"/>
    <n v="3"/>
  </r>
  <r>
    <x v="0"/>
    <x v="2"/>
    <n v="64"/>
    <x v="0"/>
    <n v="13952064000134"/>
    <x v="153"/>
    <s v="SALVADOR"/>
    <s v="BA"/>
    <s v="PRIVADO"/>
    <s v="valeria.braga@cslbehring.com"/>
    <s v="lais.magalhaes@cslbehring.com"/>
    <s v="representante-EMH-NO@csl"/>
    <x v="3"/>
    <n v="3"/>
  </r>
  <r>
    <x v="0"/>
    <x v="2"/>
    <n v="64"/>
    <x v="0"/>
    <n v="15194004000125"/>
    <x v="176"/>
    <s v="SALVADOR"/>
    <s v="BA"/>
    <s v="PRIVADO"/>
    <s v="valeria.braga@cslbehring.com"/>
    <s v="lais.magalhaes@cslbehring.com"/>
    <s v="representante-EMH-NO@csl"/>
    <x v="3"/>
    <n v="10"/>
  </r>
  <r>
    <x v="0"/>
    <x v="2"/>
    <n v="64"/>
    <x v="0"/>
    <n v="5469172000122"/>
    <x v="154"/>
    <s v="SALVADOR"/>
    <s v="BA"/>
    <s v="PRIVADO"/>
    <s v="valeria.braga@cslbehring.com"/>
    <s v="lais.magalhaes@cslbehring.com"/>
    <s v="representante-EMH-NO@csl"/>
    <x v="3"/>
    <n v="5"/>
  </r>
  <r>
    <x v="0"/>
    <x v="2"/>
    <n v="64"/>
    <x v="0"/>
    <n v="15166416000151"/>
    <x v="157"/>
    <s v="SALVADOR"/>
    <s v="BA"/>
    <s v="PRIVADO"/>
    <s v="valeria.braga@cslbehring.com"/>
    <s v="lais.magalhaes@cslbehring.com"/>
    <s v="representante-EMH-NO@csl"/>
    <x v="3"/>
    <n v="15"/>
  </r>
  <r>
    <x v="0"/>
    <x v="2"/>
    <n v="64"/>
    <x v="0"/>
    <n v="27372066000169"/>
    <x v="158"/>
    <s v="SALVADOR"/>
    <s v="BA"/>
    <s v="PRIVADO"/>
    <s v="valeria.braga@cslbehring.com"/>
    <s v="lais.magalhaes@cslbehring.com"/>
    <s v="representante-EMH-NO@csl"/>
    <x v="3"/>
    <n v="36"/>
  </r>
  <r>
    <x v="0"/>
    <x v="2"/>
    <n v="64"/>
    <x v="0"/>
    <n v="7245269000187"/>
    <x v="184"/>
    <s v="FORTALEZA"/>
    <s v="CE"/>
    <s v="PRIVADO"/>
    <s v="valeria.braga@cslbehring.com"/>
    <s v="kleber.silva@cslbehring.com"/>
    <s v="representante-EMH-NO@csl"/>
    <x v="3"/>
    <n v="3"/>
  </r>
  <r>
    <x v="0"/>
    <x v="2"/>
    <n v="64"/>
    <x v="0"/>
    <n v="29435005007484"/>
    <x v="161"/>
    <s v="FORTALEZA"/>
    <s v="CE"/>
    <s v="PRIVADO"/>
    <s v="valeria.braga@cslbehring.com"/>
    <s v="kleber.silva@cslbehring.com"/>
    <s v="representante-EMH-NO@csl"/>
    <x v="3"/>
    <n v="5"/>
  </r>
  <r>
    <x v="0"/>
    <x v="2"/>
    <n v="64"/>
    <x v="0"/>
    <n v="23443518000103"/>
    <x v="162"/>
    <s v="FORTALEZA"/>
    <s v="CE"/>
    <s v="PRIVADO"/>
    <s v="valeria.braga@cslbehring.com"/>
    <s v="kleber.silva@cslbehring.com"/>
    <s v="representante-EMH-NO@csl"/>
    <x v="3"/>
    <n v="3"/>
  </r>
  <r>
    <x v="0"/>
    <x v="2"/>
    <n v="64"/>
    <x v="0"/>
    <n v="5868278000280"/>
    <x v="163"/>
    <s v="FORTALEZA"/>
    <s v="CE"/>
    <s v="PRIVADO"/>
    <s v="valeria.braga@cslbehring.com"/>
    <s v="kleber.silva@cslbehring.com"/>
    <s v="representante-EMH-NO@csl"/>
    <x v="3"/>
    <n v="20"/>
  </r>
  <r>
    <x v="0"/>
    <x v="2"/>
    <n v="64"/>
    <x v="0"/>
    <n v="11794674000121"/>
    <x v="171"/>
    <s v="FORTALEZA"/>
    <s v="CE"/>
    <s v="PRIVADO"/>
    <s v="valeria.braga@cslbehring.com"/>
    <s v="kleber.silva@cslbehring.com"/>
    <s v="representante-EMH-NO@csl"/>
    <x v="3"/>
    <n v="9"/>
  </r>
  <r>
    <x v="0"/>
    <x v="2"/>
    <n v="64"/>
    <x v="0"/>
    <n v="41580077000165"/>
    <x v="185"/>
    <s v="FORTALEZA"/>
    <s v="CE"/>
    <s v="PRIVADO"/>
    <s v="valeria.braga@cslbehring.com"/>
    <s v="kleber.silva@cslbehring.com"/>
    <s v="representante-EMH-NO@csl"/>
    <x v="3"/>
    <n v="3"/>
  </r>
  <r>
    <x v="0"/>
    <x v="2"/>
    <n v="64"/>
    <x v="0"/>
    <n v="6047087001291"/>
    <x v="186"/>
    <s v="OLINDA"/>
    <s v="PE"/>
    <s v="PRIVADO"/>
    <s v="valeria.braga@cslbehring.com"/>
    <s v="lenilson.silva@cslbehring.com"/>
    <s v="representante-EMH-NO@csl"/>
    <x v="3"/>
    <n v="3"/>
  </r>
  <r>
    <x v="0"/>
    <x v="2"/>
    <n v="64"/>
    <x v="0"/>
    <n v="6047087009276"/>
    <x v="187"/>
    <s v="RECIFE"/>
    <s v="PE"/>
    <s v="PRIVADO"/>
    <s v="valeria.braga@cslbehring.com"/>
    <s v="lenilson.silva@cslbehring.com"/>
    <s v="representante-EMH-NO@csl"/>
    <x v="3"/>
    <n v="10"/>
  </r>
  <r>
    <x v="0"/>
    <x v="2"/>
    <n v="64"/>
    <x v="0"/>
    <n v="10892164000124"/>
    <x v="164"/>
    <s v="RECIFE"/>
    <s v="PE"/>
    <s v="PRIVADO"/>
    <s v="valeria.braga@cslbehring.com"/>
    <s v="lenilson.silva@cslbehring.com"/>
    <s v="representante-EMH-NO@csl"/>
    <x v="3"/>
    <n v="10"/>
  </r>
  <r>
    <x v="0"/>
    <x v="2"/>
    <n v="64"/>
    <x v="0"/>
    <n v="29435005009851"/>
    <x v="167"/>
    <s v="NATAL"/>
    <s v="RN"/>
    <s v="PRIVADO"/>
    <s v="valeria.braga@cslbehring.com"/>
    <s v="lenilson.silva@cslbehring.com"/>
    <s v="representante-EMH-NO@csl"/>
    <x v="3"/>
    <n v="130"/>
  </r>
  <r>
    <x v="0"/>
    <x v="2"/>
    <n v="64"/>
    <x v="0"/>
    <n v="820737000150"/>
    <x v="168"/>
    <s v="NATAL"/>
    <s v="RN"/>
    <s v="PRIVADO"/>
    <s v="valeria.braga@cslbehring.com"/>
    <s v="lenilson.silva@cslbehring.com"/>
    <s v="representante-EMH-NO@csl"/>
    <x v="3"/>
    <n v="10"/>
  </r>
  <r>
    <x v="0"/>
    <x v="2"/>
    <n v="64"/>
    <x v="0"/>
    <n v="1507901000137"/>
    <x v="181"/>
    <s v="NATAL"/>
    <s v="RN"/>
    <s v="PRIVADO"/>
    <s v="valeria.braga@cslbehring.com"/>
    <s v="lenilson.silva@cslbehring.com"/>
    <s v="representante-EMH-NO@csl"/>
    <x v="3"/>
    <n v="8"/>
  </r>
  <r>
    <x v="0"/>
    <x v="2"/>
    <n v="64"/>
    <x v="0"/>
    <n v="81887838001112"/>
    <x v="173"/>
    <s v="SÃO GONÇALO DO AMARANTE"/>
    <s v="RN"/>
    <s v="PRIVADO"/>
    <s v="valeria.braga@cslbehring.com"/>
    <s v="lenilson.silva@cslbehring.com"/>
    <s v="representante-EMH-NO@csl"/>
    <x v="3"/>
    <n v="50"/>
  </r>
  <r>
    <x v="0"/>
    <x v="2"/>
    <n v="64"/>
    <x v="0"/>
    <n v="13356779000124"/>
    <x v="188"/>
    <s v="ARACAJU"/>
    <s v="SE"/>
    <s v="PRIVADO"/>
    <s v="valeria.braga@cslbehring.com"/>
    <s v="lais.magalhaes@cslbehring.com"/>
    <s v="representante-EMH-NO@csl"/>
    <x v="3"/>
    <n v="8"/>
  </r>
  <r>
    <x v="0"/>
    <x v="2"/>
    <n v="62"/>
    <x v="1"/>
    <n v="13952064000134"/>
    <x v="153"/>
    <s v="SALVADOR"/>
    <s v="BA"/>
    <s v="PRIVADO"/>
    <s v="valeria.braga@cslbehring.com"/>
    <s v="lais.magalhaes@cslbehring.com"/>
    <s v="representante-EMH-NO@csl"/>
    <x v="3"/>
    <n v="2"/>
  </r>
  <r>
    <x v="0"/>
    <x v="2"/>
    <n v="62"/>
    <x v="1"/>
    <n v="13016092000140"/>
    <x v="155"/>
    <s v="SALVADOR"/>
    <s v="BA"/>
    <s v="PRIVADO"/>
    <s v="valeria.braga@cslbehring.com"/>
    <s v="lais.magalhaes@cslbehring.com"/>
    <s v="representante-EMH-NO@csl"/>
    <x v="3"/>
    <n v="18"/>
  </r>
  <r>
    <x v="0"/>
    <x v="2"/>
    <n v="62"/>
    <x v="1"/>
    <n v="15166416000151"/>
    <x v="157"/>
    <s v="SALVADOR"/>
    <s v="BA"/>
    <s v="PRIVADO"/>
    <s v="valeria.braga@cslbehring.com"/>
    <s v="lais.magalhaes@cslbehring.com"/>
    <s v="representante-EMH-NO@csl"/>
    <x v="3"/>
    <n v="6"/>
  </r>
  <r>
    <x v="0"/>
    <x v="2"/>
    <n v="62"/>
    <x v="1"/>
    <n v="27372066000169"/>
    <x v="158"/>
    <s v="SALVADOR"/>
    <s v="BA"/>
    <s v="PRIVADO"/>
    <s v="valeria.braga@cslbehring.com"/>
    <s v="lais.magalhaes@cslbehring.com"/>
    <s v="representante-EMH-NO@csl"/>
    <x v="3"/>
    <n v="35"/>
  </r>
  <r>
    <x v="0"/>
    <x v="2"/>
    <n v="62"/>
    <x v="1"/>
    <n v="12361267011802"/>
    <x v="169"/>
    <s v="FORTALEZA"/>
    <s v="CE"/>
    <s v="PRIVADO"/>
    <s v="valeria.braga@cslbehring.com"/>
    <s v="kleber.silva@cslbehring.com"/>
    <s v="representante-EMH-NO@csl"/>
    <x v="3"/>
    <n v="9"/>
  </r>
  <r>
    <x v="0"/>
    <x v="2"/>
    <n v="62"/>
    <x v="1"/>
    <n v="5868278000280"/>
    <x v="163"/>
    <s v="FORTALEZA"/>
    <s v="CE"/>
    <s v="PRIVADO"/>
    <s v="valeria.braga@cslbehring.com"/>
    <s v="kleber.silva@cslbehring.com"/>
    <s v="representante-EMH-NO@csl"/>
    <x v="3"/>
    <n v="19"/>
  </r>
  <r>
    <x v="0"/>
    <x v="2"/>
    <n v="62"/>
    <x v="1"/>
    <n v="10892164000124"/>
    <x v="164"/>
    <s v="RECIFE"/>
    <s v="PE"/>
    <s v="PRIVADO"/>
    <s v="valeria.braga@cslbehring.com"/>
    <s v="lenilson.silva@cslbehring.com"/>
    <s v="representante-EMH-NO@csl"/>
    <x v="3"/>
    <n v="6"/>
  </r>
  <r>
    <x v="0"/>
    <x v="2"/>
    <n v="62"/>
    <x v="1"/>
    <n v="8319329000121"/>
    <x v="172"/>
    <s v="NATAL"/>
    <s v="RN"/>
    <s v="PRIVADO"/>
    <s v="valeria.braga@cslbehring.com"/>
    <s v="lenilson.silva@cslbehring.com"/>
    <s v="representante-EMH-NO@csl"/>
    <x v="3"/>
    <n v="8"/>
  </r>
  <r>
    <x v="0"/>
    <x v="2"/>
    <n v="62"/>
    <x v="1"/>
    <n v="29435005009851"/>
    <x v="167"/>
    <s v="NATAL"/>
    <s v="RN"/>
    <s v="PRIVADO"/>
    <s v="valeria.braga@cslbehring.com"/>
    <s v="lenilson.silva@cslbehring.com"/>
    <s v="representante-EMH-NO@csl"/>
    <x v="3"/>
    <n v="8"/>
  </r>
  <r>
    <x v="0"/>
    <x v="2"/>
    <n v="62"/>
    <x v="1"/>
    <n v="1507901000137"/>
    <x v="181"/>
    <s v="NATAL"/>
    <s v="RN"/>
    <s v="PRIVADO"/>
    <s v="valeria.braga@cslbehring.com"/>
    <s v="lenilson.silva@cslbehring.com"/>
    <s v="representante-EMH-NO@csl"/>
    <x v="3"/>
    <n v="1"/>
  </r>
  <r>
    <x v="0"/>
    <x v="2"/>
    <n v="62"/>
    <x v="1"/>
    <n v="81887838001112"/>
    <x v="173"/>
    <s v="SÃO GONÇALO DO AMARANTE"/>
    <s v="RN"/>
    <s v="PRIVADO"/>
    <s v="valeria.braga@cslbehring.com"/>
    <s v="lenilson.silva@cslbehring.com"/>
    <s v="representante-EMH-NO@csl"/>
    <x v="3"/>
    <n v="4"/>
  </r>
  <r>
    <x v="0"/>
    <x v="0"/>
    <n v="64"/>
    <x v="0"/>
    <n v="9609235000230"/>
    <x v="189"/>
    <s v="RIO DE JANEIRO"/>
    <s v="RJ"/>
    <s v="PUBLICO"/>
    <s v="eveline.goulart@cslbehring.com"/>
    <s v="marcus.bastos@cslbehring.com"/>
    <s v="representante-EMH-SUL@csl"/>
    <x v="2"/>
    <n v="10"/>
  </r>
  <r>
    <x v="0"/>
    <x v="0"/>
    <n v="64"/>
    <x v="0"/>
    <n v="394544021182"/>
    <x v="190"/>
    <s v="RIO DE JANEIRO"/>
    <s v="RJ"/>
    <s v="PUBLICO"/>
    <s v="eveline.goulart@cslbehring.com"/>
    <s v="romeu.soares@cslbehring.com"/>
    <s v="representante-EMH-SUL@csl"/>
    <x v="2"/>
    <n v="35"/>
  </r>
  <r>
    <x v="0"/>
    <x v="0"/>
    <n v="64"/>
    <x v="0"/>
    <n v="394544017150"/>
    <x v="191"/>
    <s v="RIO DE JANEIRO"/>
    <s v="RJ"/>
    <s v="PUBLICO"/>
    <s v="eveline.goulart@cslbehring.com"/>
    <s v="marcus.bastos@cslbehring.com"/>
    <s v="representante-EMH-SUL@csl"/>
    <x v="2"/>
    <n v="25"/>
  </r>
  <r>
    <x v="0"/>
    <x v="0"/>
    <n v="62"/>
    <x v="1"/>
    <n v="394544021344"/>
    <x v="192"/>
    <s v="RIO DE JANEIRO"/>
    <s v="RJ"/>
    <s v="PUBLICO"/>
    <s v="eveline.goulart@cslbehring.com"/>
    <s v="romeu.soares@cslbehring.com"/>
    <s v="representante-EMH-SUL@csl"/>
    <x v="2"/>
    <n v="120"/>
  </r>
  <r>
    <x v="0"/>
    <x v="0"/>
    <n v="66"/>
    <x v="2"/>
    <n v="87958625000149"/>
    <x v="193"/>
    <s v="PORTO ALEGRE"/>
    <s v="RS"/>
    <s v="PUBLICO"/>
    <s v="michele.moraes@cslbehring.com"/>
    <s v="aline.fonseca@cslbehring.com"/>
    <s v="representante-EMH-SUL@csl"/>
    <x v="2"/>
    <n v="21"/>
  </r>
  <r>
    <x v="0"/>
    <x v="0"/>
    <n v="66"/>
    <x v="2"/>
    <n v="8062411958"/>
    <x v="194"/>
    <s v="BLUMENAU"/>
    <s v="SC"/>
    <s v="PESSOA FISICA"/>
    <s v="michele.moraes@cslbehring.com"/>
    <s v="fernanda.bornhausen@cslbehring.com"/>
    <s v="representante-EMH-SUL@csl"/>
    <x v="2"/>
    <n v="20"/>
  </r>
  <r>
    <x v="0"/>
    <x v="0"/>
    <n v="64"/>
    <x v="0"/>
    <n v="87020517000120"/>
    <x v="195"/>
    <s v="PORTO ALEGRE"/>
    <s v="RS"/>
    <s v="PUBLICO"/>
    <s v="michele.moraes@cslbehring.com"/>
    <s v="aline.fonseca@cslbehring.com"/>
    <s v="representante-EMH-SUL@csl"/>
    <x v="2"/>
    <n v="5"/>
  </r>
  <r>
    <x v="0"/>
    <x v="0"/>
    <n v="62"/>
    <x v="1"/>
    <n v="87020517000120"/>
    <x v="195"/>
    <s v="PORTO ALEGRE"/>
    <s v="RS"/>
    <s v="PUBLICO"/>
    <s v="michele.moraes@cslbehring.com"/>
    <s v="aline.fonseca@cslbehring.com"/>
    <s v="representante-EMH-SUL@csl"/>
    <x v="2"/>
    <n v="20"/>
  </r>
  <r>
    <x v="0"/>
    <x v="0"/>
    <n v="62"/>
    <x v="1"/>
    <n v="15126437003401"/>
    <x v="196"/>
    <s v="FLORIANÓPOLIS"/>
    <s v="SC"/>
    <s v="PUBLICO"/>
    <s v="michele.moraes@cslbehring.com"/>
    <s v="fernanda.bornhausen@cslbehring.com"/>
    <s v="representante-EMH-SUL@csl"/>
    <x v="2"/>
    <n v="3"/>
  </r>
  <r>
    <x v="0"/>
    <x v="0"/>
    <n v="66"/>
    <x v="2"/>
    <n v="394544000851"/>
    <x v="197"/>
    <s v="BRASÍLIA"/>
    <s v="DF"/>
    <s v="PUBLICO"/>
    <s v="ministerio.saude@vago"/>
    <s v="ministerio.saude@vago"/>
    <s v="ministerio.saude@vago"/>
    <x v="1"/>
    <n v="257"/>
  </r>
  <r>
    <x v="0"/>
    <x v="0"/>
    <n v="62"/>
    <x v="1"/>
    <n v="15126437000496"/>
    <x v="198"/>
    <s v="SÃO LUÍS"/>
    <s v="MA"/>
    <s v="PUBLICO"/>
    <s v="representante-ESP-NO@csl"/>
    <s v="kleber.silva@cslbehring.com"/>
    <s v="wladimir.campelo@cslbehring.com"/>
    <x v="3"/>
    <n v="10"/>
  </r>
  <r>
    <x v="0"/>
    <x v="0"/>
    <n v="64"/>
    <x v="0"/>
    <n v="60448040000122"/>
    <x v="199"/>
    <s v="SÃO PAULO"/>
    <s v="SP"/>
    <s v="PUBLICO"/>
    <s v="representante-ESP-SP@csl"/>
    <s v="vago.HSP.SPC@vago.com"/>
    <s v="christiane.garcia@cslbehring.com"/>
    <x v="0"/>
    <n v="43"/>
  </r>
  <r>
    <x v="0"/>
    <x v="0"/>
    <n v="62"/>
    <x v="1"/>
    <n v="60448040000122"/>
    <x v="199"/>
    <s v="SÃO PAULO"/>
    <s v="SP"/>
    <s v="PUBLICO"/>
    <s v="representante-ESP-SP@csl"/>
    <s v="vago.HSP.SPC@vago.com"/>
    <s v="christiane.garcia@cslbehring.com"/>
    <x v="0"/>
    <n v="206"/>
  </r>
  <r>
    <x v="0"/>
    <x v="0"/>
    <n v="66"/>
    <x v="2"/>
    <n v="14961477664"/>
    <x v="200"/>
    <s v="SABARÁ"/>
    <s v="MG"/>
    <s v="PESSOA FISICA"/>
    <s v="representante-ESP-SUL@csl"/>
    <s v="representante-HSP-SUL@csl"/>
    <s v="iwens.silva@cslbehring.com"/>
    <x v="2"/>
    <n v="1"/>
  </r>
  <r>
    <x v="0"/>
    <x v="0"/>
    <n v="66"/>
    <x v="2"/>
    <n v="24464109000229"/>
    <x v="201"/>
    <s v="MACEIÓ"/>
    <s v="AL"/>
    <s v="PUBLICO"/>
    <s v="valeria.braga@cslbehring.com"/>
    <s v="lais.magalhaes@cslbehring.com"/>
    <s v="representante-EMH-NO@csl"/>
    <x v="3"/>
    <n v="27"/>
  </r>
  <r>
    <x v="0"/>
    <x v="0"/>
    <n v="66"/>
    <x v="2"/>
    <n v="74031865000151"/>
    <x v="202"/>
    <s v="FORTALEZA"/>
    <s v="CE"/>
    <s v="PUBLICO"/>
    <s v="valeria.braga@cslbehring.com"/>
    <s v="kleber.silva@cslbehring.com"/>
    <s v="representante-EMH-NO@csl"/>
    <x v="3"/>
    <n v="108"/>
  </r>
  <r>
    <x v="0"/>
    <x v="0"/>
    <n v="66"/>
    <x v="2"/>
    <n v="11621190471"/>
    <x v="203"/>
    <s v="FORTALEZA"/>
    <s v="CE"/>
    <s v="PESSOA FISICA"/>
    <s v="valeria.braga@cslbehring.com"/>
    <s v="kleber.silva@cslbehring.com"/>
    <s v="representante-EMH-NO@csl"/>
    <x v="3"/>
    <n v="18"/>
  </r>
  <r>
    <x v="0"/>
    <x v="0"/>
    <n v="66"/>
    <x v="2"/>
    <n v="17696364472"/>
    <x v="204"/>
    <s v="JOÃO PESSOA"/>
    <s v="PB"/>
    <s v="PESSOA FISICA"/>
    <s v="valeria.braga@cslbehring.com"/>
    <s v="lenilson.silva@cslbehring.com"/>
    <s v="representante-EMH-NO@csl"/>
    <x v="3"/>
    <n v="1"/>
  </r>
  <r>
    <x v="0"/>
    <x v="0"/>
    <n v="64"/>
    <x v="0"/>
    <n v="15126437000224"/>
    <x v="205"/>
    <s v="TERESINA"/>
    <s v="PI"/>
    <s v="PUBLICO"/>
    <s v="valeria.braga@cslbehring.com"/>
    <s v="kleber.silva@cslbehring.com"/>
    <s v="representante-EMH-NO@csl"/>
    <x v="3"/>
    <n v="30"/>
  </r>
  <r>
    <x v="0"/>
    <x v="1"/>
    <n v="66"/>
    <x v="2"/>
    <n v="80673411000187"/>
    <x v="206"/>
    <s v="FLORIANÓPOLIS"/>
    <s v="SC"/>
    <s v="PUBLICO"/>
    <s v="michele.moraes@cslbehring.com"/>
    <s v="fernanda.bornhausen@cslbehring.com"/>
    <s v="representante-EMH-SUL@csl"/>
    <x v="2"/>
    <n v="150"/>
  </r>
  <r>
    <x v="0"/>
    <x v="1"/>
    <n v="64"/>
    <x v="0"/>
    <n v="92787118000120"/>
    <x v="207"/>
    <s v="PORTO ALEGRE"/>
    <s v="RS"/>
    <s v="PUBLICO"/>
    <s v="michele.moraes@cslbehring.com"/>
    <s v="aline.fonseca@cslbehring.com"/>
    <s v="representante-EMH-SUL@csl"/>
    <x v="2"/>
    <n v="3"/>
  </r>
  <r>
    <x v="0"/>
    <x v="1"/>
    <n v="64"/>
    <x v="0"/>
    <n v="92963560000160"/>
    <x v="208"/>
    <s v="PORTO ALEGRE"/>
    <s v="RS"/>
    <s v="PUBLICO"/>
    <s v="michele.moraes@cslbehring.com"/>
    <s v="aline.fonseca@cslbehring.com"/>
    <s v="representante-EMH-SUL@csl"/>
    <x v="2"/>
    <n v="10"/>
  </r>
  <r>
    <x v="0"/>
    <x v="1"/>
    <n v="62"/>
    <x v="1"/>
    <n v="87020517000120"/>
    <x v="195"/>
    <s v="PORTO ALEGRE"/>
    <s v="RS"/>
    <s v="PUBLICO"/>
    <s v="michele.moraes@cslbehring.com"/>
    <s v="aline.fonseca@cslbehring.com"/>
    <s v="representante-EMH-SUL@csl"/>
    <x v="2"/>
    <n v="10"/>
  </r>
  <r>
    <x v="0"/>
    <x v="1"/>
    <n v="62"/>
    <x v="1"/>
    <n v="92787118000120"/>
    <x v="207"/>
    <s v="PORTO ALEGRE"/>
    <s v="RS"/>
    <s v="PUBLICO"/>
    <s v="michele.moraes@cslbehring.com"/>
    <s v="aline.fonseca@cslbehring.com"/>
    <s v="representante-EMH-SUL@csl"/>
    <x v="2"/>
    <n v="8"/>
  </r>
  <r>
    <x v="0"/>
    <x v="1"/>
    <n v="64"/>
    <x v="0"/>
    <n v="60448040000122"/>
    <x v="199"/>
    <s v="SÃO PAULO"/>
    <s v="SP"/>
    <s v="PUBLICO"/>
    <s v="representante-ESP-SP@csl"/>
    <s v="vago.HSP.SPC@vago.com"/>
    <s v="christiane.garcia@cslbehring.com"/>
    <x v="0"/>
    <n v="156"/>
  </r>
  <r>
    <x v="0"/>
    <x v="1"/>
    <n v="66"/>
    <x v="2"/>
    <n v="24464109000229"/>
    <x v="201"/>
    <s v="MACEIÓ"/>
    <s v="AL"/>
    <s v="PUBLICO"/>
    <s v="valeria.braga@cslbehring.com"/>
    <s v="lais.magalhaes@cslbehring.com"/>
    <s v="representante-EMH-NO@csl"/>
    <x v="3"/>
    <n v="14"/>
  </r>
  <r>
    <x v="0"/>
    <x v="1"/>
    <n v="64"/>
    <x v="0"/>
    <n v="5816630000152"/>
    <x v="209"/>
    <s v="SALVADOR"/>
    <s v="BA"/>
    <s v="PUBLICO"/>
    <s v="valeria.braga@cslbehring.com"/>
    <s v="lais.magalhaes@cslbehring.com"/>
    <s v="representante-EMH-NO@csl"/>
    <x v="3"/>
    <n v="3"/>
  </r>
  <r>
    <x v="0"/>
    <x v="1"/>
    <n v="62"/>
    <x v="1"/>
    <n v="12200259000165"/>
    <x v="210"/>
    <s v="MACEIÓ"/>
    <s v="AL"/>
    <s v="PUBLICO"/>
    <s v="valeria.braga@cslbehring.com"/>
    <s v="lais.magalhaes@cslbehring.com"/>
    <s v="representante-EMH-NO@csl"/>
    <x v="3"/>
    <n v="120"/>
  </r>
  <r>
    <x v="0"/>
    <x v="1"/>
    <n v="62"/>
    <x v="1"/>
    <n v="7835044000180"/>
    <x v="211"/>
    <s v="FORTALEZA"/>
    <s v="CE"/>
    <s v="PUBLICO"/>
    <s v="valeria.braga@cslbehring.com"/>
    <s v="kleber.silva@cslbehring.com"/>
    <s v="representante-EMH-NO@csl"/>
    <x v="3"/>
    <n v="20"/>
  </r>
  <r>
    <x v="0"/>
    <x v="2"/>
    <n v="62"/>
    <x v="1"/>
    <n v="12474705000120"/>
    <x v="212"/>
    <s v="BOTUCATU"/>
    <s v="SP"/>
    <s v="PUBLICO"/>
    <s v="bruna.claro@cslbehring.com"/>
    <s v="artur.junior@cslbehring.com"/>
    <s v="representante-EMH-SP@csl"/>
    <x v="0"/>
    <n v="4"/>
  </r>
  <r>
    <x v="0"/>
    <x v="2"/>
    <n v="64"/>
    <x v="0"/>
    <n v="394544021263"/>
    <x v="213"/>
    <s v="RIO DE JANEIRO"/>
    <s v="RJ"/>
    <s v="PUBLICO"/>
    <s v="eveline.goulart@cslbehring.com"/>
    <s v="marcus.bastos@cslbehring.com"/>
    <s v="representante-EMH-SUL@csl"/>
    <x v="2"/>
    <n v="30"/>
  </r>
  <r>
    <x v="0"/>
    <x v="2"/>
    <n v="66"/>
    <x v="2"/>
    <n v="8597121000174"/>
    <x v="214"/>
    <s v="CURITIBA"/>
    <s v="PR"/>
    <s v="PUBLICO"/>
    <s v="michele.moraes@cslbehring.com"/>
    <s v="fernanda.bornhausen@cslbehring.com"/>
    <s v="representante-EMH-SUL@csl"/>
    <x v="2"/>
    <n v="176"/>
  </r>
  <r>
    <x v="0"/>
    <x v="2"/>
    <n v="64"/>
    <x v="0"/>
    <n v="87020517000120"/>
    <x v="195"/>
    <s v="PORTO ALEGRE"/>
    <s v="RS"/>
    <s v="PUBLICO"/>
    <s v="michele.moraes@cslbehring.com"/>
    <s v="aline.fonseca@cslbehring.com"/>
    <s v="representante-EMH-SUL@csl"/>
    <x v="2"/>
    <n v="26"/>
  </r>
  <r>
    <x v="0"/>
    <x v="2"/>
    <n v="64"/>
    <x v="0"/>
    <n v="92963560000160"/>
    <x v="208"/>
    <s v="PORTO ALEGRE"/>
    <s v="RS"/>
    <s v="PUBLICO"/>
    <s v="michele.moraes@cslbehring.com"/>
    <s v="aline.fonseca@cslbehring.com"/>
    <s v="representante-EMH-SUL@csl"/>
    <x v="2"/>
    <n v="20"/>
  </r>
  <r>
    <x v="0"/>
    <x v="2"/>
    <n v="62"/>
    <x v="1"/>
    <n v="87020517000120"/>
    <x v="195"/>
    <s v="PORTO ALEGRE"/>
    <s v="RS"/>
    <s v="PUBLICO"/>
    <s v="michele.moraes@cslbehring.com"/>
    <s v="aline.fonseca@cslbehring.com"/>
    <s v="representante-EMH-SUL@csl"/>
    <x v="2"/>
    <n v="20"/>
  </r>
  <r>
    <x v="0"/>
    <x v="2"/>
    <n v="62"/>
    <x v="1"/>
    <n v="92963560000160"/>
    <x v="208"/>
    <s v="PORTO ALEGRE"/>
    <s v="RS"/>
    <s v="PUBLICO"/>
    <s v="michele.moraes@cslbehring.com"/>
    <s v="aline.fonseca@cslbehring.com"/>
    <s v="representante-EMH-SUL@csl"/>
    <x v="2"/>
    <n v="10"/>
  </r>
  <r>
    <x v="0"/>
    <x v="2"/>
    <n v="62"/>
    <x v="1"/>
    <n v="15126437001972"/>
    <x v="215"/>
    <s v="SANTA MARIA"/>
    <s v="RS"/>
    <s v="PUBLICO"/>
    <s v="michele.moraes@cslbehring.com"/>
    <s v="aline.fonseca@cslbehring.com"/>
    <s v="representante-EMH-SUL@csl"/>
    <x v="2"/>
    <n v="10"/>
  </r>
  <r>
    <x v="0"/>
    <x v="2"/>
    <n v="66"/>
    <x v="2"/>
    <n v="394544000851"/>
    <x v="197"/>
    <s v="BRASÍLIA"/>
    <s v="DF"/>
    <s v="PUBLICO"/>
    <s v="ministerio.saude@vago"/>
    <s v="ministerio.saude@vago"/>
    <s v="ministerio.saude@vago"/>
    <x v="1"/>
    <n v="6"/>
  </r>
  <r>
    <x v="0"/>
    <x v="2"/>
    <n v="66"/>
    <x v="2"/>
    <n v="6190522000180"/>
    <x v="216"/>
    <s v="RIO VERDE"/>
    <s v="GO"/>
    <s v="PUBLICO"/>
    <s v="representante-ESP-NO@csl"/>
    <s v="karen.rosa@cslbehring.com"/>
    <s v="representante-EMH-NO@csl"/>
    <x v="3"/>
    <n v="48"/>
  </r>
  <r>
    <x v="0"/>
    <x v="2"/>
    <n v="62"/>
    <x v="1"/>
    <n v="15126437000496"/>
    <x v="198"/>
    <s v="SÃO LUÍS"/>
    <s v="MA"/>
    <s v="PUBLICO"/>
    <s v="representante-ESP-NO@csl"/>
    <s v="kleber.silva@cslbehring.com"/>
    <s v="wladimir.campelo@cslbehring.com"/>
    <x v="3"/>
    <n v="12"/>
  </r>
  <r>
    <x v="0"/>
    <x v="2"/>
    <n v="64"/>
    <x v="0"/>
    <n v="60448040000122"/>
    <x v="199"/>
    <s v="SÃO PAULO"/>
    <s v="SP"/>
    <s v="PUBLICO"/>
    <s v="representante-ESP-SP@csl"/>
    <s v="vago.HSP.SPC@vago.com"/>
    <s v="christiane.garcia@cslbehring.com"/>
    <x v="0"/>
    <n v="151"/>
  </r>
  <r>
    <x v="0"/>
    <x v="2"/>
    <n v="62"/>
    <x v="1"/>
    <n v="60448040000122"/>
    <x v="199"/>
    <s v="SÃO PAULO"/>
    <s v="SP"/>
    <s v="PUBLICO"/>
    <s v="representante-ESP-SP@csl"/>
    <s v="vago.HSP.SPC@vago.com"/>
    <s v="christiane.garcia@cslbehring.com"/>
    <x v="0"/>
    <n v="255"/>
  </r>
  <r>
    <x v="0"/>
    <x v="2"/>
    <n v="66"/>
    <x v="2"/>
    <n v="13607725616"/>
    <x v="217"/>
    <s v="BELO HORIZONTE"/>
    <s v="MG"/>
    <s v="PESSOA FISICA"/>
    <s v="representante-ESP-SUL@csl"/>
    <s v="representante-HSP-SUL@csl"/>
    <s v="iwens.silva@cslbehring.com"/>
    <x v="2"/>
    <n v="9"/>
  </r>
  <r>
    <x v="0"/>
    <x v="2"/>
    <n v="66"/>
    <x v="2"/>
    <n v="24464109000229"/>
    <x v="201"/>
    <s v="MACEIÓ"/>
    <s v="AL"/>
    <s v="PUBLICO"/>
    <s v="valeria.braga@cslbehring.com"/>
    <s v="lais.magalhaes@cslbehring.com"/>
    <s v="representante-EMH-NO@csl"/>
    <x v="3"/>
    <n v="68"/>
  </r>
  <r>
    <x v="0"/>
    <x v="2"/>
    <n v="66"/>
    <x v="2"/>
    <n v="17696364472"/>
    <x v="204"/>
    <s v="JOÃO PESSOA"/>
    <s v="PB"/>
    <s v="PESSOA FISICA"/>
    <s v="valeria.braga@cslbehring.com"/>
    <s v="lenilson.silva@cslbehring.com"/>
    <s v="representante-EMH-NO@csl"/>
    <x v="3"/>
    <n v="2"/>
  </r>
  <r>
    <x v="0"/>
    <x v="2"/>
    <n v="66"/>
    <x v="2"/>
    <n v="83925694404"/>
    <x v="218"/>
    <s v="JOÃO PESSOA"/>
    <s v="PB"/>
    <s v="PESSOA FISICA"/>
    <s v="valeria.braga@cslbehring.com"/>
    <s v="lenilson.silva@cslbehring.com"/>
    <s v="representante-EMH-NO@csl"/>
    <x v="3"/>
    <n v="24"/>
  </r>
  <r>
    <x v="0"/>
    <x v="2"/>
    <n v="66"/>
    <x v="2"/>
    <n v="8977546460"/>
    <x v="219"/>
    <s v="RECIFE"/>
    <s v="PE"/>
    <s v="PESSOA FISICA"/>
    <s v="valeria.braga@cslbehring.com"/>
    <s v="lenilson.silva@cslbehring.com"/>
    <s v="representante-EMH-NO@csl"/>
    <x v="3"/>
    <n v="3"/>
  </r>
  <r>
    <x v="0"/>
    <x v="2"/>
    <n v="64"/>
    <x v="0"/>
    <n v="5816630000152"/>
    <x v="209"/>
    <s v="SALVADOR"/>
    <s v="BA"/>
    <s v="PUBLICO"/>
    <s v="valeria.braga@cslbehring.com"/>
    <s v="lais.magalhaes@cslbehring.com"/>
    <s v="representante-EMH-NO@csl"/>
    <x v="3"/>
    <n v="10"/>
  </r>
  <r>
    <x v="0"/>
    <x v="2"/>
    <n v="64"/>
    <x v="0"/>
    <n v="15126437001468"/>
    <x v="220"/>
    <s v="FORTALEZA"/>
    <s v="CE"/>
    <s v="PUBLICO"/>
    <s v="valeria.braga@cslbehring.com"/>
    <s v="kleber.silva@cslbehring.com"/>
    <s v="representante-EMH-NO@csl"/>
    <x v="3"/>
    <n v="20"/>
  </r>
  <r>
    <x v="0"/>
    <x v="2"/>
    <n v="64"/>
    <x v="0"/>
    <n v="28102490000156"/>
    <x v="221"/>
    <s v="FORTALEZA"/>
    <s v="CE"/>
    <s v="PESSOA FISICA"/>
    <s v="valeria.braga@cslbehring.com"/>
    <s v="kleber.silva@cslbehring.com"/>
    <s v="representante-EMH-NO@csl"/>
    <x v="3"/>
    <n v="10"/>
  </r>
  <r>
    <x v="0"/>
    <x v="2"/>
    <n v="62"/>
    <x v="1"/>
    <n v="5816630000152"/>
    <x v="209"/>
    <s v="SALVADOR"/>
    <s v="BA"/>
    <s v="PUBLICO"/>
    <s v="valeria.braga@cslbehring.com"/>
    <s v="lais.magalhaes@cslbehring.com"/>
    <s v="representante-EMH-NO@csl"/>
    <x v="3"/>
    <n v="17"/>
  </r>
  <r>
    <x v="0"/>
    <x v="2"/>
    <n v="62"/>
    <x v="1"/>
    <n v="15126437001468"/>
    <x v="220"/>
    <s v="FORTALEZA"/>
    <s v="CE"/>
    <s v="PUBLICO"/>
    <s v="valeria.braga@cslbehring.com"/>
    <s v="kleber.silva@cslbehring.com"/>
    <s v="representante-EMH-NO@csl"/>
    <x v="3"/>
    <n v="15"/>
  </r>
  <r>
    <x v="0"/>
    <x v="2"/>
    <n v="62"/>
    <x v="1"/>
    <n v="28102490000156"/>
    <x v="221"/>
    <s v="FORTALEZA"/>
    <s v="CE"/>
    <s v="PESSOA FISICA"/>
    <s v="valeria.braga@cslbehring.com"/>
    <s v="kleber.silva@cslbehring.com"/>
    <s v="representante-EMH-NO@csl"/>
    <x v="3"/>
    <n v="10"/>
  </r>
  <r>
    <x v="0"/>
    <x v="2"/>
    <n v="62"/>
    <x v="1"/>
    <n v="74031865000151"/>
    <x v="202"/>
    <s v="FORTALEZA"/>
    <s v="CE"/>
    <s v="PUBLICO"/>
    <s v="valeria.braga@cslbehring.com"/>
    <s v="kleber.silva@cslbehring.com"/>
    <s v="representante-EMH-NO@csl"/>
    <x v="3"/>
    <n v="60"/>
  </r>
  <r>
    <x v="0"/>
    <x v="2"/>
    <n v="62"/>
    <x v="1"/>
    <n v="11022597001325"/>
    <x v="222"/>
    <s v="RECIFE"/>
    <s v="PE"/>
    <s v="PUBLICO"/>
    <s v="valeria.braga@cslbehring.com"/>
    <s v="lenilson.silva@cslbehring.com"/>
    <s v="representante-EMH-NO@csl"/>
    <x v="3"/>
    <n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5">
  <r>
    <x v="0"/>
    <x v="0"/>
    <n v="66"/>
    <x v="0"/>
    <n v="24464109000229"/>
    <x v="0"/>
    <s v="MACEIÓ"/>
    <s v="AL"/>
    <s v="PUBLICO"/>
    <x v="0"/>
    <s v="LAIS MAGALHAES HSP (BA/AL/SE)"/>
    <s v="20"/>
    <x v="0"/>
    <n v="27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27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27"/>
  </r>
  <r>
    <x v="0"/>
    <x v="0"/>
    <n v="66"/>
    <x v="0"/>
    <n v="74031865000151"/>
    <x v="1"/>
    <s v="FORTALEZA"/>
    <s v="CE"/>
    <s v="PUBLICO"/>
    <x v="3"/>
    <s v="KLEBER SILVA HSP (CE/MA/PI)"/>
    <s v="20"/>
    <x v="0"/>
    <n v="108"/>
  </r>
  <r>
    <x v="0"/>
    <x v="0"/>
    <n v="66"/>
    <x v="0"/>
    <n v="74031865000151"/>
    <x v="1"/>
    <s v="FORTALEZA"/>
    <s v="CE"/>
    <s v="PUBLICO"/>
    <x v="1"/>
    <s v="(Vazio) EMH (AL/BA/CE/GO/MS/MT/PB/PE/PI/RN/SE/TO)"/>
    <s v="30"/>
    <x v="1"/>
    <n v="108"/>
  </r>
  <r>
    <x v="0"/>
    <x v="0"/>
    <n v="66"/>
    <x v="0"/>
    <n v="74031865000151"/>
    <x v="1"/>
    <s v="FORTALEZA"/>
    <s v="CE"/>
    <s v="PUBLICO"/>
    <x v="2"/>
    <s v="VALERIA BRAGA ESP (CE/MA/PI/BA/AL/SE/PB/PE/RN)"/>
    <s v="10"/>
    <x v="2"/>
    <n v="108"/>
  </r>
  <r>
    <x v="0"/>
    <x v="0"/>
    <n v="66"/>
    <x v="0"/>
    <n v="11621190471"/>
    <x v="2"/>
    <s v="FORTALEZA"/>
    <s v="CE"/>
    <s v="PESSOA FISICA"/>
    <x v="3"/>
    <s v="KLEBER SILVA HSP (CE/MA/PI)"/>
    <s v="20"/>
    <x v="0"/>
    <n v="18"/>
  </r>
  <r>
    <x v="0"/>
    <x v="0"/>
    <n v="66"/>
    <x v="0"/>
    <n v="11621190471"/>
    <x v="2"/>
    <s v="FORTALEZA"/>
    <s v="CE"/>
    <s v="PESSOA FISICA"/>
    <x v="1"/>
    <s v="(Vazio) EMH (AL/BA/CE/GO/MS/MT/PB/PE/PI/RN/SE/TO)"/>
    <s v="30"/>
    <x v="1"/>
    <n v="18"/>
  </r>
  <r>
    <x v="0"/>
    <x v="0"/>
    <n v="66"/>
    <x v="0"/>
    <n v="11621190471"/>
    <x v="2"/>
    <s v="FORTALEZA"/>
    <s v="CE"/>
    <s v="PESSOA FISICA"/>
    <x v="2"/>
    <s v="VALERIA BRAGA ESP (CE/MA/PI/BA/AL/SE/PB/PE/RN)"/>
    <s v="10"/>
    <x v="2"/>
    <n v="18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394544000851"/>
    <x v="3"/>
    <s v="BRASÍLIA"/>
    <s v="DF"/>
    <s v="PUBLICO"/>
    <x v="4"/>
    <s v="MS"/>
    <m/>
    <x v="3"/>
    <n v="257"/>
  </r>
  <r>
    <x v="0"/>
    <x v="0"/>
    <n v="66"/>
    <x v="0"/>
    <n v="14961477664"/>
    <x v="4"/>
    <s v="SABARÁ"/>
    <s v="MG"/>
    <s v="PESSOA FISICA"/>
    <x v="5"/>
    <s v="IWENS SILVA EMH (MG/ES)"/>
    <s v="30"/>
    <x v="1"/>
    <n v="1"/>
  </r>
  <r>
    <x v="0"/>
    <x v="0"/>
    <n v="66"/>
    <x v="0"/>
    <n v="14961477664"/>
    <x v="4"/>
    <s v="SABARÁ"/>
    <s v="MG"/>
    <s v="PESSOA FISICA"/>
    <x v="6"/>
    <s v="(Vazio) ESP (ES/MG)"/>
    <s v="10"/>
    <x v="2"/>
    <n v="1"/>
  </r>
  <r>
    <x v="0"/>
    <x v="0"/>
    <n v="66"/>
    <x v="0"/>
    <n v="14961477664"/>
    <x v="4"/>
    <s v="SABARÁ"/>
    <s v="MG"/>
    <s v="PESSOA FISICA"/>
    <x v="7"/>
    <s v="(Vazio) HSP (ES/MG)"/>
    <s v="20"/>
    <x v="0"/>
    <n v="1"/>
  </r>
  <r>
    <x v="0"/>
    <x v="0"/>
    <n v="66"/>
    <x v="0"/>
    <n v="17696364472"/>
    <x v="5"/>
    <s v="JOÃO PESSOA"/>
    <s v="PB"/>
    <s v="PESSOA FISICA"/>
    <x v="8"/>
    <s v="LENILSON SILVA HSP (PB/PE/RN)"/>
    <s v="20"/>
    <x v="0"/>
    <n v="1"/>
  </r>
  <r>
    <x v="0"/>
    <x v="0"/>
    <n v="66"/>
    <x v="0"/>
    <n v="17696364472"/>
    <x v="5"/>
    <s v="JOÃO PESSOA"/>
    <s v="PB"/>
    <s v="PESSOA FISICA"/>
    <x v="1"/>
    <s v="(Vazio) EMH (AL/BA/CE/GO/MS/MT/PB/PE/PI/RN/SE/TO)"/>
    <s v="30"/>
    <x v="1"/>
    <n v="1"/>
  </r>
  <r>
    <x v="0"/>
    <x v="0"/>
    <n v="66"/>
    <x v="0"/>
    <n v="17696364472"/>
    <x v="5"/>
    <s v="JOÃO PESSOA"/>
    <s v="PB"/>
    <s v="PESSOA FISICA"/>
    <x v="2"/>
    <s v="VALERIA BRAGA ESP (CE/MA/PI/BA/AL/SE/PB/PE/RN)"/>
    <s v="10"/>
    <x v="2"/>
    <n v="1"/>
  </r>
  <r>
    <x v="0"/>
    <x v="0"/>
    <n v="66"/>
    <x v="0"/>
    <n v="92238914000294"/>
    <x v="6"/>
    <s v="PELOTAS"/>
    <s v="RS"/>
    <s v="PRIVADO"/>
    <x v="9"/>
    <s v="ALINE FONSECA HSP (RS)"/>
    <s v="20"/>
    <x v="0"/>
    <n v="9"/>
  </r>
  <r>
    <x v="0"/>
    <x v="0"/>
    <n v="66"/>
    <x v="0"/>
    <n v="92238914000294"/>
    <x v="6"/>
    <s v="PELOTAS"/>
    <s v="RS"/>
    <s v="PRIVADO"/>
    <x v="10"/>
    <s v="MICHELE MORAES ESP (PR/SC/RS)"/>
    <s v="10"/>
    <x v="2"/>
    <n v="9"/>
  </r>
  <r>
    <x v="0"/>
    <x v="0"/>
    <n v="66"/>
    <x v="0"/>
    <n v="92238914000294"/>
    <x v="6"/>
    <s v="PELOTAS"/>
    <s v="RS"/>
    <s v="PRIVADO"/>
    <x v="11"/>
    <s v="(Vazio) EMH (PR/RS/SC)"/>
    <s v="30"/>
    <x v="1"/>
    <n v="9"/>
  </r>
  <r>
    <x v="0"/>
    <x v="0"/>
    <n v="66"/>
    <x v="0"/>
    <n v="87958625000149"/>
    <x v="7"/>
    <s v="PORTO ALEGRE"/>
    <s v="RS"/>
    <s v="PUBLICO"/>
    <x v="9"/>
    <s v="ALINE FONSECA HSP (RS)"/>
    <s v="20"/>
    <x v="0"/>
    <n v="21"/>
  </r>
  <r>
    <x v="0"/>
    <x v="0"/>
    <n v="66"/>
    <x v="0"/>
    <n v="87958625000149"/>
    <x v="7"/>
    <s v="PORTO ALEGRE"/>
    <s v="RS"/>
    <s v="PUBLICO"/>
    <x v="10"/>
    <s v="MICHELE MORAES ESP (PR/SC/RS)"/>
    <s v="10"/>
    <x v="2"/>
    <n v="21"/>
  </r>
  <r>
    <x v="0"/>
    <x v="0"/>
    <n v="66"/>
    <x v="0"/>
    <n v="87958625000149"/>
    <x v="7"/>
    <s v="PORTO ALEGRE"/>
    <s v="RS"/>
    <s v="PUBLICO"/>
    <x v="11"/>
    <s v="(Vazio) EMH (PR/RS/SC)"/>
    <s v="30"/>
    <x v="1"/>
    <n v="21"/>
  </r>
  <r>
    <x v="0"/>
    <x v="0"/>
    <n v="66"/>
    <x v="0"/>
    <n v="8062411958"/>
    <x v="8"/>
    <s v="BLUMENAU"/>
    <s v="SC"/>
    <s v="PESSOA FISICA"/>
    <x v="12"/>
    <s v="FERNANDA BORNHAUSEN HSP (SC/PR)"/>
    <s v="20"/>
    <x v="0"/>
    <n v="20"/>
  </r>
  <r>
    <x v="0"/>
    <x v="0"/>
    <n v="66"/>
    <x v="0"/>
    <n v="8062411958"/>
    <x v="8"/>
    <s v="BLUMENAU"/>
    <s v="SC"/>
    <s v="PESSOA FISICA"/>
    <x v="10"/>
    <s v="MICHELE MORAES ESP (PR/SC/RS)"/>
    <s v="10"/>
    <x v="2"/>
    <n v="20"/>
  </r>
  <r>
    <x v="0"/>
    <x v="0"/>
    <n v="66"/>
    <x v="0"/>
    <n v="8062411958"/>
    <x v="8"/>
    <s v="BLUMENAU"/>
    <s v="SC"/>
    <s v="PESSOA FISICA"/>
    <x v="11"/>
    <s v="(Vazio) EMH (PR/RS/SC)"/>
    <s v="30"/>
    <x v="1"/>
    <n v="20"/>
  </r>
  <r>
    <x v="0"/>
    <x v="0"/>
    <n v="66"/>
    <x v="0"/>
    <n v="6047087003073"/>
    <x v="9"/>
    <s v="SÃO JOSÉ DOS CAMPOS"/>
    <s v="SP"/>
    <s v="PRIVADO"/>
    <x v="13"/>
    <s v="JANAINA PALMIRO ESP (SPC)"/>
    <s v="10"/>
    <x v="2"/>
    <n v="50"/>
  </r>
  <r>
    <x v="0"/>
    <x v="0"/>
    <n v="66"/>
    <x v="0"/>
    <n v="6047087003073"/>
    <x v="9"/>
    <s v="SÃO JOSÉ DOS CAMPOS"/>
    <s v="SP"/>
    <s v="PRIVADO"/>
    <x v="14"/>
    <s v="(Vazio) EMH SPC/SPI"/>
    <s v="30"/>
    <x v="1"/>
    <n v="50"/>
  </r>
  <r>
    <x v="0"/>
    <x v="0"/>
    <n v="66"/>
    <x v="0"/>
    <n v="6047087003073"/>
    <x v="9"/>
    <s v="SÃO JOSÉ DOS CAMPOS"/>
    <s v="SP"/>
    <s v="PRIVADO"/>
    <x v="15"/>
    <s v="TATHIANA PONCE HSP (SPC)"/>
    <s v="20"/>
    <x v="0"/>
    <n v="50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2442737000496"/>
    <x v="11"/>
    <s v="MACEIÓ"/>
    <s v="AL"/>
    <s v="PRIVADO"/>
    <x v="0"/>
    <s v="LAIS MAGALHAES HSP (BA/AL/SE)"/>
    <s v="20"/>
    <x v="0"/>
    <n v="3"/>
  </r>
  <r>
    <x v="0"/>
    <x v="0"/>
    <n v="64"/>
    <x v="1"/>
    <n v="12442737000496"/>
    <x v="11"/>
    <s v="MACEIÓ"/>
    <s v="AL"/>
    <s v="PRIVADO"/>
    <x v="1"/>
    <s v="(Vazio) EMH (AL/BA/CE/GO/MS/MT/PB/PE/PI/RN/SE/TO)"/>
    <s v="30"/>
    <x v="1"/>
    <n v="3"/>
  </r>
  <r>
    <x v="0"/>
    <x v="0"/>
    <n v="64"/>
    <x v="1"/>
    <n v="12442737000496"/>
    <x v="11"/>
    <s v="MACEIÓ"/>
    <s v="AL"/>
    <s v="PRIVADO"/>
    <x v="2"/>
    <s v="VALERIA BRAGA ESP (CE/MA/PI/BA/AL/SE/PB/PE/RN)"/>
    <s v="10"/>
    <x v="2"/>
    <n v="3"/>
  </r>
  <r>
    <x v="0"/>
    <x v="0"/>
    <n v="64"/>
    <x v="1"/>
    <n v="12307187000583"/>
    <x v="12"/>
    <s v="MACEIÓ"/>
    <s v="AL"/>
    <s v="PRIVADO"/>
    <x v="0"/>
    <s v="LAIS MAGALHAES HSP (BA/AL/SE)"/>
    <s v="20"/>
    <x v="0"/>
    <n v="6"/>
  </r>
  <r>
    <x v="0"/>
    <x v="0"/>
    <n v="64"/>
    <x v="1"/>
    <n v="12307187000583"/>
    <x v="12"/>
    <s v="MACEIÓ"/>
    <s v="AL"/>
    <s v="PRIVADO"/>
    <x v="1"/>
    <s v="(Vazio) EMH (AL/BA/CE/GO/MS/MT/PB/PE/PI/RN/SE/TO)"/>
    <s v="30"/>
    <x v="1"/>
    <n v="6"/>
  </r>
  <r>
    <x v="0"/>
    <x v="0"/>
    <n v="64"/>
    <x v="1"/>
    <n v="12307187000583"/>
    <x v="12"/>
    <s v="MACEIÓ"/>
    <s v="AL"/>
    <s v="PRIVADO"/>
    <x v="2"/>
    <s v="VALERIA BRAGA ESP (CE/MA/PI/BA/AL/SE/PB/PE/RN)"/>
    <s v="10"/>
    <x v="2"/>
    <n v="6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12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12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12"/>
  </r>
  <r>
    <x v="0"/>
    <x v="0"/>
    <n v="64"/>
    <x v="1"/>
    <n v="5469172000122"/>
    <x v="14"/>
    <s v="SALVADOR"/>
    <s v="BA"/>
    <s v="PRIVADO"/>
    <x v="0"/>
    <s v="LAIS MAGALHAES HSP (BA/AL/SE)"/>
    <s v="20"/>
    <x v="0"/>
    <n v="9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9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9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3376102000102"/>
    <x v="16"/>
    <s v="SALVADOR"/>
    <s v="BA"/>
    <s v="PRIVADO"/>
    <x v="0"/>
    <s v="LAIS MAGALHAES HSP (BA/AL/SE)"/>
    <s v="20"/>
    <x v="0"/>
    <n v="9"/>
  </r>
  <r>
    <x v="0"/>
    <x v="0"/>
    <n v="64"/>
    <x v="1"/>
    <n v="3376102000102"/>
    <x v="16"/>
    <s v="SALVADOR"/>
    <s v="BA"/>
    <s v="PRIVADO"/>
    <x v="1"/>
    <s v="(Vazio) EMH (AL/BA/CE/GO/MS/MT/PB/PE/PI/RN/SE/TO)"/>
    <s v="30"/>
    <x v="1"/>
    <n v="9"/>
  </r>
  <r>
    <x v="0"/>
    <x v="0"/>
    <n v="64"/>
    <x v="1"/>
    <n v="3376102000102"/>
    <x v="16"/>
    <s v="SALVADOR"/>
    <s v="BA"/>
    <s v="PRIVADO"/>
    <x v="2"/>
    <s v="VALERIA BRAGA ESP (CE/MA/PI/BA/AL/SE/PB/PE/RN)"/>
    <s v="10"/>
    <x v="2"/>
    <n v="9"/>
  </r>
  <r>
    <x v="0"/>
    <x v="0"/>
    <n v="64"/>
    <x v="1"/>
    <n v="15166416000151"/>
    <x v="17"/>
    <s v="SALVADOR"/>
    <s v="BA"/>
    <s v="PRIVADO"/>
    <x v="0"/>
    <s v="LAIS MAGALHAES HSP (BA/AL/SE)"/>
    <s v="20"/>
    <x v="0"/>
    <n v="22"/>
  </r>
  <r>
    <x v="0"/>
    <x v="0"/>
    <n v="64"/>
    <x v="1"/>
    <n v="15166416000151"/>
    <x v="17"/>
    <s v="SALVADOR"/>
    <s v="BA"/>
    <s v="PRIVADO"/>
    <x v="1"/>
    <s v="(Vazio) EMH (AL/BA/CE/GO/MS/MT/PB/PE/PI/RN/SE/TO)"/>
    <s v="30"/>
    <x v="1"/>
    <n v="22"/>
  </r>
  <r>
    <x v="0"/>
    <x v="0"/>
    <n v="64"/>
    <x v="1"/>
    <n v="15166416000151"/>
    <x v="17"/>
    <s v="SALVADOR"/>
    <s v="BA"/>
    <s v="PRIVADO"/>
    <x v="2"/>
    <s v="VALERIA BRAGA ESP (CE/MA/PI/BA/AL/SE/PB/PE/RN)"/>
    <s v="10"/>
    <x v="2"/>
    <n v="22"/>
  </r>
  <r>
    <x v="0"/>
    <x v="0"/>
    <n v="64"/>
    <x v="1"/>
    <n v="27372066000169"/>
    <x v="18"/>
    <s v="SALVADOR"/>
    <s v="BA"/>
    <s v="PRIVADO"/>
    <x v="0"/>
    <s v="LAIS MAGALHAES HSP (BA/AL/SE)"/>
    <s v="20"/>
    <x v="0"/>
    <n v="8"/>
  </r>
  <r>
    <x v="0"/>
    <x v="0"/>
    <n v="64"/>
    <x v="1"/>
    <n v="27372066000169"/>
    <x v="18"/>
    <s v="SALVADOR"/>
    <s v="BA"/>
    <s v="PRIVADO"/>
    <x v="1"/>
    <s v="(Vazio) EMH (AL/BA/CE/GO/MS/MT/PB/PE/PI/RN/SE/TO)"/>
    <s v="30"/>
    <x v="1"/>
    <n v="8"/>
  </r>
  <r>
    <x v="0"/>
    <x v="0"/>
    <n v="64"/>
    <x v="1"/>
    <n v="27372066000169"/>
    <x v="18"/>
    <s v="SALVADOR"/>
    <s v="BA"/>
    <s v="PRIVADO"/>
    <x v="2"/>
    <s v="VALERIA BRAGA ESP (CE/MA/PI/BA/AL/SE/PB/PE/RN)"/>
    <s v="10"/>
    <x v="2"/>
    <n v="8"/>
  </r>
  <r>
    <x v="0"/>
    <x v="0"/>
    <n v="64"/>
    <x v="1"/>
    <n v="15170723000106"/>
    <x v="19"/>
    <s v="SALVADOR"/>
    <s v="BA"/>
    <s v="PRIVADO"/>
    <x v="0"/>
    <s v="LAIS MAGALHAES HSP (BA/AL/SE)"/>
    <s v="20"/>
    <x v="0"/>
    <n v="9"/>
  </r>
  <r>
    <x v="0"/>
    <x v="0"/>
    <n v="64"/>
    <x v="1"/>
    <n v="15170723000106"/>
    <x v="19"/>
    <s v="SALVADOR"/>
    <s v="BA"/>
    <s v="PRIVADO"/>
    <x v="1"/>
    <s v="(Vazio) EMH (AL/BA/CE/GO/MS/MT/PB/PE/PI/RN/SE/TO)"/>
    <s v="30"/>
    <x v="1"/>
    <n v="9"/>
  </r>
  <r>
    <x v="0"/>
    <x v="0"/>
    <n v="64"/>
    <x v="1"/>
    <n v="15170723000106"/>
    <x v="19"/>
    <s v="SALVADOR"/>
    <s v="BA"/>
    <s v="PRIVADO"/>
    <x v="2"/>
    <s v="VALERIA BRAGA ESP (CE/MA/PI/BA/AL/SE/PB/PE/RN)"/>
    <s v="10"/>
    <x v="2"/>
    <n v="9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29435005007484"/>
    <x v="21"/>
    <s v="FORTALEZA"/>
    <s v="CE"/>
    <s v="PRIVADO"/>
    <x v="3"/>
    <s v="KLEBER SILVA HSP (CE/MA/PI)"/>
    <s v="20"/>
    <x v="0"/>
    <n v="30"/>
  </r>
  <r>
    <x v="0"/>
    <x v="0"/>
    <n v="64"/>
    <x v="1"/>
    <n v="29435005007484"/>
    <x v="21"/>
    <s v="FORTALEZA"/>
    <s v="CE"/>
    <s v="PRIVADO"/>
    <x v="1"/>
    <s v="(Vazio) EMH (AL/BA/CE/GO/MS/MT/PB/PE/PI/RN/SE/TO)"/>
    <s v="30"/>
    <x v="1"/>
    <n v="30"/>
  </r>
  <r>
    <x v="0"/>
    <x v="0"/>
    <n v="64"/>
    <x v="1"/>
    <n v="29435005007484"/>
    <x v="21"/>
    <s v="FORTALEZA"/>
    <s v="CE"/>
    <s v="PRIVADO"/>
    <x v="2"/>
    <s v="VALERIA BRAGA ESP (CE/MA/PI/BA/AL/SE/PB/PE/RN)"/>
    <s v="10"/>
    <x v="2"/>
    <n v="30"/>
  </r>
  <r>
    <x v="0"/>
    <x v="0"/>
    <n v="64"/>
    <x v="1"/>
    <n v="23443518000103"/>
    <x v="22"/>
    <s v="FORTALEZA"/>
    <s v="CE"/>
    <s v="PRIVADO"/>
    <x v="3"/>
    <s v="KLEBER SILVA HSP (CE/MA/PI)"/>
    <s v="20"/>
    <x v="0"/>
    <n v="1"/>
  </r>
  <r>
    <x v="0"/>
    <x v="0"/>
    <n v="64"/>
    <x v="1"/>
    <n v="23443518000103"/>
    <x v="22"/>
    <s v="FORTALEZA"/>
    <s v="CE"/>
    <s v="PRIVADO"/>
    <x v="1"/>
    <s v="(Vazio) EMH (AL/BA/CE/GO/MS/MT/PB/PE/PI/RN/SE/TO)"/>
    <s v="30"/>
    <x v="1"/>
    <n v="1"/>
  </r>
  <r>
    <x v="0"/>
    <x v="0"/>
    <n v="64"/>
    <x v="1"/>
    <n v="23443518000103"/>
    <x v="22"/>
    <s v="FORTALEZA"/>
    <s v="CE"/>
    <s v="PRIVADO"/>
    <x v="2"/>
    <s v="VALERIA BRAGA ESP (CE/MA/PI/BA/AL/SE/PB/PE/RN)"/>
    <s v="10"/>
    <x v="2"/>
    <n v="1"/>
  </r>
  <r>
    <x v="0"/>
    <x v="0"/>
    <n v="64"/>
    <x v="1"/>
    <n v="5868278000280"/>
    <x v="23"/>
    <s v="FORTALEZA"/>
    <s v="CE"/>
    <s v="PRIVADO"/>
    <x v="3"/>
    <s v="KLEBER SILVA HSP (CE/MA/PI)"/>
    <s v="20"/>
    <x v="0"/>
    <n v="46"/>
  </r>
  <r>
    <x v="0"/>
    <x v="0"/>
    <n v="64"/>
    <x v="1"/>
    <n v="5868278000280"/>
    <x v="23"/>
    <s v="FORTALEZA"/>
    <s v="CE"/>
    <s v="PRIVADO"/>
    <x v="1"/>
    <s v="(Vazio) EMH (AL/BA/CE/GO/MS/MT/PB/PE/PI/RN/SE/TO)"/>
    <s v="30"/>
    <x v="1"/>
    <n v="46"/>
  </r>
  <r>
    <x v="0"/>
    <x v="0"/>
    <n v="64"/>
    <x v="1"/>
    <n v="5868278000280"/>
    <x v="23"/>
    <s v="FORTALEZA"/>
    <s v="CE"/>
    <s v="PRIVADO"/>
    <x v="2"/>
    <s v="VALERIA BRAGA ESP (CE/MA/PI/BA/AL/SE/PB/PE/RN)"/>
    <s v="10"/>
    <x v="2"/>
    <n v="46"/>
  </r>
  <r>
    <x v="0"/>
    <x v="0"/>
    <n v="64"/>
    <x v="1"/>
    <n v="31635857000616"/>
    <x v="24"/>
    <s v="BRASÍLIA"/>
    <s v="DF"/>
    <s v="PRIVADO"/>
    <x v="16"/>
    <s v="KAREN ROSA HSP (DF/GO/MS/MT/TO)"/>
    <s v="20"/>
    <x v="0"/>
    <n v="20"/>
  </r>
  <r>
    <x v="0"/>
    <x v="0"/>
    <n v="64"/>
    <x v="1"/>
    <n v="31635857000616"/>
    <x v="24"/>
    <s v="BRASÍLIA"/>
    <s v="DF"/>
    <s v="PRIVADO"/>
    <x v="17"/>
    <s v="(Vazio) ESP (AC/AM/AP/DF/GO/MA/MS/MT/PA/RO/RR/TO)"/>
    <s v="10"/>
    <x v="2"/>
    <n v="20"/>
  </r>
  <r>
    <x v="0"/>
    <x v="0"/>
    <n v="64"/>
    <x v="1"/>
    <n v="37108388000159"/>
    <x v="25"/>
    <s v="BRASÍLIA"/>
    <s v="DF"/>
    <s v="PRIVADO"/>
    <x v="16"/>
    <s v="KAREN ROSA HSP (DF/GO/MS/MT/TO)"/>
    <s v="20"/>
    <x v="0"/>
    <n v="10"/>
  </r>
  <r>
    <x v="0"/>
    <x v="0"/>
    <n v="64"/>
    <x v="1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4"/>
    <x v="1"/>
    <n v="60884855002289"/>
    <x v="26"/>
    <s v="BRASÍLIA"/>
    <s v="DF"/>
    <s v="PRIVADO"/>
    <x v="16"/>
    <s v="KAREN ROSA HSP (DF/GO/MS/MT/TO)"/>
    <s v="20"/>
    <x v="0"/>
    <n v="40"/>
  </r>
  <r>
    <x v="0"/>
    <x v="0"/>
    <n v="64"/>
    <x v="1"/>
    <n v="60884855002289"/>
    <x v="26"/>
    <s v="BRASÍLIA"/>
    <s v="DF"/>
    <s v="PRIVADO"/>
    <x v="17"/>
    <s v="(Vazio) ESP (AC/AM/AP/DF/GO/MA/MS/MT/PA/RO/RR/TO)"/>
    <s v="10"/>
    <x v="2"/>
    <n v="40"/>
  </r>
  <r>
    <x v="0"/>
    <x v="0"/>
    <n v="64"/>
    <x v="1"/>
    <n v="6047087004207"/>
    <x v="27"/>
    <s v="BRASÍLIA"/>
    <s v="DF"/>
    <s v="PRIVADO"/>
    <x v="16"/>
    <s v="KAREN ROSA HSP (DF/GO/MS/MT/TO)"/>
    <s v="20"/>
    <x v="0"/>
    <n v="5"/>
  </r>
  <r>
    <x v="0"/>
    <x v="0"/>
    <n v="64"/>
    <x v="1"/>
    <n v="6047087004207"/>
    <x v="27"/>
    <s v="BRASÍLIA"/>
    <s v="DF"/>
    <s v="PRIVADO"/>
    <x v="17"/>
    <s v="(Vazio) ESP (AC/AM/AP/DF/GO/MA/MS/MT/PA/RO/RR/TO)"/>
    <s v="10"/>
    <x v="2"/>
    <n v="5"/>
  </r>
  <r>
    <x v="0"/>
    <x v="0"/>
    <n v="64"/>
    <x v="1"/>
    <n v="610980000144"/>
    <x v="28"/>
    <s v="BRASÍLIA"/>
    <s v="DF"/>
    <s v="PRIVADO"/>
    <x v="16"/>
    <s v="KAREN ROSA HSP (DF/GO/MS/MT/TO)"/>
    <s v="20"/>
    <x v="0"/>
    <n v="11"/>
  </r>
  <r>
    <x v="0"/>
    <x v="0"/>
    <n v="64"/>
    <x v="1"/>
    <n v="610980000144"/>
    <x v="28"/>
    <s v="BRASÍLIA"/>
    <s v="DF"/>
    <s v="PRIVADO"/>
    <x v="17"/>
    <s v="(Vazio) ESP (AC/AM/AP/DF/GO/MA/MS/MT/PA/RO/RR/TO)"/>
    <s v="10"/>
    <x v="2"/>
    <n v="11"/>
  </r>
  <r>
    <x v="0"/>
    <x v="0"/>
    <n v="64"/>
    <x v="1"/>
    <n v="7039651000134"/>
    <x v="29"/>
    <s v="COLATINA"/>
    <s v="ES"/>
    <s v="PRIVADO"/>
    <x v="5"/>
    <s v="IWENS SILVA EMH (MG/ES)"/>
    <s v="30"/>
    <x v="1"/>
    <n v="5"/>
  </r>
  <r>
    <x v="0"/>
    <x v="0"/>
    <n v="64"/>
    <x v="1"/>
    <n v="7039651000134"/>
    <x v="29"/>
    <s v="COLATINA"/>
    <s v="ES"/>
    <s v="PRIVADO"/>
    <x v="6"/>
    <s v="(Vazio) ESP (ES/MG)"/>
    <s v="10"/>
    <x v="2"/>
    <n v="5"/>
  </r>
  <r>
    <x v="0"/>
    <x v="0"/>
    <n v="64"/>
    <x v="1"/>
    <n v="7039651000134"/>
    <x v="29"/>
    <s v="COLATINA"/>
    <s v="ES"/>
    <s v="PRIVADO"/>
    <x v="7"/>
    <s v="(Vazio) HSP (ES/MG)"/>
    <s v="20"/>
    <x v="0"/>
    <n v="5"/>
  </r>
  <r>
    <x v="0"/>
    <x v="0"/>
    <n v="64"/>
    <x v="1"/>
    <n v="28137925000106"/>
    <x v="30"/>
    <s v="VITÓRIA"/>
    <s v="ES"/>
    <s v="PRIVADO"/>
    <x v="5"/>
    <s v="IWENS SILVA EMH (MG/ES)"/>
    <s v="30"/>
    <x v="1"/>
    <n v="3"/>
  </r>
  <r>
    <x v="0"/>
    <x v="0"/>
    <n v="64"/>
    <x v="1"/>
    <n v="28137925000106"/>
    <x v="30"/>
    <s v="VITÓRIA"/>
    <s v="ES"/>
    <s v="PRIVADO"/>
    <x v="6"/>
    <s v="(Vazio) ESP (ES/MG)"/>
    <s v="10"/>
    <x v="2"/>
    <n v="3"/>
  </r>
  <r>
    <x v="0"/>
    <x v="0"/>
    <n v="64"/>
    <x v="1"/>
    <n v="28137925000106"/>
    <x v="30"/>
    <s v="VITÓRIA"/>
    <s v="ES"/>
    <s v="PRIVADO"/>
    <x v="7"/>
    <s v="(Vazio) HSP (ES/MG)"/>
    <s v="20"/>
    <x v="0"/>
    <n v="3"/>
  </r>
  <r>
    <x v="0"/>
    <x v="0"/>
    <n v="64"/>
    <x v="1"/>
    <n v="26167649000195"/>
    <x v="31"/>
    <s v="APARECIDA DE GOIÂNIA"/>
    <s v="GO"/>
    <s v="PRIVADO"/>
    <x v="16"/>
    <s v="KAREN ROSA HSP (DF/GO/MS/MT/TO)"/>
    <s v="20"/>
    <x v="0"/>
    <n v="8"/>
  </r>
  <r>
    <x v="0"/>
    <x v="0"/>
    <n v="64"/>
    <x v="1"/>
    <n v="26167649000195"/>
    <x v="31"/>
    <s v="APARECIDA DE GOIÂNIA"/>
    <s v="GO"/>
    <s v="PRIVADO"/>
    <x v="1"/>
    <s v="(Vazio) EMH (AL/BA/CE/GO/MS/MT/PB/PE/PI/RN/SE/TO)"/>
    <s v="30"/>
    <x v="1"/>
    <n v="8"/>
  </r>
  <r>
    <x v="0"/>
    <x v="0"/>
    <n v="64"/>
    <x v="1"/>
    <n v="26167649000195"/>
    <x v="31"/>
    <s v="APARECIDA DE GOIÂNIA"/>
    <s v="GO"/>
    <s v="PRIVADO"/>
    <x v="17"/>
    <s v="(Vazio) ESP (AC/AM/AP/DF/GO/MA/MS/MT/PA/RO/RR/TO)"/>
    <s v="10"/>
    <x v="2"/>
    <n v="8"/>
  </r>
  <r>
    <x v="0"/>
    <x v="0"/>
    <n v="64"/>
    <x v="1"/>
    <n v="5029600000368"/>
    <x v="32"/>
    <s v="GOIÂNIA"/>
    <s v="GO"/>
    <s v="PRIVADO"/>
    <x v="16"/>
    <s v="KAREN ROSA HSP (DF/GO/MS/MT/TO)"/>
    <s v="20"/>
    <x v="0"/>
    <n v="15"/>
  </r>
  <r>
    <x v="0"/>
    <x v="0"/>
    <n v="64"/>
    <x v="1"/>
    <n v="5029600000368"/>
    <x v="32"/>
    <s v="GOIÂNIA"/>
    <s v="GO"/>
    <s v="PRIVADO"/>
    <x v="1"/>
    <s v="(Vazio) EMH (AL/BA/CE/GO/MS/MT/PB/PE/PI/RN/SE/TO)"/>
    <s v="30"/>
    <x v="1"/>
    <n v="15"/>
  </r>
  <r>
    <x v="0"/>
    <x v="0"/>
    <n v="64"/>
    <x v="1"/>
    <n v="5029600000368"/>
    <x v="32"/>
    <s v="GOIÂNIA"/>
    <s v="GO"/>
    <s v="PRIVADO"/>
    <x v="17"/>
    <s v="(Vazio) ESP (AC/AM/AP/DF/GO/MA/MS/MT/PA/RO/RR/TO)"/>
    <s v="10"/>
    <x v="2"/>
    <n v="15"/>
  </r>
  <r>
    <x v="0"/>
    <x v="0"/>
    <n v="64"/>
    <x v="1"/>
    <n v="1277573000120"/>
    <x v="33"/>
    <s v="GOIÂNIA"/>
    <s v="GO"/>
    <s v="PRIVADO"/>
    <x v="16"/>
    <s v="KAREN ROSA HSP (DF/GO/MS/MT/TO)"/>
    <s v="20"/>
    <x v="0"/>
    <n v="4"/>
  </r>
  <r>
    <x v="0"/>
    <x v="0"/>
    <n v="64"/>
    <x v="1"/>
    <n v="1277573000120"/>
    <x v="33"/>
    <s v="GOIÂNIA"/>
    <s v="GO"/>
    <s v="PRIVADO"/>
    <x v="1"/>
    <s v="(Vazio) EMH (AL/BA/CE/GO/MS/MT/PB/PE/PI/RN/SE/TO)"/>
    <s v="30"/>
    <x v="1"/>
    <n v="4"/>
  </r>
  <r>
    <x v="0"/>
    <x v="0"/>
    <n v="64"/>
    <x v="1"/>
    <n v="1277573000120"/>
    <x v="33"/>
    <s v="GOIÂNIA"/>
    <s v="GO"/>
    <s v="PRIVADO"/>
    <x v="17"/>
    <s v="(Vazio) ESP (AC/AM/AP/DF/GO/MA/MS/MT/PA/RO/RR/TO)"/>
    <s v="10"/>
    <x v="2"/>
    <n v="4"/>
  </r>
  <r>
    <x v="0"/>
    <x v="0"/>
    <n v="64"/>
    <x v="1"/>
    <n v="32384285000106"/>
    <x v="34"/>
    <s v="BELO HORIZONTE"/>
    <s v="MG"/>
    <s v="PRIVADO"/>
    <x v="5"/>
    <s v="IWENS SILVA EMH (MG/ES)"/>
    <s v="30"/>
    <x v="1"/>
    <n v="-6"/>
  </r>
  <r>
    <x v="0"/>
    <x v="0"/>
    <n v="64"/>
    <x v="1"/>
    <n v="32384285000106"/>
    <x v="34"/>
    <s v="BELO HORIZONTE"/>
    <s v="MG"/>
    <s v="PRIVADO"/>
    <x v="6"/>
    <s v="(Vazio) ESP (ES/MG)"/>
    <s v="10"/>
    <x v="2"/>
    <n v="-6"/>
  </r>
  <r>
    <x v="0"/>
    <x v="0"/>
    <n v="64"/>
    <x v="1"/>
    <n v="32384285000106"/>
    <x v="34"/>
    <s v="BELO HORIZONTE"/>
    <s v="MG"/>
    <s v="PRIVADO"/>
    <x v="7"/>
    <s v="(Vazio) HSP (ES/MG)"/>
    <s v="20"/>
    <x v="0"/>
    <n v="-6"/>
  </r>
  <r>
    <x v="0"/>
    <x v="0"/>
    <n v="64"/>
    <x v="1"/>
    <n v="10892164000124"/>
    <x v="35"/>
    <s v="RECIFE"/>
    <s v="PE"/>
    <s v="PRIVADO"/>
    <x v="8"/>
    <s v="LENILSON SILVA HSP (PB/PE/RN)"/>
    <s v="20"/>
    <x v="0"/>
    <n v="36"/>
  </r>
  <r>
    <x v="0"/>
    <x v="0"/>
    <n v="64"/>
    <x v="1"/>
    <n v="10892164000124"/>
    <x v="35"/>
    <s v="RECIFE"/>
    <s v="PE"/>
    <s v="PRIVADO"/>
    <x v="1"/>
    <s v="(Vazio) EMH (AL/BA/CE/GO/MS/MT/PB/PE/PI/RN/SE/TO)"/>
    <s v="30"/>
    <x v="1"/>
    <n v="36"/>
  </r>
  <r>
    <x v="0"/>
    <x v="0"/>
    <n v="64"/>
    <x v="1"/>
    <n v="10892164000124"/>
    <x v="35"/>
    <s v="RECIFE"/>
    <s v="PE"/>
    <s v="PRIVADO"/>
    <x v="2"/>
    <s v="VALERIA BRAGA ESP (CE/MA/PI/BA/AL/SE/PB/PE/RN)"/>
    <s v="10"/>
    <x v="2"/>
    <n v="36"/>
  </r>
  <r>
    <x v="0"/>
    <x v="0"/>
    <n v="64"/>
    <x v="1"/>
    <n v="2284062000440"/>
    <x v="36"/>
    <s v="RECIFE"/>
    <s v="PE"/>
    <s v="PRIVADO"/>
    <x v="8"/>
    <s v="LENILSON SILVA HSP (PB/PE/RN)"/>
    <s v="20"/>
    <x v="0"/>
    <n v="104"/>
  </r>
  <r>
    <x v="0"/>
    <x v="0"/>
    <n v="64"/>
    <x v="1"/>
    <n v="2284062000440"/>
    <x v="36"/>
    <s v="RECIFE"/>
    <s v="PE"/>
    <s v="PRIVADO"/>
    <x v="1"/>
    <s v="(Vazio) EMH (AL/BA/CE/GO/MS/MT/PB/PE/PI/RN/SE/TO)"/>
    <s v="30"/>
    <x v="1"/>
    <n v="104"/>
  </r>
  <r>
    <x v="0"/>
    <x v="0"/>
    <n v="64"/>
    <x v="1"/>
    <n v="2284062000440"/>
    <x v="36"/>
    <s v="RECIFE"/>
    <s v="PE"/>
    <s v="PRIVADO"/>
    <x v="2"/>
    <s v="VALERIA BRAGA ESP (CE/MA/PI/BA/AL/SE/PB/PE/RN)"/>
    <s v="10"/>
    <x v="2"/>
    <n v="104"/>
  </r>
  <r>
    <x v="0"/>
    <x v="0"/>
    <n v="64"/>
    <x v="1"/>
    <n v="11214624000470"/>
    <x v="37"/>
    <s v="RECIFE"/>
    <s v="PE"/>
    <s v="PRIVADO"/>
    <x v="8"/>
    <s v="LENILSON SILVA HSP (PB/PE/RN)"/>
    <s v="20"/>
    <x v="0"/>
    <n v="11"/>
  </r>
  <r>
    <x v="0"/>
    <x v="0"/>
    <n v="64"/>
    <x v="1"/>
    <n v="11214624000470"/>
    <x v="37"/>
    <s v="RECIFE"/>
    <s v="PE"/>
    <s v="PRIVADO"/>
    <x v="1"/>
    <s v="(Vazio) EMH (AL/BA/CE/GO/MS/MT/PB/PE/PI/RN/SE/TO)"/>
    <s v="30"/>
    <x v="1"/>
    <n v="11"/>
  </r>
  <r>
    <x v="0"/>
    <x v="0"/>
    <n v="64"/>
    <x v="1"/>
    <n v="11214624000470"/>
    <x v="37"/>
    <s v="RECIFE"/>
    <s v="PE"/>
    <s v="PRIVADO"/>
    <x v="2"/>
    <s v="VALERIA BRAGA ESP (CE/MA/PI/BA/AL/SE/PB/PE/RN)"/>
    <s v="10"/>
    <x v="2"/>
    <n v="11"/>
  </r>
  <r>
    <x v="0"/>
    <x v="0"/>
    <n v="64"/>
    <x v="1"/>
    <n v="15126437000224"/>
    <x v="38"/>
    <s v="TERESINA"/>
    <s v="PI"/>
    <s v="PUBLICO"/>
    <x v="3"/>
    <s v="KLEBER SILVA HSP (CE/MA/PI)"/>
    <s v="20"/>
    <x v="0"/>
    <n v="30"/>
  </r>
  <r>
    <x v="0"/>
    <x v="0"/>
    <n v="64"/>
    <x v="1"/>
    <n v="15126437000224"/>
    <x v="38"/>
    <s v="TERESINA"/>
    <s v="PI"/>
    <s v="PUBLICO"/>
    <x v="1"/>
    <s v="(Vazio) EMH (AL/BA/CE/GO/MS/MT/PB/PE/PI/RN/SE/TO)"/>
    <s v="30"/>
    <x v="1"/>
    <n v="30"/>
  </r>
  <r>
    <x v="0"/>
    <x v="0"/>
    <n v="64"/>
    <x v="1"/>
    <n v="15126437000224"/>
    <x v="38"/>
    <s v="TERESINA"/>
    <s v="PI"/>
    <s v="PUBLICO"/>
    <x v="2"/>
    <s v="VALERIA BRAGA ESP (CE/MA/PI/BA/AL/SE/PB/PE/RN)"/>
    <s v="10"/>
    <x v="2"/>
    <n v="30"/>
  </r>
  <r>
    <x v="0"/>
    <x v="0"/>
    <n v="64"/>
    <x v="1"/>
    <n v="8562523000133"/>
    <x v="39"/>
    <s v="DUQUE DE CAXIAS"/>
    <s v="RJ"/>
    <s v="PRIVADO"/>
    <x v="18"/>
    <s v="EVELINE GOULART ESP (RJ)"/>
    <s v="10"/>
    <x v="2"/>
    <n v="2"/>
  </r>
  <r>
    <x v="0"/>
    <x v="0"/>
    <n v="64"/>
    <x v="1"/>
    <n v="8562523000133"/>
    <x v="39"/>
    <s v="DUQUE DE CAXIAS"/>
    <s v="RJ"/>
    <s v="PRIVADO"/>
    <x v="19"/>
    <s v="MARCUS BASTOS HSP (RJ)"/>
    <s v="20"/>
    <x v="0"/>
    <n v="2"/>
  </r>
  <r>
    <x v="0"/>
    <x v="0"/>
    <n v="64"/>
    <x v="1"/>
    <n v="8562523000133"/>
    <x v="39"/>
    <s v="DUQUE DE CAXIAS"/>
    <s v="RJ"/>
    <s v="PRIVADO"/>
    <x v="11"/>
    <s v="(Vazio) EMH (PR/RS/SC)"/>
    <s v="30"/>
    <x v="1"/>
    <n v="2"/>
  </r>
  <r>
    <x v="0"/>
    <x v="0"/>
    <n v="64"/>
    <x v="1"/>
    <n v="35830868000446"/>
    <x v="40"/>
    <s v="MACAÉ"/>
    <s v="RJ"/>
    <s v="PRIVADO"/>
    <x v="18"/>
    <s v="EVELINE GOULART ESP (RJ)"/>
    <s v="10"/>
    <x v="2"/>
    <n v="5"/>
  </r>
  <r>
    <x v="0"/>
    <x v="0"/>
    <n v="64"/>
    <x v="1"/>
    <n v="35830868000446"/>
    <x v="40"/>
    <s v="MACAÉ"/>
    <s v="RJ"/>
    <s v="PRIVADO"/>
    <x v="19"/>
    <s v="MARCUS BASTOS HSP (RJ)"/>
    <s v="20"/>
    <x v="0"/>
    <n v="5"/>
  </r>
  <r>
    <x v="0"/>
    <x v="0"/>
    <n v="64"/>
    <x v="1"/>
    <n v="35830868000446"/>
    <x v="40"/>
    <s v="MACAÉ"/>
    <s v="RJ"/>
    <s v="PRIVADO"/>
    <x v="11"/>
    <s v="(Vazio) EMH (PR/RS/SC)"/>
    <s v="30"/>
    <x v="1"/>
    <n v="5"/>
  </r>
  <r>
    <x v="0"/>
    <x v="0"/>
    <n v="64"/>
    <x v="1"/>
    <n v="30079461000162"/>
    <x v="41"/>
    <s v="NITERÓI"/>
    <s v="RJ"/>
    <s v="PRIVADO"/>
    <x v="18"/>
    <s v="EVELINE GOULART ESP (RJ)"/>
    <s v="10"/>
    <x v="2"/>
    <n v="10"/>
  </r>
  <r>
    <x v="0"/>
    <x v="0"/>
    <n v="64"/>
    <x v="1"/>
    <n v="30079461000162"/>
    <x v="41"/>
    <s v="NITERÓI"/>
    <s v="RJ"/>
    <s v="PRIVADO"/>
    <x v="11"/>
    <s v="(Vazio) EMH (PR/RS/SC)"/>
    <s v="30"/>
    <x v="1"/>
    <n v="10"/>
  </r>
  <r>
    <x v="0"/>
    <x v="0"/>
    <n v="64"/>
    <x v="1"/>
    <n v="30079461000162"/>
    <x v="41"/>
    <s v="NITERÓI"/>
    <s v="RJ"/>
    <s v="PRIVADO"/>
    <x v="20"/>
    <s v="ROMEU SOARES HSP (RJ)"/>
    <s v="20"/>
    <x v="0"/>
    <n v="10"/>
  </r>
  <r>
    <x v="0"/>
    <x v="0"/>
    <n v="64"/>
    <x v="1"/>
    <n v="60884855001207"/>
    <x v="42"/>
    <s v="NITERÓI"/>
    <s v="RJ"/>
    <s v="PRIVADO"/>
    <x v="18"/>
    <s v="EVELINE GOULART ESP (RJ)"/>
    <s v="10"/>
    <x v="2"/>
    <n v="10"/>
  </r>
  <r>
    <x v="0"/>
    <x v="0"/>
    <n v="64"/>
    <x v="1"/>
    <n v="60884855001207"/>
    <x v="42"/>
    <s v="NITERÓI"/>
    <s v="RJ"/>
    <s v="PRIVADO"/>
    <x v="11"/>
    <s v="(Vazio) EMH (PR/RS/SC)"/>
    <s v="30"/>
    <x v="1"/>
    <n v="10"/>
  </r>
  <r>
    <x v="0"/>
    <x v="0"/>
    <n v="64"/>
    <x v="1"/>
    <n v="60884855001207"/>
    <x v="42"/>
    <s v="NITERÓI"/>
    <s v="RJ"/>
    <s v="PRIVADO"/>
    <x v="20"/>
    <s v="ROMEU SOARES HSP (RJ)"/>
    <s v="20"/>
    <x v="0"/>
    <n v="10"/>
  </r>
  <r>
    <x v="0"/>
    <x v="0"/>
    <n v="64"/>
    <x v="1"/>
    <n v="31671480000308"/>
    <x v="43"/>
    <s v="NITERÓI"/>
    <s v="RJ"/>
    <s v="PRIVADO"/>
    <x v="18"/>
    <s v="EVELINE GOULART ESP (RJ)"/>
    <s v="10"/>
    <x v="2"/>
    <n v="8"/>
  </r>
  <r>
    <x v="0"/>
    <x v="0"/>
    <n v="64"/>
    <x v="1"/>
    <n v="31671480000308"/>
    <x v="43"/>
    <s v="NITERÓI"/>
    <s v="RJ"/>
    <s v="PRIVADO"/>
    <x v="11"/>
    <s v="(Vazio) EMH (PR/RS/SC)"/>
    <s v="30"/>
    <x v="1"/>
    <n v="8"/>
  </r>
  <r>
    <x v="0"/>
    <x v="0"/>
    <n v="64"/>
    <x v="1"/>
    <n v="31671480000308"/>
    <x v="43"/>
    <s v="NITERÓI"/>
    <s v="RJ"/>
    <s v="PRIVADO"/>
    <x v="20"/>
    <s v="ROMEU SOARES HSP (RJ)"/>
    <s v="20"/>
    <x v="0"/>
    <n v="8"/>
  </r>
  <r>
    <x v="0"/>
    <x v="0"/>
    <n v="64"/>
    <x v="1"/>
    <n v="31635857000101"/>
    <x v="44"/>
    <s v="RIO DE JANEIRO"/>
    <s v="RJ"/>
    <s v="PRIVADO"/>
    <x v="18"/>
    <s v="EVELINE GOULART ESP (RJ)"/>
    <s v="10"/>
    <x v="2"/>
    <n v="13"/>
  </r>
  <r>
    <x v="0"/>
    <x v="0"/>
    <n v="64"/>
    <x v="1"/>
    <n v="31635857000101"/>
    <x v="44"/>
    <s v="RIO DE JANEIRO"/>
    <s v="RJ"/>
    <s v="PRIVADO"/>
    <x v="19"/>
    <s v="MARCUS BASTOS HSP (RJ)"/>
    <s v="20"/>
    <x v="0"/>
    <n v="13"/>
  </r>
  <r>
    <x v="0"/>
    <x v="0"/>
    <n v="64"/>
    <x v="1"/>
    <n v="31635857000101"/>
    <x v="44"/>
    <s v="RIO DE JANEIRO"/>
    <s v="RJ"/>
    <s v="PRIVADO"/>
    <x v="11"/>
    <s v="(Vazio) EMH (PR/RS/SC)"/>
    <s v="30"/>
    <x v="1"/>
    <n v="13"/>
  </r>
  <r>
    <x v="0"/>
    <x v="0"/>
    <n v="64"/>
    <x v="1"/>
    <n v="29435005005279"/>
    <x v="45"/>
    <s v="RIO DE JANEIRO"/>
    <s v="RJ"/>
    <s v="PRIVADO"/>
    <x v="18"/>
    <s v="EVELINE GOULART ESP (RJ)"/>
    <s v="10"/>
    <x v="2"/>
    <n v="6"/>
  </r>
  <r>
    <x v="0"/>
    <x v="0"/>
    <n v="64"/>
    <x v="1"/>
    <n v="29435005005279"/>
    <x v="45"/>
    <s v="RIO DE JANEIRO"/>
    <s v="RJ"/>
    <s v="PRIVADO"/>
    <x v="11"/>
    <s v="(Vazio) EMH (PR/RS/SC)"/>
    <s v="30"/>
    <x v="1"/>
    <n v="6"/>
  </r>
  <r>
    <x v="0"/>
    <x v="0"/>
    <n v="64"/>
    <x v="1"/>
    <n v="29435005005279"/>
    <x v="45"/>
    <s v="RIO DE JANEIRO"/>
    <s v="RJ"/>
    <s v="PRIVADO"/>
    <x v="20"/>
    <s v="ROMEU SOARES HSP (RJ)"/>
    <s v="20"/>
    <x v="0"/>
    <n v="6"/>
  </r>
  <r>
    <x v="0"/>
    <x v="0"/>
    <n v="64"/>
    <x v="1"/>
    <n v="29435005005198"/>
    <x v="46"/>
    <s v="RIO DE JANEIRO"/>
    <s v="RJ"/>
    <s v="PRIVADO"/>
    <x v="18"/>
    <s v="EVELINE GOULART ESP (RJ)"/>
    <s v="10"/>
    <x v="2"/>
    <n v="21"/>
  </r>
  <r>
    <x v="0"/>
    <x v="0"/>
    <n v="64"/>
    <x v="1"/>
    <n v="29435005005198"/>
    <x v="46"/>
    <s v="RIO DE JANEIRO"/>
    <s v="RJ"/>
    <s v="PRIVADO"/>
    <x v="11"/>
    <s v="(Vazio) EMH (PR/RS/SC)"/>
    <s v="30"/>
    <x v="1"/>
    <n v="21"/>
  </r>
  <r>
    <x v="0"/>
    <x v="0"/>
    <n v="64"/>
    <x v="1"/>
    <n v="29435005005198"/>
    <x v="46"/>
    <s v="RIO DE JANEIRO"/>
    <s v="RJ"/>
    <s v="PRIVADO"/>
    <x v="20"/>
    <s v="ROMEU SOARES HSP (RJ)"/>
    <s v="20"/>
    <x v="0"/>
    <n v="21"/>
  </r>
  <r>
    <x v="0"/>
    <x v="0"/>
    <n v="64"/>
    <x v="1"/>
    <n v="29435005006160"/>
    <x v="47"/>
    <s v="RIO DE JANEIRO"/>
    <s v="RJ"/>
    <s v="PRIVADO"/>
    <x v="18"/>
    <s v="EVELINE GOULART ESP (RJ)"/>
    <s v="10"/>
    <x v="2"/>
    <n v="30"/>
  </r>
  <r>
    <x v="0"/>
    <x v="0"/>
    <n v="64"/>
    <x v="1"/>
    <n v="29435005006160"/>
    <x v="47"/>
    <s v="RIO DE JANEIRO"/>
    <s v="RJ"/>
    <s v="PRIVADO"/>
    <x v="11"/>
    <s v="(Vazio) EMH (PR/RS/SC)"/>
    <s v="30"/>
    <x v="1"/>
    <n v="30"/>
  </r>
  <r>
    <x v="0"/>
    <x v="0"/>
    <n v="64"/>
    <x v="1"/>
    <n v="29435005006160"/>
    <x v="47"/>
    <s v="RIO DE JANEIRO"/>
    <s v="RJ"/>
    <s v="PRIVADO"/>
    <x v="20"/>
    <s v="ROMEU SOARES HSP (RJ)"/>
    <s v="20"/>
    <x v="0"/>
    <n v="30"/>
  </r>
  <r>
    <x v="0"/>
    <x v="0"/>
    <n v="64"/>
    <x v="1"/>
    <n v="2284062000521"/>
    <x v="48"/>
    <s v="RIO DE JANEIRO"/>
    <s v="RJ"/>
    <s v="PRIVADO"/>
    <x v="18"/>
    <s v="EVELINE GOULART ESP (RJ)"/>
    <s v="10"/>
    <x v="2"/>
    <n v="35"/>
  </r>
  <r>
    <x v="0"/>
    <x v="0"/>
    <n v="64"/>
    <x v="1"/>
    <n v="2284062000521"/>
    <x v="48"/>
    <s v="RIO DE JANEIRO"/>
    <s v="RJ"/>
    <s v="PRIVADO"/>
    <x v="19"/>
    <s v="MARCUS BASTOS HSP (RJ)"/>
    <s v="20"/>
    <x v="0"/>
    <n v="35"/>
  </r>
  <r>
    <x v="0"/>
    <x v="0"/>
    <n v="64"/>
    <x v="1"/>
    <n v="2284062000521"/>
    <x v="48"/>
    <s v="RIO DE JANEIRO"/>
    <s v="RJ"/>
    <s v="PRIVADO"/>
    <x v="11"/>
    <s v="(Vazio) EMH (PR/RS/SC)"/>
    <s v="30"/>
    <x v="1"/>
    <n v="35"/>
  </r>
  <r>
    <x v="0"/>
    <x v="0"/>
    <n v="64"/>
    <x v="1"/>
    <n v="9609235000230"/>
    <x v="49"/>
    <s v="RIO DE JANEIRO"/>
    <s v="RJ"/>
    <s v="PUBLICO"/>
    <x v="18"/>
    <s v="EVELINE GOULART ESP (RJ)"/>
    <s v="10"/>
    <x v="2"/>
    <n v="10"/>
  </r>
  <r>
    <x v="0"/>
    <x v="0"/>
    <n v="64"/>
    <x v="1"/>
    <n v="9609235000230"/>
    <x v="49"/>
    <s v="RIO DE JANEIRO"/>
    <s v="RJ"/>
    <s v="PUBLICO"/>
    <x v="19"/>
    <s v="MARCUS BASTOS HSP (RJ)"/>
    <s v="20"/>
    <x v="0"/>
    <n v="10"/>
  </r>
  <r>
    <x v="0"/>
    <x v="0"/>
    <n v="64"/>
    <x v="1"/>
    <n v="9609235000230"/>
    <x v="49"/>
    <s v="RIO DE JANEIRO"/>
    <s v="RJ"/>
    <s v="PUBLICO"/>
    <x v="11"/>
    <s v="(Vazio) EMH (PR/RS/SC)"/>
    <s v="30"/>
    <x v="1"/>
    <n v="10"/>
  </r>
  <r>
    <x v="0"/>
    <x v="0"/>
    <n v="64"/>
    <x v="1"/>
    <n v="6047087000996"/>
    <x v="50"/>
    <s v="RIO DE JANEIRO"/>
    <s v="RJ"/>
    <s v="PRIVADO"/>
    <x v="18"/>
    <s v="EVELINE GOULART ESP (RJ)"/>
    <s v="10"/>
    <x v="2"/>
    <n v="54"/>
  </r>
  <r>
    <x v="0"/>
    <x v="0"/>
    <n v="64"/>
    <x v="1"/>
    <n v="6047087000996"/>
    <x v="50"/>
    <s v="RIO DE JANEIRO"/>
    <s v="RJ"/>
    <s v="PRIVADO"/>
    <x v="11"/>
    <s v="(Vazio) EMH (PR/RS/SC)"/>
    <s v="30"/>
    <x v="1"/>
    <n v="54"/>
  </r>
  <r>
    <x v="0"/>
    <x v="0"/>
    <n v="64"/>
    <x v="1"/>
    <n v="6047087000996"/>
    <x v="50"/>
    <s v="RIO DE JANEIRO"/>
    <s v="RJ"/>
    <s v="PRIVADO"/>
    <x v="20"/>
    <s v="ROMEU SOARES HSP (RJ)"/>
    <s v="20"/>
    <x v="0"/>
    <n v="54"/>
  </r>
  <r>
    <x v="0"/>
    <x v="0"/>
    <n v="64"/>
    <x v="1"/>
    <n v="6047087002697"/>
    <x v="51"/>
    <s v="RIO DE JANEIRO"/>
    <s v="RJ"/>
    <s v="PRIVADO"/>
    <x v="18"/>
    <s v="EVELINE GOULART ESP (RJ)"/>
    <s v="10"/>
    <x v="2"/>
    <n v="35"/>
  </r>
  <r>
    <x v="0"/>
    <x v="0"/>
    <n v="64"/>
    <x v="1"/>
    <n v="6047087002697"/>
    <x v="51"/>
    <s v="RIO DE JANEIRO"/>
    <s v="RJ"/>
    <s v="PRIVADO"/>
    <x v="11"/>
    <s v="(Vazio) EMH (PR/RS/SC)"/>
    <s v="30"/>
    <x v="1"/>
    <n v="35"/>
  </r>
  <r>
    <x v="0"/>
    <x v="0"/>
    <n v="64"/>
    <x v="1"/>
    <n v="6047087002697"/>
    <x v="51"/>
    <s v="RIO DE JANEIRO"/>
    <s v="RJ"/>
    <s v="PRIVADO"/>
    <x v="20"/>
    <s v="ROMEU SOARES HSP (RJ)"/>
    <s v="20"/>
    <x v="0"/>
    <n v="35"/>
  </r>
  <r>
    <x v="0"/>
    <x v="0"/>
    <n v="64"/>
    <x v="1"/>
    <n v="22233557000105"/>
    <x v="52"/>
    <s v="RIO DE JANEIRO"/>
    <s v="RJ"/>
    <s v="PRIVADO"/>
    <x v="18"/>
    <s v="EVELINE GOULART ESP (RJ)"/>
    <s v="10"/>
    <x v="2"/>
    <n v="2"/>
  </r>
  <r>
    <x v="0"/>
    <x v="0"/>
    <n v="64"/>
    <x v="1"/>
    <n v="22233557000105"/>
    <x v="52"/>
    <s v="RIO DE JANEIRO"/>
    <s v="RJ"/>
    <s v="PRIVADO"/>
    <x v="19"/>
    <s v="MARCUS BASTOS HSP (RJ)"/>
    <s v="20"/>
    <x v="0"/>
    <n v="2"/>
  </r>
  <r>
    <x v="0"/>
    <x v="0"/>
    <n v="64"/>
    <x v="1"/>
    <n v="22233557000105"/>
    <x v="52"/>
    <s v="RIO DE JANEIRO"/>
    <s v="RJ"/>
    <s v="PRIVADO"/>
    <x v="11"/>
    <s v="(Vazio) EMH (PR/RS/SC)"/>
    <s v="30"/>
    <x v="1"/>
    <n v="2"/>
  </r>
  <r>
    <x v="0"/>
    <x v="0"/>
    <n v="64"/>
    <x v="1"/>
    <n v="6047087001020"/>
    <x v="53"/>
    <s v="RIO DE JANEIRO"/>
    <s v="RJ"/>
    <s v="PRIVADO"/>
    <x v="18"/>
    <s v="EVELINE GOULART ESP (RJ)"/>
    <s v="10"/>
    <x v="2"/>
    <n v="44"/>
  </r>
  <r>
    <x v="0"/>
    <x v="0"/>
    <n v="64"/>
    <x v="1"/>
    <n v="6047087001020"/>
    <x v="53"/>
    <s v="RIO DE JANEIRO"/>
    <s v="RJ"/>
    <s v="PRIVADO"/>
    <x v="11"/>
    <s v="(Vazio) EMH (PR/RS/SC)"/>
    <s v="30"/>
    <x v="1"/>
    <n v="44"/>
  </r>
  <r>
    <x v="0"/>
    <x v="0"/>
    <n v="64"/>
    <x v="1"/>
    <n v="6047087001020"/>
    <x v="53"/>
    <s v="RIO DE JANEIRO"/>
    <s v="RJ"/>
    <s v="PRIVADO"/>
    <x v="20"/>
    <s v="ROMEU SOARES HSP (RJ)"/>
    <s v="20"/>
    <x v="0"/>
    <n v="44"/>
  </r>
  <r>
    <x v="0"/>
    <x v="0"/>
    <n v="64"/>
    <x v="1"/>
    <n v="8100676002102"/>
    <x v="54"/>
    <s v="RIO DE JANEIRO"/>
    <s v="RJ"/>
    <s v="PRIVADO"/>
    <x v="18"/>
    <s v="EVELINE GOULART ESP (RJ)"/>
    <s v="10"/>
    <x v="2"/>
    <n v="5"/>
  </r>
  <r>
    <x v="0"/>
    <x v="0"/>
    <n v="64"/>
    <x v="1"/>
    <n v="8100676002102"/>
    <x v="54"/>
    <s v="RIO DE JANEIRO"/>
    <s v="RJ"/>
    <s v="PRIVADO"/>
    <x v="11"/>
    <s v="(Vazio) EMH (PR/RS/SC)"/>
    <s v="30"/>
    <x v="1"/>
    <n v="5"/>
  </r>
  <r>
    <x v="0"/>
    <x v="0"/>
    <n v="64"/>
    <x v="1"/>
    <n v="8100676002102"/>
    <x v="54"/>
    <s v="RIO DE JANEIRO"/>
    <s v="RJ"/>
    <s v="PRIVADO"/>
    <x v="20"/>
    <s v="ROMEU SOARES HSP (RJ)"/>
    <s v="20"/>
    <x v="0"/>
    <n v="5"/>
  </r>
  <r>
    <x v="0"/>
    <x v="0"/>
    <n v="64"/>
    <x v="1"/>
    <n v="60884855001630"/>
    <x v="55"/>
    <s v="RIO DE JANEIRO"/>
    <s v="RJ"/>
    <s v="PRIVADO"/>
    <x v="18"/>
    <s v="EVELINE GOULART ESP (RJ)"/>
    <s v="10"/>
    <x v="2"/>
    <n v="5"/>
  </r>
  <r>
    <x v="0"/>
    <x v="0"/>
    <n v="64"/>
    <x v="1"/>
    <n v="60884855001630"/>
    <x v="55"/>
    <s v="RIO DE JANEIRO"/>
    <s v="RJ"/>
    <s v="PRIVADO"/>
    <x v="19"/>
    <s v="MARCUS BASTOS HSP (RJ)"/>
    <s v="20"/>
    <x v="0"/>
    <n v="5"/>
  </r>
  <r>
    <x v="0"/>
    <x v="0"/>
    <n v="64"/>
    <x v="1"/>
    <n v="60884855001630"/>
    <x v="55"/>
    <s v="RIO DE JANEIRO"/>
    <s v="RJ"/>
    <s v="PRIVADO"/>
    <x v="11"/>
    <s v="(Vazio) EMH (PR/RS/SC)"/>
    <s v="30"/>
    <x v="1"/>
    <n v="5"/>
  </r>
  <r>
    <x v="0"/>
    <x v="0"/>
    <n v="64"/>
    <x v="1"/>
    <n v="18010750000100"/>
    <x v="56"/>
    <s v="RIO DE JANEIRO"/>
    <s v="RJ"/>
    <s v="PRIVADO"/>
    <x v="18"/>
    <s v="EVELINE GOULART ESP (RJ)"/>
    <s v="10"/>
    <x v="2"/>
    <n v="4"/>
  </r>
  <r>
    <x v="0"/>
    <x v="0"/>
    <n v="64"/>
    <x v="1"/>
    <n v="18010750000100"/>
    <x v="56"/>
    <s v="RIO DE JANEIRO"/>
    <s v="RJ"/>
    <s v="PRIVADO"/>
    <x v="19"/>
    <s v="MARCUS BASTOS HSP (RJ)"/>
    <s v="20"/>
    <x v="0"/>
    <n v="4"/>
  </r>
  <r>
    <x v="0"/>
    <x v="0"/>
    <n v="64"/>
    <x v="1"/>
    <n v="18010750000100"/>
    <x v="56"/>
    <s v="RIO DE JANEIRO"/>
    <s v="RJ"/>
    <s v="PRIVADO"/>
    <x v="11"/>
    <s v="(Vazio) EMH (PR/RS/SC)"/>
    <s v="30"/>
    <x v="1"/>
    <n v="4"/>
  </r>
  <r>
    <x v="0"/>
    <x v="0"/>
    <n v="64"/>
    <x v="1"/>
    <n v="394544021182"/>
    <x v="57"/>
    <s v="RIO DE JANEIRO"/>
    <s v="RJ"/>
    <s v="PUBLICO"/>
    <x v="18"/>
    <s v="EVELINE GOULART ESP (RJ)"/>
    <s v="10"/>
    <x v="2"/>
    <n v="35"/>
  </r>
  <r>
    <x v="0"/>
    <x v="0"/>
    <n v="64"/>
    <x v="1"/>
    <n v="394544021182"/>
    <x v="57"/>
    <s v="RIO DE JANEIRO"/>
    <s v="RJ"/>
    <s v="PUBLICO"/>
    <x v="11"/>
    <s v="(Vazio) EMH (PR/RS/SC)"/>
    <s v="30"/>
    <x v="1"/>
    <n v="35"/>
  </r>
  <r>
    <x v="0"/>
    <x v="0"/>
    <n v="64"/>
    <x v="1"/>
    <n v="394544021182"/>
    <x v="57"/>
    <s v="RIO DE JANEIRO"/>
    <s v="RJ"/>
    <s v="PUBLICO"/>
    <x v="20"/>
    <s v="ROMEU SOARES HSP (RJ)"/>
    <s v="20"/>
    <x v="0"/>
    <n v="35"/>
  </r>
  <r>
    <x v="0"/>
    <x v="0"/>
    <n v="64"/>
    <x v="1"/>
    <n v="8850962000222"/>
    <x v="58"/>
    <s v="RIO DE JANEIRO"/>
    <s v="RJ"/>
    <s v="PRIVADO"/>
    <x v="18"/>
    <s v="EVELINE GOULART ESP (RJ)"/>
    <s v="10"/>
    <x v="2"/>
    <n v="28"/>
  </r>
  <r>
    <x v="0"/>
    <x v="0"/>
    <n v="64"/>
    <x v="1"/>
    <n v="8850962000222"/>
    <x v="58"/>
    <s v="RIO DE JANEIRO"/>
    <s v="RJ"/>
    <s v="PRIVADO"/>
    <x v="11"/>
    <s v="(Vazio) EMH (PR/RS/SC)"/>
    <s v="30"/>
    <x v="1"/>
    <n v="28"/>
  </r>
  <r>
    <x v="0"/>
    <x v="0"/>
    <n v="64"/>
    <x v="1"/>
    <n v="8850962000222"/>
    <x v="58"/>
    <s v="RIO DE JANEIRO"/>
    <s v="RJ"/>
    <s v="PRIVADO"/>
    <x v="20"/>
    <s v="ROMEU SOARES HSP (RJ)"/>
    <s v="20"/>
    <x v="0"/>
    <n v="28"/>
  </r>
  <r>
    <x v="0"/>
    <x v="0"/>
    <n v="64"/>
    <x v="1"/>
    <n v="394544017150"/>
    <x v="59"/>
    <s v="RIO DE JANEIRO"/>
    <s v="RJ"/>
    <s v="PUBLICO"/>
    <x v="18"/>
    <s v="EVELINE GOULART ESP (RJ)"/>
    <s v="10"/>
    <x v="2"/>
    <n v="25"/>
  </r>
  <r>
    <x v="0"/>
    <x v="0"/>
    <n v="64"/>
    <x v="1"/>
    <n v="394544017150"/>
    <x v="59"/>
    <s v="RIO DE JANEIRO"/>
    <s v="RJ"/>
    <s v="PUBLICO"/>
    <x v="19"/>
    <s v="MARCUS BASTOS HSP (RJ)"/>
    <s v="20"/>
    <x v="0"/>
    <n v="25"/>
  </r>
  <r>
    <x v="0"/>
    <x v="0"/>
    <n v="64"/>
    <x v="1"/>
    <n v="394544017150"/>
    <x v="59"/>
    <s v="RIO DE JANEIRO"/>
    <s v="RJ"/>
    <s v="PUBLICO"/>
    <x v="11"/>
    <s v="(Vazio) EMH (PR/RS/SC)"/>
    <s v="30"/>
    <x v="1"/>
    <n v="25"/>
  </r>
  <r>
    <x v="0"/>
    <x v="0"/>
    <n v="64"/>
    <x v="1"/>
    <n v="9219138000584"/>
    <x v="60"/>
    <s v="RIO DE JANEIRO"/>
    <s v="RJ"/>
    <s v="PRIVADO"/>
    <x v="18"/>
    <s v="EVELINE GOULART ESP (RJ)"/>
    <s v="10"/>
    <x v="2"/>
    <n v="15"/>
  </r>
  <r>
    <x v="0"/>
    <x v="0"/>
    <n v="64"/>
    <x v="1"/>
    <n v="9219138000584"/>
    <x v="60"/>
    <s v="RIO DE JANEIRO"/>
    <s v="RJ"/>
    <s v="PRIVADO"/>
    <x v="19"/>
    <s v="MARCUS BASTOS HSP (RJ)"/>
    <s v="20"/>
    <x v="0"/>
    <n v="15"/>
  </r>
  <r>
    <x v="0"/>
    <x v="0"/>
    <n v="64"/>
    <x v="1"/>
    <n v="9219138000584"/>
    <x v="60"/>
    <s v="RIO DE JANEIRO"/>
    <s v="RJ"/>
    <s v="PRIVADO"/>
    <x v="11"/>
    <s v="(Vazio) EMH (PR/RS/SC)"/>
    <s v="30"/>
    <x v="1"/>
    <n v="15"/>
  </r>
  <r>
    <x v="0"/>
    <x v="0"/>
    <n v="64"/>
    <x v="1"/>
    <n v="30358881000188"/>
    <x v="61"/>
    <s v="SÃO GONÇALO"/>
    <s v="RJ"/>
    <s v="PRIVADO"/>
    <x v="18"/>
    <s v="EVELINE GOULART ESP (RJ)"/>
    <s v="10"/>
    <x v="2"/>
    <n v="4"/>
  </r>
  <r>
    <x v="0"/>
    <x v="0"/>
    <n v="64"/>
    <x v="1"/>
    <n v="30358881000188"/>
    <x v="61"/>
    <s v="SÃO GONÇALO"/>
    <s v="RJ"/>
    <s v="PRIVADO"/>
    <x v="11"/>
    <s v="(Vazio) EMH (PR/RS/SC)"/>
    <s v="30"/>
    <x v="1"/>
    <n v="4"/>
  </r>
  <r>
    <x v="0"/>
    <x v="0"/>
    <n v="64"/>
    <x v="1"/>
    <n v="30358881000188"/>
    <x v="61"/>
    <s v="SÃO GONÇALO"/>
    <s v="RJ"/>
    <s v="PRIVADO"/>
    <x v="20"/>
    <s v="ROMEU SOARES HSP (RJ)"/>
    <s v="20"/>
    <x v="0"/>
    <n v="4"/>
  </r>
  <r>
    <x v="0"/>
    <x v="0"/>
    <n v="64"/>
    <x v="1"/>
    <n v="31671480000146"/>
    <x v="62"/>
    <s v="SÃO GONÇALO"/>
    <s v="RJ"/>
    <s v="PRIVADO"/>
    <x v="18"/>
    <s v="EVELINE GOULART ESP (RJ)"/>
    <s v="10"/>
    <x v="2"/>
    <n v="6"/>
  </r>
  <r>
    <x v="0"/>
    <x v="0"/>
    <n v="64"/>
    <x v="1"/>
    <n v="31671480000146"/>
    <x v="62"/>
    <s v="SÃO GONÇALO"/>
    <s v="RJ"/>
    <s v="PRIVADO"/>
    <x v="11"/>
    <s v="(Vazio) EMH (PR/RS/SC)"/>
    <s v="30"/>
    <x v="1"/>
    <n v="6"/>
  </r>
  <r>
    <x v="0"/>
    <x v="0"/>
    <n v="64"/>
    <x v="1"/>
    <n v="31671480000146"/>
    <x v="62"/>
    <s v="SÃO GONÇALO"/>
    <s v="RJ"/>
    <s v="PRIVADO"/>
    <x v="20"/>
    <s v="ROMEU SOARES HSP (RJ)"/>
    <s v="20"/>
    <x v="0"/>
    <n v="6"/>
  </r>
  <r>
    <x v="0"/>
    <x v="0"/>
    <n v="64"/>
    <x v="1"/>
    <n v="35917970000726"/>
    <x v="63"/>
    <s v="VOLTA REDONDA"/>
    <s v="RJ"/>
    <s v="PRIVADO"/>
    <x v="18"/>
    <s v="EVELINE GOULART ESP (RJ)"/>
    <s v="10"/>
    <x v="2"/>
    <n v="2"/>
  </r>
  <r>
    <x v="0"/>
    <x v="0"/>
    <n v="64"/>
    <x v="1"/>
    <n v="35917970000726"/>
    <x v="63"/>
    <s v="VOLTA REDONDA"/>
    <s v="RJ"/>
    <s v="PRIVADO"/>
    <x v="19"/>
    <s v="MARCUS BASTOS HSP (RJ)"/>
    <s v="20"/>
    <x v="0"/>
    <n v="2"/>
  </r>
  <r>
    <x v="0"/>
    <x v="0"/>
    <n v="64"/>
    <x v="1"/>
    <n v="35917970000726"/>
    <x v="63"/>
    <s v="VOLTA REDONDA"/>
    <s v="RJ"/>
    <s v="PRIVADO"/>
    <x v="11"/>
    <s v="(Vazio) EMH (PR/RS/SC)"/>
    <s v="30"/>
    <x v="1"/>
    <n v="2"/>
  </r>
  <r>
    <x v="0"/>
    <x v="0"/>
    <n v="64"/>
    <x v="1"/>
    <n v="29435005009851"/>
    <x v="64"/>
    <s v="NATAL"/>
    <s v="RN"/>
    <s v="PRIVADO"/>
    <x v="8"/>
    <s v="LENILSON SILVA HSP (PB/PE/RN)"/>
    <s v="20"/>
    <x v="0"/>
    <n v="80"/>
  </r>
  <r>
    <x v="0"/>
    <x v="0"/>
    <n v="64"/>
    <x v="1"/>
    <n v="29435005009851"/>
    <x v="64"/>
    <s v="NATAL"/>
    <s v="RN"/>
    <s v="PRIVADO"/>
    <x v="1"/>
    <s v="(Vazio) EMH (AL/BA/CE/GO/MS/MT/PB/PE/PI/RN/SE/TO)"/>
    <s v="30"/>
    <x v="1"/>
    <n v="80"/>
  </r>
  <r>
    <x v="0"/>
    <x v="0"/>
    <n v="64"/>
    <x v="1"/>
    <n v="29435005009851"/>
    <x v="64"/>
    <s v="NATAL"/>
    <s v="RN"/>
    <s v="PRIVADO"/>
    <x v="2"/>
    <s v="VALERIA BRAGA ESP (CE/MA/PI/BA/AL/SE/PB/PE/RN)"/>
    <s v="10"/>
    <x v="2"/>
    <n v="80"/>
  </r>
  <r>
    <x v="0"/>
    <x v="0"/>
    <n v="64"/>
    <x v="1"/>
    <n v="820737000150"/>
    <x v="65"/>
    <s v="NATAL"/>
    <s v="RN"/>
    <s v="PRIVADO"/>
    <x v="8"/>
    <s v="LENILSON SILVA HSP (PB/PE/RN)"/>
    <s v="20"/>
    <x v="0"/>
    <n v="50"/>
  </r>
  <r>
    <x v="0"/>
    <x v="0"/>
    <n v="64"/>
    <x v="1"/>
    <n v="820737000150"/>
    <x v="65"/>
    <s v="NATAL"/>
    <s v="RN"/>
    <s v="PRIVADO"/>
    <x v="1"/>
    <s v="(Vazio) EMH (AL/BA/CE/GO/MS/MT/PB/PE/PI/RN/SE/TO)"/>
    <s v="30"/>
    <x v="1"/>
    <n v="50"/>
  </r>
  <r>
    <x v="0"/>
    <x v="0"/>
    <n v="64"/>
    <x v="1"/>
    <n v="820737000150"/>
    <x v="65"/>
    <s v="NATAL"/>
    <s v="RN"/>
    <s v="PRIVADO"/>
    <x v="2"/>
    <s v="VALERIA BRAGA ESP (CE/MA/PI/BA/AL/SE/PB/PE/RN)"/>
    <s v="10"/>
    <x v="2"/>
    <n v="50"/>
  </r>
  <r>
    <x v="0"/>
    <x v="0"/>
    <n v="64"/>
    <x v="1"/>
    <n v="87020517000120"/>
    <x v="66"/>
    <s v="PORTO ALEGRE"/>
    <s v="RS"/>
    <s v="PUBLICO"/>
    <x v="9"/>
    <s v="ALINE FONSECA HSP (RS)"/>
    <s v="20"/>
    <x v="0"/>
    <n v="5"/>
  </r>
  <r>
    <x v="0"/>
    <x v="0"/>
    <n v="64"/>
    <x v="1"/>
    <n v="87020517000120"/>
    <x v="66"/>
    <s v="PORTO ALEGRE"/>
    <s v="RS"/>
    <s v="PUBLICO"/>
    <x v="10"/>
    <s v="MICHELE MORAES ESP (PR/SC/RS)"/>
    <s v="10"/>
    <x v="2"/>
    <n v="5"/>
  </r>
  <r>
    <x v="0"/>
    <x v="0"/>
    <n v="64"/>
    <x v="1"/>
    <n v="87020517000120"/>
    <x v="66"/>
    <s v="PORTO ALEGRE"/>
    <s v="RS"/>
    <s v="PUBLICO"/>
    <x v="11"/>
    <s v="(Vazio) EMH (PR/RS/SC)"/>
    <s v="30"/>
    <x v="1"/>
    <n v="5"/>
  </r>
  <r>
    <x v="0"/>
    <x v="0"/>
    <n v="64"/>
    <x v="1"/>
    <n v="92741016000254"/>
    <x v="67"/>
    <s v="PORTO ALEGRE"/>
    <s v="RS"/>
    <s v="PRIVADO"/>
    <x v="9"/>
    <s v="ALINE FONSECA HSP (RS)"/>
    <s v="20"/>
    <x v="0"/>
    <n v="7"/>
  </r>
  <r>
    <x v="0"/>
    <x v="0"/>
    <n v="64"/>
    <x v="1"/>
    <n v="92741016000254"/>
    <x v="67"/>
    <s v="PORTO ALEGRE"/>
    <s v="RS"/>
    <s v="PRIVADO"/>
    <x v="10"/>
    <s v="MICHELE MORAES ESP (PR/SC/RS)"/>
    <s v="10"/>
    <x v="2"/>
    <n v="7"/>
  </r>
  <r>
    <x v="0"/>
    <x v="0"/>
    <n v="64"/>
    <x v="1"/>
    <n v="92741016000254"/>
    <x v="67"/>
    <s v="PORTO ALEGRE"/>
    <s v="RS"/>
    <s v="PRIVADO"/>
    <x v="11"/>
    <s v="(Vazio) EMH (PR/RS/SC)"/>
    <s v="30"/>
    <x v="1"/>
    <n v="7"/>
  </r>
  <r>
    <x v="0"/>
    <x v="0"/>
    <n v="64"/>
    <x v="1"/>
    <n v="88625686002443"/>
    <x v="68"/>
    <s v="PORTO ALEGRE"/>
    <s v="RS"/>
    <s v="PRIVADO"/>
    <x v="9"/>
    <s v="ALINE FONSECA HSP (RS)"/>
    <s v="20"/>
    <x v="0"/>
    <n v="1"/>
  </r>
  <r>
    <x v="0"/>
    <x v="0"/>
    <n v="64"/>
    <x v="1"/>
    <n v="88625686002443"/>
    <x v="68"/>
    <s v="PORTO ALEGRE"/>
    <s v="RS"/>
    <s v="PRIVADO"/>
    <x v="10"/>
    <s v="MICHELE MORAES ESP (PR/SC/RS)"/>
    <s v="10"/>
    <x v="2"/>
    <n v="1"/>
  </r>
  <r>
    <x v="0"/>
    <x v="0"/>
    <n v="64"/>
    <x v="1"/>
    <n v="88625686002443"/>
    <x v="68"/>
    <s v="PORTO ALEGRE"/>
    <s v="RS"/>
    <s v="PRIVADO"/>
    <x v="11"/>
    <s v="(Vazio) EMH (PR/RS/SC)"/>
    <s v="30"/>
    <x v="1"/>
    <n v="1"/>
  </r>
  <r>
    <x v="0"/>
    <x v="0"/>
    <n v="64"/>
    <x v="1"/>
    <n v="8579164000127"/>
    <x v="69"/>
    <s v="TENENTE PORTELA"/>
    <s v="RS"/>
    <s v="PRIVADO"/>
    <x v="9"/>
    <s v="ALINE FONSECA HSP (RS)"/>
    <s v="20"/>
    <x v="0"/>
    <n v="1"/>
  </r>
  <r>
    <x v="0"/>
    <x v="0"/>
    <n v="64"/>
    <x v="1"/>
    <n v="8579164000127"/>
    <x v="69"/>
    <s v="TENENTE PORTELA"/>
    <s v="RS"/>
    <s v="PRIVADO"/>
    <x v="10"/>
    <s v="MICHELE MORAES ESP (PR/SC/RS)"/>
    <s v="10"/>
    <x v="2"/>
    <n v="1"/>
  </r>
  <r>
    <x v="0"/>
    <x v="0"/>
    <n v="64"/>
    <x v="1"/>
    <n v="8579164000127"/>
    <x v="69"/>
    <s v="TENENTE PORTELA"/>
    <s v="RS"/>
    <s v="PRIVADO"/>
    <x v="11"/>
    <s v="(Vazio) EMH (PR/RS/SC)"/>
    <s v="30"/>
    <x v="1"/>
    <n v="1"/>
  </r>
  <r>
    <x v="0"/>
    <x v="0"/>
    <n v="64"/>
    <x v="1"/>
    <n v="60922168005226"/>
    <x v="70"/>
    <s v="BLUMENAU"/>
    <s v="SC"/>
    <s v="PRIVADO"/>
    <x v="12"/>
    <s v="FERNANDA BORNHAUSEN HSP (SC/PR)"/>
    <s v="20"/>
    <x v="0"/>
    <n v="6"/>
  </r>
  <r>
    <x v="0"/>
    <x v="0"/>
    <n v="64"/>
    <x v="1"/>
    <n v="60922168005226"/>
    <x v="70"/>
    <s v="BLUMENAU"/>
    <s v="SC"/>
    <s v="PRIVADO"/>
    <x v="10"/>
    <s v="MICHELE MORAES ESP (PR/SC/RS)"/>
    <s v="10"/>
    <x v="2"/>
    <n v="6"/>
  </r>
  <r>
    <x v="0"/>
    <x v="0"/>
    <n v="64"/>
    <x v="1"/>
    <n v="60922168005226"/>
    <x v="70"/>
    <s v="BLUMENAU"/>
    <s v="SC"/>
    <s v="PRIVADO"/>
    <x v="11"/>
    <s v="(Vazio) EMH (PR/RS/SC)"/>
    <s v="30"/>
    <x v="1"/>
    <n v="6"/>
  </r>
  <r>
    <x v="0"/>
    <x v="0"/>
    <n v="64"/>
    <x v="1"/>
    <n v="44782779000110"/>
    <x v="71"/>
    <s v="BARRETOS"/>
    <s v="SP"/>
    <s v="PRIVADO"/>
    <x v="21"/>
    <s v="ARTUR JUNIOR HSP (SPI)"/>
    <s v="20"/>
    <x v="0"/>
    <n v="2"/>
  </r>
  <r>
    <x v="0"/>
    <x v="0"/>
    <n v="64"/>
    <x v="1"/>
    <n v="44782779000110"/>
    <x v="71"/>
    <s v="BARRETOS"/>
    <s v="SP"/>
    <s v="PRIVADO"/>
    <x v="22"/>
    <s v="BRUNA CLARO ESP (SPI)"/>
    <s v="10"/>
    <x v="2"/>
    <n v="2"/>
  </r>
  <r>
    <x v="0"/>
    <x v="0"/>
    <n v="64"/>
    <x v="1"/>
    <n v="44782779000110"/>
    <x v="71"/>
    <s v="BARRETOS"/>
    <s v="SP"/>
    <s v="PRIVADO"/>
    <x v="14"/>
    <s v="(Vazio) EMH SPC/SPI"/>
    <s v="30"/>
    <x v="1"/>
    <n v="2"/>
  </r>
  <r>
    <x v="0"/>
    <x v="0"/>
    <n v="64"/>
    <x v="1"/>
    <n v="46020301000269"/>
    <x v="72"/>
    <s v="CAMPINAS"/>
    <s v="SP"/>
    <s v="PRIVADO"/>
    <x v="21"/>
    <s v="ARTUR JUNIOR HSP (SPI)"/>
    <s v="20"/>
    <x v="0"/>
    <n v="1"/>
  </r>
  <r>
    <x v="0"/>
    <x v="0"/>
    <n v="64"/>
    <x v="1"/>
    <n v="46020301000269"/>
    <x v="72"/>
    <s v="CAMPINAS"/>
    <s v="SP"/>
    <s v="PRIVADO"/>
    <x v="22"/>
    <s v="BRUNA CLARO ESP (SPI)"/>
    <s v="10"/>
    <x v="2"/>
    <n v="1"/>
  </r>
  <r>
    <x v="0"/>
    <x v="0"/>
    <n v="64"/>
    <x v="1"/>
    <n v="46020301000269"/>
    <x v="72"/>
    <s v="CAMPINAS"/>
    <s v="SP"/>
    <s v="PRIVADO"/>
    <x v="14"/>
    <s v="(Vazio) EMH SPC/SPI"/>
    <s v="30"/>
    <x v="1"/>
    <n v="1"/>
  </r>
  <r>
    <x v="0"/>
    <x v="0"/>
    <n v="64"/>
    <x v="1"/>
    <n v="45118429001279"/>
    <x v="73"/>
    <s v="CATANDUVA"/>
    <s v="SP"/>
    <s v="PRIVADO"/>
    <x v="21"/>
    <s v="ARTUR JUNIOR HSP (SPI)"/>
    <s v="20"/>
    <x v="0"/>
    <n v="7"/>
  </r>
  <r>
    <x v="0"/>
    <x v="0"/>
    <n v="64"/>
    <x v="1"/>
    <n v="45118429001279"/>
    <x v="73"/>
    <s v="CATANDUVA"/>
    <s v="SP"/>
    <s v="PRIVADO"/>
    <x v="22"/>
    <s v="BRUNA CLARO ESP (SPI)"/>
    <s v="10"/>
    <x v="2"/>
    <n v="7"/>
  </r>
  <r>
    <x v="0"/>
    <x v="0"/>
    <n v="64"/>
    <x v="1"/>
    <n v="45118429001279"/>
    <x v="73"/>
    <s v="CATANDUVA"/>
    <s v="SP"/>
    <s v="PRIVADO"/>
    <x v="14"/>
    <s v="(Vazio) EMH SPC/SPI"/>
    <s v="30"/>
    <x v="1"/>
    <n v="7"/>
  </r>
  <r>
    <x v="0"/>
    <x v="0"/>
    <n v="64"/>
    <x v="1"/>
    <n v="50944198000130"/>
    <x v="74"/>
    <s v="JUNDIAÍ"/>
    <s v="SP"/>
    <s v="PRIVADO"/>
    <x v="21"/>
    <s v="ARTUR JUNIOR HSP (SPI)"/>
    <s v="20"/>
    <x v="0"/>
    <n v="5"/>
  </r>
  <r>
    <x v="0"/>
    <x v="0"/>
    <n v="64"/>
    <x v="1"/>
    <n v="50944198000130"/>
    <x v="74"/>
    <s v="JUNDIAÍ"/>
    <s v="SP"/>
    <s v="PRIVADO"/>
    <x v="22"/>
    <s v="BRUNA CLARO ESP (SPI)"/>
    <s v="10"/>
    <x v="2"/>
    <n v="5"/>
  </r>
  <r>
    <x v="0"/>
    <x v="0"/>
    <n v="64"/>
    <x v="1"/>
    <n v="50944198000130"/>
    <x v="74"/>
    <s v="JUNDIAÍ"/>
    <s v="SP"/>
    <s v="PRIVADO"/>
    <x v="14"/>
    <s v="(Vazio) EMH SPC/SPI"/>
    <s v="30"/>
    <x v="1"/>
    <n v="5"/>
  </r>
  <r>
    <x v="0"/>
    <x v="0"/>
    <n v="64"/>
    <x v="1"/>
    <n v="44649812001614"/>
    <x v="75"/>
    <s v="JUNDIAÍ"/>
    <s v="SP"/>
    <s v="PRIVADO"/>
    <x v="21"/>
    <s v="ARTUR JUNIOR HSP (SPI)"/>
    <s v="20"/>
    <x v="0"/>
    <n v="6"/>
  </r>
  <r>
    <x v="0"/>
    <x v="0"/>
    <n v="64"/>
    <x v="1"/>
    <n v="44649812001614"/>
    <x v="75"/>
    <s v="JUNDIAÍ"/>
    <s v="SP"/>
    <s v="PRIVADO"/>
    <x v="22"/>
    <s v="BRUNA CLARO ESP (SPI)"/>
    <s v="10"/>
    <x v="2"/>
    <n v="6"/>
  </r>
  <r>
    <x v="0"/>
    <x v="0"/>
    <n v="64"/>
    <x v="1"/>
    <n v="44649812001614"/>
    <x v="75"/>
    <s v="JUNDIAÍ"/>
    <s v="SP"/>
    <s v="PRIVADO"/>
    <x v="14"/>
    <s v="(Vazio) EMH SPC/SPI"/>
    <s v="30"/>
    <x v="1"/>
    <n v="6"/>
  </r>
  <r>
    <x v="0"/>
    <x v="0"/>
    <n v="64"/>
    <x v="1"/>
    <n v="48858450000146"/>
    <x v="76"/>
    <s v="MAUÁ"/>
    <s v="SP"/>
    <s v="PRIVADO"/>
    <x v="23"/>
    <s v="ANTONIO TUNES HSP (SPC)"/>
    <s v="20"/>
    <x v="0"/>
    <n v="2"/>
  </r>
  <r>
    <x v="0"/>
    <x v="0"/>
    <n v="64"/>
    <x v="1"/>
    <n v="48858450000146"/>
    <x v="76"/>
    <s v="MAUÁ"/>
    <s v="SP"/>
    <s v="PRIVADO"/>
    <x v="24"/>
    <s v="(Vazio) ESP SPC/SPI"/>
    <s v="10"/>
    <x v="2"/>
    <n v="2"/>
  </r>
  <r>
    <x v="0"/>
    <x v="0"/>
    <n v="64"/>
    <x v="1"/>
    <n v="67577171000400"/>
    <x v="77"/>
    <s v="MONTE ALTO"/>
    <s v="SP"/>
    <s v="PRIVADO"/>
    <x v="21"/>
    <s v="ARTUR JUNIOR HSP (SPI)"/>
    <s v="20"/>
    <x v="0"/>
    <n v="1"/>
  </r>
  <r>
    <x v="0"/>
    <x v="0"/>
    <n v="64"/>
    <x v="1"/>
    <n v="67577171000400"/>
    <x v="77"/>
    <s v="MONTE ALTO"/>
    <s v="SP"/>
    <s v="PRIVADO"/>
    <x v="22"/>
    <s v="BRUNA CLARO ESP (SPI)"/>
    <s v="10"/>
    <x v="2"/>
    <n v="1"/>
  </r>
  <r>
    <x v="0"/>
    <x v="0"/>
    <n v="64"/>
    <x v="1"/>
    <n v="67577171000400"/>
    <x v="77"/>
    <s v="MONTE ALTO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3"/>
    <s v="JANAINA PALMIRO ESP (SPC)"/>
    <s v="10"/>
    <x v="2"/>
    <n v="1"/>
  </r>
  <r>
    <x v="0"/>
    <x v="0"/>
    <n v="64"/>
    <x v="1"/>
    <n v="47565155000996"/>
    <x v="78"/>
    <s v="PINDAMONHANGABA"/>
    <s v="SP"/>
    <s v="PRIVADO"/>
    <x v="14"/>
    <s v="(Vazio) EMH SPC/SPI"/>
    <s v="30"/>
    <x v="1"/>
    <n v="1"/>
  </r>
  <r>
    <x v="0"/>
    <x v="0"/>
    <n v="64"/>
    <x v="1"/>
    <n v="47565155000996"/>
    <x v="78"/>
    <s v="PINDAMONHANGABA"/>
    <s v="SP"/>
    <s v="PRIVADO"/>
    <x v="15"/>
    <s v="TATHIANA PONCE HSP (SPC)"/>
    <s v="20"/>
    <x v="0"/>
    <n v="1"/>
  </r>
  <r>
    <x v="0"/>
    <x v="0"/>
    <n v="64"/>
    <x v="1"/>
    <n v="6033403000113"/>
    <x v="79"/>
    <s v="SANTO ANDRÉ"/>
    <s v="SP"/>
    <s v="PRIVADO"/>
    <x v="23"/>
    <s v="ANTONIO TUNES HSP (SPC)"/>
    <s v="20"/>
    <x v="0"/>
    <n v="2"/>
  </r>
  <r>
    <x v="0"/>
    <x v="0"/>
    <n v="64"/>
    <x v="1"/>
    <n v="6033403000113"/>
    <x v="79"/>
    <s v="SANTO ANDRÉ"/>
    <s v="SP"/>
    <s v="PRIVADO"/>
    <x v="24"/>
    <s v="(Vazio) ESP SPC/SPI"/>
    <s v="10"/>
    <x v="2"/>
    <n v="2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4708424000166"/>
    <x v="80"/>
    <s v="SÃO BERNARDO DO CAMPO"/>
    <s v="SP"/>
    <s v="PRIVADO"/>
    <x v="4"/>
    <s v="MS"/>
    <m/>
    <x v="3"/>
    <n v="1"/>
  </r>
  <r>
    <x v="0"/>
    <x v="0"/>
    <n v="64"/>
    <x v="1"/>
    <n v="60003761000129"/>
    <x v="81"/>
    <s v="SÃO JOSÉ DO RIO PRETO"/>
    <s v="SP"/>
    <s v="PRIVADO"/>
    <x v="21"/>
    <s v="ARTUR JUNIOR HSP (SPI)"/>
    <s v="20"/>
    <x v="0"/>
    <n v="52"/>
  </r>
  <r>
    <x v="0"/>
    <x v="0"/>
    <n v="64"/>
    <x v="1"/>
    <n v="60003761000129"/>
    <x v="81"/>
    <s v="SÃO JOSÉ DO RIO PRETO"/>
    <s v="SP"/>
    <s v="PRIVADO"/>
    <x v="22"/>
    <s v="BRUNA CLARO ESP (SPI)"/>
    <s v="10"/>
    <x v="2"/>
    <n v="52"/>
  </r>
  <r>
    <x v="0"/>
    <x v="0"/>
    <n v="64"/>
    <x v="1"/>
    <n v="60003761000129"/>
    <x v="81"/>
    <s v="SÃO JOSÉ DO RIO PRETO"/>
    <s v="SP"/>
    <s v="PRIVADO"/>
    <x v="14"/>
    <s v="(Vazio) EMH SPC/SPI"/>
    <s v="30"/>
    <x v="1"/>
    <n v="52"/>
  </r>
  <r>
    <x v="0"/>
    <x v="0"/>
    <n v="64"/>
    <x v="1"/>
    <n v="18180008000142"/>
    <x v="82"/>
    <s v="SÃO PAULO"/>
    <s v="SP"/>
    <s v="PRIVADO"/>
    <x v="25"/>
    <s v="CHRISTIANE GARCIA ESP (SPC)"/>
    <s v="30"/>
    <x v="1"/>
    <n v="2"/>
  </r>
  <r>
    <x v="0"/>
    <x v="0"/>
    <n v="64"/>
    <x v="1"/>
    <n v="18180008000142"/>
    <x v="82"/>
    <s v="SÃO PAULO"/>
    <s v="SP"/>
    <s v="PRIVADO"/>
    <x v="13"/>
    <s v="JANAINA PALMIRO ESP (SPC)"/>
    <s v="10"/>
    <x v="2"/>
    <n v="2"/>
  </r>
  <r>
    <x v="0"/>
    <x v="0"/>
    <n v="64"/>
    <x v="1"/>
    <n v="18180008000142"/>
    <x v="82"/>
    <s v="SÃO PAULO"/>
    <s v="SP"/>
    <s v="PRIVADO"/>
    <x v="26"/>
    <s v="(Vago) HSP SPC"/>
    <s v="20"/>
    <x v="0"/>
    <n v="2"/>
  </r>
  <r>
    <x v="0"/>
    <x v="0"/>
    <n v="64"/>
    <x v="1"/>
    <n v="29435005009932"/>
    <x v="83"/>
    <s v="SÃO PAULO"/>
    <s v="SP"/>
    <s v="PRIVADO"/>
    <x v="23"/>
    <s v="ANTONIO TUNES HSP (SPC)"/>
    <s v="20"/>
    <x v="0"/>
    <n v="2"/>
  </r>
  <r>
    <x v="0"/>
    <x v="0"/>
    <n v="64"/>
    <x v="1"/>
    <n v="29435005009932"/>
    <x v="83"/>
    <s v="SÃO PAULO"/>
    <s v="SP"/>
    <s v="PRIVADO"/>
    <x v="24"/>
    <s v="(Vazio) ESP SPC/SPI"/>
    <s v="10"/>
    <x v="2"/>
    <n v="2"/>
  </r>
  <r>
    <x v="0"/>
    <x v="0"/>
    <n v="64"/>
    <x v="1"/>
    <n v="50644053000113"/>
    <x v="84"/>
    <s v="SÃO PAULO"/>
    <s v="SP"/>
    <s v="PRIVADO"/>
    <x v="25"/>
    <s v="CHRISTIANE GARCIA ESP (SPC)"/>
    <s v="30"/>
    <x v="1"/>
    <n v="22"/>
  </r>
  <r>
    <x v="0"/>
    <x v="0"/>
    <n v="64"/>
    <x v="1"/>
    <n v="50644053000113"/>
    <x v="84"/>
    <s v="SÃO PAULO"/>
    <s v="SP"/>
    <s v="PRIVADO"/>
    <x v="24"/>
    <s v="(Vazio) ESP SPC/SPI"/>
    <s v="10"/>
    <x v="2"/>
    <n v="22"/>
  </r>
  <r>
    <x v="0"/>
    <x v="0"/>
    <n v="64"/>
    <x v="1"/>
    <n v="50644053000113"/>
    <x v="84"/>
    <s v="SÃO PAULO"/>
    <s v="SP"/>
    <s v="PRIVADO"/>
    <x v="26"/>
    <s v="(Vago) HSP SPC"/>
    <s v="20"/>
    <x v="0"/>
    <n v="22"/>
  </r>
  <r>
    <x v="0"/>
    <x v="0"/>
    <n v="64"/>
    <x v="1"/>
    <n v="60726502000126"/>
    <x v="85"/>
    <s v="SÃO PAULO"/>
    <s v="SP"/>
    <s v="PRIVADO"/>
    <x v="24"/>
    <s v="(Vazio) ESP SPC/SPI"/>
    <s v="10"/>
    <x v="2"/>
    <n v="10"/>
  </r>
  <r>
    <x v="0"/>
    <x v="0"/>
    <n v="64"/>
    <x v="1"/>
    <n v="60726502000126"/>
    <x v="85"/>
    <s v="SÃO PAULO"/>
    <s v="SP"/>
    <s v="PRIVADO"/>
    <x v="15"/>
    <s v="TATHIANA PONCE HSP (SPC)"/>
    <s v="20"/>
    <x v="0"/>
    <n v="10"/>
  </r>
  <r>
    <x v="0"/>
    <x v="0"/>
    <n v="64"/>
    <x v="1"/>
    <n v="8100676002455"/>
    <x v="86"/>
    <s v="SÃO PAULO"/>
    <s v="SP"/>
    <s v="PRIVADO"/>
    <x v="13"/>
    <s v="JANAINA PALMIRO ESP (SPC)"/>
    <s v="10"/>
    <x v="2"/>
    <n v="5"/>
  </r>
  <r>
    <x v="0"/>
    <x v="0"/>
    <n v="64"/>
    <x v="1"/>
    <n v="8100676002455"/>
    <x v="86"/>
    <s v="SÃO PAULO"/>
    <s v="SP"/>
    <s v="PRIVADO"/>
    <x v="14"/>
    <s v="(Vazio) EMH SPC/SPI"/>
    <s v="30"/>
    <x v="1"/>
    <n v="5"/>
  </r>
  <r>
    <x v="0"/>
    <x v="0"/>
    <n v="64"/>
    <x v="1"/>
    <n v="8100676002455"/>
    <x v="86"/>
    <s v="SÃO PAULO"/>
    <s v="SP"/>
    <s v="PRIVADO"/>
    <x v="15"/>
    <s v="TATHIANA PONCE HSP (SPC)"/>
    <s v="20"/>
    <x v="0"/>
    <n v="5"/>
  </r>
  <r>
    <x v="0"/>
    <x v="0"/>
    <n v="64"/>
    <x v="1"/>
    <n v="72775745000133"/>
    <x v="87"/>
    <s v="SÃO PAULO"/>
    <s v="SP"/>
    <s v="PRIVADO"/>
    <x v="23"/>
    <s v="ANTONIO TUNES HSP (SPC)"/>
    <s v="20"/>
    <x v="0"/>
    <n v="5"/>
  </r>
  <r>
    <x v="0"/>
    <x v="0"/>
    <n v="64"/>
    <x v="1"/>
    <n v="72775745000133"/>
    <x v="87"/>
    <s v="SÃO PAULO"/>
    <s v="SP"/>
    <s v="PRIVADO"/>
    <x v="13"/>
    <s v="JANAINA PALMIRO ESP (SPC)"/>
    <s v="10"/>
    <x v="2"/>
    <n v="5"/>
  </r>
  <r>
    <x v="0"/>
    <x v="0"/>
    <n v="64"/>
    <x v="1"/>
    <n v="72775745000133"/>
    <x v="87"/>
    <s v="SÃO PAULO"/>
    <s v="SP"/>
    <s v="PRIVADO"/>
    <x v="14"/>
    <s v="(Vazio) EMH SPC/SPI"/>
    <s v="30"/>
    <x v="1"/>
    <n v="5"/>
  </r>
  <r>
    <x v="0"/>
    <x v="0"/>
    <n v="64"/>
    <x v="1"/>
    <n v="21371777000132"/>
    <x v="88"/>
    <s v="SÃO PAULO"/>
    <s v="SP"/>
    <s v="PRIVADO"/>
    <x v="13"/>
    <s v="JANAINA PALMIRO ESP (SPC)"/>
    <s v="10"/>
    <x v="2"/>
    <n v="7"/>
  </r>
  <r>
    <x v="0"/>
    <x v="0"/>
    <n v="64"/>
    <x v="1"/>
    <n v="21371777000132"/>
    <x v="88"/>
    <s v="SÃO PAULO"/>
    <s v="SP"/>
    <s v="PRIVADO"/>
    <x v="14"/>
    <s v="(Vazio) EMH SPC/SPI"/>
    <s v="30"/>
    <x v="1"/>
    <n v="7"/>
  </r>
  <r>
    <x v="0"/>
    <x v="0"/>
    <n v="64"/>
    <x v="1"/>
    <n v="21371777000132"/>
    <x v="88"/>
    <s v="SÃO PAULO"/>
    <s v="SP"/>
    <s v="PRIVADO"/>
    <x v="15"/>
    <s v="TATHIANA PONCE HSP (SPC)"/>
    <s v="20"/>
    <x v="0"/>
    <n v="7"/>
  </r>
  <r>
    <x v="0"/>
    <x v="0"/>
    <n v="64"/>
    <x v="1"/>
    <n v="60448040000122"/>
    <x v="89"/>
    <s v="SÃO PAULO"/>
    <s v="SP"/>
    <s v="PUBLICO"/>
    <x v="25"/>
    <s v="CHRISTIANE GARCIA ESP (SPC)"/>
    <s v="30"/>
    <x v="1"/>
    <n v="43"/>
  </r>
  <r>
    <x v="0"/>
    <x v="0"/>
    <n v="64"/>
    <x v="1"/>
    <n v="60448040000122"/>
    <x v="89"/>
    <s v="SÃO PAULO"/>
    <s v="SP"/>
    <s v="PUBLICO"/>
    <x v="24"/>
    <s v="(Vazio) ESP SPC/SPI"/>
    <s v="10"/>
    <x v="2"/>
    <n v="43"/>
  </r>
  <r>
    <x v="0"/>
    <x v="0"/>
    <n v="64"/>
    <x v="1"/>
    <n v="60448040000122"/>
    <x v="89"/>
    <s v="SÃO PAULO"/>
    <s v="SP"/>
    <s v="PUBLICO"/>
    <x v="26"/>
    <s v="(Vago) HSP SPC"/>
    <s v="20"/>
    <x v="0"/>
    <n v="43"/>
  </r>
  <r>
    <x v="0"/>
    <x v="0"/>
    <n v="64"/>
    <x v="1"/>
    <n v="60453024000390"/>
    <x v="90"/>
    <s v="SÃO PAULO"/>
    <s v="SP"/>
    <s v="PRIVADO"/>
    <x v="24"/>
    <s v="(Vazio) ESP SPC/SPI"/>
    <s v="10"/>
    <x v="2"/>
    <n v="1"/>
  </r>
  <r>
    <x v="0"/>
    <x v="0"/>
    <n v="64"/>
    <x v="1"/>
    <n v="60453024000390"/>
    <x v="90"/>
    <s v="SÃO PAULO"/>
    <s v="SP"/>
    <s v="PRIVADO"/>
    <x v="15"/>
    <s v="TATHIANA PONCE HSP (SPC)"/>
    <s v="20"/>
    <x v="0"/>
    <n v="1"/>
  </r>
  <r>
    <x v="0"/>
    <x v="0"/>
    <n v="64"/>
    <x v="1"/>
    <n v="61213674000240"/>
    <x v="91"/>
    <s v="SÃO PAULO"/>
    <s v="SP"/>
    <s v="PRIVADO"/>
    <x v="23"/>
    <s v="ANTONIO TUNES HSP (SPC)"/>
    <s v="20"/>
    <x v="0"/>
    <n v="2"/>
  </r>
  <r>
    <x v="0"/>
    <x v="0"/>
    <n v="64"/>
    <x v="1"/>
    <n v="61213674000240"/>
    <x v="91"/>
    <s v="SÃO PAULO"/>
    <s v="SP"/>
    <s v="PRIVADO"/>
    <x v="24"/>
    <s v="(Vazio) ESP SPC/SPI"/>
    <s v="10"/>
    <x v="2"/>
    <n v="2"/>
  </r>
  <r>
    <x v="0"/>
    <x v="0"/>
    <n v="64"/>
    <x v="1"/>
    <n v="60765823000130"/>
    <x v="92"/>
    <s v="SÃO PAULO"/>
    <s v="SP"/>
    <s v="PRIVADO"/>
    <x v="23"/>
    <s v="ANTONIO TUNES HSP (SPC)"/>
    <s v="20"/>
    <x v="0"/>
    <n v="54"/>
  </r>
  <r>
    <x v="0"/>
    <x v="0"/>
    <n v="64"/>
    <x v="1"/>
    <n v="60765823000130"/>
    <x v="92"/>
    <s v="SÃO PAULO"/>
    <s v="SP"/>
    <s v="PRIVADO"/>
    <x v="24"/>
    <s v="(Vazio) ESP SPC/SPI"/>
    <s v="10"/>
    <x v="2"/>
    <n v="54"/>
  </r>
  <r>
    <x v="0"/>
    <x v="0"/>
    <n v="64"/>
    <x v="1"/>
    <n v="19056055000141"/>
    <x v="93"/>
    <s v="SÃO PAULO"/>
    <s v="SP"/>
    <s v="PRIVADO"/>
    <x v="25"/>
    <s v="CHRISTIANE GARCIA ESP (SPC)"/>
    <s v="30"/>
    <x v="1"/>
    <n v="5"/>
  </r>
  <r>
    <x v="0"/>
    <x v="0"/>
    <n v="64"/>
    <x v="1"/>
    <n v="19056055000141"/>
    <x v="93"/>
    <s v="SÃO PAULO"/>
    <s v="SP"/>
    <s v="PRIVADO"/>
    <x v="13"/>
    <s v="JANAINA PALMIRO ESP (SPC)"/>
    <s v="10"/>
    <x v="2"/>
    <n v="5"/>
  </r>
  <r>
    <x v="0"/>
    <x v="0"/>
    <n v="64"/>
    <x v="1"/>
    <n v="19056055000141"/>
    <x v="93"/>
    <s v="SÃO PAULO"/>
    <s v="SP"/>
    <s v="PRIVADO"/>
    <x v="26"/>
    <s v="(Vago) HSP SPC"/>
    <s v="20"/>
    <x v="0"/>
    <n v="5"/>
  </r>
  <r>
    <x v="0"/>
    <x v="0"/>
    <n v="64"/>
    <x v="1"/>
    <n v="60975737001204"/>
    <x v="94"/>
    <s v="SÃO PAULO"/>
    <s v="SP"/>
    <s v="PRIVADO"/>
    <x v="25"/>
    <s v="CHRISTIANE GARCIA ESP (SPC)"/>
    <s v="30"/>
    <x v="1"/>
    <n v="4"/>
  </r>
  <r>
    <x v="0"/>
    <x v="0"/>
    <n v="64"/>
    <x v="1"/>
    <n v="60975737001204"/>
    <x v="94"/>
    <s v="SÃO PAULO"/>
    <s v="SP"/>
    <s v="PRIVADO"/>
    <x v="13"/>
    <s v="JANAINA PALMIRO ESP (SPC)"/>
    <s v="10"/>
    <x v="2"/>
    <n v="4"/>
  </r>
  <r>
    <x v="0"/>
    <x v="0"/>
    <n v="64"/>
    <x v="1"/>
    <n v="60975737001204"/>
    <x v="94"/>
    <s v="SÃO PAULO"/>
    <s v="SP"/>
    <s v="PRIVADO"/>
    <x v="26"/>
    <s v="(Vago) HSP SPC"/>
    <s v="20"/>
    <x v="0"/>
    <n v="4"/>
  </r>
  <r>
    <x v="0"/>
    <x v="0"/>
    <n v="64"/>
    <x v="1"/>
    <n v="28290788000137"/>
    <x v="95"/>
    <s v="SÃO PAULO"/>
    <s v="SP"/>
    <s v="PRIVADO"/>
    <x v="23"/>
    <s v="ANTONIO TUNES HSP (SPC)"/>
    <s v="20"/>
    <x v="0"/>
    <n v="4"/>
  </r>
  <r>
    <x v="0"/>
    <x v="0"/>
    <n v="64"/>
    <x v="1"/>
    <n v="28290788000137"/>
    <x v="95"/>
    <s v="SÃO PAULO"/>
    <s v="SP"/>
    <s v="PRIVADO"/>
    <x v="13"/>
    <s v="JANAINA PALMIRO ESP (SPC)"/>
    <s v="10"/>
    <x v="2"/>
    <n v="4"/>
  </r>
  <r>
    <x v="0"/>
    <x v="0"/>
    <n v="64"/>
    <x v="1"/>
    <n v="28290788000137"/>
    <x v="95"/>
    <s v="SÃO PAULO"/>
    <s v="SP"/>
    <s v="PRIVADO"/>
    <x v="14"/>
    <s v="(Vazio) EMH SPC/SPI"/>
    <s v="30"/>
    <x v="1"/>
    <n v="4"/>
  </r>
  <r>
    <x v="0"/>
    <x v="0"/>
    <n v="64"/>
    <x v="1"/>
    <n v="44649812006926"/>
    <x v="96"/>
    <s v="SÃO PAULO"/>
    <s v="SP"/>
    <s v="PRIVADO"/>
    <x v="23"/>
    <s v="ANTONIO TUNES HSP (SPC)"/>
    <s v="20"/>
    <x v="0"/>
    <n v="6"/>
  </r>
  <r>
    <x v="0"/>
    <x v="0"/>
    <n v="64"/>
    <x v="1"/>
    <n v="44649812006926"/>
    <x v="96"/>
    <s v="SÃO PAULO"/>
    <s v="SP"/>
    <s v="PRIVADO"/>
    <x v="24"/>
    <s v="(Vazio) ESP SPC/SPI"/>
    <s v="10"/>
    <x v="2"/>
    <n v="6"/>
  </r>
  <r>
    <x v="0"/>
    <x v="0"/>
    <n v="64"/>
    <x v="1"/>
    <n v="62779145000190"/>
    <x v="97"/>
    <s v="SÃO PAULO"/>
    <s v="SP"/>
    <s v="PRIVADO"/>
    <x v="25"/>
    <s v="CHRISTIANE GARCIA ESP (SPC)"/>
    <s v="30"/>
    <x v="1"/>
    <n v="2"/>
  </r>
  <r>
    <x v="0"/>
    <x v="0"/>
    <n v="64"/>
    <x v="1"/>
    <n v="62779145000190"/>
    <x v="97"/>
    <s v="SÃO PAULO"/>
    <s v="SP"/>
    <s v="PRIVADO"/>
    <x v="13"/>
    <s v="JANAINA PALMIRO ESP (SPC)"/>
    <s v="10"/>
    <x v="2"/>
    <n v="2"/>
  </r>
  <r>
    <x v="0"/>
    <x v="0"/>
    <n v="64"/>
    <x v="1"/>
    <n v="62779145000190"/>
    <x v="97"/>
    <s v="SÃO PAULO"/>
    <s v="SP"/>
    <s v="PRIVADO"/>
    <x v="26"/>
    <s v="(Vago) HSP SPC"/>
    <s v="20"/>
    <x v="0"/>
    <n v="2"/>
  </r>
  <r>
    <x v="0"/>
    <x v="0"/>
    <n v="64"/>
    <x v="1"/>
    <n v="61599908000158"/>
    <x v="98"/>
    <s v="SÃO PAULO"/>
    <s v="SP"/>
    <s v="PRIVADO"/>
    <x v="24"/>
    <s v="(Vazio) ESP SPC/SPI"/>
    <s v="10"/>
    <x v="2"/>
    <n v="90"/>
  </r>
  <r>
    <x v="0"/>
    <x v="0"/>
    <n v="64"/>
    <x v="1"/>
    <n v="61599908000158"/>
    <x v="98"/>
    <s v="SÃO PAULO"/>
    <s v="SP"/>
    <s v="PRIVADO"/>
    <x v="15"/>
    <s v="TATHIANA PONCE HSP (SPC)"/>
    <s v="20"/>
    <x v="0"/>
    <n v="90"/>
  </r>
  <r>
    <x v="0"/>
    <x v="0"/>
    <n v="64"/>
    <x v="1"/>
    <n v="60961422000155"/>
    <x v="99"/>
    <s v="SÃO PAULO"/>
    <s v="SP"/>
    <s v="PRIVADO"/>
    <x v="23"/>
    <s v="ANTONIO TUNES HSP (SPC)"/>
    <s v="20"/>
    <x v="0"/>
    <n v="4"/>
  </r>
  <r>
    <x v="0"/>
    <x v="0"/>
    <n v="64"/>
    <x v="1"/>
    <n v="60961422000155"/>
    <x v="99"/>
    <s v="SÃO PAULO"/>
    <s v="SP"/>
    <s v="PRIVADO"/>
    <x v="13"/>
    <s v="JANAINA PALMIRO ESP (SPC)"/>
    <s v="10"/>
    <x v="2"/>
    <n v="4"/>
  </r>
  <r>
    <x v="0"/>
    <x v="0"/>
    <n v="64"/>
    <x v="1"/>
    <n v="60961422000155"/>
    <x v="99"/>
    <s v="SÃO PAULO"/>
    <s v="SP"/>
    <s v="PRIVADO"/>
    <x v="14"/>
    <s v="(Vazio) EMH SPC/SPI"/>
    <s v="30"/>
    <x v="1"/>
    <n v="4"/>
  </r>
  <r>
    <x v="0"/>
    <x v="0"/>
    <n v="64"/>
    <x v="1"/>
    <n v="61590410000124"/>
    <x v="100"/>
    <s v="SÃO PAULO"/>
    <s v="SP"/>
    <s v="PRIVADO"/>
    <x v="25"/>
    <s v="CHRISTIANE GARCIA ESP (SPC)"/>
    <s v="30"/>
    <x v="1"/>
    <n v="26"/>
  </r>
  <r>
    <x v="0"/>
    <x v="0"/>
    <n v="64"/>
    <x v="1"/>
    <n v="61590410000124"/>
    <x v="100"/>
    <s v="SÃO PAULO"/>
    <s v="SP"/>
    <s v="PRIVADO"/>
    <x v="24"/>
    <s v="(Vazio) ESP SPC/SPI"/>
    <s v="10"/>
    <x v="2"/>
    <n v="26"/>
  </r>
  <r>
    <x v="0"/>
    <x v="0"/>
    <n v="64"/>
    <x v="1"/>
    <n v="61590410000124"/>
    <x v="100"/>
    <s v="SÃO PAULO"/>
    <s v="SP"/>
    <s v="PRIVADO"/>
    <x v="26"/>
    <s v="(Vago) HSP SPC"/>
    <s v="20"/>
    <x v="0"/>
    <n v="26"/>
  </r>
  <r>
    <x v="0"/>
    <x v="0"/>
    <n v="64"/>
    <x v="1"/>
    <n v="19803199000114"/>
    <x v="101"/>
    <s v="SÃO PAULO"/>
    <s v="SP"/>
    <s v="PRIVADO"/>
    <x v="21"/>
    <s v="ARTUR JUNIOR HSP (SPI)"/>
    <s v="20"/>
    <x v="0"/>
    <n v="4"/>
  </r>
  <r>
    <x v="0"/>
    <x v="0"/>
    <n v="64"/>
    <x v="1"/>
    <n v="19803199000114"/>
    <x v="101"/>
    <s v="SÃO PAULO"/>
    <s v="SP"/>
    <s v="PRIVADO"/>
    <x v="22"/>
    <s v="BRUNA CLARO ESP (SPI)"/>
    <s v="10"/>
    <x v="2"/>
    <n v="4"/>
  </r>
  <r>
    <x v="0"/>
    <x v="0"/>
    <n v="64"/>
    <x v="1"/>
    <n v="19803199000114"/>
    <x v="101"/>
    <s v="SÃO PAULO"/>
    <s v="SP"/>
    <s v="PRIVADO"/>
    <x v="14"/>
    <s v="(Vazio) EMH SPC/SPI"/>
    <s v="30"/>
    <x v="1"/>
    <n v="4"/>
  </r>
  <r>
    <x v="0"/>
    <x v="0"/>
    <n v="64"/>
    <x v="1"/>
    <n v="60975737007245"/>
    <x v="102"/>
    <s v="TAUBATÉ"/>
    <s v="SP"/>
    <s v="PRIVADO"/>
    <x v="13"/>
    <s v="JANAINA PALMIRO ESP (SPC)"/>
    <s v="10"/>
    <x v="2"/>
    <n v="3"/>
  </r>
  <r>
    <x v="0"/>
    <x v="0"/>
    <n v="64"/>
    <x v="1"/>
    <n v="60975737007245"/>
    <x v="102"/>
    <s v="TAUBATÉ"/>
    <s v="SP"/>
    <s v="PRIVADO"/>
    <x v="14"/>
    <s v="(Vazio) EMH SPC/SPI"/>
    <s v="30"/>
    <x v="1"/>
    <n v="3"/>
  </r>
  <r>
    <x v="0"/>
    <x v="0"/>
    <n v="64"/>
    <x v="1"/>
    <n v="60975737007245"/>
    <x v="102"/>
    <s v="TAUBATÉ"/>
    <s v="SP"/>
    <s v="PRIVADO"/>
    <x v="15"/>
    <s v="TATHIANA PONCE HSP (SPC)"/>
    <s v="20"/>
    <x v="0"/>
    <n v="3"/>
  </r>
  <r>
    <x v="0"/>
    <x v="0"/>
    <n v="62"/>
    <x v="2"/>
    <n v="12361267011985"/>
    <x v="103"/>
    <s v="MANAUS"/>
    <s v="AM"/>
    <s v="PRIVADO"/>
    <x v="17"/>
    <s v="(Vazio) ESP (AC/AM/AP/DF/GO/MA/MS/MT/PA/RO/RR/TO)"/>
    <s v="10"/>
    <x v="2"/>
    <n v="1"/>
  </r>
  <r>
    <x v="0"/>
    <x v="0"/>
    <n v="62"/>
    <x v="2"/>
    <n v="12361267011985"/>
    <x v="103"/>
    <s v="MANAUS"/>
    <s v="AM"/>
    <s v="PRIVADO"/>
    <x v="27"/>
    <s v="(Vazio) HSP (AC/AM/AP/PA/RO/RR)"/>
    <s v="20"/>
    <x v="0"/>
    <n v="1"/>
  </r>
  <r>
    <x v="0"/>
    <x v="0"/>
    <n v="62"/>
    <x v="2"/>
    <n v="12361267011985"/>
    <x v="103"/>
    <s v="MANAUS"/>
    <s v="AM"/>
    <s v="PRIVADO"/>
    <x v="28"/>
    <s v="WLADIMIR CAMPELO EMH (AC/AM/AP/PA/RO/RR/DF)"/>
    <s v="30"/>
    <x v="1"/>
    <n v="1"/>
  </r>
  <r>
    <x v="0"/>
    <x v="0"/>
    <n v="62"/>
    <x v="2"/>
    <n v="5469172000122"/>
    <x v="14"/>
    <s v="SALVADOR"/>
    <s v="BA"/>
    <s v="PRIVADO"/>
    <x v="0"/>
    <s v="LAIS MAGALHAES HSP (BA/AL/SE)"/>
    <s v="20"/>
    <x v="0"/>
    <n v="3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3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3"/>
  </r>
  <r>
    <x v="0"/>
    <x v="0"/>
    <n v="62"/>
    <x v="2"/>
    <n v="27372066000169"/>
    <x v="18"/>
    <s v="SALVADOR"/>
    <s v="BA"/>
    <s v="PRIVADO"/>
    <x v="0"/>
    <s v="LAIS MAGALHAES HSP (BA/AL/SE)"/>
    <s v="20"/>
    <x v="0"/>
    <n v="9"/>
  </r>
  <r>
    <x v="0"/>
    <x v="0"/>
    <n v="62"/>
    <x v="2"/>
    <n v="27372066000169"/>
    <x v="18"/>
    <s v="SALVADOR"/>
    <s v="BA"/>
    <s v="PRIVADO"/>
    <x v="1"/>
    <s v="(Vazio) EMH (AL/BA/CE/GO/MS/MT/PB/PE/PI/RN/SE/TO)"/>
    <s v="30"/>
    <x v="1"/>
    <n v="9"/>
  </r>
  <r>
    <x v="0"/>
    <x v="0"/>
    <n v="62"/>
    <x v="2"/>
    <n v="27372066000169"/>
    <x v="18"/>
    <s v="SALVADOR"/>
    <s v="BA"/>
    <s v="PRIVADO"/>
    <x v="2"/>
    <s v="VALERIA BRAGA ESP (CE/MA/PI/BA/AL/SE/PB/PE/RN)"/>
    <s v="10"/>
    <x v="2"/>
    <n v="9"/>
  </r>
  <r>
    <x v="0"/>
    <x v="0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0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0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0"/>
    <n v="62"/>
    <x v="2"/>
    <n v="5874946000281"/>
    <x v="105"/>
    <s v="FORTALEZA"/>
    <s v="CE"/>
    <s v="PRIVADO"/>
    <x v="3"/>
    <s v="KLEBER SILVA HSP (CE/MA/PI)"/>
    <s v="20"/>
    <x v="0"/>
    <n v="2"/>
  </r>
  <r>
    <x v="0"/>
    <x v="0"/>
    <n v="62"/>
    <x v="2"/>
    <n v="5874946000281"/>
    <x v="105"/>
    <s v="FORTALEZA"/>
    <s v="CE"/>
    <s v="PRIVADO"/>
    <x v="1"/>
    <s v="(Vazio) EMH (AL/BA/CE/GO/MS/MT/PB/PE/PI/RN/SE/TO)"/>
    <s v="30"/>
    <x v="1"/>
    <n v="2"/>
  </r>
  <r>
    <x v="0"/>
    <x v="0"/>
    <n v="62"/>
    <x v="2"/>
    <n v="5874946000281"/>
    <x v="105"/>
    <s v="FORTALEZA"/>
    <s v="CE"/>
    <s v="PRIVADO"/>
    <x v="2"/>
    <s v="VALERIA BRAGA ESP (CE/MA/PI/BA/AL/SE/PB/PE/RN)"/>
    <s v="10"/>
    <x v="2"/>
    <n v="2"/>
  </r>
  <r>
    <x v="0"/>
    <x v="0"/>
    <n v="62"/>
    <x v="2"/>
    <n v="29435005007484"/>
    <x v="21"/>
    <s v="FORTALEZA"/>
    <s v="CE"/>
    <s v="PRIVADO"/>
    <x v="3"/>
    <s v="KLEBER SILVA HSP (CE/MA/PI)"/>
    <s v="20"/>
    <x v="0"/>
    <n v="26"/>
  </r>
  <r>
    <x v="0"/>
    <x v="0"/>
    <n v="62"/>
    <x v="2"/>
    <n v="29435005007484"/>
    <x v="21"/>
    <s v="FORTALEZA"/>
    <s v="CE"/>
    <s v="PRIVADO"/>
    <x v="1"/>
    <s v="(Vazio) EMH (AL/BA/CE/GO/MS/MT/PB/PE/PI/RN/SE/TO)"/>
    <s v="30"/>
    <x v="1"/>
    <n v="26"/>
  </r>
  <r>
    <x v="0"/>
    <x v="0"/>
    <n v="62"/>
    <x v="2"/>
    <n v="29435005007484"/>
    <x v="21"/>
    <s v="FORTALEZA"/>
    <s v="CE"/>
    <s v="PRIVADO"/>
    <x v="2"/>
    <s v="VALERIA BRAGA ESP (CE/MA/PI/BA/AL/SE/PB/PE/RN)"/>
    <s v="10"/>
    <x v="2"/>
    <n v="26"/>
  </r>
  <r>
    <x v="0"/>
    <x v="0"/>
    <n v="62"/>
    <x v="2"/>
    <n v="5868278000280"/>
    <x v="23"/>
    <s v="FORTALEZA"/>
    <s v="CE"/>
    <s v="PRIVADO"/>
    <x v="3"/>
    <s v="KLEBER SILVA HSP (CE/MA/PI)"/>
    <s v="20"/>
    <x v="0"/>
    <n v="62"/>
  </r>
  <r>
    <x v="0"/>
    <x v="0"/>
    <n v="62"/>
    <x v="2"/>
    <n v="5868278000280"/>
    <x v="23"/>
    <s v="FORTALEZA"/>
    <s v="CE"/>
    <s v="PRIVADO"/>
    <x v="1"/>
    <s v="(Vazio) EMH (AL/BA/CE/GO/MS/MT/PB/PE/PI/RN/SE/TO)"/>
    <s v="30"/>
    <x v="1"/>
    <n v="62"/>
  </r>
  <r>
    <x v="0"/>
    <x v="0"/>
    <n v="62"/>
    <x v="2"/>
    <n v="5868278000280"/>
    <x v="23"/>
    <s v="FORTALEZA"/>
    <s v="CE"/>
    <s v="PRIVADO"/>
    <x v="2"/>
    <s v="VALERIA BRAGA ESP (CE/MA/PI/BA/AL/SE/PB/PE/RN)"/>
    <s v="10"/>
    <x v="2"/>
    <n v="62"/>
  </r>
  <r>
    <x v="0"/>
    <x v="0"/>
    <n v="62"/>
    <x v="2"/>
    <n v="11794674000121"/>
    <x v="106"/>
    <s v="FORTALEZA"/>
    <s v="CE"/>
    <s v="PRIVADO"/>
    <x v="3"/>
    <s v="KLEBER SILVA HSP (CE/MA/PI)"/>
    <s v="20"/>
    <x v="0"/>
    <n v="9"/>
  </r>
  <r>
    <x v="0"/>
    <x v="0"/>
    <n v="62"/>
    <x v="2"/>
    <n v="11794674000121"/>
    <x v="106"/>
    <s v="FORTALEZA"/>
    <s v="CE"/>
    <s v="PRIVADO"/>
    <x v="1"/>
    <s v="(Vazio) EMH (AL/BA/CE/GO/MS/MT/PB/PE/PI/RN/SE/TO)"/>
    <s v="30"/>
    <x v="1"/>
    <n v="9"/>
  </r>
  <r>
    <x v="0"/>
    <x v="0"/>
    <n v="62"/>
    <x v="2"/>
    <n v="11794674000121"/>
    <x v="106"/>
    <s v="FORTALEZA"/>
    <s v="CE"/>
    <s v="PRIVADO"/>
    <x v="2"/>
    <s v="VALERIA BRAGA ESP (CE/MA/PI/BA/AL/SE/PB/PE/RN)"/>
    <s v="10"/>
    <x v="2"/>
    <n v="9"/>
  </r>
  <r>
    <x v="0"/>
    <x v="0"/>
    <n v="62"/>
    <x v="2"/>
    <n v="37108388000159"/>
    <x v="25"/>
    <s v="BRASÍLIA"/>
    <s v="DF"/>
    <s v="PRIVADO"/>
    <x v="16"/>
    <s v="KAREN ROSA HSP (DF/GO/MS/MT/TO)"/>
    <s v="20"/>
    <x v="0"/>
    <n v="10"/>
  </r>
  <r>
    <x v="0"/>
    <x v="0"/>
    <n v="62"/>
    <x v="2"/>
    <n v="37108388000159"/>
    <x v="25"/>
    <s v="BRASÍLIA"/>
    <s v="DF"/>
    <s v="PRIVADO"/>
    <x v="17"/>
    <s v="(Vazio) ESP (AC/AM/AP/DF/GO/MA/MS/MT/PA/RO/RR/TO)"/>
    <s v="10"/>
    <x v="2"/>
    <n v="10"/>
  </r>
  <r>
    <x v="0"/>
    <x v="0"/>
    <n v="62"/>
    <x v="2"/>
    <n v="60884855002289"/>
    <x v="26"/>
    <s v="BRASÍLIA"/>
    <s v="DF"/>
    <s v="PRIVADO"/>
    <x v="16"/>
    <s v="KAREN ROSA HSP (DF/GO/MS/MT/TO)"/>
    <s v="20"/>
    <x v="0"/>
    <n v="5"/>
  </r>
  <r>
    <x v="0"/>
    <x v="0"/>
    <n v="62"/>
    <x v="2"/>
    <n v="60884855002289"/>
    <x v="26"/>
    <s v="BRASÍLIA"/>
    <s v="DF"/>
    <s v="PRIVADO"/>
    <x v="17"/>
    <s v="(Vazio) ESP (AC/AM/AP/DF/GO/MA/MS/MT/PA/RO/RR/TO)"/>
    <s v="10"/>
    <x v="2"/>
    <n v="5"/>
  </r>
  <r>
    <x v="0"/>
    <x v="0"/>
    <n v="62"/>
    <x v="2"/>
    <n v="6047087004207"/>
    <x v="27"/>
    <s v="BRASÍLIA"/>
    <s v="DF"/>
    <s v="PRIVADO"/>
    <x v="16"/>
    <s v="KAREN ROSA HSP (DF/GO/MS/MT/TO)"/>
    <s v="20"/>
    <x v="0"/>
    <n v="13"/>
  </r>
  <r>
    <x v="0"/>
    <x v="0"/>
    <n v="62"/>
    <x v="2"/>
    <n v="6047087004207"/>
    <x v="27"/>
    <s v="BRASÍLIA"/>
    <s v="DF"/>
    <s v="PRIVADO"/>
    <x v="17"/>
    <s v="(Vazio) ESP (AC/AM/AP/DF/GO/MA/MS/MT/PA/RO/RR/TO)"/>
    <s v="10"/>
    <x v="2"/>
    <n v="13"/>
  </r>
  <r>
    <x v="0"/>
    <x v="0"/>
    <n v="62"/>
    <x v="2"/>
    <n v="25841000153"/>
    <x v="107"/>
    <s v="BRASÍLIA"/>
    <s v="DF"/>
    <s v="PRIVADO"/>
    <x v="16"/>
    <s v="KAREN ROSA HSP (DF/GO/MS/MT/TO)"/>
    <s v="20"/>
    <x v="0"/>
    <n v="5"/>
  </r>
  <r>
    <x v="0"/>
    <x v="0"/>
    <n v="62"/>
    <x v="2"/>
    <n v="25841000153"/>
    <x v="107"/>
    <s v="BRASÍLIA"/>
    <s v="DF"/>
    <s v="PRIVADO"/>
    <x v="17"/>
    <s v="(Vazio) ESP (AC/AM/AP/DF/GO/MA/MS/MT/PA/RO/RR/TO)"/>
    <s v="10"/>
    <x v="2"/>
    <n v="5"/>
  </r>
  <r>
    <x v="0"/>
    <x v="0"/>
    <n v="62"/>
    <x v="2"/>
    <n v="39384664000218"/>
    <x v="108"/>
    <s v="COLATINA"/>
    <s v="ES"/>
    <s v="PRIVADO"/>
    <x v="5"/>
    <s v="IWENS SILVA EMH (MG/ES)"/>
    <s v="30"/>
    <x v="1"/>
    <n v="5"/>
  </r>
  <r>
    <x v="0"/>
    <x v="0"/>
    <n v="62"/>
    <x v="2"/>
    <n v="39384664000218"/>
    <x v="108"/>
    <s v="COLATINA"/>
    <s v="ES"/>
    <s v="PRIVADO"/>
    <x v="6"/>
    <s v="(Vazio) ESP (ES/MG)"/>
    <s v="10"/>
    <x v="2"/>
    <n v="5"/>
  </r>
  <r>
    <x v="0"/>
    <x v="0"/>
    <n v="62"/>
    <x v="2"/>
    <n v="39384664000218"/>
    <x v="108"/>
    <s v="COLATINA"/>
    <s v="ES"/>
    <s v="PRIVADO"/>
    <x v="7"/>
    <s v="(Vazio) HSP (ES/MG)"/>
    <s v="20"/>
    <x v="0"/>
    <n v="5"/>
  </r>
  <r>
    <x v="0"/>
    <x v="0"/>
    <n v="62"/>
    <x v="2"/>
    <n v="1321256000163"/>
    <x v="109"/>
    <s v="CATALÃO"/>
    <s v="GO"/>
    <s v="PRIVADO"/>
    <x v="16"/>
    <s v="KAREN ROSA HSP (DF/GO/MS/MT/TO)"/>
    <s v="20"/>
    <x v="0"/>
    <n v="1"/>
  </r>
  <r>
    <x v="0"/>
    <x v="0"/>
    <n v="62"/>
    <x v="2"/>
    <n v="1321256000163"/>
    <x v="109"/>
    <s v="CATALÃO"/>
    <s v="GO"/>
    <s v="PRIVADO"/>
    <x v="1"/>
    <s v="(Vazio) EMH (AL/BA/CE/GO/MS/MT/PB/PE/PI/RN/SE/TO)"/>
    <s v="30"/>
    <x v="1"/>
    <n v="1"/>
  </r>
  <r>
    <x v="0"/>
    <x v="0"/>
    <n v="62"/>
    <x v="2"/>
    <n v="1321256000163"/>
    <x v="109"/>
    <s v="CATALÃO"/>
    <s v="GO"/>
    <s v="PRIVADO"/>
    <x v="17"/>
    <s v="(Vazio) ESP (AC/AM/AP/DF/GO/MA/MS/MT/PA/RO/RR/TO)"/>
    <s v="10"/>
    <x v="2"/>
    <n v="1"/>
  </r>
  <r>
    <x v="0"/>
    <x v="0"/>
    <n v="62"/>
    <x v="2"/>
    <n v="15126437000496"/>
    <x v="110"/>
    <s v="SÃO LUÍS"/>
    <s v="MA"/>
    <s v="PUBLICO"/>
    <x v="3"/>
    <s v="KLEBER SILVA HSP (CE/MA/PI)"/>
    <s v="20"/>
    <x v="0"/>
    <n v="10"/>
  </r>
  <r>
    <x v="0"/>
    <x v="0"/>
    <n v="62"/>
    <x v="2"/>
    <n v="15126437000496"/>
    <x v="110"/>
    <s v="SÃO LUÍS"/>
    <s v="MA"/>
    <s v="PUBLICO"/>
    <x v="17"/>
    <s v="(Vazio) ESP (AC/AM/AP/DF/GO/MA/MS/MT/PA/RO/RR/TO)"/>
    <s v="10"/>
    <x v="2"/>
    <n v="10"/>
  </r>
  <r>
    <x v="0"/>
    <x v="0"/>
    <n v="62"/>
    <x v="2"/>
    <n v="18484378000173"/>
    <x v="111"/>
    <s v="UBERLÂNDIA"/>
    <s v="MG"/>
    <s v="PRIVADO"/>
    <x v="5"/>
    <s v="IWENS SILVA EMH (MG/ES)"/>
    <s v="30"/>
    <x v="1"/>
    <n v="3"/>
  </r>
  <r>
    <x v="0"/>
    <x v="0"/>
    <n v="62"/>
    <x v="2"/>
    <n v="18484378000173"/>
    <x v="111"/>
    <s v="UBERLÂNDIA"/>
    <s v="MG"/>
    <s v="PRIVADO"/>
    <x v="6"/>
    <s v="(Vazio) ESP (ES/MG)"/>
    <s v="10"/>
    <x v="2"/>
    <n v="3"/>
  </r>
  <r>
    <x v="0"/>
    <x v="0"/>
    <n v="62"/>
    <x v="2"/>
    <n v="18484378000173"/>
    <x v="111"/>
    <s v="UBERLÂNDIA"/>
    <s v="MG"/>
    <s v="PRIVADO"/>
    <x v="7"/>
    <s v="(Vazio) HSP (ES/MG)"/>
    <s v="20"/>
    <x v="0"/>
    <n v="3"/>
  </r>
  <r>
    <x v="0"/>
    <x v="0"/>
    <n v="62"/>
    <x v="2"/>
    <n v="17087591000189"/>
    <x v="112"/>
    <s v="UBERLÂNDIA"/>
    <s v="MG"/>
    <s v="PRIVADO"/>
    <x v="5"/>
    <s v="IWENS SILVA EMH (MG/ES)"/>
    <s v="30"/>
    <x v="1"/>
    <n v="11"/>
  </r>
  <r>
    <x v="0"/>
    <x v="0"/>
    <n v="62"/>
    <x v="2"/>
    <n v="17087591000189"/>
    <x v="112"/>
    <s v="UBERLÂNDIA"/>
    <s v="MG"/>
    <s v="PRIVADO"/>
    <x v="6"/>
    <s v="(Vazio) ESP (ES/MG)"/>
    <s v="10"/>
    <x v="2"/>
    <n v="11"/>
  </r>
  <r>
    <x v="0"/>
    <x v="0"/>
    <n v="62"/>
    <x v="2"/>
    <n v="17087591000189"/>
    <x v="112"/>
    <s v="UBERLÂNDIA"/>
    <s v="MG"/>
    <s v="PRIVADO"/>
    <x v="7"/>
    <s v="(Vazio) HSP (ES/MG)"/>
    <s v="20"/>
    <x v="0"/>
    <n v="11"/>
  </r>
  <r>
    <x v="0"/>
    <x v="0"/>
    <n v="62"/>
    <x v="2"/>
    <n v="30079461000162"/>
    <x v="41"/>
    <s v="NITERÓI"/>
    <s v="RJ"/>
    <s v="PRIVADO"/>
    <x v="18"/>
    <s v="EVELINE GOULART ESP (RJ)"/>
    <s v="10"/>
    <x v="2"/>
    <n v="3"/>
  </r>
  <r>
    <x v="0"/>
    <x v="0"/>
    <n v="62"/>
    <x v="2"/>
    <n v="30079461000162"/>
    <x v="41"/>
    <s v="NITERÓI"/>
    <s v="RJ"/>
    <s v="PRIVADO"/>
    <x v="11"/>
    <s v="(Vazio) EMH (PR/RS/SC)"/>
    <s v="30"/>
    <x v="1"/>
    <n v="3"/>
  </r>
  <r>
    <x v="0"/>
    <x v="0"/>
    <n v="62"/>
    <x v="2"/>
    <n v="30079461000162"/>
    <x v="41"/>
    <s v="NITERÓI"/>
    <s v="RJ"/>
    <s v="PRIVADO"/>
    <x v="20"/>
    <s v="ROMEU SOARES HSP (RJ)"/>
    <s v="20"/>
    <x v="0"/>
    <n v="3"/>
  </r>
  <r>
    <x v="0"/>
    <x v="0"/>
    <n v="62"/>
    <x v="2"/>
    <n v="60884855001207"/>
    <x v="42"/>
    <s v="NITERÓI"/>
    <s v="RJ"/>
    <s v="PRIVADO"/>
    <x v="18"/>
    <s v="EVELINE GOULART ESP (RJ)"/>
    <s v="10"/>
    <x v="2"/>
    <n v="11"/>
  </r>
  <r>
    <x v="0"/>
    <x v="0"/>
    <n v="62"/>
    <x v="2"/>
    <n v="60884855001207"/>
    <x v="42"/>
    <s v="NITERÓI"/>
    <s v="RJ"/>
    <s v="PRIVADO"/>
    <x v="11"/>
    <s v="(Vazio) EMH (PR/RS/SC)"/>
    <s v="30"/>
    <x v="1"/>
    <n v="11"/>
  </r>
  <r>
    <x v="0"/>
    <x v="0"/>
    <n v="62"/>
    <x v="2"/>
    <n v="60884855001207"/>
    <x v="42"/>
    <s v="NITERÓI"/>
    <s v="RJ"/>
    <s v="PRIVADO"/>
    <x v="20"/>
    <s v="ROMEU SOARES HSP (RJ)"/>
    <s v="20"/>
    <x v="0"/>
    <n v="11"/>
  </r>
  <r>
    <x v="0"/>
    <x v="0"/>
    <n v="62"/>
    <x v="2"/>
    <n v="60922168000348"/>
    <x v="113"/>
    <s v="RIO DE JANEIRO"/>
    <s v="RJ"/>
    <s v="PRIVADO"/>
    <x v="18"/>
    <s v="EVELINE GOULART ESP (RJ)"/>
    <s v="10"/>
    <x v="2"/>
    <n v="4"/>
  </r>
  <r>
    <x v="0"/>
    <x v="0"/>
    <n v="62"/>
    <x v="2"/>
    <n v="60922168000348"/>
    <x v="113"/>
    <s v="RIO DE JANEIRO"/>
    <s v="RJ"/>
    <s v="PRIVADO"/>
    <x v="11"/>
    <s v="(Vazio) EMH (PR/RS/SC)"/>
    <s v="30"/>
    <x v="1"/>
    <n v="4"/>
  </r>
  <r>
    <x v="0"/>
    <x v="0"/>
    <n v="62"/>
    <x v="2"/>
    <n v="60922168000348"/>
    <x v="113"/>
    <s v="RIO DE JANEIRO"/>
    <s v="RJ"/>
    <s v="PRIVADO"/>
    <x v="20"/>
    <s v="ROMEU SOARES HSP (RJ)"/>
    <s v="20"/>
    <x v="0"/>
    <n v="4"/>
  </r>
  <r>
    <x v="0"/>
    <x v="0"/>
    <n v="62"/>
    <x v="2"/>
    <n v="31635857000101"/>
    <x v="44"/>
    <s v="RIO DE JANEIRO"/>
    <s v="RJ"/>
    <s v="PRIVADO"/>
    <x v="18"/>
    <s v="EVELINE GOULART ESP (RJ)"/>
    <s v="10"/>
    <x v="2"/>
    <n v="10"/>
  </r>
  <r>
    <x v="0"/>
    <x v="0"/>
    <n v="62"/>
    <x v="2"/>
    <n v="31635857000101"/>
    <x v="44"/>
    <s v="RIO DE JANEIRO"/>
    <s v="RJ"/>
    <s v="PRIVADO"/>
    <x v="19"/>
    <s v="MARCUS BASTOS HSP (RJ)"/>
    <s v="20"/>
    <x v="0"/>
    <n v="10"/>
  </r>
  <r>
    <x v="0"/>
    <x v="0"/>
    <n v="62"/>
    <x v="2"/>
    <n v="31635857000101"/>
    <x v="44"/>
    <s v="RIO DE JANEIRO"/>
    <s v="RJ"/>
    <s v="PRIVADO"/>
    <x v="11"/>
    <s v="(Vazio) EMH (PR/RS/SC)"/>
    <s v="30"/>
    <x v="1"/>
    <n v="10"/>
  </r>
  <r>
    <x v="0"/>
    <x v="0"/>
    <n v="62"/>
    <x v="2"/>
    <n v="29435005005198"/>
    <x v="46"/>
    <s v="RIO DE JANEIRO"/>
    <s v="RJ"/>
    <s v="PRIVADO"/>
    <x v="18"/>
    <s v="EVELINE GOULART ESP (RJ)"/>
    <s v="10"/>
    <x v="2"/>
    <n v="41"/>
  </r>
  <r>
    <x v="0"/>
    <x v="0"/>
    <n v="62"/>
    <x v="2"/>
    <n v="29435005005198"/>
    <x v="46"/>
    <s v="RIO DE JANEIRO"/>
    <s v="RJ"/>
    <s v="PRIVADO"/>
    <x v="11"/>
    <s v="(Vazio) EMH (PR/RS/SC)"/>
    <s v="30"/>
    <x v="1"/>
    <n v="41"/>
  </r>
  <r>
    <x v="0"/>
    <x v="0"/>
    <n v="62"/>
    <x v="2"/>
    <n v="29435005005198"/>
    <x v="46"/>
    <s v="RIO DE JANEIRO"/>
    <s v="RJ"/>
    <s v="PRIVADO"/>
    <x v="20"/>
    <s v="ROMEU SOARES HSP (RJ)"/>
    <s v="20"/>
    <x v="0"/>
    <n v="41"/>
  </r>
  <r>
    <x v="0"/>
    <x v="0"/>
    <n v="62"/>
    <x v="2"/>
    <n v="29435005006160"/>
    <x v="47"/>
    <s v="RIO DE JANEIRO"/>
    <s v="RJ"/>
    <s v="PRIVADO"/>
    <x v="18"/>
    <s v="EVELINE GOULART ESP (RJ)"/>
    <s v="10"/>
    <x v="2"/>
    <n v="74"/>
  </r>
  <r>
    <x v="0"/>
    <x v="0"/>
    <n v="62"/>
    <x v="2"/>
    <n v="29435005006160"/>
    <x v="47"/>
    <s v="RIO DE JANEIRO"/>
    <s v="RJ"/>
    <s v="PRIVADO"/>
    <x v="11"/>
    <s v="(Vazio) EMH (PR/RS/SC)"/>
    <s v="30"/>
    <x v="1"/>
    <n v="74"/>
  </r>
  <r>
    <x v="0"/>
    <x v="0"/>
    <n v="62"/>
    <x v="2"/>
    <n v="29435005006160"/>
    <x v="47"/>
    <s v="RIO DE JANEIRO"/>
    <s v="RJ"/>
    <s v="PRIVADO"/>
    <x v="20"/>
    <s v="ROMEU SOARES HSP (RJ)"/>
    <s v="20"/>
    <x v="0"/>
    <n v="74"/>
  </r>
  <r>
    <x v="0"/>
    <x v="0"/>
    <n v="62"/>
    <x v="2"/>
    <n v="31635857000454"/>
    <x v="114"/>
    <s v="RIO DE JANEIRO"/>
    <s v="RJ"/>
    <s v="PRIVADO"/>
    <x v="18"/>
    <s v="EVELINE GOULART ESP (RJ)"/>
    <s v="10"/>
    <x v="2"/>
    <n v="1"/>
  </r>
  <r>
    <x v="0"/>
    <x v="0"/>
    <n v="62"/>
    <x v="2"/>
    <n v="31635857000454"/>
    <x v="114"/>
    <s v="RIO DE JANEIRO"/>
    <s v="RJ"/>
    <s v="PRIVADO"/>
    <x v="11"/>
    <s v="(Vazio) EMH (PR/RS/SC)"/>
    <s v="30"/>
    <x v="1"/>
    <n v="1"/>
  </r>
  <r>
    <x v="0"/>
    <x v="0"/>
    <n v="62"/>
    <x v="2"/>
    <n v="31635857000454"/>
    <x v="114"/>
    <s v="RIO DE JANEIRO"/>
    <s v="RJ"/>
    <s v="PRIVADO"/>
    <x v="20"/>
    <s v="ROMEU SOARES HSP (RJ)"/>
    <s v="20"/>
    <x v="0"/>
    <n v="1"/>
  </r>
  <r>
    <x v="0"/>
    <x v="0"/>
    <n v="62"/>
    <x v="2"/>
    <n v="2284062000521"/>
    <x v="48"/>
    <s v="RIO DE JANEIRO"/>
    <s v="RJ"/>
    <s v="PRIVADO"/>
    <x v="18"/>
    <s v="EVELINE GOULART ESP (RJ)"/>
    <s v="10"/>
    <x v="2"/>
    <n v="12"/>
  </r>
  <r>
    <x v="0"/>
    <x v="0"/>
    <n v="62"/>
    <x v="2"/>
    <n v="2284062000521"/>
    <x v="48"/>
    <s v="RIO DE JANEIRO"/>
    <s v="RJ"/>
    <s v="PRIVADO"/>
    <x v="19"/>
    <s v="MARCUS BASTOS HSP (RJ)"/>
    <s v="20"/>
    <x v="0"/>
    <n v="12"/>
  </r>
  <r>
    <x v="0"/>
    <x v="0"/>
    <n v="62"/>
    <x v="2"/>
    <n v="2284062000521"/>
    <x v="48"/>
    <s v="RIO DE JANEIRO"/>
    <s v="RJ"/>
    <s v="PRIVADO"/>
    <x v="11"/>
    <s v="(Vazio) EMH (PR/RS/SC)"/>
    <s v="30"/>
    <x v="1"/>
    <n v="12"/>
  </r>
  <r>
    <x v="0"/>
    <x v="0"/>
    <n v="62"/>
    <x v="2"/>
    <n v="6047087000996"/>
    <x v="50"/>
    <s v="RIO DE JANEIRO"/>
    <s v="RJ"/>
    <s v="PRIVADO"/>
    <x v="18"/>
    <s v="EVELINE GOULART ESP (RJ)"/>
    <s v="10"/>
    <x v="2"/>
    <n v="17"/>
  </r>
  <r>
    <x v="0"/>
    <x v="0"/>
    <n v="62"/>
    <x v="2"/>
    <n v="6047087000996"/>
    <x v="50"/>
    <s v="RIO DE JANEIRO"/>
    <s v="RJ"/>
    <s v="PRIVADO"/>
    <x v="11"/>
    <s v="(Vazio) EMH (PR/RS/SC)"/>
    <s v="30"/>
    <x v="1"/>
    <n v="17"/>
  </r>
  <r>
    <x v="0"/>
    <x v="0"/>
    <n v="62"/>
    <x v="2"/>
    <n v="6047087000996"/>
    <x v="50"/>
    <s v="RIO DE JANEIRO"/>
    <s v="RJ"/>
    <s v="PRIVADO"/>
    <x v="20"/>
    <s v="ROMEU SOARES HSP (RJ)"/>
    <s v="20"/>
    <x v="0"/>
    <n v="17"/>
  </r>
  <r>
    <x v="0"/>
    <x v="0"/>
    <n v="62"/>
    <x v="2"/>
    <n v="6047087002697"/>
    <x v="51"/>
    <s v="RIO DE JANEIRO"/>
    <s v="RJ"/>
    <s v="PRIVADO"/>
    <x v="18"/>
    <s v="EVELINE GOULART ESP (RJ)"/>
    <s v="10"/>
    <x v="2"/>
    <n v="137"/>
  </r>
  <r>
    <x v="0"/>
    <x v="0"/>
    <n v="62"/>
    <x v="2"/>
    <n v="6047087002697"/>
    <x v="51"/>
    <s v="RIO DE JANEIRO"/>
    <s v="RJ"/>
    <s v="PRIVADO"/>
    <x v="11"/>
    <s v="(Vazio) EMH (PR/RS/SC)"/>
    <s v="30"/>
    <x v="1"/>
    <n v="137"/>
  </r>
  <r>
    <x v="0"/>
    <x v="0"/>
    <n v="62"/>
    <x v="2"/>
    <n v="6047087002697"/>
    <x v="51"/>
    <s v="RIO DE JANEIRO"/>
    <s v="RJ"/>
    <s v="PRIVADO"/>
    <x v="20"/>
    <s v="ROMEU SOARES HSP (RJ)"/>
    <s v="20"/>
    <x v="0"/>
    <n v="137"/>
  </r>
  <r>
    <x v="0"/>
    <x v="0"/>
    <n v="62"/>
    <x v="2"/>
    <n v="9578217000158"/>
    <x v="115"/>
    <s v="RIO DE JANEIRO"/>
    <s v="RJ"/>
    <s v="PRIVADO"/>
    <x v="18"/>
    <s v="EVELINE GOULART ESP (RJ)"/>
    <s v="10"/>
    <x v="2"/>
    <n v="14"/>
  </r>
  <r>
    <x v="0"/>
    <x v="0"/>
    <n v="62"/>
    <x v="2"/>
    <n v="9578217000158"/>
    <x v="115"/>
    <s v="RIO DE JANEIRO"/>
    <s v="RJ"/>
    <s v="PRIVADO"/>
    <x v="11"/>
    <s v="(Vazio) EMH (PR/RS/SC)"/>
    <s v="30"/>
    <x v="1"/>
    <n v="14"/>
  </r>
  <r>
    <x v="0"/>
    <x v="0"/>
    <n v="62"/>
    <x v="2"/>
    <n v="9578217000158"/>
    <x v="115"/>
    <s v="RIO DE JANEIRO"/>
    <s v="RJ"/>
    <s v="PRIVADO"/>
    <x v="20"/>
    <s v="ROMEU SOARES HSP (RJ)"/>
    <s v="20"/>
    <x v="0"/>
    <n v="14"/>
  </r>
  <r>
    <x v="0"/>
    <x v="0"/>
    <n v="62"/>
    <x v="2"/>
    <n v="6047087001020"/>
    <x v="53"/>
    <s v="RIO DE JANEIRO"/>
    <s v="RJ"/>
    <s v="PRIVADO"/>
    <x v="18"/>
    <s v="EVELINE GOULART ESP (RJ)"/>
    <s v="10"/>
    <x v="2"/>
    <n v="76"/>
  </r>
  <r>
    <x v="0"/>
    <x v="0"/>
    <n v="62"/>
    <x v="2"/>
    <n v="6047087001020"/>
    <x v="53"/>
    <s v="RIO DE JANEIRO"/>
    <s v="RJ"/>
    <s v="PRIVADO"/>
    <x v="11"/>
    <s v="(Vazio) EMH (PR/RS/SC)"/>
    <s v="30"/>
    <x v="1"/>
    <n v="76"/>
  </r>
  <r>
    <x v="0"/>
    <x v="0"/>
    <n v="62"/>
    <x v="2"/>
    <n v="6047087001020"/>
    <x v="53"/>
    <s v="RIO DE JANEIRO"/>
    <s v="RJ"/>
    <s v="PRIVADO"/>
    <x v="20"/>
    <s v="ROMEU SOARES HSP (RJ)"/>
    <s v="20"/>
    <x v="0"/>
    <n v="76"/>
  </r>
  <r>
    <x v="0"/>
    <x v="0"/>
    <n v="62"/>
    <x v="2"/>
    <n v="29259736000403"/>
    <x v="116"/>
    <s v="RIO DE JANEIRO"/>
    <s v="RJ"/>
    <s v="PRIVADO"/>
    <x v="18"/>
    <s v="EVELINE GOULART ESP (RJ)"/>
    <s v="10"/>
    <x v="2"/>
    <n v="12"/>
  </r>
  <r>
    <x v="0"/>
    <x v="0"/>
    <n v="62"/>
    <x v="2"/>
    <n v="29259736000403"/>
    <x v="116"/>
    <s v="RIO DE JANEIRO"/>
    <s v="RJ"/>
    <s v="PRIVADO"/>
    <x v="11"/>
    <s v="(Vazio) EMH (PR/RS/SC)"/>
    <s v="30"/>
    <x v="1"/>
    <n v="12"/>
  </r>
  <r>
    <x v="0"/>
    <x v="0"/>
    <n v="62"/>
    <x v="2"/>
    <n v="29259736000403"/>
    <x v="116"/>
    <s v="RIO DE JANEIRO"/>
    <s v="RJ"/>
    <s v="PRIVADO"/>
    <x v="20"/>
    <s v="ROMEU SOARES HSP (RJ)"/>
    <s v="20"/>
    <x v="0"/>
    <n v="12"/>
  </r>
  <r>
    <x v="0"/>
    <x v="0"/>
    <n v="62"/>
    <x v="2"/>
    <n v="60884855001630"/>
    <x v="55"/>
    <s v="RIO DE JANEIRO"/>
    <s v="RJ"/>
    <s v="PRIVADO"/>
    <x v="18"/>
    <s v="EVELINE GOULART ESP (RJ)"/>
    <s v="10"/>
    <x v="2"/>
    <n v="11"/>
  </r>
  <r>
    <x v="0"/>
    <x v="0"/>
    <n v="62"/>
    <x v="2"/>
    <n v="60884855001630"/>
    <x v="55"/>
    <s v="RIO DE JANEIRO"/>
    <s v="RJ"/>
    <s v="PRIVADO"/>
    <x v="19"/>
    <s v="MARCUS BASTOS HSP (RJ)"/>
    <s v="20"/>
    <x v="0"/>
    <n v="11"/>
  </r>
  <r>
    <x v="0"/>
    <x v="0"/>
    <n v="62"/>
    <x v="2"/>
    <n v="60884855001630"/>
    <x v="55"/>
    <s v="RIO DE JANEIRO"/>
    <s v="RJ"/>
    <s v="PRIVADO"/>
    <x v="11"/>
    <s v="(Vazio) EMH (PR/RS/SC)"/>
    <s v="30"/>
    <x v="1"/>
    <n v="11"/>
  </r>
  <r>
    <x v="0"/>
    <x v="0"/>
    <n v="62"/>
    <x v="2"/>
    <n v="8850962000222"/>
    <x v="58"/>
    <s v="RIO DE JANEIRO"/>
    <s v="RJ"/>
    <s v="PRIVADO"/>
    <x v="18"/>
    <s v="EVELINE GOULART ESP (RJ)"/>
    <s v="10"/>
    <x v="2"/>
    <n v="17"/>
  </r>
  <r>
    <x v="0"/>
    <x v="0"/>
    <n v="62"/>
    <x v="2"/>
    <n v="8850962000222"/>
    <x v="58"/>
    <s v="RIO DE JANEIRO"/>
    <s v="RJ"/>
    <s v="PRIVADO"/>
    <x v="11"/>
    <s v="(Vazio) EMH (PR/RS/SC)"/>
    <s v="30"/>
    <x v="1"/>
    <n v="17"/>
  </r>
  <r>
    <x v="0"/>
    <x v="0"/>
    <n v="62"/>
    <x v="2"/>
    <n v="8850962000222"/>
    <x v="58"/>
    <s v="RIO DE JANEIRO"/>
    <s v="RJ"/>
    <s v="PRIVADO"/>
    <x v="20"/>
    <s v="ROMEU SOARES HSP (RJ)"/>
    <s v="20"/>
    <x v="0"/>
    <n v="17"/>
  </r>
  <r>
    <x v="0"/>
    <x v="0"/>
    <n v="62"/>
    <x v="2"/>
    <n v="394544021344"/>
    <x v="117"/>
    <s v="RIO DE JANEIRO"/>
    <s v="RJ"/>
    <s v="PUBLICO"/>
    <x v="18"/>
    <s v="EVELINE GOULART ESP (RJ)"/>
    <s v="10"/>
    <x v="2"/>
    <n v="120"/>
  </r>
  <r>
    <x v="0"/>
    <x v="0"/>
    <n v="62"/>
    <x v="2"/>
    <n v="394544021344"/>
    <x v="117"/>
    <s v="RIO DE JANEIRO"/>
    <s v="RJ"/>
    <s v="PUBLICO"/>
    <x v="11"/>
    <s v="(Vazio) EMH (PR/RS/SC)"/>
    <s v="30"/>
    <x v="1"/>
    <n v="120"/>
  </r>
  <r>
    <x v="0"/>
    <x v="0"/>
    <n v="62"/>
    <x v="2"/>
    <n v="394544021344"/>
    <x v="117"/>
    <s v="RIO DE JANEIRO"/>
    <s v="RJ"/>
    <s v="PUBLICO"/>
    <x v="20"/>
    <s v="ROMEU SOARES HSP (RJ)"/>
    <s v="20"/>
    <x v="0"/>
    <n v="120"/>
  </r>
  <r>
    <x v="0"/>
    <x v="0"/>
    <n v="62"/>
    <x v="2"/>
    <n v="33419482000259"/>
    <x v="118"/>
    <s v="RIO DE JANEIRO"/>
    <s v="RJ"/>
    <s v="PRIVADO"/>
    <x v="18"/>
    <s v="EVELINE GOULART ESP (RJ)"/>
    <s v="10"/>
    <x v="2"/>
    <n v="8"/>
  </r>
  <r>
    <x v="0"/>
    <x v="0"/>
    <n v="62"/>
    <x v="2"/>
    <n v="33419482000259"/>
    <x v="118"/>
    <s v="RIO DE JANEIRO"/>
    <s v="RJ"/>
    <s v="PRIVADO"/>
    <x v="11"/>
    <s v="(Vazio) EMH (PR/RS/SC)"/>
    <s v="30"/>
    <x v="1"/>
    <n v="8"/>
  </r>
  <r>
    <x v="0"/>
    <x v="0"/>
    <n v="62"/>
    <x v="2"/>
    <n v="33419482000259"/>
    <x v="118"/>
    <s v="RIO DE JANEIRO"/>
    <s v="RJ"/>
    <s v="PRIVADO"/>
    <x v="20"/>
    <s v="ROMEU SOARES HSP (RJ)"/>
    <s v="20"/>
    <x v="0"/>
    <n v="8"/>
  </r>
  <r>
    <x v="0"/>
    <x v="0"/>
    <n v="62"/>
    <x v="2"/>
    <n v="8319329000121"/>
    <x v="119"/>
    <s v="NATAL"/>
    <s v="RN"/>
    <s v="PRIVADO"/>
    <x v="8"/>
    <s v="LENILSON SILVA HSP (PB/PE/RN)"/>
    <s v="20"/>
    <x v="0"/>
    <n v="16"/>
  </r>
  <r>
    <x v="0"/>
    <x v="0"/>
    <n v="62"/>
    <x v="2"/>
    <n v="8319329000121"/>
    <x v="119"/>
    <s v="NATAL"/>
    <s v="RN"/>
    <s v="PRIVADO"/>
    <x v="1"/>
    <s v="(Vazio) EMH (AL/BA/CE/GO/MS/MT/PB/PE/PI/RN/SE/TO)"/>
    <s v="30"/>
    <x v="1"/>
    <n v="16"/>
  </r>
  <r>
    <x v="0"/>
    <x v="0"/>
    <n v="62"/>
    <x v="2"/>
    <n v="8319329000121"/>
    <x v="119"/>
    <s v="NATAL"/>
    <s v="RN"/>
    <s v="PRIVADO"/>
    <x v="2"/>
    <s v="VALERIA BRAGA ESP (CE/MA/PI/BA/AL/SE/PB/PE/RN)"/>
    <s v="10"/>
    <x v="2"/>
    <n v="16"/>
  </r>
  <r>
    <x v="0"/>
    <x v="0"/>
    <n v="62"/>
    <x v="2"/>
    <n v="81887838001112"/>
    <x v="120"/>
    <s v="SÃO GONÇALO DO AMARANTE"/>
    <s v="RN"/>
    <s v="PRIVADO"/>
    <x v="8"/>
    <s v="LENILSON SILVA HSP (PB/PE/RN)"/>
    <s v="20"/>
    <x v="0"/>
    <n v="9"/>
  </r>
  <r>
    <x v="0"/>
    <x v="0"/>
    <n v="62"/>
    <x v="2"/>
    <n v="81887838001112"/>
    <x v="120"/>
    <s v="SÃO GONÇALO DO AMARANTE"/>
    <s v="RN"/>
    <s v="PRIVADO"/>
    <x v="1"/>
    <s v="(Vazio) EMH (AL/BA/CE/GO/MS/MT/PB/PE/PI/RN/SE/TO)"/>
    <s v="30"/>
    <x v="1"/>
    <n v="9"/>
  </r>
  <r>
    <x v="0"/>
    <x v="0"/>
    <n v="62"/>
    <x v="2"/>
    <n v="81887838001112"/>
    <x v="120"/>
    <s v="SÃO GONÇALO DO AMARANTE"/>
    <s v="RN"/>
    <s v="PRIVADO"/>
    <x v="2"/>
    <s v="VALERIA BRAGA ESP (CE/MA/PI/BA/AL/SE/PB/PE/RN)"/>
    <s v="10"/>
    <x v="2"/>
    <n v="9"/>
  </r>
  <r>
    <x v="0"/>
    <x v="0"/>
    <n v="62"/>
    <x v="2"/>
    <n v="87020517000120"/>
    <x v="66"/>
    <s v="PORTO ALEGRE"/>
    <s v="RS"/>
    <s v="PUBLICO"/>
    <x v="9"/>
    <s v="ALINE FONSECA HSP (RS)"/>
    <s v="20"/>
    <x v="0"/>
    <n v="20"/>
  </r>
  <r>
    <x v="0"/>
    <x v="0"/>
    <n v="62"/>
    <x v="2"/>
    <n v="87020517000120"/>
    <x v="66"/>
    <s v="PORTO ALEGRE"/>
    <s v="RS"/>
    <s v="PUBLICO"/>
    <x v="10"/>
    <s v="MICHELE MORAES ESP (PR/SC/RS)"/>
    <s v="10"/>
    <x v="2"/>
    <n v="20"/>
  </r>
  <r>
    <x v="0"/>
    <x v="0"/>
    <n v="62"/>
    <x v="2"/>
    <n v="87020517000120"/>
    <x v="66"/>
    <s v="PORTO ALEGRE"/>
    <s v="RS"/>
    <s v="PUBLICO"/>
    <x v="11"/>
    <s v="(Vazio) EMH (PR/RS/SC)"/>
    <s v="30"/>
    <x v="1"/>
    <n v="20"/>
  </r>
  <r>
    <x v="0"/>
    <x v="0"/>
    <n v="62"/>
    <x v="2"/>
    <n v="92741016000254"/>
    <x v="67"/>
    <s v="PORTO ALEGRE"/>
    <s v="RS"/>
    <s v="PRIVADO"/>
    <x v="9"/>
    <s v="ALINE FONSECA HSP (RS)"/>
    <s v="20"/>
    <x v="0"/>
    <n v="8"/>
  </r>
  <r>
    <x v="0"/>
    <x v="0"/>
    <n v="62"/>
    <x v="2"/>
    <n v="92741016000254"/>
    <x v="67"/>
    <s v="PORTO ALEGRE"/>
    <s v="RS"/>
    <s v="PRIVADO"/>
    <x v="10"/>
    <s v="MICHELE MORAES ESP (PR/SC/RS)"/>
    <s v="10"/>
    <x v="2"/>
    <n v="8"/>
  </r>
  <r>
    <x v="0"/>
    <x v="0"/>
    <n v="62"/>
    <x v="2"/>
    <n v="92741016000254"/>
    <x v="67"/>
    <s v="PORTO ALEGRE"/>
    <s v="RS"/>
    <s v="PRIVADO"/>
    <x v="11"/>
    <s v="(Vazio) EMH (PR/RS/SC)"/>
    <s v="30"/>
    <x v="1"/>
    <n v="8"/>
  </r>
  <r>
    <x v="0"/>
    <x v="0"/>
    <n v="62"/>
    <x v="2"/>
    <n v="88630413000796"/>
    <x v="121"/>
    <s v="PORTO ALEGRE"/>
    <s v="RS"/>
    <s v="PRIVADO"/>
    <x v="9"/>
    <s v="ALINE FONSECA HSP (RS)"/>
    <s v="20"/>
    <x v="0"/>
    <n v="3"/>
  </r>
  <r>
    <x v="0"/>
    <x v="0"/>
    <n v="62"/>
    <x v="2"/>
    <n v="88630413000796"/>
    <x v="121"/>
    <s v="PORTO ALEGRE"/>
    <s v="RS"/>
    <s v="PRIVADO"/>
    <x v="10"/>
    <s v="MICHELE MORAES ESP (PR/SC/RS)"/>
    <s v="10"/>
    <x v="2"/>
    <n v="3"/>
  </r>
  <r>
    <x v="0"/>
    <x v="0"/>
    <n v="62"/>
    <x v="2"/>
    <n v="88630413000796"/>
    <x v="121"/>
    <s v="PORTO ALEGRE"/>
    <s v="RS"/>
    <s v="PRIVADO"/>
    <x v="11"/>
    <s v="(Vazio) EMH (PR/RS/SC)"/>
    <s v="30"/>
    <x v="1"/>
    <n v="3"/>
  </r>
  <r>
    <x v="0"/>
    <x v="0"/>
    <n v="62"/>
    <x v="2"/>
    <n v="92815000000168"/>
    <x v="122"/>
    <s v="PORTO ALEGRE"/>
    <s v="RS"/>
    <s v="PRIVADO"/>
    <x v="9"/>
    <s v="ALINE FONSECA HSP (RS)"/>
    <s v="20"/>
    <x v="0"/>
    <n v="55"/>
  </r>
  <r>
    <x v="0"/>
    <x v="0"/>
    <n v="62"/>
    <x v="2"/>
    <n v="92815000000168"/>
    <x v="122"/>
    <s v="PORTO ALEGRE"/>
    <s v="RS"/>
    <s v="PRIVADO"/>
    <x v="10"/>
    <s v="MICHELE MORAES ESP (PR/SC/RS)"/>
    <s v="10"/>
    <x v="2"/>
    <n v="55"/>
  </r>
  <r>
    <x v="0"/>
    <x v="0"/>
    <n v="62"/>
    <x v="2"/>
    <n v="92815000000168"/>
    <x v="122"/>
    <s v="PORTO ALEGRE"/>
    <s v="RS"/>
    <s v="PRIVADO"/>
    <x v="11"/>
    <s v="(Vazio) EMH (PR/RS/SC)"/>
    <s v="30"/>
    <x v="1"/>
    <n v="55"/>
  </r>
  <r>
    <x v="0"/>
    <x v="0"/>
    <n v="62"/>
    <x v="2"/>
    <n v="60922168005226"/>
    <x v="70"/>
    <s v="BLUMENAU"/>
    <s v="SC"/>
    <s v="PRIVADO"/>
    <x v="12"/>
    <s v="FERNANDA BORNHAUSEN HSP (SC/PR)"/>
    <s v="20"/>
    <x v="0"/>
    <n v="3"/>
  </r>
  <r>
    <x v="0"/>
    <x v="0"/>
    <n v="62"/>
    <x v="2"/>
    <n v="60922168005226"/>
    <x v="70"/>
    <s v="BLUMENAU"/>
    <s v="SC"/>
    <s v="PRIVADO"/>
    <x v="10"/>
    <s v="MICHELE MORAES ESP (PR/SC/RS)"/>
    <s v="10"/>
    <x v="2"/>
    <n v="3"/>
  </r>
  <r>
    <x v="0"/>
    <x v="0"/>
    <n v="62"/>
    <x v="2"/>
    <n v="60922168005226"/>
    <x v="70"/>
    <s v="BLUMENAU"/>
    <s v="SC"/>
    <s v="PRIVADO"/>
    <x v="11"/>
    <s v="(Vazio) EMH (PR/RS/SC)"/>
    <s v="30"/>
    <x v="1"/>
    <n v="3"/>
  </r>
  <r>
    <x v="0"/>
    <x v="0"/>
    <n v="62"/>
    <x v="2"/>
    <n v="11096423000173"/>
    <x v="123"/>
    <s v="FLORIANÓPOLIS"/>
    <s v="SC"/>
    <s v="PRIVADO"/>
    <x v="12"/>
    <s v="FERNANDA BORNHAUSEN HSP (SC/PR)"/>
    <s v="20"/>
    <x v="0"/>
    <n v="2"/>
  </r>
  <r>
    <x v="0"/>
    <x v="0"/>
    <n v="62"/>
    <x v="2"/>
    <n v="11096423000173"/>
    <x v="123"/>
    <s v="FLORIANÓPOLIS"/>
    <s v="SC"/>
    <s v="PRIVADO"/>
    <x v="10"/>
    <s v="MICHELE MORAES ESP (PR/SC/RS)"/>
    <s v="10"/>
    <x v="2"/>
    <n v="2"/>
  </r>
  <r>
    <x v="0"/>
    <x v="0"/>
    <n v="62"/>
    <x v="2"/>
    <n v="11096423000173"/>
    <x v="123"/>
    <s v="FLORIANÓPOLIS"/>
    <s v="SC"/>
    <s v="PRIVADO"/>
    <x v="11"/>
    <s v="(Vazio) EMH (PR/RS/SC)"/>
    <s v="30"/>
    <x v="1"/>
    <n v="2"/>
  </r>
  <r>
    <x v="0"/>
    <x v="0"/>
    <n v="62"/>
    <x v="2"/>
    <n v="15126437003401"/>
    <x v="124"/>
    <s v="FLORIANÓPOLIS"/>
    <s v="SC"/>
    <s v="PUBLICO"/>
    <x v="12"/>
    <s v="FERNANDA BORNHAUSEN HSP (SC/PR)"/>
    <s v="20"/>
    <x v="0"/>
    <n v="3"/>
  </r>
  <r>
    <x v="0"/>
    <x v="0"/>
    <n v="62"/>
    <x v="2"/>
    <n v="15126437003401"/>
    <x v="124"/>
    <s v="FLORIANÓPOLIS"/>
    <s v="SC"/>
    <s v="PUBLICO"/>
    <x v="10"/>
    <s v="MICHELE MORAES ESP (PR/SC/RS)"/>
    <s v="10"/>
    <x v="2"/>
    <n v="3"/>
  </r>
  <r>
    <x v="0"/>
    <x v="0"/>
    <n v="62"/>
    <x v="2"/>
    <n v="15126437003401"/>
    <x v="124"/>
    <s v="FLORIANÓPOLIS"/>
    <s v="SC"/>
    <s v="PUBLICO"/>
    <x v="11"/>
    <s v="(Vazio) EMH (PR/RS/SC)"/>
    <s v="30"/>
    <x v="1"/>
    <n v="3"/>
  </r>
  <r>
    <x v="0"/>
    <x v="0"/>
    <n v="62"/>
    <x v="2"/>
    <n v="12361267000517"/>
    <x v="125"/>
    <s v="ARACAJU"/>
    <s v="SE"/>
    <s v="PRIVADO"/>
    <x v="0"/>
    <s v="LAIS MAGALHAES HSP (BA/AL/SE)"/>
    <s v="20"/>
    <x v="0"/>
    <n v="3"/>
  </r>
  <r>
    <x v="0"/>
    <x v="0"/>
    <n v="62"/>
    <x v="2"/>
    <n v="12361267000517"/>
    <x v="125"/>
    <s v="ARACAJU"/>
    <s v="SE"/>
    <s v="PRIVADO"/>
    <x v="1"/>
    <s v="(Vazio) EMH (AL/BA/CE/GO/MS/MT/PB/PE/PI/RN/SE/TO)"/>
    <s v="30"/>
    <x v="1"/>
    <n v="3"/>
  </r>
  <r>
    <x v="0"/>
    <x v="0"/>
    <n v="62"/>
    <x v="2"/>
    <n v="12361267000517"/>
    <x v="125"/>
    <s v="ARACAJU"/>
    <s v="SE"/>
    <s v="PRIVADO"/>
    <x v="2"/>
    <s v="VALERIA BRAGA ESP (CE/MA/PI/BA/AL/SE/PB/PE/RN)"/>
    <s v="10"/>
    <x v="2"/>
    <n v="3"/>
  </r>
  <r>
    <x v="0"/>
    <x v="0"/>
    <n v="62"/>
    <x v="2"/>
    <n v="13016332000106"/>
    <x v="126"/>
    <s v="ARACAJU"/>
    <s v="SE"/>
    <s v="PRIVADO"/>
    <x v="0"/>
    <s v="LAIS MAGALHAES HSP (BA/AL/SE)"/>
    <s v="20"/>
    <x v="0"/>
    <n v="6"/>
  </r>
  <r>
    <x v="0"/>
    <x v="0"/>
    <n v="62"/>
    <x v="2"/>
    <n v="13016332000106"/>
    <x v="126"/>
    <s v="ARACAJU"/>
    <s v="SE"/>
    <s v="PRIVADO"/>
    <x v="1"/>
    <s v="(Vazio) EMH (AL/BA/CE/GO/MS/MT/PB/PE/PI/RN/SE/TO)"/>
    <s v="30"/>
    <x v="1"/>
    <n v="6"/>
  </r>
  <r>
    <x v="0"/>
    <x v="0"/>
    <n v="62"/>
    <x v="2"/>
    <n v="13016332000106"/>
    <x v="126"/>
    <s v="ARACAJU"/>
    <s v="SE"/>
    <s v="PRIVADO"/>
    <x v="2"/>
    <s v="VALERIA BRAGA ESP (CE/MA/PI/BA/AL/SE/PB/PE/RN)"/>
    <s v="10"/>
    <x v="2"/>
    <n v="6"/>
  </r>
  <r>
    <x v="0"/>
    <x v="0"/>
    <n v="62"/>
    <x v="2"/>
    <n v="60003761000129"/>
    <x v="81"/>
    <s v="SÃO JOSÉ DO RIO PRETO"/>
    <s v="SP"/>
    <s v="PRIVADO"/>
    <x v="21"/>
    <s v="ARTUR JUNIOR HSP (SPI)"/>
    <s v="20"/>
    <x v="0"/>
    <n v="15"/>
  </r>
  <r>
    <x v="0"/>
    <x v="0"/>
    <n v="62"/>
    <x v="2"/>
    <n v="60003761000129"/>
    <x v="81"/>
    <s v="SÃO JOSÉ DO RIO PRETO"/>
    <s v="SP"/>
    <s v="PRIVADO"/>
    <x v="22"/>
    <s v="BRUNA CLARO ESP (SPI)"/>
    <s v="10"/>
    <x v="2"/>
    <n v="15"/>
  </r>
  <r>
    <x v="0"/>
    <x v="0"/>
    <n v="62"/>
    <x v="2"/>
    <n v="60003761000129"/>
    <x v="81"/>
    <s v="SÃO JOSÉ DO RIO PRETO"/>
    <s v="SP"/>
    <s v="PRIVADO"/>
    <x v="14"/>
    <s v="(Vazio) EMH SPC/SPI"/>
    <s v="30"/>
    <x v="1"/>
    <n v="15"/>
  </r>
  <r>
    <x v="0"/>
    <x v="0"/>
    <n v="62"/>
    <x v="2"/>
    <n v="29435005009932"/>
    <x v="83"/>
    <s v="SÃO PAULO"/>
    <s v="SP"/>
    <s v="PRIVADO"/>
    <x v="23"/>
    <s v="ANTONIO TUNES HSP (SPC)"/>
    <s v="20"/>
    <x v="0"/>
    <n v="8"/>
  </r>
  <r>
    <x v="0"/>
    <x v="0"/>
    <n v="62"/>
    <x v="2"/>
    <n v="29435005009932"/>
    <x v="83"/>
    <s v="SÃO PAULO"/>
    <s v="SP"/>
    <s v="PRIVADO"/>
    <x v="24"/>
    <s v="(Vazio) ESP SPC/SPI"/>
    <s v="10"/>
    <x v="2"/>
    <n v="8"/>
  </r>
  <r>
    <x v="0"/>
    <x v="0"/>
    <n v="62"/>
    <x v="2"/>
    <n v="60884855000316"/>
    <x v="127"/>
    <s v="SÃO PAULO"/>
    <s v="SP"/>
    <s v="PRIVADO"/>
    <x v="24"/>
    <s v="(Vazio) ESP SPC/SPI"/>
    <s v="10"/>
    <x v="2"/>
    <n v="17"/>
  </r>
  <r>
    <x v="0"/>
    <x v="0"/>
    <n v="62"/>
    <x v="2"/>
    <n v="60884855000316"/>
    <x v="127"/>
    <s v="SÃO PAULO"/>
    <s v="SP"/>
    <s v="PRIVADO"/>
    <x v="15"/>
    <s v="TATHIANA PONCE HSP (SPC)"/>
    <s v="20"/>
    <x v="0"/>
    <n v="17"/>
  </r>
  <r>
    <x v="0"/>
    <x v="0"/>
    <n v="62"/>
    <x v="2"/>
    <n v="60726502000126"/>
    <x v="85"/>
    <s v="SÃO PAULO"/>
    <s v="SP"/>
    <s v="PRIVADO"/>
    <x v="24"/>
    <s v="(Vazio) ESP SPC/SPI"/>
    <s v="10"/>
    <x v="2"/>
    <n v="42"/>
  </r>
  <r>
    <x v="0"/>
    <x v="0"/>
    <n v="62"/>
    <x v="2"/>
    <n v="60726502000126"/>
    <x v="85"/>
    <s v="SÃO PAULO"/>
    <s v="SP"/>
    <s v="PRIVADO"/>
    <x v="15"/>
    <s v="TATHIANA PONCE HSP (SPC)"/>
    <s v="20"/>
    <x v="0"/>
    <n v="42"/>
  </r>
  <r>
    <x v="0"/>
    <x v="0"/>
    <n v="62"/>
    <x v="2"/>
    <n v="60726502000711"/>
    <x v="128"/>
    <s v="SÃO PAULO"/>
    <s v="SP"/>
    <s v="PRIVADO"/>
    <x v="24"/>
    <s v="(Vazio) ESP SPC/SPI"/>
    <s v="10"/>
    <x v="2"/>
    <n v="3"/>
  </r>
  <r>
    <x v="0"/>
    <x v="0"/>
    <n v="62"/>
    <x v="2"/>
    <n v="60726502000711"/>
    <x v="128"/>
    <s v="SÃO PAULO"/>
    <s v="SP"/>
    <s v="PRIVADO"/>
    <x v="15"/>
    <s v="TATHIANA PONCE HSP (SPC)"/>
    <s v="20"/>
    <x v="0"/>
    <n v="3"/>
  </r>
  <r>
    <x v="0"/>
    <x v="0"/>
    <n v="62"/>
    <x v="2"/>
    <n v="21371777000132"/>
    <x v="88"/>
    <s v="SÃO PAULO"/>
    <s v="SP"/>
    <s v="PRIVADO"/>
    <x v="13"/>
    <s v="JANAINA PALMIRO ESP (SPC)"/>
    <s v="10"/>
    <x v="2"/>
    <n v="5"/>
  </r>
  <r>
    <x v="0"/>
    <x v="0"/>
    <n v="62"/>
    <x v="2"/>
    <n v="21371777000132"/>
    <x v="88"/>
    <s v="SÃO PAULO"/>
    <s v="SP"/>
    <s v="PRIVADO"/>
    <x v="14"/>
    <s v="(Vazio) EMH SPC/SPI"/>
    <s v="30"/>
    <x v="1"/>
    <n v="5"/>
  </r>
  <r>
    <x v="0"/>
    <x v="0"/>
    <n v="62"/>
    <x v="2"/>
    <n v="21371777000132"/>
    <x v="88"/>
    <s v="SÃO PAULO"/>
    <s v="SP"/>
    <s v="PRIVADO"/>
    <x v="15"/>
    <s v="TATHIANA PONCE HSP (SPC)"/>
    <s v="20"/>
    <x v="0"/>
    <n v="5"/>
  </r>
  <r>
    <x v="0"/>
    <x v="0"/>
    <n v="62"/>
    <x v="2"/>
    <n v="60448040000122"/>
    <x v="89"/>
    <s v="SÃO PAULO"/>
    <s v="SP"/>
    <s v="PUBLICO"/>
    <x v="25"/>
    <s v="CHRISTIANE GARCIA ESP (SPC)"/>
    <s v="30"/>
    <x v="1"/>
    <n v="206"/>
  </r>
  <r>
    <x v="0"/>
    <x v="0"/>
    <n v="62"/>
    <x v="2"/>
    <n v="60448040000122"/>
    <x v="89"/>
    <s v="SÃO PAULO"/>
    <s v="SP"/>
    <s v="PUBLICO"/>
    <x v="24"/>
    <s v="(Vazio) ESP SPC/SPI"/>
    <s v="10"/>
    <x v="2"/>
    <n v="206"/>
  </r>
  <r>
    <x v="0"/>
    <x v="0"/>
    <n v="62"/>
    <x v="2"/>
    <n v="60448040000122"/>
    <x v="89"/>
    <s v="SÃO PAULO"/>
    <s v="SP"/>
    <s v="PUBLICO"/>
    <x v="26"/>
    <s v="(Vago) HSP SPC"/>
    <s v="20"/>
    <x v="0"/>
    <n v="206"/>
  </r>
  <r>
    <x v="0"/>
    <x v="0"/>
    <n v="62"/>
    <x v="2"/>
    <n v="60678604000113"/>
    <x v="129"/>
    <s v="SÃO PAULO"/>
    <s v="SP"/>
    <s v="PRIVADO"/>
    <x v="23"/>
    <s v="ANTONIO TUNES HSP (SPC)"/>
    <s v="20"/>
    <x v="0"/>
    <n v="22"/>
  </r>
  <r>
    <x v="0"/>
    <x v="0"/>
    <n v="62"/>
    <x v="2"/>
    <n v="60678604000113"/>
    <x v="129"/>
    <s v="SÃO PAULO"/>
    <s v="SP"/>
    <s v="PRIVADO"/>
    <x v="13"/>
    <s v="JANAINA PALMIRO ESP (SPC)"/>
    <s v="10"/>
    <x v="2"/>
    <n v="22"/>
  </r>
  <r>
    <x v="0"/>
    <x v="0"/>
    <n v="62"/>
    <x v="2"/>
    <n v="60678604000113"/>
    <x v="129"/>
    <s v="SÃO PAULO"/>
    <s v="SP"/>
    <s v="PRIVADO"/>
    <x v="14"/>
    <s v="(Vazio) EMH SPC/SPI"/>
    <s v="30"/>
    <x v="1"/>
    <n v="22"/>
  </r>
  <r>
    <x v="0"/>
    <x v="0"/>
    <n v="62"/>
    <x v="2"/>
    <n v="60765823000130"/>
    <x v="92"/>
    <s v="SÃO PAULO"/>
    <s v="SP"/>
    <s v="PRIVADO"/>
    <x v="23"/>
    <s v="ANTONIO TUNES HSP (SPC)"/>
    <s v="20"/>
    <x v="0"/>
    <n v="180"/>
  </r>
  <r>
    <x v="0"/>
    <x v="0"/>
    <n v="62"/>
    <x v="2"/>
    <n v="60765823000130"/>
    <x v="92"/>
    <s v="SÃO PAULO"/>
    <s v="SP"/>
    <s v="PRIVADO"/>
    <x v="24"/>
    <s v="(Vazio) ESP SPC/SPI"/>
    <s v="10"/>
    <x v="2"/>
    <n v="180"/>
  </r>
  <r>
    <x v="0"/>
    <x v="0"/>
    <n v="62"/>
    <x v="2"/>
    <n v="49460108000156"/>
    <x v="130"/>
    <s v="SÃO PAULO"/>
    <s v="SP"/>
    <s v="PRIVADO"/>
    <x v="25"/>
    <s v="CHRISTIANE GARCIA ESP (SPC)"/>
    <s v="30"/>
    <x v="1"/>
    <n v="1"/>
  </r>
  <r>
    <x v="0"/>
    <x v="0"/>
    <n v="62"/>
    <x v="2"/>
    <n v="49460108000156"/>
    <x v="130"/>
    <s v="SÃO PAULO"/>
    <s v="SP"/>
    <s v="PRIVADO"/>
    <x v="13"/>
    <s v="JANAINA PALMIRO ESP (SPC)"/>
    <s v="10"/>
    <x v="2"/>
    <n v="1"/>
  </r>
  <r>
    <x v="0"/>
    <x v="0"/>
    <n v="62"/>
    <x v="2"/>
    <n v="49460108000156"/>
    <x v="130"/>
    <s v="SÃO PAULO"/>
    <s v="SP"/>
    <s v="PRIVADO"/>
    <x v="26"/>
    <s v="(Vago) HSP SPC"/>
    <s v="20"/>
    <x v="0"/>
    <n v="1"/>
  </r>
  <r>
    <x v="0"/>
    <x v="0"/>
    <n v="62"/>
    <x v="2"/>
    <n v="60975737005110"/>
    <x v="131"/>
    <s v="SÃO PAULO"/>
    <s v="SP"/>
    <s v="PRIVADO"/>
    <x v="25"/>
    <s v="CHRISTIANE GARCIA ESP (SPC)"/>
    <s v="30"/>
    <x v="1"/>
    <n v="14"/>
  </r>
  <r>
    <x v="0"/>
    <x v="0"/>
    <n v="62"/>
    <x v="2"/>
    <n v="60975737005110"/>
    <x v="131"/>
    <s v="SÃO PAULO"/>
    <s v="SP"/>
    <s v="PRIVADO"/>
    <x v="13"/>
    <s v="JANAINA PALMIRO ESP (SPC)"/>
    <s v="10"/>
    <x v="2"/>
    <n v="14"/>
  </r>
  <r>
    <x v="0"/>
    <x v="0"/>
    <n v="62"/>
    <x v="2"/>
    <n v="60975737005110"/>
    <x v="131"/>
    <s v="SÃO PAULO"/>
    <s v="SP"/>
    <s v="PRIVADO"/>
    <x v="26"/>
    <s v="(Vago) HSP SPC"/>
    <s v="20"/>
    <x v="0"/>
    <n v="14"/>
  </r>
  <r>
    <x v="0"/>
    <x v="0"/>
    <n v="62"/>
    <x v="2"/>
    <n v="60975737001204"/>
    <x v="94"/>
    <s v="SÃO PAULO"/>
    <s v="SP"/>
    <s v="PRIVADO"/>
    <x v="25"/>
    <s v="CHRISTIANE GARCIA ESP (SPC)"/>
    <s v="30"/>
    <x v="1"/>
    <n v="6"/>
  </r>
  <r>
    <x v="0"/>
    <x v="0"/>
    <n v="62"/>
    <x v="2"/>
    <n v="60975737001204"/>
    <x v="94"/>
    <s v="SÃO PAULO"/>
    <s v="SP"/>
    <s v="PRIVADO"/>
    <x v="13"/>
    <s v="JANAINA PALMIRO ESP (SPC)"/>
    <s v="10"/>
    <x v="2"/>
    <n v="6"/>
  </r>
  <r>
    <x v="0"/>
    <x v="0"/>
    <n v="62"/>
    <x v="2"/>
    <n v="60975737001204"/>
    <x v="94"/>
    <s v="SÃO PAULO"/>
    <s v="SP"/>
    <s v="PRIVADO"/>
    <x v="26"/>
    <s v="(Vago) HSP SPC"/>
    <s v="20"/>
    <x v="0"/>
    <n v="6"/>
  </r>
  <r>
    <x v="0"/>
    <x v="0"/>
    <n v="62"/>
    <x v="2"/>
    <n v="6047087000139"/>
    <x v="132"/>
    <s v="SÃO PAULO"/>
    <s v="SP"/>
    <s v="PRIVADO"/>
    <x v="23"/>
    <s v="ANTONIO TUNES HSP (SPC)"/>
    <s v="20"/>
    <x v="0"/>
    <n v="10"/>
  </r>
  <r>
    <x v="0"/>
    <x v="0"/>
    <n v="62"/>
    <x v="2"/>
    <n v="6047087000139"/>
    <x v="132"/>
    <s v="SÃO PAULO"/>
    <s v="SP"/>
    <s v="PRIVADO"/>
    <x v="13"/>
    <s v="JANAINA PALMIRO ESP (SPC)"/>
    <s v="10"/>
    <x v="2"/>
    <n v="10"/>
  </r>
  <r>
    <x v="0"/>
    <x v="0"/>
    <n v="62"/>
    <x v="2"/>
    <n v="6047087000139"/>
    <x v="132"/>
    <s v="SÃO PAULO"/>
    <s v="SP"/>
    <s v="PRIVADO"/>
    <x v="14"/>
    <s v="(Vazio) EMH SPC/SPI"/>
    <s v="30"/>
    <x v="1"/>
    <n v="10"/>
  </r>
  <r>
    <x v="0"/>
    <x v="0"/>
    <n v="62"/>
    <x v="2"/>
    <n v="61599908000158"/>
    <x v="98"/>
    <s v="SÃO PAULO"/>
    <s v="SP"/>
    <s v="PRIVADO"/>
    <x v="24"/>
    <s v="(Vazio) ESP SPC/SPI"/>
    <s v="10"/>
    <x v="2"/>
    <n v="25"/>
  </r>
  <r>
    <x v="0"/>
    <x v="0"/>
    <n v="62"/>
    <x v="2"/>
    <n v="61599908000158"/>
    <x v="98"/>
    <s v="SÃO PAULO"/>
    <s v="SP"/>
    <s v="PRIVADO"/>
    <x v="15"/>
    <s v="TATHIANA PONCE HSP (SPC)"/>
    <s v="20"/>
    <x v="0"/>
    <n v="25"/>
  </r>
  <r>
    <x v="0"/>
    <x v="0"/>
    <n v="62"/>
    <x v="2"/>
    <n v="60961422000155"/>
    <x v="99"/>
    <s v="SÃO PAULO"/>
    <s v="SP"/>
    <s v="PRIVADO"/>
    <x v="23"/>
    <s v="ANTONIO TUNES HSP (SPC)"/>
    <s v="20"/>
    <x v="0"/>
    <n v="6"/>
  </r>
  <r>
    <x v="0"/>
    <x v="0"/>
    <n v="62"/>
    <x v="2"/>
    <n v="60961422000155"/>
    <x v="99"/>
    <s v="SÃO PAULO"/>
    <s v="SP"/>
    <s v="PRIVADO"/>
    <x v="13"/>
    <s v="JANAINA PALMIRO ESP (SPC)"/>
    <s v="10"/>
    <x v="2"/>
    <n v="6"/>
  </r>
  <r>
    <x v="0"/>
    <x v="0"/>
    <n v="62"/>
    <x v="2"/>
    <n v="60961422000155"/>
    <x v="99"/>
    <s v="SÃO PAULO"/>
    <s v="SP"/>
    <s v="PRIVADO"/>
    <x v="14"/>
    <s v="(Vazio) EMH SPC/SPI"/>
    <s v="30"/>
    <x v="1"/>
    <n v="6"/>
  </r>
  <r>
    <x v="0"/>
    <x v="0"/>
    <n v="62"/>
    <x v="2"/>
    <n v="61590410000124"/>
    <x v="100"/>
    <s v="SÃO PAULO"/>
    <s v="SP"/>
    <s v="PRIVADO"/>
    <x v="25"/>
    <s v="CHRISTIANE GARCIA ESP (SPC)"/>
    <s v="30"/>
    <x v="1"/>
    <n v="87"/>
  </r>
  <r>
    <x v="0"/>
    <x v="0"/>
    <n v="62"/>
    <x v="2"/>
    <n v="61590410000124"/>
    <x v="100"/>
    <s v="SÃO PAULO"/>
    <s v="SP"/>
    <s v="PRIVADO"/>
    <x v="24"/>
    <s v="(Vazio) ESP SPC/SPI"/>
    <s v="10"/>
    <x v="2"/>
    <n v="87"/>
  </r>
  <r>
    <x v="0"/>
    <x v="0"/>
    <n v="62"/>
    <x v="2"/>
    <n v="61590410000124"/>
    <x v="100"/>
    <s v="SÃO PAULO"/>
    <s v="SP"/>
    <s v="PRIVADO"/>
    <x v="26"/>
    <s v="(Vago) HSP SPC"/>
    <s v="20"/>
    <x v="0"/>
    <n v="87"/>
  </r>
  <r>
    <x v="0"/>
    <x v="1"/>
    <n v="66"/>
    <x v="0"/>
    <n v="24464109000229"/>
    <x v="0"/>
    <s v="MACEIÓ"/>
    <s v="AL"/>
    <s v="PUBLICO"/>
    <x v="0"/>
    <s v="LAIS MAGALHAES HSP (BA/AL/SE)"/>
    <s v="20"/>
    <x v="0"/>
    <n v="14"/>
  </r>
  <r>
    <x v="0"/>
    <x v="1"/>
    <n v="66"/>
    <x v="0"/>
    <n v="24464109000229"/>
    <x v="0"/>
    <s v="MACEIÓ"/>
    <s v="AL"/>
    <s v="PUBLICO"/>
    <x v="1"/>
    <s v="(Vazio) EMH (AL/BA/CE/GO/MS/MT/PB/PE/PI/RN/SE/TO)"/>
    <s v="30"/>
    <x v="1"/>
    <n v="14"/>
  </r>
  <r>
    <x v="0"/>
    <x v="1"/>
    <n v="66"/>
    <x v="0"/>
    <n v="24464109000229"/>
    <x v="0"/>
    <s v="MACEIÓ"/>
    <s v="AL"/>
    <s v="PUBLICO"/>
    <x v="2"/>
    <s v="VALERIA BRAGA ESP (CE/MA/PI/BA/AL/SE/PB/PE/RN)"/>
    <s v="10"/>
    <x v="2"/>
    <n v="14"/>
  </r>
  <r>
    <x v="0"/>
    <x v="1"/>
    <n v="66"/>
    <x v="0"/>
    <n v="80673411000187"/>
    <x v="133"/>
    <s v="FLORIANÓPOLIS"/>
    <s v="SC"/>
    <s v="PUBLICO"/>
    <x v="12"/>
    <s v="FERNANDA BORNHAUSEN HSP (SC/PR)"/>
    <s v="20"/>
    <x v="0"/>
    <n v="150"/>
  </r>
  <r>
    <x v="0"/>
    <x v="1"/>
    <n v="66"/>
    <x v="0"/>
    <n v="80673411000187"/>
    <x v="133"/>
    <s v="FLORIANÓPOLIS"/>
    <s v="SC"/>
    <s v="PUBLICO"/>
    <x v="10"/>
    <s v="MICHELE MORAES ESP (PR/SC/RS)"/>
    <s v="10"/>
    <x v="2"/>
    <n v="150"/>
  </r>
  <r>
    <x v="0"/>
    <x v="1"/>
    <n v="66"/>
    <x v="0"/>
    <n v="80673411000187"/>
    <x v="133"/>
    <s v="FLORIANÓPOLIS"/>
    <s v="SC"/>
    <s v="PUBLICO"/>
    <x v="11"/>
    <s v="(Vazio) EMH (PR/RS/SC)"/>
    <s v="30"/>
    <x v="1"/>
    <n v="150"/>
  </r>
  <r>
    <x v="0"/>
    <x v="1"/>
    <n v="66"/>
    <x v="0"/>
    <n v="60726502000126"/>
    <x v="85"/>
    <s v="SÃO PAULO"/>
    <s v="SP"/>
    <s v="PRIVADO"/>
    <x v="25"/>
    <s v="CHRISTIANE GARCIA ESP (SPC)"/>
    <s v="30"/>
    <x v="1"/>
    <n v="3"/>
  </r>
  <r>
    <x v="0"/>
    <x v="1"/>
    <n v="66"/>
    <x v="0"/>
    <n v="60726502000126"/>
    <x v="85"/>
    <s v="SÃO PAULO"/>
    <s v="SP"/>
    <s v="PRIVADO"/>
    <x v="24"/>
    <s v="(Vazio) ESP SPC/SPI"/>
    <s v="10"/>
    <x v="2"/>
    <n v="3"/>
  </r>
  <r>
    <x v="0"/>
    <x v="1"/>
    <n v="66"/>
    <x v="0"/>
    <n v="60726502000126"/>
    <x v="85"/>
    <s v="SÃO PAULO"/>
    <s v="SP"/>
    <s v="PRIVADO"/>
    <x v="15"/>
    <s v="TATHIANA PONCE HSP (SPC)"/>
    <s v="20"/>
    <x v="0"/>
    <n v="3"/>
  </r>
  <r>
    <x v="0"/>
    <x v="1"/>
    <n v="66"/>
    <x v="0"/>
    <n v="60765823000130"/>
    <x v="92"/>
    <s v="SÃO PAULO"/>
    <s v="SP"/>
    <s v="PRIVADO"/>
    <x v="23"/>
    <s v="ANTONIO TUNES HSP (SPC)"/>
    <s v="20"/>
    <x v="0"/>
    <n v="6"/>
  </r>
  <r>
    <x v="0"/>
    <x v="1"/>
    <n v="66"/>
    <x v="0"/>
    <n v="60765823000130"/>
    <x v="92"/>
    <s v="SÃO PAULO"/>
    <s v="SP"/>
    <s v="PRIVADO"/>
    <x v="25"/>
    <s v="CHRISTIANE GARCIA ESP (SPC)"/>
    <s v="30"/>
    <x v="1"/>
    <n v="6"/>
  </r>
  <r>
    <x v="0"/>
    <x v="1"/>
    <n v="66"/>
    <x v="0"/>
    <n v="60765823000130"/>
    <x v="92"/>
    <s v="SÃO PAULO"/>
    <s v="SP"/>
    <s v="PRIVADO"/>
    <x v="24"/>
    <s v="(Vazio) ESP SPC/SPI"/>
    <s v="10"/>
    <x v="2"/>
    <n v="6"/>
  </r>
  <r>
    <x v="0"/>
    <x v="1"/>
    <n v="64"/>
    <x v="1"/>
    <n v="13952064000134"/>
    <x v="13"/>
    <s v="SALVADOR"/>
    <s v="BA"/>
    <s v="PRIVADO"/>
    <x v="0"/>
    <s v="LAIS MAGALHAES HSP (BA/AL/SE)"/>
    <s v="20"/>
    <x v="0"/>
    <n v="6"/>
  </r>
  <r>
    <x v="0"/>
    <x v="1"/>
    <n v="64"/>
    <x v="1"/>
    <n v="13952064000134"/>
    <x v="13"/>
    <s v="SALVADOR"/>
    <s v="BA"/>
    <s v="PRIVADO"/>
    <x v="1"/>
    <s v="(Vazio) EMH (AL/BA/CE/GO/MS/MT/PB/PE/PI/RN/SE/TO)"/>
    <s v="30"/>
    <x v="1"/>
    <n v="6"/>
  </r>
  <r>
    <x v="0"/>
    <x v="1"/>
    <n v="64"/>
    <x v="1"/>
    <n v="13952064000134"/>
    <x v="13"/>
    <s v="SALVADOR"/>
    <s v="BA"/>
    <s v="PRIVADO"/>
    <x v="2"/>
    <s v="VALERIA BRAGA ESP (CE/MA/PI/BA/AL/SE/PB/PE/RN)"/>
    <s v="10"/>
    <x v="2"/>
    <n v="6"/>
  </r>
  <r>
    <x v="0"/>
    <x v="1"/>
    <n v="64"/>
    <x v="1"/>
    <n v="5816630000152"/>
    <x v="134"/>
    <s v="SALVADOR"/>
    <s v="BA"/>
    <s v="PUBLICO"/>
    <x v="0"/>
    <s v="LAIS MAGALHAES HSP (BA/AL/SE)"/>
    <s v="20"/>
    <x v="0"/>
    <n v="3"/>
  </r>
  <r>
    <x v="0"/>
    <x v="1"/>
    <n v="64"/>
    <x v="1"/>
    <n v="5816630000152"/>
    <x v="134"/>
    <s v="SALVADOR"/>
    <s v="BA"/>
    <s v="PUBLICO"/>
    <x v="1"/>
    <s v="(Vazio) EMH (AL/BA/CE/GO/MS/MT/PB/PE/PI/RN/SE/TO)"/>
    <s v="30"/>
    <x v="1"/>
    <n v="3"/>
  </r>
  <r>
    <x v="0"/>
    <x v="1"/>
    <n v="64"/>
    <x v="1"/>
    <n v="5816630000152"/>
    <x v="134"/>
    <s v="SALVADOR"/>
    <s v="BA"/>
    <s v="PUBLICO"/>
    <x v="2"/>
    <s v="VALERIA BRAGA ESP (CE/MA/PI/BA/AL/SE/PB/PE/RN)"/>
    <s v="10"/>
    <x v="2"/>
    <n v="3"/>
  </r>
  <r>
    <x v="0"/>
    <x v="1"/>
    <n v="64"/>
    <x v="1"/>
    <n v="15194004000125"/>
    <x v="135"/>
    <s v="SALVADOR"/>
    <s v="BA"/>
    <s v="PRIVADO"/>
    <x v="0"/>
    <s v="LAIS MAGALHAES HSP (BA/AL/SE)"/>
    <s v="20"/>
    <x v="0"/>
    <n v="16"/>
  </r>
  <r>
    <x v="0"/>
    <x v="1"/>
    <n v="64"/>
    <x v="1"/>
    <n v="15194004000125"/>
    <x v="135"/>
    <s v="SALVADOR"/>
    <s v="BA"/>
    <s v="PRIVADO"/>
    <x v="1"/>
    <s v="(Vazio) EMH (AL/BA/CE/GO/MS/MT/PB/PE/PI/RN/SE/TO)"/>
    <s v="30"/>
    <x v="1"/>
    <n v="16"/>
  </r>
  <r>
    <x v="0"/>
    <x v="1"/>
    <n v="64"/>
    <x v="1"/>
    <n v="15194004000125"/>
    <x v="135"/>
    <s v="SALVADOR"/>
    <s v="BA"/>
    <s v="PRIVADO"/>
    <x v="2"/>
    <s v="VALERIA BRAGA ESP (CE/MA/PI/BA/AL/SE/PB/PE/RN)"/>
    <s v="10"/>
    <x v="2"/>
    <n v="16"/>
  </r>
  <r>
    <x v="0"/>
    <x v="1"/>
    <n v="64"/>
    <x v="1"/>
    <n v="97397848000138"/>
    <x v="136"/>
    <s v="SALVADOR"/>
    <s v="BA"/>
    <s v="PRIVADO"/>
    <x v="0"/>
    <s v="LAIS MAGALHAES HSP (BA/AL/SE)"/>
    <s v="20"/>
    <x v="0"/>
    <n v="4"/>
  </r>
  <r>
    <x v="0"/>
    <x v="1"/>
    <n v="64"/>
    <x v="1"/>
    <n v="97397848000138"/>
    <x v="136"/>
    <s v="SALVADOR"/>
    <s v="BA"/>
    <s v="PRIVADO"/>
    <x v="1"/>
    <s v="(Vazio) EMH (AL/BA/CE/GO/MS/MT/PB/PE/PI/RN/SE/TO)"/>
    <s v="30"/>
    <x v="1"/>
    <n v="4"/>
  </r>
  <r>
    <x v="0"/>
    <x v="1"/>
    <n v="64"/>
    <x v="1"/>
    <n v="97397848000138"/>
    <x v="136"/>
    <s v="SALVADOR"/>
    <s v="BA"/>
    <s v="PRIVADO"/>
    <x v="2"/>
    <s v="VALERIA BRAGA ESP (CE/MA/PI/BA/AL/SE/PB/PE/RN)"/>
    <s v="10"/>
    <x v="2"/>
    <n v="4"/>
  </r>
  <r>
    <x v="0"/>
    <x v="1"/>
    <n v="64"/>
    <x v="1"/>
    <n v="15166416000151"/>
    <x v="17"/>
    <s v="SALVADOR"/>
    <s v="BA"/>
    <s v="PRIVADO"/>
    <x v="0"/>
    <s v="LAIS MAGALHAES HSP (BA/AL/SE)"/>
    <s v="20"/>
    <x v="0"/>
    <n v="21"/>
  </r>
  <r>
    <x v="0"/>
    <x v="1"/>
    <n v="64"/>
    <x v="1"/>
    <n v="15166416000151"/>
    <x v="17"/>
    <s v="SALVADOR"/>
    <s v="BA"/>
    <s v="PRIVADO"/>
    <x v="1"/>
    <s v="(Vazio) EMH (AL/BA/CE/GO/MS/MT/PB/PE/PI/RN/SE/TO)"/>
    <s v="30"/>
    <x v="1"/>
    <n v="21"/>
  </r>
  <r>
    <x v="0"/>
    <x v="1"/>
    <n v="64"/>
    <x v="1"/>
    <n v="15166416000151"/>
    <x v="17"/>
    <s v="SALVADOR"/>
    <s v="BA"/>
    <s v="PRIVADO"/>
    <x v="2"/>
    <s v="VALERIA BRAGA ESP (CE/MA/PI/BA/AL/SE/PB/PE/RN)"/>
    <s v="10"/>
    <x v="2"/>
    <n v="21"/>
  </r>
  <r>
    <x v="0"/>
    <x v="1"/>
    <n v="64"/>
    <x v="1"/>
    <n v="27372066000169"/>
    <x v="18"/>
    <s v="SALVADOR"/>
    <s v="BA"/>
    <s v="PRIVADO"/>
    <x v="0"/>
    <s v="LAIS MAGALHAES HSP (BA/AL/SE)"/>
    <s v="20"/>
    <x v="0"/>
    <n v="11"/>
  </r>
  <r>
    <x v="0"/>
    <x v="1"/>
    <n v="64"/>
    <x v="1"/>
    <n v="27372066000169"/>
    <x v="18"/>
    <s v="SALVADOR"/>
    <s v="BA"/>
    <s v="PRIVADO"/>
    <x v="1"/>
    <s v="(Vazio) EMH (AL/BA/CE/GO/MS/MT/PB/PE/PI/RN/SE/TO)"/>
    <s v="30"/>
    <x v="1"/>
    <n v="11"/>
  </r>
  <r>
    <x v="0"/>
    <x v="1"/>
    <n v="64"/>
    <x v="1"/>
    <n v="27372066000169"/>
    <x v="18"/>
    <s v="SALVADOR"/>
    <s v="BA"/>
    <s v="PRIVADO"/>
    <x v="2"/>
    <s v="VALERIA BRAGA ESP (CE/MA/PI/BA/AL/SE/PB/PE/RN)"/>
    <s v="10"/>
    <x v="2"/>
    <n v="11"/>
  </r>
  <r>
    <x v="0"/>
    <x v="1"/>
    <n v="64"/>
    <x v="1"/>
    <n v="15170723000106"/>
    <x v="19"/>
    <s v="SALVADOR"/>
    <s v="BA"/>
    <s v="PRIVADO"/>
    <x v="0"/>
    <s v="LAIS MAGALHAES HSP (BA/AL/SE)"/>
    <s v="20"/>
    <x v="0"/>
    <n v="4"/>
  </r>
  <r>
    <x v="0"/>
    <x v="1"/>
    <n v="64"/>
    <x v="1"/>
    <n v="15170723000106"/>
    <x v="19"/>
    <s v="SALVADOR"/>
    <s v="BA"/>
    <s v="PRIVADO"/>
    <x v="1"/>
    <s v="(Vazio) EMH (AL/BA/CE/GO/MS/MT/PB/PE/PI/RN/SE/TO)"/>
    <s v="30"/>
    <x v="1"/>
    <n v="4"/>
  </r>
  <r>
    <x v="0"/>
    <x v="1"/>
    <n v="64"/>
    <x v="1"/>
    <n v="15170723000106"/>
    <x v="19"/>
    <s v="SALVADOR"/>
    <s v="BA"/>
    <s v="PRIVADO"/>
    <x v="2"/>
    <s v="VALERIA BRAGA ESP (CE/MA/PI/BA/AL/SE/PB/PE/RN)"/>
    <s v="10"/>
    <x v="2"/>
    <n v="4"/>
  </r>
  <r>
    <x v="0"/>
    <x v="1"/>
    <n v="64"/>
    <x v="1"/>
    <n v="29435005007484"/>
    <x v="21"/>
    <s v="FORTALEZA"/>
    <s v="CE"/>
    <s v="PRIVADO"/>
    <x v="3"/>
    <s v="KLEBER SILVA HSP (CE/MA/PI)"/>
    <s v="20"/>
    <x v="0"/>
    <n v="25"/>
  </r>
  <r>
    <x v="0"/>
    <x v="1"/>
    <n v="64"/>
    <x v="1"/>
    <n v="29435005007484"/>
    <x v="21"/>
    <s v="FORTALEZA"/>
    <s v="CE"/>
    <s v="PRIVADO"/>
    <x v="1"/>
    <s v="(Vazio) EMH (AL/BA/CE/GO/MS/MT/PB/PE/PI/RN/SE/TO)"/>
    <s v="30"/>
    <x v="1"/>
    <n v="25"/>
  </r>
  <r>
    <x v="0"/>
    <x v="1"/>
    <n v="64"/>
    <x v="1"/>
    <n v="29435005007484"/>
    <x v="21"/>
    <s v="FORTALEZA"/>
    <s v="CE"/>
    <s v="PRIVADO"/>
    <x v="2"/>
    <s v="VALERIA BRAGA ESP (CE/MA/PI/BA/AL/SE/PB/PE/RN)"/>
    <s v="10"/>
    <x v="2"/>
    <n v="25"/>
  </r>
  <r>
    <x v="0"/>
    <x v="1"/>
    <n v="64"/>
    <x v="1"/>
    <n v="23443518000103"/>
    <x v="22"/>
    <s v="FORTALEZA"/>
    <s v="CE"/>
    <s v="PRIVADO"/>
    <x v="3"/>
    <s v="KLEBER SILVA HSP (CE/MA/PI)"/>
    <s v="20"/>
    <x v="0"/>
    <n v="3"/>
  </r>
  <r>
    <x v="0"/>
    <x v="1"/>
    <n v="64"/>
    <x v="1"/>
    <n v="23443518000103"/>
    <x v="22"/>
    <s v="FORTALEZA"/>
    <s v="CE"/>
    <s v="PRIVADO"/>
    <x v="1"/>
    <s v="(Vazio) EMH (AL/BA/CE/GO/MS/MT/PB/PE/PI/RN/SE/TO)"/>
    <s v="30"/>
    <x v="1"/>
    <n v="3"/>
  </r>
  <r>
    <x v="0"/>
    <x v="1"/>
    <n v="64"/>
    <x v="1"/>
    <n v="23443518000103"/>
    <x v="22"/>
    <s v="FORTALEZA"/>
    <s v="CE"/>
    <s v="PRIVADO"/>
    <x v="2"/>
    <s v="VALERIA BRAGA ESP (CE/MA/PI/BA/AL/SE/PB/PE/RN)"/>
    <s v="10"/>
    <x v="2"/>
    <n v="3"/>
  </r>
  <r>
    <x v="0"/>
    <x v="1"/>
    <n v="64"/>
    <x v="1"/>
    <n v="5868278000280"/>
    <x v="23"/>
    <s v="FORTALEZA"/>
    <s v="CE"/>
    <s v="PRIVADO"/>
    <x v="3"/>
    <s v="KLEBER SILVA HSP (CE/MA/PI)"/>
    <s v="20"/>
    <x v="0"/>
    <n v="13"/>
  </r>
  <r>
    <x v="0"/>
    <x v="1"/>
    <n v="64"/>
    <x v="1"/>
    <n v="5868278000280"/>
    <x v="23"/>
    <s v="FORTALEZA"/>
    <s v="CE"/>
    <s v="PRIVADO"/>
    <x v="1"/>
    <s v="(Vazio) EMH (AL/BA/CE/GO/MS/MT/PB/PE/PI/RN/SE/TO)"/>
    <s v="30"/>
    <x v="1"/>
    <n v="13"/>
  </r>
  <r>
    <x v="0"/>
    <x v="1"/>
    <n v="64"/>
    <x v="1"/>
    <n v="5868278000280"/>
    <x v="23"/>
    <s v="FORTALEZA"/>
    <s v="CE"/>
    <s v="PRIVADO"/>
    <x v="2"/>
    <s v="VALERIA BRAGA ESP (CE/MA/PI/BA/AL/SE/PB/PE/RN)"/>
    <s v="10"/>
    <x v="2"/>
    <n v="13"/>
  </r>
  <r>
    <x v="0"/>
    <x v="1"/>
    <n v="64"/>
    <x v="1"/>
    <n v="11794674000121"/>
    <x v="106"/>
    <s v="FORTALEZA"/>
    <s v="CE"/>
    <s v="PRIVADO"/>
    <x v="3"/>
    <s v="KLEBER SILVA HSP (CE/MA/PI)"/>
    <s v="20"/>
    <x v="0"/>
    <n v="13"/>
  </r>
  <r>
    <x v="0"/>
    <x v="1"/>
    <n v="64"/>
    <x v="1"/>
    <n v="11794674000121"/>
    <x v="106"/>
    <s v="FORTALEZA"/>
    <s v="CE"/>
    <s v="PRIVADO"/>
    <x v="1"/>
    <s v="(Vazio) EMH (AL/BA/CE/GO/MS/MT/PB/PE/PI/RN/SE/TO)"/>
    <s v="30"/>
    <x v="1"/>
    <n v="13"/>
  </r>
  <r>
    <x v="0"/>
    <x v="1"/>
    <n v="64"/>
    <x v="1"/>
    <n v="11794674000121"/>
    <x v="106"/>
    <s v="FORTALEZA"/>
    <s v="CE"/>
    <s v="PRIVADO"/>
    <x v="2"/>
    <s v="VALERIA BRAGA ESP (CE/MA/PI/BA/AL/SE/PB/PE/RN)"/>
    <s v="10"/>
    <x v="2"/>
    <n v="13"/>
  </r>
  <r>
    <x v="0"/>
    <x v="1"/>
    <n v="64"/>
    <x v="1"/>
    <n v="29435005004620"/>
    <x v="137"/>
    <s v="BRASÍLIA"/>
    <s v="DF"/>
    <s v="PRIVADO"/>
    <x v="16"/>
    <s v="KAREN ROSA HSP (DF/GO/MS/MT/TO)"/>
    <s v="20"/>
    <x v="0"/>
    <n v="4"/>
  </r>
  <r>
    <x v="0"/>
    <x v="1"/>
    <n v="64"/>
    <x v="1"/>
    <n v="29435005004620"/>
    <x v="137"/>
    <s v="BRASÍLIA"/>
    <s v="DF"/>
    <s v="PRIVADO"/>
    <x v="17"/>
    <s v="(Vazio) ESP (AC/AM/AP/DF/GO/MA/MS/MT/PA/RO/RR/TO)"/>
    <s v="10"/>
    <x v="2"/>
    <n v="4"/>
  </r>
  <r>
    <x v="0"/>
    <x v="1"/>
    <n v="64"/>
    <x v="1"/>
    <n v="2560878000107"/>
    <x v="138"/>
    <s v="BRASÍLIA"/>
    <s v="DF"/>
    <s v="PRIVADO"/>
    <x v="16"/>
    <s v="KAREN ROSA HSP (DF/GO/MS/MT/TO)"/>
    <s v="20"/>
    <x v="0"/>
    <n v="6"/>
  </r>
  <r>
    <x v="0"/>
    <x v="1"/>
    <n v="64"/>
    <x v="1"/>
    <n v="2560878000107"/>
    <x v="138"/>
    <s v="BRASÍLIA"/>
    <s v="DF"/>
    <s v="PRIVADO"/>
    <x v="17"/>
    <s v="(Vazio) ESP (AC/AM/AP/DF/GO/MA/MS/MT/PA/RO/RR/TO)"/>
    <s v="10"/>
    <x v="2"/>
    <n v="6"/>
  </r>
  <r>
    <x v="0"/>
    <x v="1"/>
    <n v="64"/>
    <x v="1"/>
    <n v="60884855002289"/>
    <x v="26"/>
    <s v="BRASÍLIA"/>
    <s v="DF"/>
    <s v="PRIVADO"/>
    <x v="16"/>
    <s v="KAREN ROSA HSP (DF/GO/MS/MT/TO)"/>
    <s v="20"/>
    <x v="0"/>
    <n v="72"/>
  </r>
  <r>
    <x v="0"/>
    <x v="1"/>
    <n v="64"/>
    <x v="1"/>
    <n v="60884855002289"/>
    <x v="26"/>
    <s v="BRASÍLIA"/>
    <s v="DF"/>
    <s v="PRIVADO"/>
    <x v="17"/>
    <s v="(Vazio) ESP (AC/AM/AP/DF/GO/MA/MS/MT/PA/RO/RR/TO)"/>
    <s v="10"/>
    <x v="2"/>
    <n v="72"/>
  </r>
  <r>
    <x v="0"/>
    <x v="1"/>
    <n v="64"/>
    <x v="1"/>
    <n v="6047087004207"/>
    <x v="27"/>
    <s v="BRASÍLIA"/>
    <s v="DF"/>
    <s v="PRIVADO"/>
    <x v="16"/>
    <s v="KAREN ROSA HSP (DF/GO/MS/MT/TO)"/>
    <s v="20"/>
    <x v="0"/>
    <n v="57"/>
  </r>
  <r>
    <x v="0"/>
    <x v="1"/>
    <n v="64"/>
    <x v="1"/>
    <n v="6047087004207"/>
    <x v="27"/>
    <s v="BRASÍLIA"/>
    <s v="DF"/>
    <s v="PRIVADO"/>
    <x v="17"/>
    <s v="(Vazio) ESP (AC/AM/AP/DF/GO/MA/MS/MT/PA/RO/RR/TO)"/>
    <s v="10"/>
    <x v="2"/>
    <n v="57"/>
  </r>
  <r>
    <x v="0"/>
    <x v="1"/>
    <n v="64"/>
    <x v="1"/>
    <n v="6047087004126"/>
    <x v="139"/>
    <s v="BRASÍLIA"/>
    <s v="DF"/>
    <s v="PRIVADO"/>
    <x v="16"/>
    <s v="KAREN ROSA HSP (DF/GO/MS/MT/TO)"/>
    <s v="20"/>
    <x v="0"/>
    <n v="15"/>
  </r>
  <r>
    <x v="0"/>
    <x v="1"/>
    <n v="64"/>
    <x v="1"/>
    <n v="6047087004126"/>
    <x v="139"/>
    <s v="BRASÍLIA"/>
    <s v="DF"/>
    <s v="PRIVADO"/>
    <x v="17"/>
    <s v="(Vazio) ESP (AC/AM/AP/DF/GO/MA/MS/MT/PA/RO/RR/TO)"/>
    <s v="10"/>
    <x v="2"/>
    <n v="15"/>
  </r>
  <r>
    <x v="0"/>
    <x v="1"/>
    <n v="64"/>
    <x v="1"/>
    <n v="610980000144"/>
    <x v="28"/>
    <s v="BRASÍLIA"/>
    <s v="DF"/>
    <s v="PRIVADO"/>
    <x v="16"/>
    <s v="KAREN ROSA HSP (DF/GO/MS/MT/TO)"/>
    <s v="20"/>
    <x v="0"/>
    <n v="8"/>
  </r>
  <r>
    <x v="0"/>
    <x v="1"/>
    <n v="64"/>
    <x v="1"/>
    <n v="610980000144"/>
    <x v="28"/>
    <s v="BRASÍLIA"/>
    <s v="DF"/>
    <s v="PRIVADO"/>
    <x v="17"/>
    <s v="(Vazio) ESP (AC/AM/AP/DF/GO/MA/MS/MT/PA/RO/RR/TO)"/>
    <s v="10"/>
    <x v="2"/>
    <n v="8"/>
  </r>
  <r>
    <x v="0"/>
    <x v="1"/>
    <n v="64"/>
    <x v="1"/>
    <n v="2284062001170"/>
    <x v="140"/>
    <s v="SÃO LUÍS"/>
    <s v="MA"/>
    <s v="PRIVADO"/>
    <x v="3"/>
    <s v="KLEBER SILVA HSP (CE/MA/PI)"/>
    <s v="20"/>
    <x v="0"/>
    <n v="15"/>
  </r>
  <r>
    <x v="0"/>
    <x v="1"/>
    <n v="64"/>
    <x v="1"/>
    <n v="2284062001170"/>
    <x v="140"/>
    <s v="SÃO LUÍS"/>
    <s v="MA"/>
    <s v="PRIVADO"/>
    <x v="17"/>
    <s v="(Vazio) ESP (AC/AM/AP/DF/GO/MA/MS/MT/PA/RO/RR/TO)"/>
    <s v="10"/>
    <x v="2"/>
    <n v="15"/>
  </r>
  <r>
    <x v="0"/>
    <x v="1"/>
    <n v="64"/>
    <x v="1"/>
    <n v="15016827000160"/>
    <x v="141"/>
    <s v="CUIABÁ"/>
    <s v="MT"/>
    <s v="PRIVADO"/>
    <x v="16"/>
    <s v="KAREN ROSA HSP (DF/GO/MS/MT/TO)"/>
    <s v="20"/>
    <x v="0"/>
    <n v="9"/>
  </r>
  <r>
    <x v="0"/>
    <x v="1"/>
    <n v="64"/>
    <x v="1"/>
    <n v="15016827000160"/>
    <x v="141"/>
    <s v="CUIABÁ"/>
    <s v="MT"/>
    <s v="PRIVADO"/>
    <x v="1"/>
    <s v="(Vazio) EMH (AL/BA/CE/GO/MS/MT/PB/PE/PI/RN/SE/TO)"/>
    <s v="30"/>
    <x v="1"/>
    <n v="9"/>
  </r>
  <r>
    <x v="0"/>
    <x v="1"/>
    <n v="64"/>
    <x v="1"/>
    <n v="15016827000160"/>
    <x v="141"/>
    <s v="CUIABÁ"/>
    <s v="MT"/>
    <s v="PRIVADO"/>
    <x v="17"/>
    <s v="(Vazio) ESP (AC/AM/AP/DF/GO/MA/MS/MT/PA/RO/RR/TO)"/>
    <s v="10"/>
    <x v="2"/>
    <n v="9"/>
  </r>
  <r>
    <x v="0"/>
    <x v="1"/>
    <n v="64"/>
    <x v="1"/>
    <n v="70524145000177"/>
    <x v="142"/>
    <s v="CUIABÁ"/>
    <s v="MT"/>
    <s v="PRIVADO"/>
    <x v="16"/>
    <s v="KAREN ROSA HSP (DF/GO/MS/MT/TO)"/>
    <s v="20"/>
    <x v="0"/>
    <n v="3"/>
  </r>
  <r>
    <x v="0"/>
    <x v="1"/>
    <n v="64"/>
    <x v="1"/>
    <n v="70524145000177"/>
    <x v="142"/>
    <s v="CUIABÁ"/>
    <s v="MT"/>
    <s v="PRIVADO"/>
    <x v="1"/>
    <s v="(Vazio) EMH (AL/BA/CE/GO/MS/MT/PB/PE/PI/RN/SE/TO)"/>
    <s v="30"/>
    <x v="1"/>
    <n v="3"/>
  </r>
  <r>
    <x v="0"/>
    <x v="1"/>
    <n v="64"/>
    <x v="1"/>
    <n v="70524145000177"/>
    <x v="142"/>
    <s v="CUIABÁ"/>
    <s v="MT"/>
    <s v="PRIVADO"/>
    <x v="17"/>
    <s v="(Vazio) ESP (AC/AM/AP/DF/GO/MA/MS/MT/PA/RO/RR/TO)"/>
    <s v="10"/>
    <x v="2"/>
    <n v="3"/>
  </r>
  <r>
    <x v="0"/>
    <x v="1"/>
    <n v="64"/>
    <x v="1"/>
    <n v="11198350000120"/>
    <x v="143"/>
    <s v="SORRISO"/>
    <s v="MT"/>
    <s v="PRIVADO"/>
    <x v="16"/>
    <s v="KAREN ROSA HSP (DF/GO/MS/MT/TO)"/>
    <s v="20"/>
    <x v="0"/>
    <n v="5"/>
  </r>
  <r>
    <x v="0"/>
    <x v="1"/>
    <n v="64"/>
    <x v="1"/>
    <n v="11198350000120"/>
    <x v="143"/>
    <s v="SORRISO"/>
    <s v="MT"/>
    <s v="PRIVADO"/>
    <x v="1"/>
    <s v="(Vazio) EMH (AL/BA/CE/GO/MS/MT/PB/PE/PI/RN/SE/TO)"/>
    <s v="30"/>
    <x v="1"/>
    <n v="5"/>
  </r>
  <r>
    <x v="0"/>
    <x v="1"/>
    <n v="64"/>
    <x v="1"/>
    <n v="11198350000120"/>
    <x v="143"/>
    <s v="SORRISO"/>
    <s v="MT"/>
    <s v="PRIVADO"/>
    <x v="17"/>
    <s v="(Vazio) ESP (AC/AM/AP/DF/GO/MA/MS/MT/PA/RO/RR/TO)"/>
    <s v="10"/>
    <x v="2"/>
    <n v="5"/>
  </r>
  <r>
    <x v="0"/>
    <x v="1"/>
    <n v="64"/>
    <x v="1"/>
    <n v="2284062000106"/>
    <x v="144"/>
    <s v="RECIFE"/>
    <s v="PE"/>
    <s v="PRIVADO"/>
    <x v="8"/>
    <s v="LENILSON SILVA HSP (PB/PE/RN)"/>
    <s v="20"/>
    <x v="0"/>
    <n v="3"/>
  </r>
  <r>
    <x v="0"/>
    <x v="1"/>
    <n v="64"/>
    <x v="1"/>
    <n v="2284062000106"/>
    <x v="144"/>
    <s v="RECIFE"/>
    <s v="PE"/>
    <s v="PRIVADO"/>
    <x v="1"/>
    <s v="(Vazio) EMH (AL/BA/CE/GO/MS/MT/PB/PE/PI/RN/SE/TO)"/>
    <s v="30"/>
    <x v="1"/>
    <n v="3"/>
  </r>
  <r>
    <x v="0"/>
    <x v="1"/>
    <n v="64"/>
    <x v="1"/>
    <n v="2284062000106"/>
    <x v="144"/>
    <s v="RECIFE"/>
    <s v="PE"/>
    <s v="PRIVADO"/>
    <x v="2"/>
    <s v="VALERIA BRAGA ESP (CE/MA/PI/BA/AL/SE/PB/PE/RN)"/>
    <s v="10"/>
    <x v="2"/>
    <n v="3"/>
  </r>
  <r>
    <x v="0"/>
    <x v="1"/>
    <n v="64"/>
    <x v="1"/>
    <n v="10839561000132"/>
    <x v="145"/>
    <s v="RECIFE"/>
    <s v="PE"/>
    <s v="PRIVADO"/>
    <x v="8"/>
    <s v="LENILSON SILVA HSP (PB/PE/RN)"/>
    <s v="20"/>
    <x v="0"/>
    <n v="46"/>
  </r>
  <r>
    <x v="0"/>
    <x v="1"/>
    <n v="64"/>
    <x v="1"/>
    <n v="10839561000132"/>
    <x v="145"/>
    <s v="RECIFE"/>
    <s v="PE"/>
    <s v="PRIVADO"/>
    <x v="1"/>
    <s v="(Vazio) EMH (AL/BA/CE/GO/MS/MT/PB/PE/PI/RN/SE/TO)"/>
    <s v="30"/>
    <x v="1"/>
    <n v="46"/>
  </r>
  <r>
    <x v="0"/>
    <x v="1"/>
    <n v="64"/>
    <x v="1"/>
    <n v="10839561000132"/>
    <x v="145"/>
    <s v="RECIFE"/>
    <s v="PE"/>
    <s v="PRIVADO"/>
    <x v="2"/>
    <s v="VALERIA BRAGA ESP (CE/MA/PI/BA/AL/SE/PB/PE/RN)"/>
    <s v="10"/>
    <x v="2"/>
    <n v="46"/>
  </r>
  <r>
    <x v="0"/>
    <x v="1"/>
    <n v="64"/>
    <x v="1"/>
    <n v="12361267004008"/>
    <x v="146"/>
    <s v="TERESINA"/>
    <s v="PI"/>
    <s v="PRIVADO"/>
    <x v="3"/>
    <s v="KLEBER SILVA HSP (CE/MA/PI)"/>
    <s v="20"/>
    <x v="0"/>
    <n v="1"/>
  </r>
  <r>
    <x v="0"/>
    <x v="1"/>
    <n v="64"/>
    <x v="1"/>
    <n v="12361267004008"/>
    <x v="146"/>
    <s v="TERESINA"/>
    <s v="PI"/>
    <s v="PRIVADO"/>
    <x v="1"/>
    <s v="(Vazio) EMH (AL/BA/CE/GO/MS/MT/PB/PE/PI/RN/SE/TO)"/>
    <s v="30"/>
    <x v="1"/>
    <n v="1"/>
  </r>
  <r>
    <x v="0"/>
    <x v="1"/>
    <n v="64"/>
    <x v="1"/>
    <n v="12361267004008"/>
    <x v="146"/>
    <s v="TERESINA"/>
    <s v="PI"/>
    <s v="PRIVADO"/>
    <x v="2"/>
    <s v="VALERIA BRAGA ESP (CE/MA/PI/BA/AL/SE/PB/PE/RN)"/>
    <s v="10"/>
    <x v="2"/>
    <n v="1"/>
  </r>
  <r>
    <x v="0"/>
    <x v="1"/>
    <n v="64"/>
    <x v="1"/>
    <n v="8562523000133"/>
    <x v="39"/>
    <s v="DUQUE DE CAXIAS"/>
    <s v="RJ"/>
    <s v="PRIVADO"/>
    <x v="18"/>
    <s v="EVELINE GOULART ESP (RJ)"/>
    <s v="10"/>
    <x v="2"/>
    <n v="6"/>
  </r>
  <r>
    <x v="0"/>
    <x v="1"/>
    <n v="64"/>
    <x v="1"/>
    <n v="8562523000133"/>
    <x v="39"/>
    <s v="DUQUE DE CAXIAS"/>
    <s v="RJ"/>
    <s v="PRIVADO"/>
    <x v="19"/>
    <s v="MARCUS BASTOS HSP (RJ)"/>
    <s v="20"/>
    <x v="0"/>
    <n v="6"/>
  </r>
  <r>
    <x v="0"/>
    <x v="1"/>
    <n v="64"/>
    <x v="1"/>
    <n v="8562523000133"/>
    <x v="39"/>
    <s v="DUQUE DE CAXIAS"/>
    <s v="RJ"/>
    <s v="PRIVADO"/>
    <x v="11"/>
    <s v="(Vazio) EMH (PR/RS/SC)"/>
    <s v="30"/>
    <x v="1"/>
    <n v="6"/>
  </r>
  <r>
    <x v="0"/>
    <x v="1"/>
    <n v="64"/>
    <x v="1"/>
    <n v="60884855001207"/>
    <x v="42"/>
    <s v="NITERÓI"/>
    <s v="RJ"/>
    <s v="PRIVADO"/>
    <x v="18"/>
    <s v="EVELINE GOULART ESP (RJ)"/>
    <s v="10"/>
    <x v="2"/>
    <n v="9"/>
  </r>
  <r>
    <x v="0"/>
    <x v="1"/>
    <n v="64"/>
    <x v="1"/>
    <n v="60884855001207"/>
    <x v="42"/>
    <s v="NITERÓI"/>
    <s v="RJ"/>
    <s v="PRIVADO"/>
    <x v="11"/>
    <s v="(Vazio) EMH (PR/RS/SC)"/>
    <s v="30"/>
    <x v="1"/>
    <n v="9"/>
  </r>
  <r>
    <x v="0"/>
    <x v="1"/>
    <n v="64"/>
    <x v="1"/>
    <n v="60884855001207"/>
    <x v="42"/>
    <s v="NITERÓI"/>
    <s v="RJ"/>
    <s v="PRIVADO"/>
    <x v="20"/>
    <s v="ROMEU SOARES HSP (RJ)"/>
    <s v="20"/>
    <x v="0"/>
    <n v="9"/>
  </r>
  <r>
    <x v="0"/>
    <x v="1"/>
    <n v="64"/>
    <x v="1"/>
    <n v="31635857000101"/>
    <x v="44"/>
    <s v="RIO DE JANEIRO"/>
    <s v="RJ"/>
    <s v="PRIVADO"/>
    <x v="18"/>
    <s v="EVELINE GOULART ESP (RJ)"/>
    <s v="10"/>
    <x v="2"/>
    <n v="3"/>
  </r>
  <r>
    <x v="0"/>
    <x v="1"/>
    <n v="64"/>
    <x v="1"/>
    <n v="31635857000101"/>
    <x v="44"/>
    <s v="RIO DE JANEIRO"/>
    <s v="RJ"/>
    <s v="PRIVADO"/>
    <x v="19"/>
    <s v="MARCUS BASTOS HSP (RJ)"/>
    <s v="20"/>
    <x v="0"/>
    <n v="3"/>
  </r>
  <r>
    <x v="0"/>
    <x v="1"/>
    <n v="64"/>
    <x v="1"/>
    <n v="31635857000101"/>
    <x v="44"/>
    <s v="RIO DE JANEIRO"/>
    <s v="RJ"/>
    <s v="PRIVADO"/>
    <x v="11"/>
    <s v="(Vazio) EMH (PR/RS/SC)"/>
    <s v="30"/>
    <x v="1"/>
    <n v="3"/>
  </r>
  <r>
    <x v="0"/>
    <x v="1"/>
    <n v="64"/>
    <x v="1"/>
    <n v="31635857000454"/>
    <x v="114"/>
    <s v="RIO DE JANEIRO"/>
    <s v="RJ"/>
    <s v="PRIVADO"/>
    <x v="18"/>
    <s v="EVELINE GOULART ESP (RJ)"/>
    <s v="10"/>
    <x v="2"/>
    <n v="10"/>
  </r>
  <r>
    <x v="0"/>
    <x v="1"/>
    <n v="64"/>
    <x v="1"/>
    <n v="31635857000454"/>
    <x v="114"/>
    <s v="RIO DE JANEIRO"/>
    <s v="RJ"/>
    <s v="PRIVADO"/>
    <x v="11"/>
    <s v="(Vazio) EMH (PR/RS/SC)"/>
    <s v="30"/>
    <x v="1"/>
    <n v="10"/>
  </r>
  <r>
    <x v="0"/>
    <x v="1"/>
    <n v="64"/>
    <x v="1"/>
    <n v="31635857000454"/>
    <x v="114"/>
    <s v="RIO DE JANEIRO"/>
    <s v="RJ"/>
    <s v="PRIVADO"/>
    <x v="20"/>
    <s v="ROMEU SOARES HSP (RJ)"/>
    <s v="20"/>
    <x v="0"/>
    <n v="10"/>
  </r>
  <r>
    <x v="0"/>
    <x v="1"/>
    <n v="64"/>
    <x v="1"/>
    <n v="73696718000219"/>
    <x v="147"/>
    <s v="RIO DE JANEIRO"/>
    <s v="RJ"/>
    <s v="PRIVADO"/>
    <x v="18"/>
    <s v="EVELINE GOULART ESP (RJ)"/>
    <s v="10"/>
    <x v="2"/>
    <n v="7"/>
  </r>
  <r>
    <x v="0"/>
    <x v="1"/>
    <n v="64"/>
    <x v="1"/>
    <n v="73696718000219"/>
    <x v="147"/>
    <s v="RIO DE JANEIRO"/>
    <s v="RJ"/>
    <s v="PRIVADO"/>
    <x v="19"/>
    <s v="MARCUS BASTOS HSP (RJ)"/>
    <s v="20"/>
    <x v="0"/>
    <n v="7"/>
  </r>
  <r>
    <x v="0"/>
    <x v="1"/>
    <n v="64"/>
    <x v="1"/>
    <n v="73696718000219"/>
    <x v="147"/>
    <s v="RIO DE JANEIRO"/>
    <s v="RJ"/>
    <s v="PRIVADO"/>
    <x v="11"/>
    <s v="(Vazio) EMH (PR/RS/SC)"/>
    <s v="30"/>
    <x v="1"/>
    <n v="7"/>
  </r>
  <r>
    <x v="0"/>
    <x v="1"/>
    <n v="64"/>
    <x v="1"/>
    <n v="2284062000521"/>
    <x v="48"/>
    <s v="RIO DE JANEIRO"/>
    <s v="RJ"/>
    <s v="PRIVADO"/>
    <x v="18"/>
    <s v="EVELINE GOULART ESP (RJ)"/>
    <s v="10"/>
    <x v="2"/>
    <n v="5"/>
  </r>
  <r>
    <x v="0"/>
    <x v="1"/>
    <n v="64"/>
    <x v="1"/>
    <n v="2284062000521"/>
    <x v="48"/>
    <s v="RIO DE JANEIRO"/>
    <s v="RJ"/>
    <s v="PRIVADO"/>
    <x v="19"/>
    <s v="MARCUS BASTOS HSP (RJ)"/>
    <s v="20"/>
    <x v="0"/>
    <n v="5"/>
  </r>
  <r>
    <x v="0"/>
    <x v="1"/>
    <n v="64"/>
    <x v="1"/>
    <n v="2284062000521"/>
    <x v="48"/>
    <s v="RIO DE JANEIRO"/>
    <s v="RJ"/>
    <s v="PRIVADO"/>
    <x v="11"/>
    <s v="(Vazio) EMH (PR/RS/SC)"/>
    <s v="30"/>
    <x v="1"/>
    <n v="5"/>
  </r>
  <r>
    <x v="0"/>
    <x v="1"/>
    <n v="64"/>
    <x v="1"/>
    <n v="6047087000996"/>
    <x v="50"/>
    <s v="RIO DE JANEIRO"/>
    <s v="RJ"/>
    <s v="PRIVADO"/>
    <x v="18"/>
    <s v="EVELINE GOULART ESP (RJ)"/>
    <s v="10"/>
    <x v="2"/>
    <n v="45"/>
  </r>
  <r>
    <x v="0"/>
    <x v="1"/>
    <n v="64"/>
    <x v="1"/>
    <n v="6047087000996"/>
    <x v="50"/>
    <s v="RIO DE JANEIRO"/>
    <s v="RJ"/>
    <s v="PRIVADO"/>
    <x v="11"/>
    <s v="(Vazio) EMH (PR/RS/SC)"/>
    <s v="30"/>
    <x v="1"/>
    <n v="45"/>
  </r>
  <r>
    <x v="0"/>
    <x v="1"/>
    <n v="64"/>
    <x v="1"/>
    <n v="6047087000996"/>
    <x v="50"/>
    <s v="RIO DE JANEIRO"/>
    <s v="RJ"/>
    <s v="PRIVADO"/>
    <x v="20"/>
    <s v="ROMEU SOARES HSP (RJ)"/>
    <s v="20"/>
    <x v="0"/>
    <n v="45"/>
  </r>
  <r>
    <x v="0"/>
    <x v="1"/>
    <n v="64"/>
    <x v="1"/>
    <n v="33705849000543"/>
    <x v="148"/>
    <s v="RIO DE JANEIRO"/>
    <s v="RJ"/>
    <s v="PRIVADO"/>
    <x v="18"/>
    <s v="EVELINE GOULART ESP (RJ)"/>
    <s v="10"/>
    <x v="2"/>
    <n v="4"/>
  </r>
  <r>
    <x v="0"/>
    <x v="1"/>
    <n v="64"/>
    <x v="1"/>
    <n v="33705849000543"/>
    <x v="148"/>
    <s v="RIO DE JANEIRO"/>
    <s v="RJ"/>
    <s v="PRIVADO"/>
    <x v="19"/>
    <s v="MARCUS BASTOS HSP (RJ)"/>
    <s v="20"/>
    <x v="0"/>
    <n v="4"/>
  </r>
  <r>
    <x v="0"/>
    <x v="1"/>
    <n v="64"/>
    <x v="1"/>
    <n v="33705849000543"/>
    <x v="148"/>
    <s v="RIO DE JANEIRO"/>
    <s v="RJ"/>
    <s v="PRIVADO"/>
    <x v="11"/>
    <s v="(Vazio) EMH (PR/RS/SC)"/>
    <s v="30"/>
    <x v="1"/>
    <n v="4"/>
  </r>
  <r>
    <x v="0"/>
    <x v="1"/>
    <n v="64"/>
    <x v="1"/>
    <n v="9578217000158"/>
    <x v="115"/>
    <s v="RIO DE JANEIRO"/>
    <s v="RJ"/>
    <s v="PRIVADO"/>
    <x v="18"/>
    <s v="EVELINE GOULART ESP (RJ)"/>
    <s v="10"/>
    <x v="2"/>
    <n v="2"/>
  </r>
  <r>
    <x v="0"/>
    <x v="1"/>
    <n v="64"/>
    <x v="1"/>
    <n v="9578217000158"/>
    <x v="115"/>
    <s v="RIO DE JANEIRO"/>
    <s v="RJ"/>
    <s v="PRIVADO"/>
    <x v="11"/>
    <s v="(Vazio) EMH (PR/RS/SC)"/>
    <s v="30"/>
    <x v="1"/>
    <n v="2"/>
  </r>
  <r>
    <x v="0"/>
    <x v="1"/>
    <n v="64"/>
    <x v="1"/>
    <n v="9578217000158"/>
    <x v="115"/>
    <s v="RIO DE JANEIRO"/>
    <s v="RJ"/>
    <s v="PRIVADO"/>
    <x v="20"/>
    <s v="ROMEU SOARES HSP (RJ)"/>
    <s v="20"/>
    <x v="0"/>
    <n v="2"/>
  </r>
  <r>
    <x v="0"/>
    <x v="1"/>
    <n v="64"/>
    <x v="1"/>
    <n v="6047087003316"/>
    <x v="149"/>
    <s v="RIO DE JANEIRO"/>
    <s v="RJ"/>
    <s v="PRIVADO"/>
    <x v="18"/>
    <s v="EVELINE GOULART ESP (RJ)"/>
    <s v="10"/>
    <x v="2"/>
    <n v="3"/>
  </r>
  <r>
    <x v="0"/>
    <x v="1"/>
    <n v="64"/>
    <x v="1"/>
    <n v="6047087003316"/>
    <x v="149"/>
    <s v="RIO DE JANEIRO"/>
    <s v="RJ"/>
    <s v="PRIVADO"/>
    <x v="11"/>
    <s v="(Vazio) EMH (PR/RS/SC)"/>
    <s v="30"/>
    <x v="1"/>
    <n v="3"/>
  </r>
  <r>
    <x v="0"/>
    <x v="1"/>
    <n v="64"/>
    <x v="1"/>
    <n v="6047087003316"/>
    <x v="149"/>
    <s v="RIO DE JANEIRO"/>
    <s v="RJ"/>
    <s v="PRIVADO"/>
    <x v="20"/>
    <s v="ROMEU SOARES HSP (RJ)"/>
    <s v="20"/>
    <x v="0"/>
    <n v="3"/>
  </r>
  <r>
    <x v="0"/>
    <x v="1"/>
    <n v="64"/>
    <x v="1"/>
    <n v="6047087001020"/>
    <x v="53"/>
    <s v="RIO DE JANEIRO"/>
    <s v="RJ"/>
    <s v="PRIVADO"/>
    <x v="18"/>
    <s v="EVELINE GOULART ESP (RJ)"/>
    <s v="10"/>
    <x v="2"/>
    <n v="18"/>
  </r>
  <r>
    <x v="0"/>
    <x v="1"/>
    <n v="64"/>
    <x v="1"/>
    <n v="6047087001020"/>
    <x v="53"/>
    <s v="RIO DE JANEIRO"/>
    <s v="RJ"/>
    <s v="PRIVADO"/>
    <x v="11"/>
    <s v="(Vazio) EMH (PR/RS/SC)"/>
    <s v="30"/>
    <x v="1"/>
    <n v="18"/>
  </r>
  <r>
    <x v="0"/>
    <x v="1"/>
    <n v="64"/>
    <x v="1"/>
    <n v="6047087001020"/>
    <x v="53"/>
    <s v="RIO DE JANEIRO"/>
    <s v="RJ"/>
    <s v="PRIVADO"/>
    <x v="20"/>
    <s v="ROMEU SOARES HSP (RJ)"/>
    <s v="20"/>
    <x v="0"/>
    <n v="18"/>
  </r>
  <r>
    <x v="0"/>
    <x v="1"/>
    <n v="64"/>
    <x v="1"/>
    <n v="29259736000403"/>
    <x v="116"/>
    <s v="RIO DE JANEIRO"/>
    <s v="RJ"/>
    <s v="PRIVADO"/>
    <x v="18"/>
    <s v="EVELINE GOULART ESP (RJ)"/>
    <s v="10"/>
    <x v="2"/>
    <n v="5"/>
  </r>
  <r>
    <x v="0"/>
    <x v="1"/>
    <n v="64"/>
    <x v="1"/>
    <n v="29259736000403"/>
    <x v="116"/>
    <s v="RIO DE JANEIRO"/>
    <s v="RJ"/>
    <s v="PRIVADO"/>
    <x v="11"/>
    <s v="(Vazio) EMH (PR/RS/SC)"/>
    <s v="30"/>
    <x v="1"/>
    <n v="5"/>
  </r>
  <r>
    <x v="0"/>
    <x v="1"/>
    <n v="64"/>
    <x v="1"/>
    <n v="29259736000403"/>
    <x v="116"/>
    <s v="RIO DE JANEIRO"/>
    <s v="RJ"/>
    <s v="PRIVADO"/>
    <x v="20"/>
    <s v="ROMEU SOARES HSP (RJ)"/>
    <s v="20"/>
    <x v="0"/>
    <n v="5"/>
  </r>
  <r>
    <x v="0"/>
    <x v="1"/>
    <n v="64"/>
    <x v="1"/>
    <n v="8100676002102"/>
    <x v="54"/>
    <s v="RIO DE JANEIRO"/>
    <s v="RJ"/>
    <s v="PRIVADO"/>
    <x v="18"/>
    <s v="EVELINE GOULART ESP (RJ)"/>
    <s v="10"/>
    <x v="2"/>
    <n v="6"/>
  </r>
  <r>
    <x v="0"/>
    <x v="1"/>
    <n v="64"/>
    <x v="1"/>
    <n v="8100676002102"/>
    <x v="54"/>
    <s v="RIO DE JANEIRO"/>
    <s v="RJ"/>
    <s v="PRIVADO"/>
    <x v="11"/>
    <s v="(Vazio) EMH (PR/RS/SC)"/>
    <s v="30"/>
    <x v="1"/>
    <n v="6"/>
  </r>
  <r>
    <x v="0"/>
    <x v="1"/>
    <n v="64"/>
    <x v="1"/>
    <n v="8100676002102"/>
    <x v="54"/>
    <s v="RIO DE JANEIRO"/>
    <s v="RJ"/>
    <s v="PRIVADO"/>
    <x v="20"/>
    <s v="ROMEU SOARES HSP (RJ)"/>
    <s v="20"/>
    <x v="0"/>
    <n v="6"/>
  </r>
  <r>
    <x v="0"/>
    <x v="1"/>
    <n v="64"/>
    <x v="1"/>
    <n v="60884855001630"/>
    <x v="55"/>
    <s v="RIO DE JANEIRO"/>
    <s v="RJ"/>
    <s v="PRIVADO"/>
    <x v="18"/>
    <s v="EVELINE GOULART ESP (RJ)"/>
    <s v="10"/>
    <x v="2"/>
    <n v="40"/>
  </r>
  <r>
    <x v="0"/>
    <x v="1"/>
    <n v="64"/>
    <x v="1"/>
    <n v="60884855001630"/>
    <x v="55"/>
    <s v="RIO DE JANEIRO"/>
    <s v="RJ"/>
    <s v="PRIVADO"/>
    <x v="19"/>
    <s v="MARCUS BASTOS HSP (RJ)"/>
    <s v="20"/>
    <x v="0"/>
    <n v="40"/>
  </r>
  <r>
    <x v="0"/>
    <x v="1"/>
    <n v="64"/>
    <x v="1"/>
    <n v="60884855001630"/>
    <x v="55"/>
    <s v="RIO DE JANEIRO"/>
    <s v="RJ"/>
    <s v="PRIVADO"/>
    <x v="11"/>
    <s v="(Vazio) EMH (PR/RS/SC)"/>
    <s v="30"/>
    <x v="1"/>
    <n v="40"/>
  </r>
  <r>
    <x v="0"/>
    <x v="1"/>
    <n v="64"/>
    <x v="1"/>
    <n v="33419482000259"/>
    <x v="118"/>
    <s v="RIO DE JANEIRO"/>
    <s v="RJ"/>
    <s v="PRIVADO"/>
    <x v="18"/>
    <s v="EVELINE GOULART ESP (RJ)"/>
    <s v="10"/>
    <x v="2"/>
    <n v="6"/>
  </r>
  <r>
    <x v="0"/>
    <x v="1"/>
    <n v="64"/>
    <x v="1"/>
    <n v="33419482000259"/>
    <x v="118"/>
    <s v="RIO DE JANEIRO"/>
    <s v="RJ"/>
    <s v="PRIVADO"/>
    <x v="11"/>
    <s v="(Vazio) EMH (PR/RS/SC)"/>
    <s v="30"/>
    <x v="1"/>
    <n v="6"/>
  </r>
  <r>
    <x v="0"/>
    <x v="1"/>
    <n v="64"/>
    <x v="1"/>
    <n v="33419482000259"/>
    <x v="118"/>
    <s v="RIO DE JANEIRO"/>
    <s v="RJ"/>
    <s v="PRIVADO"/>
    <x v="20"/>
    <s v="ROMEU SOARES HSP (RJ)"/>
    <s v="20"/>
    <x v="0"/>
    <n v="6"/>
  </r>
  <r>
    <x v="0"/>
    <x v="1"/>
    <n v="64"/>
    <x v="1"/>
    <n v="30358881000188"/>
    <x v="61"/>
    <s v="SÃO GONÇALO"/>
    <s v="RJ"/>
    <s v="PRIVADO"/>
    <x v="18"/>
    <s v="EVELINE GOULART ESP (RJ)"/>
    <s v="10"/>
    <x v="2"/>
    <n v="2"/>
  </r>
  <r>
    <x v="0"/>
    <x v="1"/>
    <n v="64"/>
    <x v="1"/>
    <n v="30358881000188"/>
    <x v="61"/>
    <s v="SÃO GONÇALO"/>
    <s v="RJ"/>
    <s v="PRIVADO"/>
    <x v="11"/>
    <s v="(Vazio) EMH (PR/RS/SC)"/>
    <s v="30"/>
    <x v="1"/>
    <n v="2"/>
  </r>
  <r>
    <x v="0"/>
    <x v="1"/>
    <n v="64"/>
    <x v="1"/>
    <n v="30358881000188"/>
    <x v="61"/>
    <s v="SÃO GONÇALO"/>
    <s v="RJ"/>
    <s v="PRIVADO"/>
    <x v="20"/>
    <s v="ROMEU SOARES HSP (RJ)"/>
    <s v="20"/>
    <x v="0"/>
    <n v="2"/>
  </r>
  <r>
    <x v="0"/>
    <x v="1"/>
    <n v="64"/>
    <x v="1"/>
    <n v="31671480000146"/>
    <x v="62"/>
    <s v="SÃO GONÇALO"/>
    <s v="RJ"/>
    <s v="PRIVADO"/>
    <x v="18"/>
    <s v="EVELINE GOULART ESP (RJ)"/>
    <s v="10"/>
    <x v="2"/>
    <n v="6"/>
  </r>
  <r>
    <x v="0"/>
    <x v="1"/>
    <n v="64"/>
    <x v="1"/>
    <n v="31671480000146"/>
    <x v="62"/>
    <s v="SÃO GONÇALO"/>
    <s v="RJ"/>
    <s v="PRIVADO"/>
    <x v="11"/>
    <s v="(Vazio) EMH (PR/RS/SC)"/>
    <s v="30"/>
    <x v="1"/>
    <n v="6"/>
  </r>
  <r>
    <x v="0"/>
    <x v="1"/>
    <n v="64"/>
    <x v="1"/>
    <n v="31671480000146"/>
    <x v="62"/>
    <s v="SÃO GONÇALO"/>
    <s v="RJ"/>
    <s v="PRIVADO"/>
    <x v="20"/>
    <s v="ROMEU SOARES HSP (RJ)"/>
    <s v="20"/>
    <x v="0"/>
    <n v="6"/>
  </r>
  <r>
    <x v="0"/>
    <x v="1"/>
    <n v="64"/>
    <x v="1"/>
    <n v="29435005009851"/>
    <x v="64"/>
    <s v="NATAL"/>
    <s v="RN"/>
    <s v="PRIVADO"/>
    <x v="8"/>
    <s v="LENILSON SILVA HSP (PB/PE/RN)"/>
    <s v="20"/>
    <x v="0"/>
    <n v="40"/>
  </r>
  <r>
    <x v="0"/>
    <x v="1"/>
    <n v="64"/>
    <x v="1"/>
    <n v="29435005009851"/>
    <x v="64"/>
    <s v="NATAL"/>
    <s v="RN"/>
    <s v="PRIVADO"/>
    <x v="1"/>
    <s v="(Vazio) EMH (AL/BA/CE/GO/MS/MT/PB/PE/PI/RN/SE/TO)"/>
    <s v="30"/>
    <x v="1"/>
    <n v="40"/>
  </r>
  <r>
    <x v="0"/>
    <x v="1"/>
    <n v="64"/>
    <x v="1"/>
    <n v="29435005009851"/>
    <x v="64"/>
    <s v="NATAL"/>
    <s v="RN"/>
    <s v="PRIVADO"/>
    <x v="2"/>
    <s v="VALERIA BRAGA ESP (CE/MA/PI/BA/AL/SE/PB/PE/RN)"/>
    <s v="10"/>
    <x v="2"/>
    <n v="40"/>
  </r>
  <r>
    <x v="0"/>
    <x v="1"/>
    <n v="64"/>
    <x v="1"/>
    <n v="820737000150"/>
    <x v="65"/>
    <s v="NATAL"/>
    <s v="RN"/>
    <s v="PRIVADO"/>
    <x v="8"/>
    <s v="LENILSON SILVA HSP (PB/PE/RN)"/>
    <s v="20"/>
    <x v="0"/>
    <n v="30"/>
  </r>
  <r>
    <x v="0"/>
    <x v="1"/>
    <n v="64"/>
    <x v="1"/>
    <n v="820737000150"/>
    <x v="65"/>
    <s v="NATAL"/>
    <s v="RN"/>
    <s v="PRIVADO"/>
    <x v="1"/>
    <s v="(Vazio) EMH (AL/BA/CE/GO/MS/MT/PB/PE/PI/RN/SE/TO)"/>
    <s v="30"/>
    <x v="1"/>
    <n v="30"/>
  </r>
  <r>
    <x v="0"/>
    <x v="1"/>
    <n v="64"/>
    <x v="1"/>
    <n v="820737000150"/>
    <x v="65"/>
    <s v="NATAL"/>
    <s v="RN"/>
    <s v="PRIVADO"/>
    <x v="2"/>
    <s v="VALERIA BRAGA ESP (CE/MA/PI/BA/AL/SE/PB/PE/RN)"/>
    <s v="10"/>
    <x v="2"/>
    <n v="30"/>
  </r>
  <r>
    <x v="0"/>
    <x v="1"/>
    <n v="64"/>
    <x v="1"/>
    <n v="1507901000137"/>
    <x v="150"/>
    <s v="NATAL"/>
    <s v="RN"/>
    <s v="PRIVADO"/>
    <x v="8"/>
    <s v="LENILSON SILVA HSP (PB/PE/RN)"/>
    <s v="20"/>
    <x v="0"/>
    <n v="6"/>
  </r>
  <r>
    <x v="0"/>
    <x v="1"/>
    <n v="64"/>
    <x v="1"/>
    <n v="1507901000137"/>
    <x v="150"/>
    <s v="NATAL"/>
    <s v="RN"/>
    <s v="PRIVADO"/>
    <x v="1"/>
    <s v="(Vazio) EMH (AL/BA/CE/GO/MS/MT/PB/PE/PI/RN/SE/TO)"/>
    <s v="30"/>
    <x v="1"/>
    <n v="6"/>
  </r>
  <r>
    <x v="0"/>
    <x v="1"/>
    <n v="64"/>
    <x v="1"/>
    <n v="1507901000137"/>
    <x v="150"/>
    <s v="NATAL"/>
    <s v="RN"/>
    <s v="PRIVADO"/>
    <x v="2"/>
    <s v="VALERIA BRAGA ESP (CE/MA/PI/BA/AL/SE/PB/PE/RN)"/>
    <s v="10"/>
    <x v="2"/>
    <n v="6"/>
  </r>
  <r>
    <x v="0"/>
    <x v="1"/>
    <n v="64"/>
    <x v="1"/>
    <n v="81887838001112"/>
    <x v="120"/>
    <s v="SÃO GONÇALO DO AMARANTE"/>
    <s v="RN"/>
    <s v="PRIVADO"/>
    <x v="8"/>
    <s v="LENILSON SILVA HSP (PB/PE/RN)"/>
    <s v="20"/>
    <x v="0"/>
    <n v="9"/>
  </r>
  <r>
    <x v="0"/>
    <x v="1"/>
    <n v="64"/>
    <x v="1"/>
    <n v="81887838001112"/>
    <x v="120"/>
    <s v="SÃO GONÇALO DO AMARANTE"/>
    <s v="RN"/>
    <s v="PRIVADO"/>
    <x v="1"/>
    <s v="(Vazio) EMH (AL/BA/CE/GO/MS/MT/PB/PE/PI/RN/SE/TO)"/>
    <s v="30"/>
    <x v="1"/>
    <n v="9"/>
  </r>
  <r>
    <x v="0"/>
    <x v="1"/>
    <n v="64"/>
    <x v="1"/>
    <n v="81887838001112"/>
    <x v="120"/>
    <s v="SÃO GONÇALO DO AMARANTE"/>
    <s v="RN"/>
    <s v="PRIVADO"/>
    <x v="2"/>
    <s v="VALERIA BRAGA ESP (CE/MA/PI/BA/AL/SE/PB/PE/RN)"/>
    <s v="10"/>
    <x v="2"/>
    <n v="9"/>
  </r>
  <r>
    <x v="0"/>
    <x v="1"/>
    <n v="64"/>
    <x v="1"/>
    <n v="92787118000120"/>
    <x v="151"/>
    <s v="PORTO ALEGRE"/>
    <s v="RS"/>
    <s v="PUBLICO"/>
    <x v="9"/>
    <s v="ALINE FONSECA HSP (RS)"/>
    <s v="20"/>
    <x v="0"/>
    <n v="3"/>
  </r>
  <r>
    <x v="0"/>
    <x v="1"/>
    <n v="64"/>
    <x v="1"/>
    <n v="92787118000120"/>
    <x v="151"/>
    <s v="PORTO ALEGRE"/>
    <s v="RS"/>
    <s v="PUBLICO"/>
    <x v="10"/>
    <s v="MICHELE MORAES ESP (PR/SC/RS)"/>
    <s v="10"/>
    <x v="2"/>
    <n v="3"/>
  </r>
  <r>
    <x v="0"/>
    <x v="1"/>
    <n v="64"/>
    <x v="1"/>
    <n v="92787118000120"/>
    <x v="151"/>
    <s v="PORTO ALEGRE"/>
    <s v="RS"/>
    <s v="PUBLICO"/>
    <x v="11"/>
    <s v="(Vazio) EMH (PR/RS/SC)"/>
    <s v="30"/>
    <x v="1"/>
    <n v="3"/>
  </r>
  <r>
    <x v="0"/>
    <x v="1"/>
    <n v="64"/>
    <x v="1"/>
    <n v="92963560000160"/>
    <x v="152"/>
    <s v="PORTO ALEGRE"/>
    <s v="RS"/>
    <s v="PUBLICO"/>
    <x v="9"/>
    <s v="ALINE FONSECA HSP (RS)"/>
    <s v="20"/>
    <x v="0"/>
    <n v="10"/>
  </r>
  <r>
    <x v="0"/>
    <x v="1"/>
    <n v="64"/>
    <x v="1"/>
    <n v="92963560000160"/>
    <x v="152"/>
    <s v="PORTO ALEGRE"/>
    <s v="RS"/>
    <s v="PUBLICO"/>
    <x v="10"/>
    <s v="MICHELE MORAES ESP (PR/SC/RS)"/>
    <s v="10"/>
    <x v="2"/>
    <n v="10"/>
  </r>
  <r>
    <x v="0"/>
    <x v="1"/>
    <n v="64"/>
    <x v="1"/>
    <n v="92963560000160"/>
    <x v="152"/>
    <s v="PORTO ALEGRE"/>
    <s v="RS"/>
    <s v="PUBLICO"/>
    <x v="11"/>
    <s v="(Vazio) EMH (PR/RS/SC)"/>
    <s v="30"/>
    <x v="1"/>
    <n v="10"/>
  </r>
  <r>
    <x v="0"/>
    <x v="1"/>
    <n v="64"/>
    <x v="1"/>
    <n v="1595799000179"/>
    <x v="153"/>
    <s v="TUBARÃO"/>
    <s v="SC"/>
    <s v="PRIVADO"/>
    <x v="12"/>
    <s v="FERNANDA BORNHAUSEN HSP (SC/PR)"/>
    <s v="20"/>
    <x v="0"/>
    <n v="2"/>
  </r>
  <r>
    <x v="0"/>
    <x v="1"/>
    <n v="64"/>
    <x v="1"/>
    <n v="1595799000179"/>
    <x v="153"/>
    <s v="TUBARÃO"/>
    <s v="SC"/>
    <s v="PRIVADO"/>
    <x v="10"/>
    <s v="MICHELE MORAES ESP (PR/SC/RS)"/>
    <s v="10"/>
    <x v="2"/>
    <n v="2"/>
  </r>
  <r>
    <x v="0"/>
    <x v="1"/>
    <n v="64"/>
    <x v="1"/>
    <n v="1595799000179"/>
    <x v="153"/>
    <s v="TUBARÃO"/>
    <s v="SC"/>
    <s v="PRIVADO"/>
    <x v="11"/>
    <s v="(Vazio) EMH (PR/RS/SC)"/>
    <s v="30"/>
    <x v="1"/>
    <n v="2"/>
  </r>
  <r>
    <x v="0"/>
    <x v="1"/>
    <n v="64"/>
    <x v="1"/>
    <n v="44456036000311"/>
    <x v="154"/>
    <s v="BAURU"/>
    <s v="SP"/>
    <s v="PRIVADO"/>
    <x v="21"/>
    <s v="ARTUR JUNIOR HSP (SPI)"/>
    <s v="20"/>
    <x v="0"/>
    <n v="3"/>
  </r>
  <r>
    <x v="0"/>
    <x v="1"/>
    <n v="64"/>
    <x v="1"/>
    <n v="44456036000311"/>
    <x v="154"/>
    <s v="BAURU"/>
    <s v="SP"/>
    <s v="PRIVADO"/>
    <x v="22"/>
    <s v="BRUNA CLARO ESP (SPI)"/>
    <s v="10"/>
    <x v="2"/>
    <n v="3"/>
  </r>
  <r>
    <x v="0"/>
    <x v="1"/>
    <n v="64"/>
    <x v="1"/>
    <n v="44456036000311"/>
    <x v="154"/>
    <s v="BAURU"/>
    <s v="SP"/>
    <s v="PRIVADO"/>
    <x v="14"/>
    <s v="(Vazio) EMH SPC/SPI"/>
    <s v="30"/>
    <x v="1"/>
    <n v="3"/>
  </r>
  <r>
    <x v="0"/>
    <x v="1"/>
    <n v="64"/>
    <x v="1"/>
    <n v="52049244000162"/>
    <x v="155"/>
    <s v="MARÍLIA"/>
    <s v="SP"/>
    <s v="PRIVADO"/>
    <x v="21"/>
    <s v="ARTUR JUNIOR HSP (SPI)"/>
    <s v="20"/>
    <x v="0"/>
    <n v="29"/>
  </r>
  <r>
    <x v="0"/>
    <x v="1"/>
    <n v="64"/>
    <x v="1"/>
    <n v="52049244000162"/>
    <x v="155"/>
    <s v="MARÍLIA"/>
    <s v="SP"/>
    <s v="PRIVADO"/>
    <x v="22"/>
    <s v="BRUNA CLARO ESP (SPI)"/>
    <s v="10"/>
    <x v="2"/>
    <n v="29"/>
  </r>
  <r>
    <x v="0"/>
    <x v="1"/>
    <n v="64"/>
    <x v="1"/>
    <n v="52049244000162"/>
    <x v="155"/>
    <s v="MARÍLIA"/>
    <s v="SP"/>
    <s v="PRIVADO"/>
    <x v="14"/>
    <s v="(Vazio) EMH SPC/SPI"/>
    <s v="30"/>
    <x v="1"/>
    <n v="29"/>
  </r>
  <r>
    <x v="0"/>
    <x v="1"/>
    <n v="64"/>
    <x v="1"/>
    <n v="6047087007656"/>
    <x v="156"/>
    <s v="OSASCO"/>
    <s v="SP"/>
    <s v="PRIVADO"/>
    <x v="13"/>
    <s v="JANAINA PALMIRO ESP (SPC)"/>
    <s v="10"/>
    <x v="2"/>
    <n v="25"/>
  </r>
  <r>
    <x v="0"/>
    <x v="1"/>
    <n v="64"/>
    <x v="1"/>
    <n v="6047087007656"/>
    <x v="156"/>
    <s v="OSASCO"/>
    <s v="SP"/>
    <s v="PRIVADO"/>
    <x v="14"/>
    <s v="(Vazio) EMH SPC/SPI"/>
    <s v="30"/>
    <x v="1"/>
    <n v="25"/>
  </r>
  <r>
    <x v="0"/>
    <x v="1"/>
    <n v="64"/>
    <x v="1"/>
    <n v="6047087007656"/>
    <x v="156"/>
    <s v="OSASCO"/>
    <s v="SP"/>
    <s v="PRIVADO"/>
    <x v="15"/>
    <s v="TATHIANA PONCE HSP (SPC)"/>
    <s v="20"/>
    <x v="0"/>
    <n v="25"/>
  </r>
  <r>
    <x v="0"/>
    <x v="1"/>
    <n v="64"/>
    <x v="1"/>
    <n v="57571275001760"/>
    <x v="157"/>
    <s v="SÃO BERNARDO DO CAMPO"/>
    <s v="SP"/>
    <s v="PRIVADO"/>
    <x v="23"/>
    <s v="ANTONIO TUNES HSP (SPC)"/>
    <s v="20"/>
    <x v="0"/>
    <n v="6"/>
  </r>
  <r>
    <x v="0"/>
    <x v="1"/>
    <n v="64"/>
    <x v="1"/>
    <n v="57571275001760"/>
    <x v="157"/>
    <s v="SÃO BERNARDO DO CAMPO"/>
    <s v="SP"/>
    <s v="PRIVADO"/>
    <x v="24"/>
    <s v="(Vazio) ESP SPC/SPI"/>
    <s v="10"/>
    <x v="2"/>
    <n v="6"/>
  </r>
  <r>
    <x v="0"/>
    <x v="1"/>
    <n v="64"/>
    <x v="1"/>
    <n v="60003761000129"/>
    <x v="81"/>
    <s v="SÃO JOSÉ DO RIO PRETO"/>
    <s v="SP"/>
    <s v="PRIVADO"/>
    <x v="21"/>
    <s v="ARTUR JUNIOR HSP (SPI)"/>
    <s v="20"/>
    <x v="0"/>
    <n v="10"/>
  </r>
  <r>
    <x v="0"/>
    <x v="1"/>
    <n v="64"/>
    <x v="1"/>
    <n v="60003761000129"/>
    <x v="81"/>
    <s v="SÃO JOSÉ DO RIO PRETO"/>
    <s v="SP"/>
    <s v="PRIVADO"/>
    <x v="22"/>
    <s v="BRUNA CLARO ESP (SPI)"/>
    <s v="10"/>
    <x v="2"/>
    <n v="10"/>
  </r>
  <r>
    <x v="0"/>
    <x v="1"/>
    <n v="64"/>
    <x v="1"/>
    <n v="60003761000129"/>
    <x v="81"/>
    <s v="SÃO JOSÉ DO RIO PRETO"/>
    <s v="SP"/>
    <s v="PRIVADO"/>
    <x v="14"/>
    <s v="(Vazio) EMH SPC/SPI"/>
    <s v="30"/>
    <x v="1"/>
    <n v="10"/>
  </r>
  <r>
    <x v="0"/>
    <x v="1"/>
    <n v="64"/>
    <x v="1"/>
    <n v="45184066000117"/>
    <x v="158"/>
    <s v="SÃO JOSÉ DOS CAMPOS"/>
    <s v="SP"/>
    <s v="PRIVADO"/>
    <x v="13"/>
    <s v="JANAINA PALMIRO ESP (SPC)"/>
    <s v="10"/>
    <x v="2"/>
    <n v="3"/>
  </r>
  <r>
    <x v="0"/>
    <x v="1"/>
    <n v="64"/>
    <x v="1"/>
    <n v="45184066000117"/>
    <x v="158"/>
    <s v="SÃO JOSÉ DOS CAMPOS"/>
    <s v="SP"/>
    <s v="PRIVADO"/>
    <x v="14"/>
    <s v="(Vazio) EMH SPC/SPI"/>
    <s v="30"/>
    <x v="1"/>
    <n v="3"/>
  </r>
  <r>
    <x v="0"/>
    <x v="1"/>
    <n v="64"/>
    <x v="1"/>
    <n v="45184066000117"/>
    <x v="158"/>
    <s v="SÃO JOSÉ DOS CAMPOS"/>
    <s v="SP"/>
    <s v="PRIVADO"/>
    <x v="15"/>
    <s v="TATHIANA PONCE HSP (SPC)"/>
    <s v="20"/>
    <x v="0"/>
    <n v="3"/>
  </r>
  <r>
    <x v="0"/>
    <x v="1"/>
    <n v="64"/>
    <x v="1"/>
    <n v="60961968000106"/>
    <x v="159"/>
    <s v="SÃO PAULO"/>
    <s v="SP"/>
    <s v="PRIVADO"/>
    <x v="25"/>
    <s v="CHRISTIANE GARCIA ESP (SPC)"/>
    <s v="30"/>
    <x v="1"/>
    <n v="5"/>
  </r>
  <r>
    <x v="0"/>
    <x v="1"/>
    <n v="64"/>
    <x v="1"/>
    <n v="60961968000106"/>
    <x v="159"/>
    <s v="SÃO PAULO"/>
    <s v="SP"/>
    <s v="PRIVADO"/>
    <x v="24"/>
    <s v="(Vazio) ESP SPC/SPI"/>
    <s v="10"/>
    <x v="2"/>
    <n v="5"/>
  </r>
  <r>
    <x v="0"/>
    <x v="1"/>
    <n v="64"/>
    <x v="1"/>
    <n v="60961968000106"/>
    <x v="159"/>
    <s v="SÃO PAULO"/>
    <s v="SP"/>
    <s v="PRIVADO"/>
    <x v="26"/>
    <s v="(Vago) HSP SPC"/>
    <s v="20"/>
    <x v="0"/>
    <n v="5"/>
  </r>
  <r>
    <x v="0"/>
    <x v="1"/>
    <n v="64"/>
    <x v="1"/>
    <n v="51722957000506"/>
    <x v="160"/>
    <s v="SÃO PAULO"/>
    <s v="SP"/>
    <s v="PRIVADO"/>
    <x v="13"/>
    <s v="JANAINA PALMIRO ESP (SPC)"/>
    <s v="10"/>
    <x v="2"/>
    <n v="4"/>
  </r>
  <r>
    <x v="0"/>
    <x v="1"/>
    <n v="64"/>
    <x v="1"/>
    <n v="51722957000506"/>
    <x v="160"/>
    <s v="SÃO PAULO"/>
    <s v="SP"/>
    <s v="PRIVADO"/>
    <x v="14"/>
    <s v="(Vazio) EMH SPC/SPI"/>
    <s v="30"/>
    <x v="1"/>
    <n v="4"/>
  </r>
  <r>
    <x v="0"/>
    <x v="1"/>
    <n v="64"/>
    <x v="1"/>
    <n v="51722957000506"/>
    <x v="160"/>
    <s v="SÃO PAULO"/>
    <s v="SP"/>
    <s v="PRIVADO"/>
    <x v="15"/>
    <s v="TATHIANA PONCE HSP (SPC)"/>
    <s v="20"/>
    <x v="0"/>
    <n v="4"/>
  </r>
  <r>
    <x v="0"/>
    <x v="1"/>
    <n v="64"/>
    <x v="1"/>
    <n v="29435005009932"/>
    <x v="83"/>
    <s v="SÃO PAULO"/>
    <s v="SP"/>
    <s v="PRIVADO"/>
    <x v="23"/>
    <s v="ANTONIO TUNES HSP (SPC)"/>
    <s v="20"/>
    <x v="0"/>
    <n v="2"/>
  </r>
  <r>
    <x v="0"/>
    <x v="1"/>
    <n v="64"/>
    <x v="1"/>
    <n v="29435005009932"/>
    <x v="83"/>
    <s v="SÃO PAULO"/>
    <s v="SP"/>
    <s v="PRIVADO"/>
    <x v="24"/>
    <s v="(Vazio) ESP SPC/SPI"/>
    <s v="10"/>
    <x v="2"/>
    <n v="2"/>
  </r>
  <r>
    <x v="0"/>
    <x v="1"/>
    <n v="64"/>
    <x v="1"/>
    <n v="60726502000126"/>
    <x v="85"/>
    <s v="SÃO PAULO"/>
    <s v="SP"/>
    <s v="PRIVADO"/>
    <x v="24"/>
    <s v="(Vazio) ESP SPC/SPI"/>
    <s v="10"/>
    <x v="2"/>
    <n v="4"/>
  </r>
  <r>
    <x v="0"/>
    <x v="1"/>
    <n v="64"/>
    <x v="1"/>
    <n v="60726502000126"/>
    <x v="85"/>
    <s v="SÃO PAULO"/>
    <s v="SP"/>
    <s v="PRIVADO"/>
    <x v="15"/>
    <s v="TATHIANA PONCE HSP (SPC)"/>
    <s v="20"/>
    <x v="0"/>
    <n v="4"/>
  </r>
  <r>
    <x v="0"/>
    <x v="1"/>
    <n v="64"/>
    <x v="1"/>
    <n v="8100676002455"/>
    <x v="86"/>
    <s v="SÃO PAULO"/>
    <s v="SP"/>
    <s v="PRIVADO"/>
    <x v="13"/>
    <s v="JANAINA PALMIRO ESP (SPC)"/>
    <s v="10"/>
    <x v="2"/>
    <n v="8"/>
  </r>
  <r>
    <x v="0"/>
    <x v="1"/>
    <n v="64"/>
    <x v="1"/>
    <n v="8100676002455"/>
    <x v="86"/>
    <s v="SÃO PAULO"/>
    <s v="SP"/>
    <s v="PRIVADO"/>
    <x v="14"/>
    <s v="(Vazio) EMH SPC/SPI"/>
    <s v="30"/>
    <x v="1"/>
    <n v="8"/>
  </r>
  <r>
    <x v="0"/>
    <x v="1"/>
    <n v="64"/>
    <x v="1"/>
    <n v="8100676002455"/>
    <x v="86"/>
    <s v="SÃO PAULO"/>
    <s v="SP"/>
    <s v="PRIVADO"/>
    <x v="15"/>
    <s v="TATHIANA PONCE HSP (SPC)"/>
    <s v="20"/>
    <x v="0"/>
    <n v="8"/>
  </r>
  <r>
    <x v="0"/>
    <x v="1"/>
    <n v="64"/>
    <x v="1"/>
    <n v="21371777000132"/>
    <x v="88"/>
    <s v="SÃO PAULO"/>
    <s v="SP"/>
    <s v="PRIVADO"/>
    <x v="13"/>
    <s v="JANAINA PALMIRO ESP (SPC)"/>
    <s v="10"/>
    <x v="2"/>
    <n v="9"/>
  </r>
  <r>
    <x v="0"/>
    <x v="1"/>
    <n v="64"/>
    <x v="1"/>
    <n v="21371777000132"/>
    <x v="88"/>
    <s v="SÃO PAULO"/>
    <s v="SP"/>
    <s v="PRIVADO"/>
    <x v="14"/>
    <s v="(Vazio) EMH SPC/SPI"/>
    <s v="30"/>
    <x v="1"/>
    <n v="9"/>
  </r>
  <r>
    <x v="0"/>
    <x v="1"/>
    <n v="64"/>
    <x v="1"/>
    <n v="21371777000132"/>
    <x v="88"/>
    <s v="SÃO PAULO"/>
    <s v="SP"/>
    <s v="PRIVADO"/>
    <x v="15"/>
    <s v="TATHIANA PONCE HSP (SPC)"/>
    <s v="20"/>
    <x v="0"/>
    <n v="9"/>
  </r>
  <r>
    <x v="0"/>
    <x v="1"/>
    <n v="64"/>
    <x v="1"/>
    <n v="60448040000122"/>
    <x v="89"/>
    <s v="SÃO PAULO"/>
    <s v="SP"/>
    <s v="PUBLICO"/>
    <x v="25"/>
    <s v="CHRISTIANE GARCIA ESP (SPC)"/>
    <s v="30"/>
    <x v="1"/>
    <n v="156"/>
  </r>
  <r>
    <x v="0"/>
    <x v="1"/>
    <n v="64"/>
    <x v="1"/>
    <n v="60448040000122"/>
    <x v="89"/>
    <s v="SÃO PAULO"/>
    <s v="SP"/>
    <s v="PUBLICO"/>
    <x v="24"/>
    <s v="(Vazio) ESP SPC/SPI"/>
    <s v="10"/>
    <x v="2"/>
    <n v="156"/>
  </r>
  <r>
    <x v="0"/>
    <x v="1"/>
    <n v="64"/>
    <x v="1"/>
    <n v="60448040000122"/>
    <x v="89"/>
    <s v="SÃO PAULO"/>
    <s v="SP"/>
    <s v="PUBLICO"/>
    <x v="26"/>
    <s v="(Vago) HSP SPC"/>
    <s v="20"/>
    <x v="0"/>
    <n v="156"/>
  </r>
  <r>
    <x v="0"/>
    <x v="1"/>
    <n v="64"/>
    <x v="1"/>
    <n v="60453024000390"/>
    <x v="90"/>
    <s v="SÃO PAULO"/>
    <s v="SP"/>
    <s v="PRIVADO"/>
    <x v="24"/>
    <s v="(Vazio) ESP SPC/SPI"/>
    <s v="10"/>
    <x v="2"/>
    <n v="8"/>
  </r>
  <r>
    <x v="0"/>
    <x v="1"/>
    <n v="64"/>
    <x v="1"/>
    <n v="60453024000390"/>
    <x v="90"/>
    <s v="SÃO PAULO"/>
    <s v="SP"/>
    <s v="PRIVADO"/>
    <x v="15"/>
    <s v="TATHIANA PONCE HSP (SPC)"/>
    <s v="20"/>
    <x v="0"/>
    <n v="8"/>
  </r>
  <r>
    <x v="0"/>
    <x v="1"/>
    <n v="64"/>
    <x v="1"/>
    <n v="60765823000130"/>
    <x v="92"/>
    <s v="SÃO PAULO"/>
    <s v="SP"/>
    <s v="PRIVADO"/>
    <x v="23"/>
    <s v="ANTONIO TUNES HSP (SPC)"/>
    <s v="20"/>
    <x v="0"/>
    <n v="25"/>
  </r>
  <r>
    <x v="0"/>
    <x v="1"/>
    <n v="64"/>
    <x v="1"/>
    <n v="60765823000130"/>
    <x v="92"/>
    <s v="SÃO PAULO"/>
    <s v="SP"/>
    <s v="PRIVADO"/>
    <x v="24"/>
    <s v="(Vazio) ESP SPC/SPI"/>
    <s v="10"/>
    <x v="2"/>
    <n v="25"/>
  </r>
  <r>
    <x v="0"/>
    <x v="1"/>
    <n v="64"/>
    <x v="1"/>
    <n v="6047087000210"/>
    <x v="161"/>
    <s v="SÃO PAULO"/>
    <s v="SP"/>
    <s v="PRIVADO"/>
    <x v="23"/>
    <s v="ANTONIO TUNES HSP (SPC)"/>
    <s v="20"/>
    <x v="0"/>
    <n v="19"/>
  </r>
  <r>
    <x v="0"/>
    <x v="1"/>
    <n v="64"/>
    <x v="1"/>
    <n v="6047087000210"/>
    <x v="161"/>
    <s v="SÃO PAULO"/>
    <s v="SP"/>
    <s v="PRIVADO"/>
    <x v="13"/>
    <s v="JANAINA PALMIRO ESP (SPC)"/>
    <s v="10"/>
    <x v="2"/>
    <n v="19"/>
  </r>
  <r>
    <x v="0"/>
    <x v="1"/>
    <n v="64"/>
    <x v="1"/>
    <n v="6047087000210"/>
    <x v="161"/>
    <s v="SÃO PAULO"/>
    <s v="SP"/>
    <s v="PRIVADO"/>
    <x v="14"/>
    <s v="(Vazio) EMH SPC/SPI"/>
    <s v="30"/>
    <x v="1"/>
    <n v="19"/>
  </r>
  <r>
    <x v="0"/>
    <x v="1"/>
    <n v="64"/>
    <x v="1"/>
    <n v="56577059000606"/>
    <x v="162"/>
    <s v="SÃO PAULO"/>
    <s v="SP"/>
    <s v="PRIVADO"/>
    <x v="25"/>
    <s v="CHRISTIANE GARCIA ESP (SPC)"/>
    <s v="30"/>
    <x v="1"/>
    <n v="48"/>
  </r>
  <r>
    <x v="0"/>
    <x v="1"/>
    <n v="64"/>
    <x v="1"/>
    <n v="56577059000606"/>
    <x v="162"/>
    <s v="SÃO PAULO"/>
    <s v="SP"/>
    <s v="PRIVADO"/>
    <x v="24"/>
    <s v="(Vazio) ESP SPC/SPI"/>
    <s v="10"/>
    <x v="2"/>
    <n v="48"/>
  </r>
  <r>
    <x v="0"/>
    <x v="1"/>
    <n v="64"/>
    <x v="1"/>
    <n v="56577059000606"/>
    <x v="162"/>
    <s v="SÃO PAULO"/>
    <s v="SP"/>
    <s v="PRIVADO"/>
    <x v="26"/>
    <s v="(Vago) HSP SPC"/>
    <s v="20"/>
    <x v="0"/>
    <n v="48"/>
  </r>
  <r>
    <x v="0"/>
    <x v="1"/>
    <n v="64"/>
    <x v="1"/>
    <n v="62779145000190"/>
    <x v="97"/>
    <s v="SÃO PAULO"/>
    <s v="SP"/>
    <s v="PRIVADO"/>
    <x v="25"/>
    <s v="CHRISTIANE GARCIA ESP (SPC)"/>
    <s v="30"/>
    <x v="1"/>
    <n v="11"/>
  </r>
  <r>
    <x v="0"/>
    <x v="1"/>
    <n v="64"/>
    <x v="1"/>
    <n v="62779145000190"/>
    <x v="97"/>
    <s v="SÃO PAULO"/>
    <s v="SP"/>
    <s v="PRIVADO"/>
    <x v="13"/>
    <s v="JANAINA PALMIRO ESP (SPC)"/>
    <s v="10"/>
    <x v="2"/>
    <n v="11"/>
  </r>
  <r>
    <x v="0"/>
    <x v="1"/>
    <n v="64"/>
    <x v="1"/>
    <n v="62779145000190"/>
    <x v="97"/>
    <s v="SÃO PAULO"/>
    <s v="SP"/>
    <s v="PRIVADO"/>
    <x v="26"/>
    <s v="(Vago) HSP SPC"/>
    <s v="20"/>
    <x v="0"/>
    <n v="11"/>
  </r>
  <r>
    <x v="0"/>
    <x v="1"/>
    <n v="64"/>
    <x v="1"/>
    <n v="61599908000158"/>
    <x v="98"/>
    <s v="SÃO PAULO"/>
    <s v="SP"/>
    <s v="PRIVADO"/>
    <x v="24"/>
    <s v="(Vazio) ESP SPC/SPI"/>
    <s v="10"/>
    <x v="2"/>
    <n v="214"/>
  </r>
  <r>
    <x v="0"/>
    <x v="1"/>
    <n v="64"/>
    <x v="1"/>
    <n v="61599908000158"/>
    <x v="98"/>
    <s v="SÃO PAULO"/>
    <s v="SP"/>
    <s v="PRIVADO"/>
    <x v="15"/>
    <s v="TATHIANA PONCE HSP (SPC)"/>
    <s v="20"/>
    <x v="0"/>
    <n v="214"/>
  </r>
  <r>
    <x v="0"/>
    <x v="1"/>
    <n v="64"/>
    <x v="1"/>
    <n v="60961422000155"/>
    <x v="99"/>
    <s v="SÃO PAULO"/>
    <s v="SP"/>
    <s v="PRIVADO"/>
    <x v="23"/>
    <s v="ANTONIO TUNES HSP (SPC)"/>
    <s v="20"/>
    <x v="0"/>
    <n v="10"/>
  </r>
  <r>
    <x v="0"/>
    <x v="1"/>
    <n v="64"/>
    <x v="1"/>
    <n v="60961422000155"/>
    <x v="99"/>
    <s v="SÃO PAULO"/>
    <s v="SP"/>
    <s v="PRIVADO"/>
    <x v="13"/>
    <s v="JANAINA PALMIRO ESP (SPC)"/>
    <s v="10"/>
    <x v="2"/>
    <n v="10"/>
  </r>
  <r>
    <x v="0"/>
    <x v="1"/>
    <n v="64"/>
    <x v="1"/>
    <n v="60961422000155"/>
    <x v="99"/>
    <s v="SÃO PAULO"/>
    <s v="SP"/>
    <s v="PRIVADO"/>
    <x v="14"/>
    <s v="(Vazio) EMH SPC/SPI"/>
    <s v="30"/>
    <x v="1"/>
    <n v="10"/>
  </r>
  <r>
    <x v="0"/>
    <x v="1"/>
    <n v="64"/>
    <x v="1"/>
    <n v="61590410000124"/>
    <x v="100"/>
    <s v="SÃO PAULO"/>
    <s v="SP"/>
    <s v="PRIVADO"/>
    <x v="25"/>
    <s v="CHRISTIANE GARCIA ESP (SPC)"/>
    <s v="30"/>
    <x v="1"/>
    <n v="43"/>
  </r>
  <r>
    <x v="0"/>
    <x v="1"/>
    <n v="64"/>
    <x v="1"/>
    <n v="61590410000124"/>
    <x v="100"/>
    <s v="SÃO PAULO"/>
    <s v="SP"/>
    <s v="PRIVADO"/>
    <x v="24"/>
    <s v="(Vazio) ESP SPC/SPI"/>
    <s v="10"/>
    <x v="2"/>
    <n v="43"/>
  </r>
  <r>
    <x v="0"/>
    <x v="1"/>
    <n v="64"/>
    <x v="1"/>
    <n v="61590410000124"/>
    <x v="100"/>
    <s v="SÃO PAULO"/>
    <s v="SP"/>
    <s v="PRIVADO"/>
    <x v="26"/>
    <s v="(Vago) HSP SPC"/>
    <s v="20"/>
    <x v="0"/>
    <n v="43"/>
  </r>
  <r>
    <x v="0"/>
    <x v="1"/>
    <n v="64"/>
    <x v="1"/>
    <n v="61699567007871"/>
    <x v="163"/>
    <s v="SOROCABA"/>
    <s v="SP"/>
    <s v="PRIVADO"/>
    <x v="22"/>
    <s v="BRUNA CLARO ESP (SPI)"/>
    <s v="10"/>
    <x v="2"/>
    <n v="2"/>
  </r>
  <r>
    <x v="0"/>
    <x v="1"/>
    <n v="64"/>
    <x v="1"/>
    <n v="61699567007871"/>
    <x v="163"/>
    <s v="SOROCABA"/>
    <s v="SP"/>
    <s v="PRIVADO"/>
    <x v="14"/>
    <s v="(Vazio) EMH SPC/SPI"/>
    <s v="30"/>
    <x v="1"/>
    <n v="2"/>
  </r>
  <r>
    <x v="0"/>
    <x v="1"/>
    <n v="64"/>
    <x v="1"/>
    <n v="61699567007871"/>
    <x v="163"/>
    <s v="SOROCABA"/>
    <s v="SP"/>
    <s v="PRIVADO"/>
    <x v="15"/>
    <s v="TATHIANA PONCE HSP (SPC)"/>
    <s v="20"/>
    <x v="0"/>
    <n v="2"/>
  </r>
  <r>
    <x v="0"/>
    <x v="1"/>
    <n v="64"/>
    <x v="1"/>
    <n v="60975737007245"/>
    <x v="102"/>
    <s v="TAUBATÉ"/>
    <s v="SP"/>
    <s v="PRIVADO"/>
    <x v="13"/>
    <s v="JANAINA PALMIRO ESP (SPC)"/>
    <s v="10"/>
    <x v="2"/>
    <n v="3"/>
  </r>
  <r>
    <x v="0"/>
    <x v="1"/>
    <n v="64"/>
    <x v="1"/>
    <n v="60975737007245"/>
    <x v="102"/>
    <s v="TAUBATÉ"/>
    <s v="SP"/>
    <s v="PRIVADO"/>
    <x v="14"/>
    <s v="(Vazio) EMH SPC/SPI"/>
    <s v="30"/>
    <x v="1"/>
    <n v="3"/>
  </r>
  <r>
    <x v="0"/>
    <x v="1"/>
    <n v="64"/>
    <x v="1"/>
    <n v="60975737007245"/>
    <x v="102"/>
    <s v="TAUBATÉ"/>
    <s v="SP"/>
    <s v="PRIVADO"/>
    <x v="15"/>
    <s v="TATHIANA PONCE HSP (SPC)"/>
    <s v="20"/>
    <x v="0"/>
    <n v="3"/>
  </r>
  <r>
    <x v="0"/>
    <x v="1"/>
    <n v="62"/>
    <x v="2"/>
    <n v="12200259000165"/>
    <x v="164"/>
    <s v="MACEIÓ"/>
    <s v="AL"/>
    <s v="PUBLICO"/>
    <x v="0"/>
    <s v="LAIS MAGALHAES HSP (BA/AL/SE)"/>
    <s v="20"/>
    <x v="0"/>
    <n v="120"/>
  </r>
  <r>
    <x v="0"/>
    <x v="1"/>
    <n v="62"/>
    <x v="2"/>
    <n v="12200259000165"/>
    <x v="164"/>
    <s v="MACEIÓ"/>
    <s v="AL"/>
    <s v="PUBLICO"/>
    <x v="1"/>
    <s v="(Vazio) EMH (AL/BA/CE/GO/MS/MT/PB/PE/PI/RN/SE/TO)"/>
    <s v="30"/>
    <x v="1"/>
    <n v="120"/>
  </r>
  <r>
    <x v="0"/>
    <x v="1"/>
    <n v="62"/>
    <x v="2"/>
    <n v="12200259000165"/>
    <x v="164"/>
    <s v="MACEIÓ"/>
    <s v="AL"/>
    <s v="PUBLICO"/>
    <x v="2"/>
    <s v="VALERIA BRAGA ESP (CE/MA/PI/BA/AL/SE/PB/PE/RN)"/>
    <s v="10"/>
    <x v="2"/>
    <n v="120"/>
  </r>
  <r>
    <x v="0"/>
    <x v="1"/>
    <n v="62"/>
    <x v="2"/>
    <n v="12361267011985"/>
    <x v="103"/>
    <s v="MANAUS"/>
    <s v="AM"/>
    <s v="PRIVADO"/>
    <x v="17"/>
    <s v="(Vazio) ESP (AC/AM/AP/DF/GO/MA/MS/MT/PA/RO/RR/TO)"/>
    <s v="10"/>
    <x v="2"/>
    <n v="1"/>
  </r>
  <r>
    <x v="0"/>
    <x v="1"/>
    <n v="62"/>
    <x v="2"/>
    <n v="12361267011985"/>
    <x v="103"/>
    <s v="MANAUS"/>
    <s v="AM"/>
    <s v="PRIVADO"/>
    <x v="27"/>
    <s v="(Vazio) HSP (AC/AM/AP/PA/RO/RR)"/>
    <s v="20"/>
    <x v="0"/>
    <n v="1"/>
  </r>
  <r>
    <x v="0"/>
    <x v="1"/>
    <n v="62"/>
    <x v="2"/>
    <n v="12361267011985"/>
    <x v="103"/>
    <s v="MANAUS"/>
    <s v="AM"/>
    <s v="PRIVADO"/>
    <x v="28"/>
    <s v="WLADIMIR CAMPELO EMH (AC/AM/AP/PA/RO/RR/DF)"/>
    <s v="30"/>
    <x v="1"/>
    <n v="1"/>
  </r>
  <r>
    <x v="0"/>
    <x v="1"/>
    <n v="62"/>
    <x v="2"/>
    <n v="5469172000122"/>
    <x v="14"/>
    <s v="SALVADOR"/>
    <s v="BA"/>
    <s v="PRIVADO"/>
    <x v="0"/>
    <s v="LAIS MAGALHAES HSP (BA/AL/SE)"/>
    <s v="20"/>
    <x v="0"/>
    <n v="4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4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4"/>
  </r>
  <r>
    <x v="0"/>
    <x v="1"/>
    <n v="62"/>
    <x v="2"/>
    <n v="15166416000151"/>
    <x v="17"/>
    <s v="SALVADOR"/>
    <s v="BA"/>
    <s v="PRIVADO"/>
    <x v="0"/>
    <s v="LAIS MAGALHAES HSP (BA/AL/SE)"/>
    <s v="20"/>
    <x v="0"/>
    <n v="13"/>
  </r>
  <r>
    <x v="0"/>
    <x v="1"/>
    <n v="62"/>
    <x v="2"/>
    <n v="15166416000151"/>
    <x v="17"/>
    <s v="SALVADOR"/>
    <s v="BA"/>
    <s v="PRIVADO"/>
    <x v="1"/>
    <s v="(Vazio) EMH (AL/BA/CE/GO/MS/MT/PB/PE/PI/RN/SE/TO)"/>
    <s v="30"/>
    <x v="1"/>
    <n v="13"/>
  </r>
  <r>
    <x v="0"/>
    <x v="1"/>
    <n v="62"/>
    <x v="2"/>
    <n v="15166416000151"/>
    <x v="17"/>
    <s v="SALVADOR"/>
    <s v="BA"/>
    <s v="PRIVADO"/>
    <x v="2"/>
    <s v="VALERIA BRAGA ESP (CE/MA/PI/BA/AL/SE/PB/PE/RN)"/>
    <s v="10"/>
    <x v="2"/>
    <n v="13"/>
  </r>
  <r>
    <x v="0"/>
    <x v="1"/>
    <n v="62"/>
    <x v="2"/>
    <n v="15153745000249"/>
    <x v="165"/>
    <s v="SALVADOR"/>
    <s v="BA"/>
    <s v="PRIVADO"/>
    <x v="0"/>
    <s v="LAIS MAGALHAES HSP (BA/AL/SE)"/>
    <s v="20"/>
    <x v="0"/>
    <n v="6"/>
  </r>
  <r>
    <x v="0"/>
    <x v="1"/>
    <n v="62"/>
    <x v="2"/>
    <n v="15153745000249"/>
    <x v="165"/>
    <s v="SALVADOR"/>
    <s v="BA"/>
    <s v="PRIVADO"/>
    <x v="1"/>
    <s v="(Vazio) EMH (AL/BA/CE/GO/MS/MT/PB/PE/PI/RN/SE/TO)"/>
    <s v="30"/>
    <x v="1"/>
    <n v="6"/>
  </r>
  <r>
    <x v="0"/>
    <x v="1"/>
    <n v="62"/>
    <x v="2"/>
    <n v="15153745000249"/>
    <x v="165"/>
    <s v="SALVADOR"/>
    <s v="BA"/>
    <s v="PRIVADO"/>
    <x v="2"/>
    <s v="VALERIA BRAGA ESP (CE/MA/PI/BA/AL/SE/PB/PE/RN)"/>
    <s v="10"/>
    <x v="2"/>
    <n v="6"/>
  </r>
  <r>
    <x v="0"/>
    <x v="1"/>
    <n v="62"/>
    <x v="2"/>
    <n v="27372066000169"/>
    <x v="18"/>
    <s v="SALVADOR"/>
    <s v="BA"/>
    <s v="PRIVADO"/>
    <x v="0"/>
    <s v="LAIS MAGALHAES HSP (BA/AL/SE)"/>
    <s v="20"/>
    <x v="0"/>
    <n v="10"/>
  </r>
  <r>
    <x v="0"/>
    <x v="1"/>
    <n v="62"/>
    <x v="2"/>
    <n v="27372066000169"/>
    <x v="18"/>
    <s v="SALVADOR"/>
    <s v="BA"/>
    <s v="PRIVADO"/>
    <x v="1"/>
    <s v="(Vazio) EMH (AL/BA/CE/GO/MS/MT/PB/PE/PI/RN/SE/TO)"/>
    <s v="30"/>
    <x v="1"/>
    <n v="10"/>
  </r>
  <r>
    <x v="0"/>
    <x v="1"/>
    <n v="62"/>
    <x v="2"/>
    <n v="27372066000169"/>
    <x v="18"/>
    <s v="SALVADOR"/>
    <s v="BA"/>
    <s v="PRIVADO"/>
    <x v="2"/>
    <s v="VALERIA BRAGA ESP (CE/MA/PI/BA/AL/SE/PB/PE/RN)"/>
    <s v="10"/>
    <x v="2"/>
    <n v="10"/>
  </r>
  <r>
    <x v="0"/>
    <x v="1"/>
    <n v="62"/>
    <x v="2"/>
    <n v="13808803000119"/>
    <x v="166"/>
    <s v="SALVADOR"/>
    <s v="BA"/>
    <s v="PRIVADO"/>
    <x v="0"/>
    <s v="LAIS MAGALHAES HSP (BA/AL/SE)"/>
    <s v="20"/>
    <x v="0"/>
    <n v="2"/>
  </r>
  <r>
    <x v="0"/>
    <x v="1"/>
    <n v="62"/>
    <x v="2"/>
    <n v="13808803000119"/>
    <x v="166"/>
    <s v="SALVADOR"/>
    <s v="BA"/>
    <s v="PRIVADO"/>
    <x v="1"/>
    <s v="(Vazio) EMH (AL/BA/CE/GO/MS/MT/PB/PE/PI/RN/SE/TO)"/>
    <s v="30"/>
    <x v="1"/>
    <n v="2"/>
  </r>
  <r>
    <x v="0"/>
    <x v="1"/>
    <n v="62"/>
    <x v="2"/>
    <n v="13808803000119"/>
    <x v="166"/>
    <s v="SALVADOR"/>
    <s v="BA"/>
    <s v="PRIVADO"/>
    <x v="2"/>
    <s v="VALERIA BRAGA ESP (CE/MA/PI/BA/AL/SE/PB/PE/RN)"/>
    <s v="10"/>
    <x v="2"/>
    <n v="2"/>
  </r>
  <r>
    <x v="0"/>
    <x v="1"/>
    <n v="62"/>
    <x v="2"/>
    <n v="12361267011802"/>
    <x v="104"/>
    <s v="FORTALEZA"/>
    <s v="CE"/>
    <s v="PRIVADO"/>
    <x v="3"/>
    <s v="KLEBER SILVA HSP (CE/MA/PI)"/>
    <s v="20"/>
    <x v="0"/>
    <n v="2"/>
  </r>
  <r>
    <x v="0"/>
    <x v="1"/>
    <n v="62"/>
    <x v="2"/>
    <n v="12361267011802"/>
    <x v="104"/>
    <s v="FORTALEZA"/>
    <s v="CE"/>
    <s v="PRIVADO"/>
    <x v="1"/>
    <s v="(Vazio) EMH (AL/BA/CE/GO/MS/MT/PB/PE/PI/RN/SE/TO)"/>
    <s v="30"/>
    <x v="1"/>
    <n v="2"/>
  </r>
  <r>
    <x v="0"/>
    <x v="1"/>
    <n v="62"/>
    <x v="2"/>
    <n v="12361267011802"/>
    <x v="104"/>
    <s v="FORTALEZA"/>
    <s v="CE"/>
    <s v="PRIVADO"/>
    <x v="2"/>
    <s v="VALERIA BRAGA ESP (CE/MA/PI/BA/AL/SE/PB/PE/RN)"/>
    <s v="10"/>
    <x v="2"/>
    <n v="2"/>
  </r>
  <r>
    <x v="0"/>
    <x v="1"/>
    <n v="62"/>
    <x v="2"/>
    <n v="29435005007484"/>
    <x v="21"/>
    <s v="FORTALEZA"/>
    <s v="CE"/>
    <s v="PRIVADO"/>
    <x v="3"/>
    <s v="KLEBER SILVA HSP (CE/MA/PI)"/>
    <s v="20"/>
    <x v="0"/>
    <n v="25"/>
  </r>
  <r>
    <x v="0"/>
    <x v="1"/>
    <n v="62"/>
    <x v="2"/>
    <n v="29435005007484"/>
    <x v="21"/>
    <s v="FORTALEZA"/>
    <s v="CE"/>
    <s v="PRIVADO"/>
    <x v="1"/>
    <s v="(Vazio) EMH (AL/BA/CE/GO/MS/MT/PB/PE/PI/RN/SE/TO)"/>
    <s v="30"/>
    <x v="1"/>
    <n v="25"/>
  </r>
  <r>
    <x v="0"/>
    <x v="1"/>
    <n v="62"/>
    <x v="2"/>
    <n v="29435005007484"/>
    <x v="21"/>
    <s v="FORTALEZA"/>
    <s v="CE"/>
    <s v="PRIVADO"/>
    <x v="2"/>
    <s v="VALERIA BRAGA ESP (CE/MA/PI/BA/AL/SE/PB/PE/RN)"/>
    <s v="10"/>
    <x v="2"/>
    <n v="25"/>
  </r>
  <r>
    <x v="0"/>
    <x v="1"/>
    <n v="62"/>
    <x v="2"/>
    <n v="5868278000280"/>
    <x v="23"/>
    <s v="FORTALEZA"/>
    <s v="CE"/>
    <s v="PRIVADO"/>
    <x v="3"/>
    <s v="KLEBER SILVA HSP (CE/MA/PI)"/>
    <s v="20"/>
    <x v="0"/>
    <n v="80"/>
  </r>
  <r>
    <x v="0"/>
    <x v="1"/>
    <n v="62"/>
    <x v="2"/>
    <n v="5868278000280"/>
    <x v="23"/>
    <s v="FORTALEZA"/>
    <s v="CE"/>
    <s v="PRIVADO"/>
    <x v="1"/>
    <s v="(Vazio) EMH (AL/BA/CE/GO/MS/MT/PB/PE/PI/RN/SE/TO)"/>
    <s v="30"/>
    <x v="1"/>
    <n v="80"/>
  </r>
  <r>
    <x v="0"/>
    <x v="1"/>
    <n v="62"/>
    <x v="2"/>
    <n v="5868278000280"/>
    <x v="23"/>
    <s v="FORTALEZA"/>
    <s v="CE"/>
    <s v="PRIVADO"/>
    <x v="2"/>
    <s v="VALERIA BRAGA ESP (CE/MA/PI/BA/AL/SE/PB/PE/RN)"/>
    <s v="10"/>
    <x v="2"/>
    <n v="80"/>
  </r>
  <r>
    <x v="0"/>
    <x v="1"/>
    <n v="62"/>
    <x v="2"/>
    <n v="11794674000121"/>
    <x v="106"/>
    <s v="FORTALEZA"/>
    <s v="CE"/>
    <s v="PRIVADO"/>
    <x v="3"/>
    <s v="KLEBER SILVA HSP (CE/MA/PI)"/>
    <s v="20"/>
    <x v="0"/>
    <n v="12"/>
  </r>
  <r>
    <x v="0"/>
    <x v="1"/>
    <n v="62"/>
    <x v="2"/>
    <n v="11794674000121"/>
    <x v="106"/>
    <s v="FORTALEZA"/>
    <s v="CE"/>
    <s v="PRIVADO"/>
    <x v="1"/>
    <s v="(Vazio) EMH (AL/BA/CE/GO/MS/MT/PB/PE/PI/RN/SE/TO)"/>
    <s v="30"/>
    <x v="1"/>
    <n v="12"/>
  </r>
  <r>
    <x v="0"/>
    <x v="1"/>
    <n v="62"/>
    <x v="2"/>
    <n v="11794674000121"/>
    <x v="106"/>
    <s v="FORTALEZA"/>
    <s v="CE"/>
    <s v="PRIVADO"/>
    <x v="2"/>
    <s v="VALERIA BRAGA ESP (CE/MA/PI/BA/AL/SE/PB/PE/RN)"/>
    <s v="10"/>
    <x v="2"/>
    <n v="12"/>
  </r>
  <r>
    <x v="0"/>
    <x v="1"/>
    <n v="62"/>
    <x v="2"/>
    <n v="7835044000180"/>
    <x v="167"/>
    <s v="FORTALEZA"/>
    <s v="CE"/>
    <s v="PUBLICO"/>
    <x v="3"/>
    <s v="KLEBER SILVA HSP (CE/MA/PI)"/>
    <s v="20"/>
    <x v="0"/>
    <n v="20"/>
  </r>
  <r>
    <x v="0"/>
    <x v="1"/>
    <n v="62"/>
    <x v="2"/>
    <n v="7835044000180"/>
    <x v="167"/>
    <s v="FORTALEZA"/>
    <s v="CE"/>
    <s v="PUBLICO"/>
    <x v="1"/>
    <s v="(Vazio) EMH (AL/BA/CE/GO/MS/MT/PB/PE/PI/RN/SE/TO)"/>
    <s v="30"/>
    <x v="1"/>
    <n v="20"/>
  </r>
  <r>
    <x v="0"/>
    <x v="1"/>
    <n v="62"/>
    <x v="2"/>
    <n v="7835044000180"/>
    <x v="167"/>
    <s v="FORTALEZA"/>
    <s v="CE"/>
    <s v="PUBLICO"/>
    <x v="2"/>
    <s v="VALERIA BRAGA ESP (CE/MA/PI/BA/AL/SE/PB/PE/RN)"/>
    <s v="10"/>
    <x v="2"/>
    <n v="20"/>
  </r>
  <r>
    <x v="0"/>
    <x v="1"/>
    <n v="62"/>
    <x v="2"/>
    <n v="60884855002289"/>
    <x v="26"/>
    <s v="BRASÍLIA"/>
    <s v="DF"/>
    <s v="PRIVADO"/>
    <x v="16"/>
    <s v="KAREN ROSA HSP (DF/GO/MS/MT/TO)"/>
    <s v="20"/>
    <x v="0"/>
    <n v="81"/>
  </r>
  <r>
    <x v="0"/>
    <x v="1"/>
    <n v="62"/>
    <x v="2"/>
    <n v="60884855002289"/>
    <x v="26"/>
    <s v="BRASÍLIA"/>
    <s v="DF"/>
    <s v="PRIVADO"/>
    <x v="17"/>
    <s v="(Vazio) ESP (AC/AM/AP/DF/GO/MA/MS/MT/PA/RO/RR/TO)"/>
    <s v="10"/>
    <x v="2"/>
    <n v="81"/>
  </r>
  <r>
    <x v="0"/>
    <x v="1"/>
    <n v="62"/>
    <x v="2"/>
    <n v="6047087004207"/>
    <x v="27"/>
    <s v="BRASÍLIA"/>
    <s v="DF"/>
    <s v="PRIVADO"/>
    <x v="16"/>
    <s v="KAREN ROSA HSP (DF/GO/MS/MT/TO)"/>
    <s v="20"/>
    <x v="0"/>
    <n v="10"/>
  </r>
  <r>
    <x v="0"/>
    <x v="1"/>
    <n v="62"/>
    <x v="2"/>
    <n v="6047087004207"/>
    <x v="27"/>
    <s v="BRASÍLIA"/>
    <s v="DF"/>
    <s v="PRIVADO"/>
    <x v="17"/>
    <s v="(Vazio) ESP (AC/AM/AP/DF/GO/MA/MS/MT/PA/RO/RR/TO)"/>
    <s v="10"/>
    <x v="2"/>
    <n v="10"/>
  </r>
  <r>
    <x v="0"/>
    <x v="1"/>
    <n v="62"/>
    <x v="2"/>
    <n v="49791000144"/>
    <x v="168"/>
    <s v="BRASÍLIA"/>
    <s v="DF"/>
    <s v="PRIVADO"/>
    <x v="16"/>
    <s v="KAREN ROSA HSP (DF/GO/MS/MT/TO)"/>
    <s v="20"/>
    <x v="0"/>
    <n v="3"/>
  </r>
  <r>
    <x v="0"/>
    <x v="1"/>
    <n v="62"/>
    <x v="2"/>
    <n v="49791000144"/>
    <x v="168"/>
    <s v="BRASÍLIA"/>
    <s v="DF"/>
    <s v="PRIVADO"/>
    <x v="17"/>
    <s v="(Vazio) ESP (AC/AM/AP/DF/GO/MA/MS/MT/PA/RO/RR/TO)"/>
    <s v="10"/>
    <x v="2"/>
    <n v="3"/>
  </r>
  <r>
    <x v="0"/>
    <x v="1"/>
    <n v="62"/>
    <x v="2"/>
    <n v="610980000144"/>
    <x v="28"/>
    <s v="BRASÍLIA"/>
    <s v="DF"/>
    <s v="PRIVADO"/>
    <x v="16"/>
    <s v="KAREN ROSA HSP (DF/GO/MS/MT/TO)"/>
    <s v="20"/>
    <x v="0"/>
    <n v="1"/>
  </r>
  <r>
    <x v="0"/>
    <x v="1"/>
    <n v="62"/>
    <x v="2"/>
    <n v="610980000144"/>
    <x v="28"/>
    <s v="BRASÍLIA"/>
    <s v="DF"/>
    <s v="PRIVADO"/>
    <x v="17"/>
    <s v="(Vazio) ESP (AC/AM/AP/DF/GO/MA/MS/MT/PA/RO/RR/TO)"/>
    <s v="10"/>
    <x v="2"/>
    <n v="1"/>
  </r>
  <r>
    <x v="0"/>
    <x v="1"/>
    <n v="62"/>
    <x v="2"/>
    <n v="511816000180"/>
    <x v="169"/>
    <s v="BRASÍLIA"/>
    <s v="DF"/>
    <s v="PRIVADO"/>
    <x v="16"/>
    <s v="KAREN ROSA HSP (DF/GO/MS/MT/TO)"/>
    <s v="20"/>
    <x v="0"/>
    <n v="4"/>
  </r>
  <r>
    <x v="0"/>
    <x v="1"/>
    <n v="62"/>
    <x v="2"/>
    <n v="511816000180"/>
    <x v="169"/>
    <s v="BRASÍLIA"/>
    <s v="DF"/>
    <s v="PRIVADO"/>
    <x v="17"/>
    <s v="(Vazio) ESP (AC/AM/AP/DF/GO/MA/MS/MT/PA/RO/RR/TO)"/>
    <s v="10"/>
    <x v="2"/>
    <n v="4"/>
  </r>
  <r>
    <x v="0"/>
    <x v="1"/>
    <n v="62"/>
    <x v="2"/>
    <n v="2284062001170"/>
    <x v="140"/>
    <s v="SÃO LUÍS"/>
    <s v="MA"/>
    <s v="PRIVADO"/>
    <x v="3"/>
    <s v="KLEBER SILVA HSP (CE/MA/PI)"/>
    <s v="20"/>
    <x v="0"/>
    <n v="7"/>
  </r>
  <r>
    <x v="0"/>
    <x v="1"/>
    <n v="62"/>
    <x v="2"/>
    <n v="2284062001170"/>
    <x v="140"/>
    <s v="SÃO LUÍS"/>
    <s v="MA"/>
    <s v="PRIVADO"/>
    <x v="17"/>
    <s v="(Vazio) ESP (AC/AM/AP/DF/GO/MA/MS/MT/PA/RO/RR/TO)"/>
    <s v="10"/>
    <x v="2"/>
    <n v="7"/>
  </r>
  <r>
    <x v="0"/>
    <x v="1"/>
    <n v="62"/>
    <x v="2"/>
    <n v="17214149000176"/>
    <x v="170"/>
    <s v="BELO HORIZONTE"/>
    <s v="MG"/>
    <s v="PRIVADO"/>
    <x v="5"/>
    <s v="IWENS SILVA EMH (MG/ES)"/>
    <s v="30"/>
    <x v="1"/>
    <n v="22"/>
  </r>
  <r>
    <x v="0"/>
    <x v="1"/>
    <n v="62"/>
    <x v="2"/>
    <n v="17214149000176"/>
    <x v="170"/>
    <s v="BELO HORIZONTE"/>
    <s v="MG"/>
    <s v="PRIVADO"/>
    <x v="6"/>
    <s v="(Vazio) ESP (ES/MG)"/>
    <s v="10"/>
    <x v="2"/>
    <n v="22"/>
  </r>
  <r>
    <x v="0"/>
    <x v="1"/>
    <n v="62"/>
    <x v="2"/>
    <n v="17214149000176"/>
    <x v="170"/>
    <s v="BELO HORIZONTE"/>
    <s v="MG"/>
    <s v="PRIVADO"/>
    <x v="7"/>
    <s v="(Vazio) HSP (ES/MG)"/>
    <s v="20"/>
    <x v="0"/>
    <n v="22"/>
  </r>
  <r>
    <x v="0"/>
    <x v="1"/>
    <n v="62"/>
    <x v="2"/>
    <n v="25415993000193"/>
    <x v="171"/>
    <s v="JUIZ DE FORA"/>
    <s v="MG"/>
    <s v="PRIVADO"/>
    <x v="5"/>
    <s v="IWENS SILVA EMH (MG/ES)"/>
    <s v="30"/>
    <x v="1"/>
    <n v="4"/>
  </r>
  <r>
    <x v="0"/>
    <x v="1"/>
    <n v="62"/>
    <x v="2"/>
    <n v="25415993000193"/>
    <x v="171"/>
    <s v="JUIZ DE FORA"/>
    <s v="MG"/>
    <s v="PRIVADO"/>
    <x v="6"/>
    <s v="(Vazio) ESP (ES/MG)"/>
    <s v="10"/>
    <x v="2"/>
    <n v="4"/>
  </r>
  <r>
    <x v="0"/>
    <x v="1"/>
    <n v="62"/>
    <x v="2"/>
    <n v="25415993000193"/>
    <x v="171"/>
    <s v="JUIZ DE FORA"/>
    <s v="MG"/>
    <s v="PRIVADO"/>
    <x v="7"/>
    <s v="(Vazio) HSP (ES/MG)"/>
    <s v="20"/>
    <x v="0"/>
    <n v="4"/>
  </r>
  <r>
    <x v="0"/>
    <x v="1"/>
    <n v="62"/>
    <x v="2"/>
    <n v="17087591000189"/>
    <x v="112"/>
    <s v="UBERLÂNDIA"/>
    <s v="MG"/>
    <s v="PRIVADO"/>
    <x v="5"/>
    <s v="IWENS SILVA EMH (MG/ES)"/>
    <s v="30"/>
    <x v="1"/>
    <n v="10"/>
  </r>
  <r>
    <x v="0"/>
    <x v="1"/>
    <n v="62"/>
    <x v="2"/>
    <n v="17087591000189"/>
    <x v="112"/>
    <s v="UBERLÂNDIA"/>
    <s v="MG"/>
    <s v="PRIVADO"/>
    <x v="6"/>
    <s v="(Vazio) ESP (ES/MG)"/>
    <s v="10"/>
    <x v="2"/>
    <n v="10"/>
  </r>
  <r>
    <x v="0"/>
    <x v="1"/>
    <n v="62"/>
    <x v="2"/>
    <n v="17087591000189"/>
    <x v="112"/>
    <s v="UBERLÂNDIA"/>
    <s v="MG"/>
    <s v="PRIVADO"/>
    <x v="7"/>
    <s v="(Vazio) HSP (ES/MG)"/>
    <s v="20"/>
    <x v="0"/>
    <n v="10"/>
  </r>
  <r>
    <x v="0"/>
    <x v="1"/>
    <n v="62"/>
    <x v="2"/>
    <n v="15016827000160"/>
    <x v="141"/>
    <s v="CUIABÁ"/>
    <s v="MT"/>
    <s v="PRIVADO"/>
    <x v="16"/>
    <s v="KAREN ROSA HSP (DF/GO/MS/MT/TO)"/>
    <s v="20"/>
    <x v="0"/>
    <n v="4"/>
  </r>
  <r>
    <x v="0"/>
    <x v="1"/>
    <n v="62"/>
    <x v="2"/>
    <n v="15016827000160"/>
    <x v="141"/>
    <s v="CUIABÁ"/>
    <s v="MT"/>
    <s v="PRIVADO"/>
    <x v="1"/>
    <s v="(Vazio) EMH (AL/BA/CE/GO/MS/MT/PB/PE/PI/RN/SE/TO)"/>
    <s v="30"/>
    <x v="1"/>
    <n v="4"/>
  </r>
  <r>
    <x v="0"/>
    <x v="1"/>
    <n v="62"/>
    <x v="2"/>
    <n v="15016827000160"/>
    <x v="141"/>
    <s v="CUIABÁ"/>
    <s v="MT"/>
    <s v="PRIVADO"/>
    <x v="17"/>
    <s v="(Vazio) ESP (AC/AM/AP/DF/GO/MA/MS/MT/PA/RO/RR/TO)"/>
    <s v="10"/>
    <x v="2"/>
    <n v="4"/>
  </r>
  <r>
    <x v="0"/>
    <x v="1"/>
    <n v="62"/>
    <x v="2"/>
    <n v="11198350000120"/>
    <x v="143"/>
    <s v="SORRISO"/>
    <s v="MT"/>
    <s v="PRIVADO"/>
    <x v="16"/>
    <s v="KAREN ROSA HSP (DF/GO/MS/MT/TO)"/>
    <s v="20"/>
    <x v="0"/>
    <n v="4"/>
  </r>
  <r>
    <x v="0"/>
    <x v="1"/>
    <n v="62"/>
    <x v="2"/>
    <n v="11198350000120"/>
    <x v="143"/>
    <s v="SORRISO"/>
    <s v="MT"/>
    <s v="PRIVADO"/>
    <x v="1"/>
    <s v="(Vazio) EMH (AL/BA/CE/GO/MS/MT/PB/PE/PI/RN/SE/TO)"/>
    <s v="30"/>
    <x v="1"/>
    <n v="4"/>
  </r>
  <r>
    <x v="0"/>
    <x v="1"/>
    <n v="62"/>
    <x v="2"/>
    <n v="11198350000120"/>
    <x v="143"/>
    <s v="SORRISO"/>
    <s v="MT"/>
    <s v="PRIVADO"/>
    <x v="17"/>
    <s v="(Vazio) ESP (AC/AM/AP/DF/GO/MA/MS/MT/PA/RO/RR/TO)"/>
    <s v="10"/>
    <x v="2"/>
    <n v="4"/>
  </r>
  <r>
    <x v="0"/>
    <x v="1"/>
    <n v="62"/>
    <x v="2"/>
    <n v="10892164000124"/>
    <x v="35"/>
    <s v="RECIFE"/>
    <s v="PE"/>
    <s v="PRIVADO"/>
    <x v="8"/>
    <s v="LENILSON SILVA HSP (PB/PE/RN)"/>
    <s v="20"/>
    <x v="0"/>
    <n v="5"/>
  </r>
  <r>
    <x v="0"/>
    <x v="1"/>
    <n v="62"/>
    <x v="2"/>
    <n v="10892164000124"/>
    <x v="35"/>
    <s v="RECIFE"/>
    <s v="PE"/>
    <s v="PRIVADO"/>
    <x v="1"/>
    <s v="(Vazio) EMH (AL/BA/CE/GO/MS/MT/PB/PE/PI/RN/SE/TO)"/>
    <s v="30"/>
    <x v="1"/>
    <n v="5"/>
  </r>
  <r>
    <x v="0"/>
    <x v="1"/>
    <n v="62"/>
    <x v="2"/>
    <n v="10892164000124"/>
    <x v="35"/>
    <s v="RECIFE"/>
    <s v="PE"/>
    <s v="PRIVADO"/>
    <x v="2"/>
    <s v="VALERIA BRAGA ESP (CE/MA/PI/BA/AL/SE/PB/PE/RN)"/>
    <s v="10"/>
    <x v="2"/>
    <n v="5"/>
  </r>
  <r>
    <x v="0"/>
    <x v="1"/>
    <n v="62"/>
    <x v="2"/>
    <n v="10839561000132"/>
    <x v="145"/>
    <s v="RECIFE"/>
    <s v="PE"/>
    <s v="PRIVADO"/>
    <x v="8"/>
    <s v="LENILSON SILVA HSP (PB/PE/RN)"/>
    <s v="20"/>
    <x v="0"/>
    <n v="30"/>
  </r>
  <r>
    <x v="0"/>
    <x v="1"/>
    <n v="62"/>
    <x v="2"/>
    <n v="10839561000132"/>
    <x v="145"/>
    <s v="RECIFE"/>
    <s v="PE"/>
    <s v="PRIVADO"/>
    <x v="1"/>
    <s v="(Vazio) EMH (AL/BA/CE/GO/MS/MT/PB/PE/PI/RN/SE/TO)"/>
    <s v="30"/>
    <x v="1"/>
    <n v="30"/>
  </r>
  <r>
    <x v="0"/>
    <x v="1"/>
    <n v="62"/>
    <x v="2"/>
    <n v="10839561000132"/>
    <x v="145"/>
    <s v="RECIFE"/>
    <s v="PE"/>
    <s v="PRIVADO"/>
    <x v="2"/>
    <s v="VALERIA BRAGA ESP (CE/MA/PI/BA/AL/SE/PB/PE/RN)"/>
    <s v="10"/>
    <x v="2"/>
    <n v="30"/>
  </r>
  <r>
    <x v="0"/>
    <x v="1"/>
    <n v="62"/>
    <x v="2"/>
    <n v="60884855001207"/>
    <x v="42"/>
    <s v="NITERÓI"/>
    <s v="RJ"/>
    <s v="PRIVADO"/>
    <x v="18"/>
    <s v="EVELINE GOULART ESP (RJ)"/>
    <s v="10"/>
    <x v="2"/>
    <n v="20"/>
  </r>
  <r>
    <x v="0"/>
    <x v="1"/>
    <n v="62"/>
    <x v="2"/>
    <n v="60884855001207"/>
    <x v="42"/>
    <s v="NITERÓI"/>
    <s v="RJ"/>
    <s v="PRIVADO"/>
    <x v="11"/>
    <s v="(Vazio) EMH (PR/RS/SC)"/>
    <s v="30"/>
    <x v="1"/>
    <n v="20"/>
  </r>
  <r>
    <x v="0"/>
    <x v="1"/>
    <n v="62"/>
    <x v="2"/>
    <n v="60884855001207"/>
    <x v="42"/>
    <s v="NITERÓI"/>
    <s v="RJ"/>
    <s v="PRIVADO"/>
    <x v="20"/>
    <s v="ROMEU SOARES HSP (RJ)"/>
    <s v="20"/>
    <x v="0"/>
    <n v="20"/>
  </r>
  <r>
    <x v="0"/>
    <x v="1"/>
    <n v="62"/>
    <x v="2"/>
    <n v="30145502000171"/>
    <x v="172"/>
    <s v="NITERÓI"/>
    <s v="RJ"/>
    <s v="PRIVADO"/>
    <x v="18"/>
    <s v="EVELINE GOULART ESP (RJ)"/>
    <s v="10"/>
    <x v="2"/>
    <n v="3"/>
  </r>
  <r>
    <x v="0"/>
    <x v="1"/>
    <n v="62"/>
    <x v="2"/>
    <n v="30145502000171"/>
    <x v="172"/>
    <s v="NITERÓI"/>
    <s v="RJ"/>
    <s v="PRIVADO"/>
    <x v="11"/>
    <s v="(Vazio) EMH (PR/RS/SC)"/>
    <s v="30"/>
    <x v="1"/>
    <n v="3"/>
  </r>
  <r>
    <x v="0"/>
    <x v="1"/>
    <n v="62"/>
    <x v="2"/>
    <n v="30145502000171"/>
    <x v="172"/>
    <s v="NITERÓI"/>
    <s v="RJ"/>
    <s v="PRIVADO"/>
    <x v="20"/>
    <s v="ROMEU SOARES HSP (RJ)"/>
    <s v="20"/>
    <x v="0"/>
    <n v="3"/>
  </r>
  <r>
    <x v="0"/>
    <x v="1"/>
    <n v="62"/>
    <x v="2"/>
    <n v="29435005005198"/>
    <x v="46"/>
    <s v="RIO DE JANEIRO"/>
    <s v="RJ"/>
    <s v="PRIVADO"/>
    <x v="18"/>
    <s v="EVELINE GOULART ESP (RJ)"/>
    <s v="10"/>
    <x v="2"/>
    <n v="9"/>
  </r>
  <r>
    <x v="0"/>
    <x v="1"/>
    <n v="62"/>
    <x v="2"/>
    <n v="29435005005198"/>
    <x v="46"/>
    <s v="RIO DE JANEIRO"/>
    <s v="RJ"/>
    <s v="PRIVADO"/>
    <x v="11"/>
    <s v="(Vazio) EMH (PR/RS/SC)"/>
    <s v="30"/>
    <x v="1"/>
    <n v="9"/>
  </r>
  <r>
    <x v="0"/>
    <x v="1"/>
    <n v="62"/>
    <x v="2"/>
    <n v="29435005005198"/>
    <x v="46"/>
    <s v="RIO DE JANEIRO"/>
    <s v="RJ"/>
    <s v="PRIVADO"/>
    <x v="20"/>
    <s v="ROMEU SOARES HSP (RJ)"/>
    <s v="20"/>
    <x v="0"/>
    <n v="9"/>
  </r>
  <r>
    <x v="0"/>
    <x v="1"/>
    <n v="62"/>
    <x v="2"/>
    <n v="31635857000454"/>
    <x v="114"/>
    <s v="RIO DE JANEIRO"/>
    <s v="RJ"/>
    <s v="PRIVADO"/>
    <x v="18"/>
    <s v="EVELINE GOULART ESP (RJ)"/>
    <s v="10"/>
    <x v="2"/>
    <n v="4"/>
  </r>
  <r>
    <x v="0"/>
    <x v="1"/>
    <n v="62"/>
    <x v="2"/>
    <n v="31635857000454"/>
    <x v="114"/>
    <s v="RIO DE JANEIRO"/>
    <s v="RJ"/>
    <s v="PRIVADO"/>
    <x v="11"/>
    <s v="(Vazio) EMH (PR/RS/SC)"/>
    <s v="30"/>
    <x v="1"/>
    <n v="4"/>
  </r>
  <r>
    <x v="0"/>
    <x v="1"/>
    <n v="62"/>
    <x v="2"/>
    <n v="31635857000454"/>
    <x v="114"/>
    <s v="RIO DE JANEIRO"/>
    <s v="RJ"/>
    <s v="PRIVADO"/>
    <x v="20"/>
    <s v="ROMEU SOARES HSP (RJ)"/>
    <s v="20"/>
    <x v="0"/>
    <n v="4"/>
  </r>
  <r>
    <x v="0"/>
    <x v="1"/>
    <n v="62"/>
    <x v="2"/>
    <n v="73696718000219"/>
    <x v="147"/>
    <s v="RIO DE JANEIRO"/>
    <s v="RJ"/>
    <s v="PRIVADO"/>
    <x v="18"/>
    <s v="EVELINE GOULART ESP (RJ)"/>
    <s v="10"/>
    <x v="2"/>
    <n v="5"/>
  </r>
  <r>
    <x v="0"/>
    <x v="1"/>
    <n v="62"/>
    <x v="2"/>
    <n v="73696718000219"/>
    <x v="147"/>
    <s v="RIO DE JANEIRO"/>
    <s v="RJ"/>
    <s v="PRIVADO"/>
    <x v="19"/>
    <s v="MARCUS BASTOS HSP (RJ)"/>
    <s v="20"/>
    <x v="0"/>
    <n v="5"/>
  </r>
  <r>
    <x v="0"/>
    <x v="1"/>
    <n v="62"/>
    <x v="2"/>
    <n v="73696718000219"/>
    <x v="147"/>
    <s v="RIO DE JANEIRO"/>
    <s v="RJ"/>
    <s v="PRIVADO"/>
    <x v="11"/>
    <s v="(Vazio) EMH (PR/RS/SC)"/>
    <s v="30"/>
    <x v="1"/>
    <n v="5"/>
  </r>
  <r>
    <x v="0"/>
    <x v="1"/>
    <n v="62"/>
    <x v="2"/>
    <n v="2284062000521"/>
    <x v="48"/>
    <s v="RIO DE JANEIRO"/>
    <s v="RJ"/>
    <s v="PRIVADO"/>
    <x v="18"/>
    <s v="EVELINE GOULART ESP (RJ)"/>
    <s v="10"/>
    <x v="2"/>
    <n v="10"/>
  </r>
  <r>
    <x v="0"/>
    <x v="1"/>
    <n v="62"/>
    <x v="2"/>
    <n v="2284062000521"/>
    <x v="48"/>
    <s v="RIO DE JANEIRO"/>
    <s v="RJ"/>
    <s v="PRIVADO"/>
    <x v="19"/>
    <s v="MARCUS BASTOS HSP (RJ)"/>
    <s v="20"/>
    <x v="0"/>
    <n v="10"/>
  </r>
  <r>
    <x v="0"/>
    <x v="1"/>
    <n v="62"/>
    <x v="2"/>
    <n v="2284062000521"/>
    <x v="48"/>
    <s v="RIO DE JANEIRO"/>
    <s v="RJ"/>
    <s v="PRIVADO"/>
    <x v="11"/>
    <s v="(Vazio) EMH (PR/RS/SC)"/>
    <s v="30"/>
    <x v="1"/>
    <n v="10"/>
  </r>
  <r>
    <x v="0"/>
    <x v="1"/>
    <n v="62"/>
    <x v="2"/>
    <n v="24217779000160"/>
    <x v="173"/>
    <s v="RIO DE JANEIRO"/>
    <s v="RJ"/>
    <s v="PRIVADO"/>
    <x v="18"/>
    <s v="EVELINE GOULART ESP (RJ)"/>
    <s v="10"/>
    <x v="2"/>
    <n v="4"/>
  </r>
  <r>
    <x v="0"/>
    <x v="1"/>
    <n v="62"/>
    <x v="2"/>
    <n v="24217779000160"/>
    <x v="173"/>
    <s v="RIO DE JANEIRO"/>
    <s v="RJ"/>
    <s v="PRIVADO"/>
    <x v="19"/>
    <s v="MARCUS BASTOS HSP (RJ)"/>
    <s v="20"/>
    <x v="0"/>
    <n v="4"/>
  </r>
  <r>
    <x v="0"/>
    <x v="1"/>
    <n v="62"/>
    <x v="2"/>
    <n v="24217779000160"/>
    <x v="173"/>
    <s v="RIO DE JANEIRO"/>
    <s v="RJ"/>
    <s v="PRIVADO"/>
    <x v="11"/>
    <s v="(Vazio) EMH (PR/RS/SC)"/>
    <s v="30"/>
    <x v="1"/>
    <n v="4"/>
  </r>
  <r>
    <x v="0"/>
    <x v="1"/>
    <n v="62"/>
    <x v="2"/>
    <n v="6047087000996"/>
    <x v="50"/>
    <s v="RIO DE JANEIRO"/>
    <s v="RJ"/>
    <s v="PRIVADO"/>
    <x v="18"/>
    <s v="EVELINE GOULART ESP (RJ)"/>
    <s v="10"/>
    <x v="2"/>
    <n v="19"/>
  </r>
  <r>
    <x v="0"/>
    <x v="1"/>
    <n v="62"/>
    <x v="2"/>
    <n v="6047087000996"/>
    <x v="50"/>
    <s v="RIO DE JANEIRO"/>
    <s v="RJ"/>
    <s v="PRIVADO"/>
    <x v="11"/>
    <s v="(Vazio) EMH (PR/RS/SC)"/>
    <s v="30"/>
    <x v="1"/>
    <n v="19"/>
  </r>
  <r>
    <x v="0"/>
    <x v="1"/>
    <n v="62"/>
    <x v="2"/>
    <n v="6047087000996"/>
    <x v="50"/>
    <s v="RIO DE JANEIRO"/>
    <s v="RJ"/>
    <s v="PRIVADO"/>
    <x v="20"/>
    <s v="ROMEU SOARES HSP (RJ)"/>
    <s v="20"/>
    <x v="0"/>
    <n v="19"/>
  </r>
  <r>
    <x v="0"/>
    <x v="1"/>
    <n v="62"/>
    <x v="2"/>
    <n v="6047087002697"/>
    <x v="51"/>
    <s v="RIO DE JANEIRO"/>
    <s v="RJ"/>
    <s v="PRIVADO"/>
    <x v="18"/>
    <s v="EVELINE GOULART ESP (RJ)"/>
    <s v="10"/>
    <x v="2"/>
    <n v="55"/>
  </r>
  <r>
    <x v="0"/>
    <x v="1"/>
    <n v="62"/>
    <x v="2"/>
    <n v="6047087002697"/>
    <x v="51"/>
    <s v="RIO DE JANEIRO"/>
    <s v="RJ"/>
    <s v="PRIVADO"/>
    <x v="11"/>
    <s v="(Vazio) EMH (PR/RS/SC)"/>
    <s v="30"/>
    <x v="1"/>
    <n v="55"/>
  </r>
  <r>
    <x v="0"/>
    <x v="1"/>
    <n v="62"/>
    <x v="2"/>
    <n v="6047087002697"/>
    <x v="51"/>
    <s v="RIO DE JANEIRO"/>
    <s v="RJ"/>
    <s v="PRIVADO"/>
    <x v="20"/>
    <s v="ROMEU SOARES HSP (RJ)"/>
    <s v="20"/>
    <x v="0"/>
    <n v="55"/>
  </r>
  <r>
    <x v="0"/>
    <x v="1"/>
    <n v="62"/>
    <x v="2"/>
    <n v="6047087001020"/>
    <x v="53"/>
    <s v="RIO DE JANEIRO"/>
    <s v="RJ"/>
    <s v="PRIVADO"/>
    <x v="18"/>
    <s v="EVELINE GOULART ESP (RJ)"/>
    <s v="10"/>
    <x v="2"/>
    <n v="22"/>
  </r>
  <r>
    <x v="0"/>
    <x v="1"/>
    <n v="62"/>
    <x v="2"/>
    <n v="6047087001020"/>
    <x v="53"/>
    <s v="RIO DE JANEIRO"/>
    <s v="RJ"/>
    <s v="PRIVADO"/>
    <x v="11"/>
    <s v="(Vazio) EMH (PR/RS/SC)"/>
    <s v="30"/>
    <x v="1"/>
    <n v="22"/>
  </r>
  <r>
    <x v="0"/>
    <x v="1"/>
    <n v="62"/>
    <x v="2"/>
    <n v="6047087001020"/>
    <x v="53"/>
    <s v="RIO DE JANEIRO"/>
    <s v="RJ"/>
    <s v="PRIVADO"/>
    <x v="20"/>
    <s v="ROMEU SOARES HSP (RJ)"/>
    <s v="20"/>
    <x v="0"/>
    <n v="22"/>
  </r>
  <r>
    <x v="0"/>
    <x v="1"/>
    <n v="62"/>
    <x v="2"/>
    <n v="8100676002102"/>
    <x v="54"/>
    <s v="RIO DE JANEIRO"/>
    <s v="RJ"/>
    <s v="PRIVADO"/>
    <x v="18"/>
    <s v="EVELINE GOULART ESP (RJ)"/>
    <s v="10"/>
    <x v="2"/>
    <n v="8"/>
  </r>
  <r>
    <x v="0"/>
    <x v="1"/>
    <n v="62"/>
    <x v="2"/>
    <n v="8100676002102"/>
    <x v="54"/>
    <s v="RIO DE JANEIRO"/>
    <s v="RJ"/>
    <s v="PRIVADO"/>
    <x v="11"/>
    <s v="(Vazio) EMH (PR/RS/SC)"/>
    <s v="30"/>
    <x v="1"/>
    <n v="8"/>
  </r>
  <r>
    <x v="0"/>
    <x v="1"/>
    <n v="62"/>
    <x v="2"/>
    <n v="8100676002102"/>
    <x v="54"/>
    <s v="RIO DE JANEIRO"/>
    <s v="RJ"/>
    <s v="PRIVADO"/>
    <x v="20"/>
    <s v="ROMEU SOARES HSP (RJ)"/>
    <s v="20"/>
    <x v="0"/>
    <n v="8"/>
  </r>
  <r>
    <x v="0"/>
    <x v="1"/>
    <n v="62"/>
    <x v="2"/>
    <n v="60884855001630"/>
    <x v="55"/>
    <s v="RIO DE JANEIRO"/>
    <s v="RJ"/>
    <s v="PRIVADO"/>
    <x v="18"/>
    <s v="EVELINE GOULART ESP (RJ)"/>
    <s v="10"/>
    <x v="2"/>
    <n v="45"/>
  </r>
  <r>
    <x v="0"/>
    <x v="1"/>
    <n v="62"/>
    <x v="2"/>
    <n v="60884855001630"/>
    <x v="55"/>
    <s v="RIO DE JANEIRO"/>
    <s v="RJ"/>
    <s v="PRIVADO"/>
    <x v="19"/>
    <s v="MARCUS BASTOS HSP (RJ)"/>
    <s v="20"/>
    <x v="0"/>
    <n v="45"/>
  </r>
  <r>
    <x v="0"/>
    <x v="1"/>
    <n v="62"/>
    <x v="2"/>
    <n v="60884855001630"/>
    <x v="55"/>
    <s v="RIO DE JANEIRO"/>
    <s v="RJ"/>
    <s v="PRIVADO"/>
    <x v="11"/>
    <s v="(Vazio) EMH (PR/RS/SC)"/>
    <s v="30"/>
    <x v="1"/>
    <n v="45"/>
  </r>
  <r>
    <x v="0"/>
    <x v="1"/>
    <n v="62"/>
    <x v="2"/>
    <n v="33419482000259"/>
    <x v="118"/>
    <s v="RIO DE JANEIRO"/>
    <s v="RJ"/>
    <s v="PRIVADO"/>
    <x v="18"/>
    <s v="EVELINE GOULART ESP (RJ)"/>
    <s v="10"/>
    <x v="2"/>
    <n v="8"/>
  </r>
  <r>
    <x v="0"/>
    <x v="1"/>
    <n v="62"/>
    <x v="2"/>
    <n v="33419482000259"/>
    <x v="118"/>
    <s v="RIO DE JANEIRO"/>
    <s v="RJ"/>
    <s v="PRIVADO"/>
    <x v="11"/>
    <s v="(Vazio) EMH (PR/RS/SC)"/>
    <s v="30"/>
    <x v="1"/>
    <n v="8"/>
  </r>
  <r>
    <x v="0"/>
    <x v="1"/>
    <n v="62"/>
    <x v="2"/>
    <n v="33419482000259"/>
    <x v="118"/>
    <s v="RIO DE JANEIRO"/>
    <s v="RJ"/>
    <s v="PRIVADO"/>
    <x v="20"/>
    <s v="ROMEU SOARES HSP (RJ)"/>
    <s v="20"/>
    <x v="0"/>
    <n v="8"/>
  </r>
  <r>
    <x v="0"/>
    <x v="1"/>
    <n v="62"/>
    <x v="2"/>
    <n v="9219138000584"/>
    <x v="60"/>
    <s v="RIO DE JANEIRO"/>
    <s v="RJ"/>
    <s v="PRIVADO"/>
    <x v="18"/>
    <s v="EVELINE GOULART ESP (RJ)"/>
    <s v="10"/>
    <x v="2"/>
    <n v="9"/>
  </r>
  <r>
    <x v="0"/>
    <x v="1"/>
    <n v="62"/>
    <x v="2"/>
    <n v="9219138000584"/>
    <x v="60"/>
    <s v="RIO DE JANEIRO"/>
    <s v="RJ"/>
    <s v="PRIVADO"/>
    <x v="19"/>
    <s v="MARCUS BASTOS HSP (RJ)"/>
    <s v="20"/>
    <x v="0"/>
    <n v="9"/>
  </r>
  <r>
    <x v="0"/>
    <x v="1"/>
    <n v="62"/>
    <x v="2"/>
    <n v="9219138000584"/>
    <x v="60"/>
    <s v="RIO DE JANEIRO"/>
    <s v="RJ"/>
    <s v="PRIVADO"/>
    <x v="11"/>
    <s v="(Vazio) EMH (PR/RS/SC)"/>
    <s v="30"/>
    <x v="1"/>
    <n v="9"/>
  </r>
  <r>
    <x v="0"/>
    <x v="1"/>
    <n v="62"/>
    <x v="2"/>
    <n v="30358881000188"/>
    <x v="61"/>
    <s v="SÃO GONÇALO"/>
    <s v="RJ"/>
    <s v="PRIVADO"/>
    <x v="18"/>
    <s v="EVELINE GOULART ESP (RJ)"/>
    <s v="10"/>
    <x v="2"/>
    <n v="3"/>
  </r>
  <r>
    <x v="0"/>
    <x v="1"/>
    <n v="62"/>
    <x v="2"/>
    <n v="30358881000188"/>
    <x v="61"/>
    <s v="SÃO GONÇALO"/>
    <s v="RJ"/>
    <s v="PRIVADO"/>
    <x v="11"/>
    <s v="(Vazio) EMH (PR/RS/SC)"/>
    <s v="30"/>
    <x v="1"/>
    <n v="3"/>
  </r>
  <r>
    <x v="0"/>
    <x v="1"/>
    <n v="62"/>
    <x v="2"/>
    <n v="30358881000188"/>
    <x v="61"/>
    <s v="SÃO GONÇALO"/>
    <s v="RJ"/>
    <s v="PRIVADO"/>
    <x v="20"/>
    <s v="ROMEU SOARES HSP (RJ)"/>
    <s v="20"/>
    <x v="0"/>
    <n v="3"/>
  </r>
  <r>
    <x v="0"/>
    <x v="1"/>
    <n v="62"/>
    <x v="2"/>
    <n v="1507901000137"/>
    <x v="150"/>
    <s v="NATAL"/>
    <s v="RN"/>
    <s v="PRIVADO"/>
    <x v="8"/>
    <s v="LENILSON SILVA HSP (PB/PE/RN)"/>
    <s v="20"/>
    <x v="0"/>
    <n v="3"/>
  </r>
  <r>
    <x v="0"/>
    <x v="1"/>
    <n v="62"/>
    <x v="2"/>
    <n v="1507901000137"/>
    <x v="150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150"/>
    <s v="NATAL"/>
    <s v="RN"/>
    <s v="PRIVADO"/>
    <x v="2"/>
    <s v="VALERIA BRAGA ESP (CE/MA/PI/BA/AL/SE/PB/PE/RN)"/>
    <s v="10"/>
    <x v="2"/>
    <n v="3"/>
  </r>
  <r>
    <x v="0"/>
    <x v="1"/>
    <n v="62"/>
    <x v="2"/>
    <n v="92898550000350"/>
    <x v="174"/>
    <s v="CACHOEIRINHA"/>
    <s v="RS"/>
    <s v="PRIVADO"/>
    <x v="9"/>
    <s v="ALINE FONSECA HSP (RS)"/>
    <s v="20"/>
    <x v="0"/>
    <n v="2"/>
  </r>
  <r>
    <x v="0"/>
    <x v="1"/>
    <n v="62"/>
    <x v="2"/>
    <n v="92898550000350"/>
    <x v="174"/>
    <s v="CACHOEIRINHA"/>
    <s v="RS"/>
    <s v="PRIVADO"/>
    <x v="10"/>
    <s v="MICHELE MORAES ESP (PR/SC/RS)"/>
    <s v="10"/>
    <x v="2"/>
    <n v="2"/>
  </r>
  <r>
    <x v="0"/>
    <x v="1"/>
    <n v="62"/>
    <x v="2"/>
    <n v="92898550000350"/>
    <x v="174"/>
    <s v="CACHOEIRINHA"/>
    <s v="RS"/>
    <s v="PRIVADO"/>
    <x v="11"/>
    <s v="(Vazio) EMH (PR/RS/SC)"/>
    <s v="30"/>
    <x v="1"/>
    <n v="2"/>
  </r>
  <r>
    <x v="0"/>
    <x v="1"/>
    <n v="62"/>
    <x v="2"/>
    <n v="92685833000151"/>
    <x v="175"/>
    <s v="PORTO ALEGRE"/>
    <s v="RS"/>
    <s v="PRIVADO"/>
    <x v="9"/>
    <s v="ALINE FONSECA HSP (RS)"/>
    <s v="20"/>
    <x v="0"/>
    <n v="20"/>
  </r>
  <r>
    <x v="0"/>
    <x v="1"/>
    <n v="62"/>
    <x v="2"/>
    <n v="92685833000151"/>
    <x v="175"/>
    <s v="PORTO ALEGRE"/>
    <s v="RS"/>
    <s v="PRIVADO"/>
    <x v="10"/>
    <s v="MICHELE MORAES ESP (PR/SC/RS)"/>
    <s v="10"/>
    <x v="2"/>
    <n v="20"/>
  </r>
  <r>
    <x v="0"/>
    <x v="1"/>
    <n v="62"/>
    <x v="2"/>
    <n v="92685833000151"/>
    <x v="175"/>
    <s v="PORTO ALEGRE"/>
    <s v="RS"/>
    <s v="PRIVADO"/>
    <x v="11"/>
    <s v="(Vazio) EMH (PR/RS/SC)"/>
    <s v="30"/>
    <x v="1"/>
    <n v="20"/>
  </r>
  <r>
    <x v="0"/>
    <x v="1"/>
    <n v="62"/>
    <x v="2"/>
    <n v="87020517000120"/>
    <x v="66"/>
    <s v="PORTO ALEGRE"/>
    <s v="RS"/>
    <s v="PUBLICO"/>
    <x v="9"/>
    <s v="ALINE FONSECA HSP (RS)"/>
    <s v="20"/>
    <x v="0"/>
    <n v="10"/>
  </r>
  <r>
    <x v="0"/>
    <x v="1"/>
    <n v="62"/>
    <x v="2"/>
    <n v="87020517000120"/>
    <x v="66"/>
    <s v="PORTO ALEGRE"/>
    <s v="RS"/>
    <s v="PUBLICO"/>
    <x v="10"/>
    <s v="MICHELE MORAES ESP (PR/SC/RS)"/>
    <s v="10"/>
    <x v="2"/>
    <n v="10"/>
  </r>
  <r>
    <x v="0"/>
    <x v="1"/>
    <n v="62"/>
    <x v="2"/>
    <n v="87020517000120"/>
    <x v="66"/>
    <s v="PORTO ALEGRE"/>
    <s v="RS"/>
    <s v="PUBLICO"/>
    <x v="11"/>
    <s v="(Vazio) EMH (PR/RS/SC)"/>
    <s v="30"/>
    <x v="1"/>
    <n v="10"/>
  </r>
  <r>
    <x v="0"/>
    <x v="1"/>
    <n v="62"/>
    <x v="2"/>
    <n v="87317764001084"/>
    <x v="176"/>
    <s v="PORTO ALEGRE"/>
    <s v="RS"/>
    <s v="PRIVADO"/>
    <x v="9"/>
    <s v="ALINE FONSECA HSP (RS)"/>
    <s v="20"/>
    <x v="0"/>
    <n v="2"/>
  </r>
  <r>
    <x v="0"/>
    <x v="1"/>
    <n v="62"/>
    <x v="2"/>
    <n v="87317764001084"/>
    <x v="176"/>
    <s v="PORTO ALEGRE"/>
    <s v="RS"/>
    <s v="PRIVADO"/>
    <x v="10"/>
    <s v="MICHELE MORAES ESP (PR/SC/RS)"/>
    <s v="10"/>
    <x v="2"/>
    <n v="2"/>
  </r>
  <r>
    <x v="0"/>
    <x v="1"/>
    <n v="62"/>
    <x v="2"/>
    <n v="87317764001084"/>
    <x v="176"/>
    <s v="PORTO ALEGRE"/>
    <s v="RS"/>
    <s v="PRIVADO"/>
    <x v="11"/>
    <s v="(Vazio) EMH (PR/RS/SC)"/>
    <s v="30"/>
    <x v="1"/>
    <n v="2"/>
  </r>
  <r>
    <x v="0"/>
    <x v="1"/>
    <n v="62"/>
    <x v="2"/>
    <n v="92741016000254"/>
    <x v="67"/>
    <s v="PORTO ALEGRE"/>
    <s v="RS"/>
    <s v="PRIVADO"/>
    <x v="9"/>
    <s v="ALINE FONSECA HSP (RS)"/>
    <s v="20"/>
    <x v="0"/>
    <n v="13"/>
  </r>
  <r>
    <x v="0"/>
    <x v="1"/>
    <n v="62"/>
    <x v="2"/>
    <n v="92741016000254"/>
    <x v="67"/>
    <s v="PORTO ALEGRE"/>
    <s v="RS"/>
    <s v="PRIVADO"/>
    <x v="10"/>
    <s v="MICHELE MORAES ESP (PR/SC/RS)"/>
    <s v="10"/>
    <x v="2"/>
    <n v="13"/>
  </r>
  <r>
    <x v="0"/>
    <x v="1"/>
    <n v="62"/>
    <x v="2"/>
    <n v="92741016000254"/>
    <x v="67"/>
    <s v="PORTO ALEGRE"/>
    <s v="RS"/>
    <s v="PRIVADO"/>
    <x v="11"/>
    <s v="(Vazio) EMH (PR/RS/SC)"/>
    <s v="30"/>
    <x v="1"/>
    <n v="13"/>
  </r>
  <r>
    <x v="0"/>
    <x v="1"/>
    <n v="62"/>
    <x v="2"/>
    <n v="92787118000120"/>
    <x v="151"/>
    <s v="PORTO ALEGRE"/>
    <s v="RS"/>
    <s v="PUBLICO"/>
    <x v="9"/>
    <s v="ALINE FONSECA HSP (RS)"/>
    <s v="20"/>
    <x v="0"/>
    <n v="8"/>
  </r>
  <r>
    <x v="0"/>
    <x v="1"/>
    <n v="62"/>
    <x v="2"/>
    <n v="92787118000120"/>
    <x v="151"/>
    <s v="PORTO ALEGRE"/>
    <s v="RS"/>
    <s v="PUBLICO"/>
    <x v="10"/>
    <s v="MICHELE MORAES ESP (PR/SC/RS)"/>
    <s v="10"/>
    <x v="2"/>
    <n v="8"/>
  </r>
  <r>
    <x v="0"/>
    <x v="1"/>
    <n v="62"/>
    <x v="2"/>
    <n v="92787118000120"/>
    <x v="151"/>
    <s v="PORTO ALEGRE"/>
    <s v="RS"/>
    <s v="PUBLICO"/>
    <x v="11"/>
    <s v="(Vazio) EMH (PR/RS/SC)"/>
    <s v="30"/>
    <x v="1"/>
    <n v="8"/>
  </r>
  <r>
    <x v="0"/>
    <x v="1"/>
    <n v="62"/>
    <x v="2"/>
    <n v="92815000000168"/>
    <x v="122"/>
    <s v="PORTO ALEGRE"/>
    <s v="RS"/>
    <s v="PRIVADO"/>
    <x v="9"/>
    <s v="ALINE FONSECA HSP (RS)"/>
    <s v="20"/>
    <x v="0"/>
    <n v="21"/>
  </r>
  <r>
    <x v="0"/>
    <x v="1"/>
    <n v="62"/>
    <x v="2"/>
    <n v="92815000000168"/>
    <x v="122"/>
    <s v="PORTO ALEGRE"/>
    <s v="RS"/>
    <s v="PRIVADO"/>
    <x v="10"/>
    <s v="MICHELE MORAES ESP (PR/SC/RS)"/>
    <s v="10"/>
    <x v="2"/>
    <n v="21"/>
  </r>
  <r>
    <x v="0"/>
    <x v="1"/>
    <n v="62"/>
    <x v="2"/>
    <n v="92815000000168"/>
    <x v="122"/>
    <s v="PORTO ALEGRE"/>
    <s v="RS"/>
    <s v="PRIVADO"/>
    <x v="11"/>
    <s v="(Vazio) EMH (PR/RS/SC)"/>
    <s v="30"/>
    <x v="1"/>
    <n v="21"/>
  </r>
  <r>
    <x v="0"/>
    <x v="1"/>
    <n v="62"/>
    <x v="2"/>
    <n v="60922168005226"/>
    <x v="70"/>
    <s v="BLUMENAU"/>
    <s v="SC"/>
    <s v="PRIVADO"/>
    <x v="12"/>
    <s v="FERNANDA BORNHAUSEN HSP (SC/PR)"/>
    <s v="20"/>
    <x v="0"/>
    <n v="1"/>
  </r>
  <r>
    <x v="0"/>
    <x v="1"/>
    <n v="62"/>
    <x v="2"/>
    <n v="60922168005226"/>
    <x v="70"/>
    <s v="BLUMENAU"/>
    <s v="SC"/>
    <s v="PRIVADO"/>
    <x v="10"/>
    <s v="MICHELE MORAES ESP (PR/SC/RS)"/>
    <s v="10"/>
    <x v="2"/>
    <n v="1"/>
  </r>
  <r>
    <x v="0"/>
    <x v="1"/>
    <n v="62"/>
    <x v="2"/>
    <n v="60922168005226"/>
    <x v="70"/>
    <s v="BLUMENAU"/>
    <s v="SC"/>
    <s v="PRIVADO"/>
    <x v="11"/>
    <s v="(Vazio) EMH (PR/RS/SC)"/>
    <s v="30"/>
    <x v="1"/>
    <n v="1"/>
  </r>
  <r>
    <x v="0"/>
    <x v="1"/>
    <n v="62"/>
    <x v="2"/>
    <n v="6047087007656"/>
    <x v="156"/>
    <s v="OSASCO"/>
    <s v="SP"/>
    <s v="PRIVADO"/>
    <x v="13"/>
    <s v="JANAINA PALMIRO ESP (SPC)"/>
    <s v="10"/>
    <x v="2"/>
    <n v="5"/>
  </r>
  <r>
    <x v="0"/>
    <x v="1"/>
    <n v="62"/>
    <x v="2"/>
    <n v="6047087007656"/>
    <x v="156"/>
    <s v="OSASCO"/>
    <s v="SP"/>
    <s v="PRIVADO"/>
    <x v="14"/>
    <s v="(Vazio) EMH SPC/SPI"/>
    <s v="30"/>
    <x v="1"/>
    <n v="5"/>
  </r>
  <r>
    <x v="0"/>
    <x v="1"/>
    <n v="62"/>
    <x v="2"/>
    <n v="6047087007656"/>
    <x v="156"/>
    <s v="OSASCO"/>
    <s v="SP"/>
    <s v="PRIVADO"/>
    <x v="15"/>
    <s v="TATHIANA PONCE HSP (SPC)"/>
    <s v="20"/>
    <x v="0"/>
    <n v="5"/>
  </r>
  <r>
    <x v="0"/>
    <x v="1"/>
    <n v="62"/>
    <x v="2"/>
    <n v="57571275001760"/>
    <x v="157"/>
    <s v="SÃO BERNARDO DO CAMPO"/>
    <s v="SP"/>
    <s v="PRIVADO"/>
    <x v="23"/>
    <s v="ANTONIO TUNES HSP (SPC)"/>
    <s v="20"/>
    <x v="0"/>
    <n v="1"/>
  </r>
  <r>
    <x v="0"/>
    <x v="1"/>
    <n v="62"/>
    <x v="2"/>
    <n v="57571275001760"/>
    <x v="157"/>
    <s v="SÃO BERNARDO DO CAMPO"/>
    <s v="SP"/>
    <s v="PRIVADO"/>
    <x v="24"/>
    <s v="(Vazio) ESP SPC/SPI"/>
    <s v="10"/>
    <x v="2"/>
    <n v="1"/>
  </r>
  <r>
    <x v="0"/>
    <x v="1"/>
    <n v="62"/>
    <x v="2"/>
    <n v="60003761000129"/>
    <x v="81"/>
    <s v="SÃO JOSÉ DO RIO PRETO"/>
    <s v="SP"/>
    <s v="PRIVADO"/>
    <x v="21"/>
    <s v="ARTUR JUNIOR HSP (SPI)"/>
    <s v="20"/>
    <x v="0"/>
    <n v="23"/>
  </r>
  <r>
    <x v="0"/>
    <x v="1"/>
    <n v="62"/>
    <x v="2"/>
    <n v="60003761000129"/>
    <x v="81"/>
    <s v="SÃO JOSÉ DO RIO PRETO"/>
    <s v="SP"/>
    <s v="PRIVADO"/>
    <x v="22"/>
    <s v="BRUNA CLARO ESP (SPI)"/>
    <s v="10"/>
    <x v="2"/>
    <n v="23"/>
  </r>
  <r>
    <x v="0"/>
    <x v="1"/>
    <n v="62"/>
    <x v="2"/>
    <n v="60003761000129"/>
    <x v="81"/>
    <s v="SÃO JOSÉ DO RIO PRETO"/>
    <s v="SP"/>
    <s v="PRIVADO"/>
    <x v="14"/>
    <s v="(Vazio) EMH SPC/SPI"/>
    <s v="30"/>
    <x v="1"/>
    <n v="23"/>
  </r>
  <r>
    <x v="0"/>
    <x v="1"/>
    <n v="62"/>
    <x v="2"/>
    <n v="60961968000106"/>
    <x v="159"/>
    <s v="SÃO PAULO"/>
    <s v="SP"/>
    <s v="PRIVADO"/>
    <x v="25"/>
    <s v="CHRISTIANE GARCIA ESP (SPC)"/>
    <s v="30"/>
    <x v="1"/>
    <n v="10"/>
  </r>
  <r>
    <x v="0"/>
    <x v="1"/>
    <n v="62"/>
    <x v="2"/>
    <n v="60961968000106"/>
    <x v="159"/>
    <s v="SÃO PAULO"/>
    <s v="SP"/>
    <s v="PRIVADO"/>
    <x v="24"/>
    <s v="(Vazio) ESP SPC/SPI"/>
    <s v="10"/>
    <x v="2"/>
    <n v="10"/>
  </r>
  <r>
    <x v="0"/>
    <x v="1"/>
    <n v="62"/>
    <x v="2"/>
    <n v="60961968000106"/>
    <x v="159"/>
    <s v="SÃO PAULO"/>
    <s v="SP"/>
    <s v="PRIVADO"/>
    <x v="26"/>
    <s v="(Vago) HSP SPC"/>
    <s v="20"/>
    <x v="0"/>
    <n v="10"/>
  </r>
  <r>
    <x v="0"/>
    <x v="1"/>
    <n v="62"/>
    <x v="2"/>
    <n v="60992427000650"/>
    <x v="177"/>
    <s v="SÃO PAULO"/>
    <s v="SP"/>
    <s v="PRIVADO"/>
    <x v="24"/>
    <s v="(Vazio) ESP SPC/SPI"/>
    <s v="10"/>
    <x v="2"/>
    <n v="7"/>
  </r>
  <r>
    <x v="0"/>
    <x v="1"/>
    <n v="62"/>
    <x v="2"/>
    <n v="60992427000650"/>
    <x v="177"/>
    <s v="SÃO PAULO"/>
    <s v="SP"/>
    <s v="PRIVADO"/>
    <x v="15"/>
    <s v="TATHIANA PONCE HSP (SPC)"/>
    <s v="20"/>
    <x v="0"/>
    <n v="7"/>
  </r>
  <r>
    <x v="0"/>
    <x v="1"/>
    <n v="62"/>
    <x v="2"/>
    <n v="29435005009932"/>
    <x v="83"/>
    <s v="SÃO PAULO"/>
    <s v="SP"/>
    <s v="PRIVADO"/>
    <x v="23"/>
    <s v="ANTONIO TUNES HSP (SPC)"/>
    <s v="20"/>
    <x v="0"/>
    <n v="1"/>
  </r>
  <r>
    <x v="0"/>
    <x v="1"/>
    <n v="62"/>
    <x v="2"/>
    <n v="29435005009932"/>
    <x v="83"/>
    <s v="SÃO PAULO"/>
    <s v="SP"/>
    <s v="PRIVADO"/>
    <x v="24"/>
    <s v="(Vazio) ESP SPC/SPI"/>
    <s v="10"/>
    <x v="2"/>
    <n v="1"/>
  </r>
  <r>
    <x v="0"/>
    <x v="1"/>
    <n v="62"/>
    <x v="2"/>
    <n v="60884855000316"/>
    <x v="127"/>
    <s v="SÃO PAULO"/>
    <s v="SP"/>
    <s v="PRIVADO"/>
    <x v="24"/>
    <s v="(Vazio) ESP SPC/SPI"/>
    <s v="10"/>
    <x v="2"/>
    <n v="34"/>
  </r>
  <r>
    <x v="0"/>
    <x v="1"/>
    <n v="62"/>
    <x v="2"/>
    <n v="60884855000316"/>
    <x v="127"/>
    <s v="SÃO PAULO"/>
    <s v="SP"/>
    <s v="PRIVADO"/>
    <x v="15"/>
    <s v="TATHIANA PONCE HSP (SPC)"/>
    <s v="20"/>
    <x v="0"/>
    <n v="34"/>
  </r>
  <r>
    <x v="0"/>
    <x v="1"/>
    <n v="62"/>
    <x v="2"/>
    <n v="60726502000126"/>
    <x v="85"/>
    <s v="SÃO PAULO"/>
    <s v="SP"/>
    <s v="PRIVADO"/>
    <x v="24"/>
    <s v="(Vazio) ESP SPC/SPI"/>
    <s v="10"/>
    <x v="2"/>
    <n v="25"/>
  </r>
  <r>
    <x v="0"/>
    <x v="1"/>
    <n v="62"/>
    <x v="2"/>
    <n v="60726502000126"/>
    <x v="85"/>
    <s v="SÃO PAULO"/>
    <s v="SP"/>
    <s v="PRIVADO"/>
    <x v="15"/>
    <s v="TATHIANA PONCE HSP (SPC)"/>
    <s v="20"/>
    <x v="0"/>
    <n v="25"/>
  </r>
  <r>
    <x v="0"/>
    <x v="1"/>
    <n v="62"/>
    <x v="2"/>
    <n v="60726502000711"/>
    <x v="128"/>
    <s v="SÃO PAULO"/>
    <s v="SP"/>
    <s v="PRIVADO"/>
    <x v="24"/>
    <s v="(Vazio) ESP SPC/SPI"/>
    <s v="10"/>
    <x v="2"/>
    <n v="10"/>
  </r>
  <r>
    <x v="0"/>
    <x v="1"/>
    <n v="62"/>
    <x v="2"/>
    <n v="60726502000711"/>
    <x v="128"/>
    <s v="SÃO PAULO"/>
    <s v="SP"/>
    <s v="PRIVADO"/>
    <x v="15"/>
    <s v="TATHIANA PONCE HSP (SPC)"/>
    <s v="20"/>
    <x v="0"/>
    <n v="10"/>
  </r>
  <r>
    <x v="0"/>
    <x v="1"/>
    <n v="62"/>
    <x v="2"/>
    <n v="60453024000390"/>
    <x v="90"/>
    <s v="SÃO PAULO"/>
    <s v="SP"/>
    <s v="PRIVADO"/>
    <x v="24"/>
    <s v="(Vazio) ESP SPC/SPI"/>
    <s v="10"/>
    <x v="2"/>
    <n v="15"/>
  </r>
  <r>
    <x v="0"/>
    <x v="1"/>
    <n v="62"/>
    <x v="2"/>
    <n v="60453024000390"/>
    <x v="90"/>
    <s v="SÃO PAULO"/>
    <s v="SP"/>
    <s v="PRIVADO"/>
    <x v="15"/>
    <s v="TATHIANA PONCE HSP (SPC)"/>
    <s v="20"/>
    <x v="0"/>
    <n v="15"/>
  </r>
  <r>
    <x v="0"/>
    <x v="1"/>
    <n v="62"/>
    <x v="2"/>
    <n v="60678604000113"/>
    <x v="129"/>
    <s v="SÃO PAULO"/>
    <s v="SP"/>
    <s v="PRIVADO"/>
    <x v="23"/>
    <s v="ANTONIO TUNES HSP (SPC)"/>
    <s v="20"/>
    <x v="0"/>
    <n v="10"/>
  </r>
  <r>
    <x v="0"/>
    <x v="1"/>
    <n v="62"/>
    <x v="2"/>
    <n v="60678604000113"/>
    <x v="129"/>
    <s v="SÃO PAULO"/>
    <s v="SP"/>
    <s v="PRIVADO"/>
    <x v="13"/>
    <s v="JANAINA PALMIRO ESP (SPC)"/>
    <s v="10"/>
    <x v="2"/>
    <n v="10"/>
  </r>
  <r>
    <x v="0"/>
    <x v="1"/>
    <n v="62"/>
    <x v="2"/>
    <n v="60678604000113"/>
    <x v="129"/>
    <s v="SÃO PAULO"/>
    <s v="SP"/>
    <s v="PRIVADO"/>
    <x v="14"/>
    <s v="(Vazio) EMH SPC/SPI"/>
    <s v="30"/>
    <x v="1"/>
    <n v="10"/>
  </r>
  <r>
    <x v="0"/>
    <x v="1"/>
    <n v="62"/>
    <x v="2"/>
    <n v="61213674000240"/>
    <x v="91"/>
    <s v="SÃO PAULO"/>
    <s v="SP"/>
    <s v="PRIVADO"/>
    <x v="23"/>
    <s v="ANTONIO TUNES HSP (SPC)"/>
    <s v="20"/>
    <x v="0"/>
    <n v="6"/>
  </r>
  <r>
    <x v="0"/>
    <x v="1"/>
    <n v="62"/>
    <x v="2"/>
    <n v="61213674000240"/>
    <x v="91"/>
    <s v="SÃO PAULO"/>
    <s v="SP"/>
    <s v="PRIVADO"/>
    <x v="24"/>
    <s v="(Vazio) ESP SPC/SPI"/>
    <s v="10"/>
    <x v="2"/>
    <n v="6"/>
  </r>
  <r>
    <x v="0"/>
    <x v="1"/>
    <n v="62"/>
    <x v="2"/>
    <n v="60765823000130"/>
    <x v="92"/>
    <s v="SÃO PAULO"/>
    <s v="SP"/>
    <s v="PRIVADO"/>
    <x v="23"/>
    <s v="ANTONIO TUNES HSP (SPC)"/>
    <s v="20"/>
    <x v="0"/>
    <n v="50"/>
  </r>
  <r>
    <x v="0"/>
    <x v="1"/>
    <n v="62"/>
    <x v="2"/>
    <n v="60765823000130"/>
    <x v="92"/>
    <s v="SÃO PAULO"/>
    <s v="SP"/>
    <s v="PRIVADO"/>
    <x v="24"/>
    <s v="(Vazio) ESP SPC/SPI"/>
    <s v="10"/>
    <x v="2"/>
    <n v="50"/>
  </r>
  <r>
    <x v="0"/>
    <x v="1"/>
    <n v="62"/>
    <x v="2"/>
    <n v="19056055000141"/>
    <x v="93"/>
    <s v="SÃO PAULO"/>
    <s v="SP"/>
    <s v="PRIVADO"/>
    <x v="25"/>
    <s v="CHRISTIANE GARCIA ESP (SPC)"/>
    <s v="30"/>
    <x v="1"/>
    <n v="3"/>
  </r>
  <r>
    <x v="0"/>
    <x v="1"/>
    <n v="62"/>
    <x v="2"/>
    <n v="19056055000141"/>
    <x v="93"/>
    <s v="SÃO PAULO"/>
    <s v="SP"/>
    <s v="PRIVADO"/>
    <x v="13"/>
    <s v="JANAINA PALMIRO ESP (SPC)"/>
    <s v="10"/>
    <x v="2"/>
    <n v="3"/>
  </r>
  <r>
    <x v="0"/>
    <x v="1"/>
    <n v="62"/>
    <x v="2"/>
    <n v="19056055000141"/>
    <x v="93"/>
    <s v="SÃO PAULO"/>
    <s v="SP"/>
    <s v="PRIVADO"/>
    <x v="26"/>
    <s v="(Vago) HSP SPC"/>
    <s v="20"/>
    <x v="0"/>
    <n v="3"/>
  </r>
  <r>
    <x v="0"/>
    <x v="1"/>
    <n v="62"/>
    <x v="2"/>
    <n v="61062212000198"/>
    <x v="178"/>
    <s v="SÃO PAULO"/>
    <s v="SP"/>
    <s v="PRIVADO"/>
    <x v="24"/>
    <s v="(Vazio) ESP SPC/SPI"/>
    <s v="10"/>
    <x v="2"/>
    <n v="2"/>
  </r>
  <r>
    <x v="0"/>
    <x v="1"/>
    <n v="62"/>
    <x v="2"/>
    <n v="61062212000198"/>
    <x v="178"/>
    <s v="SÃO PAULO"/>
    <s v="SP"/>
    <s v="PRIVADO"/>
    <x v="15"/>
    <s v="TATHIANA PONCE HSP (SPC)"/>
    <s v="20"/>
    <x v="0"/>
    <n v="2"/>
  </r>
  <r>
    <x v="0"/>
    <x v="1"/>
    <n v="62"/>
    <x v="2"/>
    <n v="60922168000771"/>
    <x v="179"/>
    <s v="SÃO PAULO"/>
    <s v="SP"/>
    <s v="PRIVADO"/>
    <x v="24"/>
    <s v="(Vazio) ESP SPC/SPI"/>
    <s v="10"/>
    <x v="2"/>
    <n v="4"/>
  </r>
  <r>
    <x v="0"/>
    <x v="1"/>
    <n v="62"/>
    <x v="2"/>
    <n v="60922168000771"/>
    <x v="179"/>
    <s v="SÃO PAULO"/>
    <s v="SP"/>
    <s v="PRIVADO"/>
    <x v="15"/>
    <s v="TATHIANA PONCE HSP (SPC)"/>
    <s v="20"/>
    <x v="0"/>
    <n v="4"/>
  </r>
  <r>
    <x v="0"/>
    <x v="1"/>
    <n v="62"/>
    <x v="2"/>
    <n v="60975737000232"/>
    <x v="180"/>
    <s v="SÃO PAULO"/>
    <s v="SP"/>
    <s v="PRIVADO"/>
    <x v="25"/>
    <s v="CHRISTIANE GARCIA ESP (SPC)"/>
    <s v="30"/>
    <x v="1"/>
    <n v="2"/>
  </r>
  <r>
    <x v="0"/>
    <x v="1"/>
    <n v="62"/>
    <x v="2"/>
    <n v="60975737000232"/>
    <x v="180"/>
    <s v="SÃO PAULO"/>
    <s v="SP"/>
    <s v="PRIVADO"/>
    <x v="13"/>
    <s v="JANAINA PALMIRO ESP (SPC)"/>
    <s v="10"/>
    <x v="2"/>
    <n v="2"/>
  </r>
  <r>
    <x v="0"/>
    <x v="1"/>
    <n v="62"/>
    <x v="2"/>
    <n v="60975737000232"/>
    <x v="180"/>
    <s v="SÃO PAULO"/>
    <s v="SP"/>
    <s v="PRIVADO"/>
    <x v="26"/>
    <s v="(Vago) HSP SPC"/>
    <s v="20"/>
    <x v="0"/>
    <n v="2"/>
  </r>
  <r>
    <x v="0"/>
    <x v="1"/>
    <n v="62"/>
    <x v="2"/>
    <n v="6047087000210"/>
    <x v="161"/>
    <s v="SÃO PAULO"/>
    <s v="SP"/>
    <s v="PRIVADO"/>
    <x v="23"/>
    <s v="ANTONIO TUNES HSP (SPC)"/>
    <s v="20"/>
    <x v="0"/>
    <n v="29"/>
  </r>
  <r>
    <x v="0"/>
    <x v="1"/>
    <n v="62"/>
    <x v="2"/>
    <n v="6047087000210"/>
    <x v="161"/>
    <s v="SÃO PAULO"/>
    <s v="SP"/>
    <s v="PRIVADO"/>
    <x v="13"/>
    <s v="JANAINA PALMIRO ESP (SPC)"/>
    <s v="10"/>
    <x v="2"/>
    <n v="29"/>
  </r>
  <r>
    <x v="0"/>
    <x v="1"/>
    <n v="62"/>
    <x v="2"/>
    <n v="6047087000210"/>
    <x v="161"/>
    <s v="SÃO PAULO"/>
    <s v="SP"/>
    <s v="PRIVADO"/>
    <x v="14"/>
    <s v="(Vazio) EMH SPC/SPI"/>
    <s v="30"/>
    <x v="1"/>
    <n v="29"/>
  </r>
  <r>
    <x v="0"/>
    <x v="1"/>
    <n v="62"/>
    <x v="2"/>
    <n v="6047087000309"/>
    <x v="181"/>
    <s v="SÃO PAULO"/>
    <s v="SP"/>
    <s v="PRIVADO"/>
    <x v="23"/>
    <s v="ANTONIO TUNES HSP (SPC)"/>
    <s v="20"/>
    <x v="0"/>
    <n v="10"/>
  </r>
  <r>
    <x v="0"/>
    <x v="1"/>
    <n v="62"/>
    <x v="2"/>
    <n v="6047087000309"/>
    <x v="181"/>
    <s v="SÃO PAULO"/>
    <s v="SP"/>
    <s v="PRIVADO"/>
    <x v="13"/>
    <s v="JANAINA PALMIRO ESP (SPC)"/>
    <s v="10"/>
    <x v="2"/>
    <n v="10"/>
  </r>
  <r>
    <x v="0"/>
    <x v="1"/>
    <n v="62"/>
    <x v="2"/>
    <n v="6047087000309"/>
    <x v="181"/>
    <s v="SÃO PAULO"/>
    <s v="SP"/>
    <s v="PRIVADO"/>
    <x v="14"/>
    <s v="(Vazio) EMH SPC/SPI"/>
    <s v="30"/>
    <x v="1"/>
    <n v="10"/>
  </r>
  <r>
    <x v="0"/>
    <x v="1"/>
    <n v="62"/>
    <x v="2"/>
    <n v="44649812028490"/>
    <x v="182"/>
    <s v="SÃO PAULO"/>
    <s v="SP"/>
    <s v="PRIVADO"/>
    <x v="24"/>
    <s v="(Vazio) ESP SPC/SPI"/>
    <s v="10"/>
    <x v="2"/>
    <n v="7"/>
  </r>
  <r>
    <x v="0"/>
    <x v="1"/>
    <n v="62"/>
    <x v="2"/>
    <n v="44649812028490"/>
    <x v="182"/>
    <s v="SÃO PAULO"/>
    <s v="SP"/>
    <s v="PRIVADO"/>
    <x v="15"/>
    <s v="TATHIANA PONCE HSP (SPC)"/>
    <s v="20"/>
    <x v="0"/>
    <n v="7"/>
  </r>
  <r>
    <x v="0"/>
    <x v="1"/>
    <n v="62"/>
    <x v="2"/>
    <n v="61599908000158"/>
    <x v="98"/>
    <s v="SÃO PAULO"/>
    <s v="SP"/>
    <s v="PRIVADO"/>
    <x v="24"/>
    <s v="(Vazio) ESP SPC/SPI"/>
    <s v="10"/>
    <x v="2"/>
    <n v="290"/>
  </r>
  <r>
    <x v="0"/>
    <x v="1"/>
    <n v="62"/>
    <x v="2"/>
    <n v="61599908000158"/>
    <x v="98"/>
    <s v="SÃO PAULO"/>
    <s v="SP"/>
    <s v="PRIVADO"/>
    <x v="15"/>
    <s v="TATHIANA PONCE HSP (SPC)"/>
    <s v="20"/>
    <x v="0"/>
    <n v="290"/>
  </r>
  <r>
    <x v="0"/>
    <x v="1"/>
    <n v="62"/>
    <x v="2"/>
    <n v="60961422000155"/>
    <x v="99"/>
    <s v="SÃO PAULO"/>
    <s v="SP"/>
    <s v="PRIVADO"/>
    <x v="23"/>
    <s v="ANTONIO TUNES HSP (SPC)"/>
    <s v="20"/>
    <x v="0"/>
    <n v="13"/>
  </r>
  <r>
    <x v="0"/>
    <x v="1"/>
    <n v="62"/>
    <x v="2"/>
    <n v="60961422000155"/>
    <x v="99"/>
    <s v="SÃO PAULO"/>
    <s v="SP"/>
    <s v="PRIVADO"/>
    <x v="13"/>
    <s v="JANAINA PALMIRO ESP (SPC)"/>
    <s v="10"/>
    <x v="2"/>
    <n v="13"/>
  </r>
  <r>
    <x v="0"/>
    <x v="1"/>
    <n v="62"/>
    <x v="2"/>
    <n v="60961422000155"/>
    <x v="99"/>
    <s v="SÃO PAULO"/>
    <s v="SP"/>
    <s v="PRIVADO"/>
    <x v="14"/>
    <s v="(Vazio) EMH SPC/SPI"/>
    <s v="30"/>
    <x v="1"/>
    <n v="13"/>
  </r>
  <r>
    <x v="0"/>
    <x v="1"/>
    <n v="62"/>
    <x v="2"/>
    <n v="61590410000124"/>
    <x v="100"/>
    <s v="SÃO PAULO"/>
    <s v="SP"/>
    <s v="PRIVADO"/>
    <x v="25"/>
    <s v="CHRISTIANE GARCIA ESP (SPC)"/>
    <s v="30"/>
    <x v="1"/>
    <n v="49"/>
  </r>
  <r>
    <x v="0"/>
    <x v="1"/>
    <n v="62"/>
    <x v="2"/>
    <n v="61590410000124"/>
    <x v="100"/>
    <s v="SÃO PAULO"/>
    <s v="SP"/>
    <s v="PRIVADO"/>
    <x v="24"/>
    <s v="(Vazio) ESP SPC/SPI"/>
    <s v="10"/>
    <x v="2"/>
    <n v="49"/>
  </r>
  <r>
    <x v="0"/>
    <x v="1"/>
    <n v="62"/>
    <x v="2"/>
    <n v="61590410000124"/>
    <x v="100"/>
    <s v="SÃO PAULO"/>
    <s v="SP"/>
    <s v="PRIVADO"/>
    <x v="26"/>
    <s v="(Vago) HSP SPC"/>
    <s v="20"/>
    <x v="0"/>
    <n v="49"/>
  </r>
  <r>
    <x v="0"/>
    <x v="1"/>
    <n v="62"/>
    <x v="2"/>
    <n v="61699567007871"/>
    <x v="163"/>
    <s v="SOROCABA"/>
    <s v="SP"/>
    <s v="PRIVADO"/>
    <x v="22"/>
    <s v="BRUNA CLARO ESP (SPI)"/>
    <s v="10"/>
    <x v="2"/>
    <n v="2"/>
  </r>
  <r>
    <x v="0"/>
    <x v="1"/>
    <n v="62"/>
    <x v="2"/>
    <n v="61699567007871"/>
    <x v="163"/>
    <s v="SOROCABA"/>
    <s v="SP"/>
    <s v="PRIVADO"/>
    <x v="14"/>
    <s v="(Vazio) EMH SPC/SPI"/>
    <s v="30"/>
    <x v="1"/>
    <n v="2"/>
  </r>
  <r>
    <x v="0"/>
    <x v="1"/>
    <n v="62"/>
    <x v="2"/>
    <n v="61699567007871"/>
    <x v="163"/>
    <s v="SOROCABA"/>
    <s v="SP"/>
    <s v="PRIVADO"/>
    <x v="15"/>
    <s v="TATHIANA PONCE HSP (SPC)"/>
    <s v="20"/>
    <x v="0"/>
    <n v="2"/>
  </r>
  <r>
    <x v="0"/>
    <x v="2"/>
    <n v="66"/>
    <x v="0"/>
    <n v="24464109000229"/>
    <x v="0"/>
    <s v="MACEIÓ"/>
    <s v="AL"/>
    <s v="PUBLICO"/>
    <x v="0"/>
    <s v="LAIS MAGALHAES HSP (BA/AL/SE)"/>
    <s v="20"/>
    <x v="0"/>
    <n v="68"/>
  </r>
  <r>
    <x v="0"/>
    <x v="2"/>
    <n v="66"/>
    <x v="0"/>
    <n v="24464109000229"/>
    <x v="0"/>
    <s v="MACEIÓ"/>
    <s v="AL"/>
    <s v="PUBLICO"/>
    <x v="1"/>
    <s v="(Vazio) EMH (AL/BA/CE/GO/MS/MT/PB/PE/PI/RN/SE/TO)"/>
    <s v="30"/>
    <x v="1"/>
    <n v="68"/>
  </r>
  <r>
    <x v="0"/>
    <x v="2"/>
    <n v="66"/>
    <x v="0"/>
    <n v="24464109000229"/>
    <x v="0"/>
    <s v="MACEIÓ"/>
    <s v="AL"/>
    <s v="PUBLICO"/>
    <x v="2"/>
    <s v="VALERIA BRAGA ESP (CE/MA/PI/BA/AL/SE/PB/PE/RN)"/>
    <s v="10"/>
    <x v="2"/>
    <n v="68"/>
  </r>
  <r>
    <x v="0"/>
    <x v="2"/>
    <n v="66"/>
    <x v="0"/>
    <n v="394544000851"/>
    <x v="3"/>
    <s v="BRASÍLIA"/>
    <s v="DF"/>
    <s v="PUBLICO"/>
    <x v="4"/>
    <s v="MS"/>
    <m/>
    <x v="3"/>
    <n v="6"/>
  </r>
  <r>
    <x v="0"/>
    <x v="2"/>
    <n v="66"/>
    <x v="0"/>
    <n v="394544000851"/>
    <x v="3"/>
    <s v="BRASÍLIA"/>
    <s v="DF"/>
    <s v="PUBLICO"/>
    <x v="4"/>
    <s v="MS"/>
    <m/>
    <x v="3"/>
    <n v="6"/>
  </r>
  <r>
    <x v="0"/>
    <x v="2"/>
    <n v="66"/>
    <x v="0"/>
    <n v="394544000851"/>
    <x v="3"/>
    <s v="BRASÍLIA"/>
    <s v="DF"/>
    <s v="PUBLICO"/>
    <x v="4"/>
    <s v="MS"/>
    <m/>
    <x v="3"/>
    <n v="6"/>
  </r>
  <r>
    <x v="0"/>
    <x v="2"/>
    <n v="66"/>
    <x v="0"/>
    <n v="27578434001525"/>
    <x v="183"/>
    <s v="VITÓRIA"/>
    <s v="ES"/>
    <s v="PRIVADO"/>
    <x v="5"/>
    <s v="IWENS SILVA EMH (MG/ES)"/>
    <s v="30"/>
    <x v="1"/>
    <n v="3"/>
  </r>
  <r>
    <x v="0"/>
    <x v="2"/>
    <n v="66"/>
    <x v="0"/>
    <n v="27578434001525"/>
    <x v="183"/>
    <s v="VITÓRIA"/>
    <s v="ES"/>
    <s v="PRIVADO"/>
    <x v="6"/>
    <s v="(Vazio) ESP (ES/MG)"/>
    <s v="10"/>
    <x v="2"/>
    <n v="3"/>
  </r>
  <r>
    <x v="0"/>
    <x v="2"/>
    <n v="66"/>
    <x v="0"/>
    <n v="27578434001525"/>
    <x v="183"/>
    <s v="VITÓRIA"/>
    <s v="ES"/>
    <s v="PRIVADO"/>
    <x v="7"/>
    <s v="(Vazio) HSP (ES/MG)"/>
    <s v="20"/>
    <x v="0"/>
    <n v="3"/>
  </r>
  <r>
    <x v="0"/>
    <x v="2"/>
    <n v="66"/>
    <x v="0"/>
    <n v="6190522000180"/>
    <x v="184"/>
    <s v="RIO VERDE"/>
    <s v="GO"/>
    <s v="PUBLICO"/>
    <x v="16"/>
    <s v="KAREN ROSA HSP (DF/GO/MS/MT/TO)"/>
    <s v="20"/>
    <x v="0"/>
    <n v="48"/>
  </r>
  <r>
    <x v="0"/>
    <x v="2"/>
    <n v="66"/>
    <x v="0"/>
    <n v="6190522000180"/>
    <x v="184"/>
    <s v="RIO VERDE"/>
    <s v="GO"/>
    <s v="PUBLICO"/>
    <x v="1"/>
    <s v="(Vazio) EMH (AL/BA/CE/GO/MS/MT/PB/PE/PI/RN/SE/TO)"/>
    <s v="30"/>
    <x v="1"/>
    <n v="48"/>
  </r>
  <r>
    <x v="0"/>
    <x v="2"/>
    <n v="66"/>
    <x v="0"/>
    <n v="6190522000180"/>
    <x v="184"/>
    <s v="RIO VERDE"/>
    <s v="GO"/>
    <s v="PUBLICO"/>
    <x v="17"/>
    <s v="(Vazio) ESP (AC/AM/AP/DF/GO/MA/MS/MT/PA/RO/RR/TO)"/>
    <s v="10"/>
    <x v="2"/>
    <n v="48"/>
  </r>
  <r>
    <x v="0"/>
    <x v="2"/>
    <n v="66"/>
    <x v="0"/>
    <n v="13607725616"/>
    <x v="185"/>
    <s v="BELO HORIZONTE"/>
    <s v="MG"/>
    <s v="PESSOA FISICA"/>
    <x v="5"/>
    <s v="IWENS SILVA EMH (MG/ES)"/>
    <s v="30"/>
    <x v="1"/>
    <n v="9"/>
  </r>
  <r>
    <x v="0"/>
    <x v="2"/>
    <n v="66"/>
    <x v="0"/>
    <n v="13607725616"/>
    <x v="185"/>
    <s v="BELO HORIZONTE"/>
    <s v="MG"/>
    <s v="PESSOA FISICA"/>
    <x v="6"/>
    <s v="(Vazio) ESP (ES/MG)"/>
    <s v="10"/>
    <x v="2"/>
    <n v="9"/>
  </r>
  <r>
    <x v="0"/>
    <x v="2"/>
    <n v="66"/>
    <x v="0"/>
    <n v="13607725616"/>
    <x v="185"/>
    <s v="BELO HORIZONTE"/>
    <s v="MG"/>
    <s v="PESSOA FISICA"/>
    <x v="7"/>
    <s v="(Vazio) HSP (ES/MG)"/>
    <s v="20"/>
    <x v="0"/>
    <n v="9"/>
  </r>
  <r>
    <x v="0"/>
    <x v="2"/>
    <n v="66"/>
    <x v="0"/>
    <n v="16676520000582"/>
    <x v="186"/>
    <s v="BELO HORIZONTE"/>
    <s v="MG"/>
    <s v="PRIVADO"/>
    <x v="5"/>
    <s v="IWENS SILVA EMH (MG/ES)"/>
    <s v="30"/>
    <x v="1"/>
    <n v="6"/>
  </r>
  <r>
    <x v="0"/>
    <x v="2"/>
    <n v="66"/>
    <x v="0"/>
    <n v="16676520000582"/>
    <x v="186"/>
    <s v="BELO HORIZONTE"/>
    <s v="MG"/>
    <s v="PRIVADO"/>
    <x v="6"/>
    <s v="(Vazio) ESP (ES/MG)"/>
    <s v="10"/>
    <x v="2"/>
    <n v="6"/>
  </r>
  <r>
    <x v="0"/>
    <x v="2"/>
    <n v="66"/>
    <x v="0"/>
    <n v="16676520000582"/>
    <x v="186"/>
    <s v="BELO HORIZONTE"/>
    <s v="MG"/>
    <s v="PRIVADO"/>
    <x v="7"/>
    <s v="(Vazio) HSP (ES/MG)"/>
    <s v="20"/>
    <x v="0"/>
    <n v="6"/>
  </r>
  <r>
    <x v="0"/>
    <x v="2"/>
    <n v="66"/>
    <x v="0"/>
    <n v="17696364472"/>
    <x v="5"/>
    <s v="JOÃO PESSOA"/>
    <s v="PB"/>
    <s v="PESSOA FISICA"/>
    <x v="8"/>
    <s v="LENILSON SILVA HSP (PB/PE/RN)"/>
    <s v="20"/>
    <x v="0"/>
    <n v="2"/>
  </r>
  <r>
    <x v="0"/>
    <x v="2"/>
    <n v="66"/>
    <x v="0"/>
    <n v="17696364472"/>
    <x v="5"/>
    <s v="JOÃO PESSOA"/>
    <s v="PB"/>
    <s v="PESSOA FISICA"/>
    <x v="1"/>
    <s v="(Vazio) EMH (AL/BA/CE/GO/MS/MT/PB/PE/PI/RN/SE/TO)"/>
    <s v="30"/>
    <x v="1"/>
    <n v="2"/>
  </r>
  <r>
    <x v="0"/>
    <x v="2"/>
    <n v="66"/>
    <x v="0"/>
    <n v="17696364472"/>
    <x v="5"/>
    <s v="JOÃO PESSOA"/>
    <s v="PB"/>
    <s v="PESSOA FISICA"/>
    <x v="2"/>
    <s v="VALERIA BRAGA ESP (CE/MA/PI/BA/AL/SE/PB/PE/RN)"/>
    <s v="10"/>
    <x v="2"/>
    <n v="2"/>
  </r>
  <r>
    <x v="0"/>
    <x v="2"/>
    <n v="66"/>
    <x v="0"/>
    <n v="83925694404"/>
    <x v="187"/>
    <s v="JOÃO PESSOA"/>
    <s v="PB"/>
    <s v="PESSOA FISICA"/>
    <x v="8"/>
    <s v="LENILSON SILVA HSP (PB/PE/RN)"/>
    <s v="20"/>
    <x v="0"/>
    <n v="24"/>
  </r>
  <r>
    <x v="0"/>
    <x v="2"/>
    <n v="66"/>
    <x v="0"/>
    <n v="83925694404"/>
    <x v="187"/>
    <s v="JOÃO PESSOA"/>
    <s v="PB"/>
    <s v="PESSOA FISICA"/>
    <x v="1"/>
    <s v="(Vazio) EMH (AL/BA/CE/GO/MS/MT/PB/PE/PI/RN/SE/TO)"/>
    <s v="30"/>
    <x v="1"/>
    <n v="24"/>
  </r>
  <r>
    <x v="0"/>
    <x v="2"/>
    <n v="66"/>
    <x v="0"/>
    <n v="83925694404"/>
    <x v="187"/>
    <s v="JOÃO PESSOA"/>
    <s v="PB"/>
    <s v="PESSOA FISICA"/>
    <x v="2"/>
    <s v="VALERIA BRAGA ESP (CE/MA/PI/BA/AL/SE/PB/PE/RN)"/>
    <s v="10"/>
    <x v="2"/>
    <n v="24"/>
  </r>
  <r>
    <x v="0"/>
    <x v="2"/>
    <n v="66"/>
    <x v="0"/>
    <n v="8977546460"/>
    <x v="188"/>
    <s v="RECIFE"/>
    <s v="PE"/>
    <s v="PESSOA FISICA"/>
    <x v="8"/>
    <s v="LENILSON SILVA HSP (PB/PE/RN)"/>
    <s v="20"/>
    <x v="0"/>
    <n v="3"/>
  </r>
  <r>
    <x v="0"/>
    <x v="2"/>
    <n v="66"/>
    <x v="0"/>
    <n v="8977546460"/>
    <x v="188"/>
    <s v="RECIFE"/>
    <s v="PE"/>
    <s v="PESSOA FISICA"/>
    <x v="1"/>
    <s v="(Vazio) EMH (AL/BA/CE/GO/MS/MT/PB/PE/PI/RN/SE/TO)"/>
    <s v="30"/>
    <x v="1"/>
    <n v="3"/>
  </r>
  <r>
    <x v="0"/>
    <x v="2"/>
    <n v="66"/>
    <x v="0"/>
    <n v="8977546460"/>
    <x v="188"/>
    <s v="RECIFE"/>
    <s v="PE"/>
    <s v="PESSOA FISICA"/>
    <x v="2"/>
    <s v="VALERIA BRAGA ESP (CE/MA/PI/BA/AL/SE/PB/PE/RN)"/>
    <s v="10"/>
    <x v="2"/>
    <n v="3"/>
  </r>
  <r>
    <x v="0"/>
    <x v="2"/>
    <n v="66"/>
    <x v="0"/>
    <n v="8597121000174"/>
    <x v="189"/>
    <s v="CURITIBA"/>
    <s v="PR"/>
    <s v="PUBLICO"/>
    <x v="12"/>
    <s v="FERNANDA BORNHAUSEN HSP (SC/PR)"/>
    <s v="20"/>
    <x v="0"/>
    <n v="176"/>
  </r>
  <r>
    <x v="0"/>
    <x v="2"/>
    <n v="66"/>
    <x v="0"/>
    <n v="8597121000174"/>
    <x v="189"/>
    <s v="CURITIBA"/>
    <s v="PR"/>
    <s v="PUBLICO"/>
    <x v="10"/>
    <s v="MICHELE MORAES ESP (PR/SC/RS)"/>
    <s v="10"/>
    <x v="2"/>
    <n v="176"/>
  </r>
  <r>
    <x v="0"/>
    <x v="2"/>
    <n v="66"/>
    <x v="0"/>
    <n v="8597121000174"/>
    <x v="189"/>
    <s v="CURITIBA"/>
    <s v="PR"/>
    <s v="PUBLICO"/>
    <x v="11"/>
    <s v="(Vazio) EMH (PR/RS/SC)"/>
    <s v="30"/>
    <x v="1"/>
    <n v="176"/>
  </r>
  <r>
    <x v="0"/>
    <x v="2"/>
    <n v="66"/>
    <x v="0"/>
    <n v="11725429000162"/>
    <x v="190"/>
    <s v="SÃO PAULO"/>
    <s v="SP"/>
    <s v="PRIVADO"/>
    <x v="23"/>
    <s v="ANTONIO TUNES HSP (SPC)"/>
    <s v="20"/>
    <x v="0"/>
    <n v="9"/>
  </r>
  <r>
    <x v="0"/>
    <x v="2"/>
    <n v="66"/>
    <x v="0"/>
    <n v="11725429000162"/>
    <x v="190"/>
    <s v="SÃO PAULO"/>
    <s v="SP"/>
    <s v="PRIVADO"/>
    <x v="13"/>
    <s v="JANAINA PALMIRO ESP (SPC)"/>
    <s v="10"/>
    <x v="2"/>
    <n v="9"/>
  </r>
  <r>
    <x v="0"/>
    <x v="2"/>
    <n v="66"/>
    <x v="0"/>
    <n v="11725429000162"/>
    <x v="190"/>
    <s v="SÃO PAULO"/>
    <s v="SP"/>
    <s v="PRIVADO"/>
    <x v="14"/>
    <s v="(Vazio) EMH SPC/SPI"/>
    <s v="30"/>
    <x v="1"/>
    <n v="9"/>
  </r>
  <r>
    <x v="0"/>
    <x v="2"/>
    <n v="64"/>
    <x v="1"/>
    <n v="4159778000107"/>
    <x v="191"/>
    <s v="MANAUS"/>
    <s v="AM"/>
    <s v="PRIVADO"/>
    <x v="17"/>
    <s v="(Vazio) ESP (AC/AM/AP/DF/GO/MA/MS/MT/PA/RO/RR/TO)"/>
    <s v="10"/>
    <x v="2"/>
    <n v="2"/>
  </r>
  <r>
    <x v="0"/>
    <x v="2"/>
    <n v="64"/>
    <x v="1"/>
    <n v="4159778000107"/>
    <x v="191"/>
    <s v="MANAUS"/>
    <s v="AM"/>
    <s v="PRIVADO"/>
    <x v="27"/>
    <s v="(Vazio) HSP (AC/AM/AP/PA/RO/RR)"/>
    <s v="20"/>
    <x v="0"/>
    <n v="2"/>
  </r>
  <r>
    <x v="0"/>
    <x v="2"/>
    <n v="64"/>
    <x v="1"/>
    <n v="4159778000107"/>
    <x v="191"/>
    <s v="MANAUS"/>
    <s v="AM"/>
    <s v="PRIVADO"/>
    <x v="28"/>
    <s v="WLADIMIR CAMPELO EMH (AC/AM/AP/PA/RO/RR/DF)"/>
    <s v="30"/>
    <x v="1"/>
    <n v="2"/>
  </r>
  <r>
    <x v="0"/>
    <x v="2"/>
    <n v="64"/>
    <x v="1"/>
    <n v="13952064000134"/>
    <x v="13"/>
    <s v="SALVADOR"/>
    <s v="BA"/>
    <s v="PRIVADO"/>
    <x v="0"/>
    <s v="LAIS MAGALHAES HSP (BA/AL/SE)"/>
    <s v="20"/>
    <x v="0"/>
    <n v="3"/>
  </r>
  <r>
    <x v="0"/>
    <x v="2"/>
    <n v="64"/>
    <x v="1"/>
    <n v="13952064000134"/>
    <x v="13"/>
    <s v="SALVADOR"/>
    <s v="BA"/>
    <s v="PRIVADO"/>
    <x v="1"/>
    <s v="(Vazio) EMH (AL/BA/CE/GO/MS/MT/PB/PE/PI/RN/SE/TO)"/>
    <s v="30"/>
    <x v="1"/>
    <n v="3"/>
  </r>
  <r>
    <x v="0"/>
    <x v="2"/>
    <n v="64"/>
    <x v="1"/>
    <n v="13952064000134"/>
    <x v="13"/>
    <s v="SALVADOR"/>
    <s v="BA"/>
    <s v="PRIVADO"/>
    <x v="2"/>
    <s v="VALERIA BRAGA ESP (CE/MA/PI/BA/AL/SE/PB/PE/RN)"/>
    <s v="10"/>
    <x v="2"/>
    <n v="3"/>
  </r>
  <r>
    <x v="0"/>
    <x v="2"/>
    <n v="64"/>
    <x v="1"/>
    <n v="5816630000152"/>
    <x v="134"/>
    <s v="SALVADOR"/>
    <s v="BA"/>
    <s v="PUBLICO"/>
    <x v="0"/>
    <s v="LAIS MAGALHAES HSP (BA/AL/SE)"/>
    <s v="20"/>
    <x v="0"/>
    <n v="10"/>
  </r>
  <r>
    <x v="0"/>
    <x v="2"/>
    <n v="64"/>
    <x v="1"/>
    <n v="5816630000152"/>
    <x v="134"/>
    <s v="SALVADOR"/>
    <s v="BA"/>
    <s v="PUBLICO"/>
    <x v="1"/>
    <s v="(Vazio) EMH (AL/BA/CE/GO/MS/MT/PB/PE/PI/RN/SE/TO)"/>
    <s v="30"/>
    <x v="1"/>
    <n v="10"/>
  </r>
  <r>
    <x v="0"/>
    <x v="2"/>
    <n v="64"/>
    <x v="1"/>
    <n v="5816630000152"/>
    <x v="134"/>
    <s v="SALVADOR"/>
    <s v="BA"/>
    <s v="PUBLICO"/>
    <x v="2"/>
    <s v="VALERIA BRAGA ESP (CE/MA/PI/BA/AL/SE/PB/PE/RN)"/>
    <s v="10"/>
    <x v="2"/>
    <n v="10"/>
  </r>
  <r>
    <x v="0"/>
    <x v="2"/>
    <n v="64"/>
    <x v="1"/>
    <n v="15194004000125"/>
    <x v="135"/>
    <s v="SALVADOR"/>
    <s v="BA"/>
    <s v="PRIVADO"/>
    <x v="0"/>
    <s v="LAIS MAGALHAES HSP (BA/AL/SE)"/>
    <s v="20"/>
    <x v="0"/>
    <n v="10"/>
  </r>
  <r>
    <x v="0"/>
    <x v="2"/>
    <n v="64"/>
    <x v="1"/>
    <n v="15194004000125"/>
    <x v="135"/>
    <s v="SALVADOR"/>
    <s v="BA"/>
    <s v="PRIVADO"/>
    <x v="1"/>
    <s v="(Vazio) EMH (AL/BA/CE/GO/MS/MT/PB/PE/PI/RN/SE/TO)"/>
    <s v="30"/>
    <x v="1"/>
    <n v="10"/>
  </r>
  <r>
    <x v="0"/>
    <x v="2"/>
    <n v="64"/>
    <x v="1"/>
    <n v="15194004000125"/>
    <x v="135"/>
    <s v="SALVADOR"/>
    <s v="BA"/>
    <s v="PRIVADO"/>
    <x v="2"/>
    <s v="VALERIA BRAGA ESP (CE/MA/PI/BA/AL/SE/PB/PE/RN)"/>
    <s v="10"/>
    <x v="2"/>
    <n v="10"/>
  </r>
  <r>
    <x v="0"/>
    <x v="2"/>
    <n v="64"/>
    <x v="1"/>
    <n v="5469172000122"/>
    <x v="14"/>
    <s v="SALVADOR"/>
    <s v="BA"/>
    <s v="PRIVADO"/>
    <x v="0"/>
    <s v="LAIS MAGALHAES HSP (BA/AL/SE)"/>
    <s v="20"/>
    <x v="0"/>
    <n v="5"/>
  </r>
  <r>
    <x v="0"/>
    <x v="2"/>
    <n v="64"/>
    <x v="1"/>
    <n v="5469172000122"/>
    <x v="14"/>
    <s v="SALVADOR"/>
    <s v="BA"/>
    <s v="PRIVADO"/>
    <x v="1"/>
    <s v="(Vazio) EMH (AL/BA/CE/GO/MS/MT/PB/PE/PI/RN/SE/TO)"/>
    <s v="30"/>
    <x v="1"/>
    <n v="5"/>
  </r>
  <r>
    <x v="0"/>
    <x v="2"/>
    <n v="64"/>
    <x v="1"/>
    <n v="5469172000122"/>
    <x v="14"/>
    <s v="SALVADOR"/>
    <s v="BA"/>
    <s v="PRIVADO"/>
    <x v="2"/>
    <s v="VALERIA BRAGA ESP (CE/MA/PI/BA/AL/SE/PB/PE/RN)"/>
    <s v="10"/>
    <x v="2"/>
    <n v="5"/>
  </r>
  <r>
    <x v="0"/>
    <x v="2"/>
    <n v="64"/>
    <x v="1"/>
    <n v="15166416000151"/>
    <x v="17"/>
    <s v="SALVADOR"/>
    <s v="BA"/>
    <s v="PRIVADO"/>
    <x v="0"/>
    <s v="LAIS MAGALHAES HSP (BA/AL/SE)"/>
    <s v="20"/>
    <x v="0"/>
    <n v="15"/>
  </r>
  <r>
    <x v="0"/>
    <x v="2"/>
    <n v="64"/>
    <x v="1"/>
    <n v="15166416000151"/>
    <x v="17"/>
    <s v="SALVADOR"/>
    <s v="BA"/>
    <s v="PRIVADO"/>
    <x v="1"/>
    <s v="(Vazio) EMH (AL/BA/CE/GO/MS/MT/PB/PE/PI/RN/SE/TO)"/>
    <s v="30"/>
    <x v="1"/>
    <n v="15"/>
  </r>
  <r>
    <x v="0"/>
    <x v="2"/>
    <n v="64"/>
    <x v="1"/>
    <n v="15166416000151"/>
    <x v="17"/>
    <s v="SALVADOR"/>
    <s v="BA"/>
    <s v="PRIVADO"/>
    <x v="2"/>
    <s v="VALERIA BRAGA ESP (CE/MA/PI/BA/AL/SE/PB/PE/RN)"/>
    <s v="10"/>
    <x v="2"/>
    <n v="15"/>
  </r>
  <r>
    <x v="0"/>
    <x v="2"/>
    <n v="64"/>
    <x v="1"/>
    <n v="27372066000169"/>
    <x v="18"/>
    <s v="SALVADOR"/>
    <s v="BA"/>
    <s v="PRIVADO"/>
    <x v="0"/>
    <s v="LAIS MAGALHAES HSP (BA/AL/SE)"/>
    <s v="20"/>
    <x v="0"/>
    <n v="36"/>
  </r>
  <r>
    <x v="0"/>
    <x v="2"/>
    <n v="64"/>
    <x v="1"/>
    <n v="27372066000169"/>
    <x v="18"/>
    <s v="SALVADOR"/>
    <s v="BA"/>
    <s v="PRIVADO"/>
    <x v="1"/>
    <s v="(Vazio) EMH (AL/BA/CE/GO/MS/MT/PB/PE/PI/RN/SE/TO)"/>
    <s v="30"/>
    <x v="1"/>
    <n v="36"/>
  </r>
  <r>
    <x v="0"/>
    <x v="2"/>
    <n v="64"/>
    <x v="1"/>
    <n v="27372066000169"/>
    <x v="18"/>
    <s v="SALVADOR"/>
    <s v="BA"/>
    <s v="PRIVADO"/>
    <x v="2"/>
    <s v="VALERIA BRAGA ESP (CE/MA/PI/BA/AL/SE/PB/PE/RN)"/>
    <s v="10"/>
    <x v="2"/>
    <n v="36"/>
  </r>
  <r>
    <x v="0"/>
    <x v="2"/>
    <n v="64"/>
    <x v="1"/>
    <n v="7245269000187"/>
    <x v="192"/>
    <s v="FORTALEZA"/>
    <s v="CE"/>
    <s v="PRIVADO"/>
    <x v="3"/>
    <s v="KLEBER SILVA HSP (CE/MA/PI)"/>
    <s v="20"/>
    <x v="0"/>
    <n v="3"/>
  </r>
  <r>
    <x v="0"/>
    <x v="2"/>
    <n v="64"/>
    <x v="1"/>
    <n v="7245269000187"/>
    <x v="192"/>
    <s v="FORTALEZA"/>
    <s v="CE"/>
    <s v="PRIVADO"/>
    <x v="1"/>
    <s v="(Vazio) EMH (AL/BA/CE/GO/MS/MT/PB/PE/PI/RN/SE/TO)"/>
    <s v="30"/>
    <x v="1"/>
    <n v="3"/>
  </r>
  <r>
    <x v="0"/>
    <x v="2"/>
    <n v="64"/>
    <x v="1"/>
    <n v="7245269000187"/>
    <x v="192"/>
    <s v="FORTALEZA"/>
    <s v="CE"/>
    <s v="PRIVADO"/>
    <x v="2"/>
    <s v="VALERIA BRAGA ESP (CE/MA/PI/BA/AL/SE/PB/PE/RN)"/>
    <s v="10"/>
    <x v="2"/>
    <n v="3"/>
  </r>
  <r>
    <x v="0"/>
    <x v="2"/>
    <n v="64"/>
    <x v="1"/>
    <n v="15126437001468"/>
    <x v="193"/>
    <s v="FORTALEZA"/>
    <s v="CE"/>
    <s v="PUBLICO"/>
    <x v="3"/>
    <s v="KLEBER SILVA HSP (CE/MA/PI)"/>
    <s v="20"/>
    <x v="0"/>
    <n v="20"/>
  </r>
  <r>
    <x v="0"/>
    <x v="2"/>
    <n v="64"/>
    <x v="1"/>
    <n v="15126437001468"/>
    <x v="193"/>
    <s v="FORTALEZA"/>
    <s v="CE"/>
    <s v="PUBLICO"/>
    <x v="1"/>
    <s v="(Vazio) EMH (AL/BA/CE/GO/MS/MT/PB/PE/PI/RN/SE/TO)"/>
    <s v="30"/>
    <x v="1"/>
    <n v="20"/>
  </r>
  <r>
    <x v="0"/>
    <x v="2"/>
    <n v="64"/>
    <x v="1"/>
    <n v="15126437001468"/>
    <x v="193"/>
    <s v="FORTALEZA"/>
    <s v="CE"/>
    <s v="PUBLICO"/>
    <x v="2"/>
    <s v="VALERIA BRAGA ESP (CE/MA/PI/BA/AL/SE/PB/PE/RN)"/>
    <s v="10"/>
    <x v="2"/>
    <n v="20"/>
  </r>
  <r>
    <x v="0"/>
    <x v="2"/>
    <n v="64"/>
    <x v="1"/>
    <n v="29435005007484"/>
    <x v="21"/>
    <s v="FORTALEZA"/>
    <s v="CE"/>
    <s v="PRIVADO"/>
    <x v="3"/>
    <s v="KLEBER SILVA HSP (CE/MA/PI)"/>
    <s v="20"/>
    <x v="0"/>
    <n v="5"/>
  </r>
  <r>
    <x v="0"/>
    <x v="2"/>
    <n v="64"/>
    <x v="1"/>
    <n v="29435005007484"/>
    <x v="21"/>
    <s v="FORTALEZA"/>
    <s v="CE"/>
    <s v="PRIVADO"/>
    <x v="1"/>
    <s v="(Vazio) EMH (AL/BA/CE/GO/MS/MT/PB/PE/PI/RN/SE/TO)"/>
    <s v="30"/>
    <x v="1"/>
    <n v="5"/>
  </r>
  <r>
    <x v="0"/>
    <x v="2"/>
    <n v="64"/>
    <x v="1"/>
    <n v="29435005007484"/>
    <x v="21"/>
    <s v="FORTALEZA"/>
    <s v="CE"/>
    <s v="PRIVADO"/>
    <x v="2"/>
    <s v="VALERIA BRAGA ESP (CE/MA/PI/BA/AL/SE/PB/PE/RN)"/>
    <s v="10"/>
    <x v="2"/>
    <n v="5"/>
  </r>
  <r>
    <x v="0"/>
    <x v="2"/>
    <n v="64"/>
    <x v="1"/>
    <n v="28102490000156"/>
    <x v="194"/>
    <s v="FORTALEZA"/>
    <s v="CE"/>
    <s v="PESSOA FISICA"/>
    <x v="3"/>
    <s v="KLEBER SILVA HSP (CE/MA/PI)"/>
    <s v="20"/>
    <x v="0"/>
    <n v="10"/>
  </r>
  <r>
    <x v="0"/>
    <x v="2"/>
    <n v="64"/>
    <x v="1"/>
    <n v="28102490000156"/>
    <x v="194"/>
    <s v="FORTALEZA"/>
    <s v="CE"/>
    <s v="PESSOA FISICA"/>
    <x v="1"/>
    <s v="(Vazio) EMH (AL/BA/CE/GO/MS/MT/PB/PE/PI/RN/SE/TO)"/>
    <s v="30"/>
    <x v="1"/>
    <n v="10"/>
  </r>
  <r>
    <x v="0"/>
    <x v="2"/>
    <n v="64"/>
    <x v="1"/>
    <n v="28102490000156"/>
    <x v="194"/>
    <s v="FORTALEZA"/>
    <s v="CE"/>
    <s v="PESSOA FISICA"/>
    <x v="2"/>
    <s v="VALERIA BRAGA ESP (CE/MA/PI/BA/AL/SE/PB/PE/RN)"/>
    <s v="10"/>
    <x v="2"/>
    <n v="10"/>
  </r>
  <r>
    <x v="0"/>
    <x v="2"/>
    <n v="64"/>
    <x v="1"/>
    <n v="23443518000103"/>
    <x v="22"/>
    <s v="FORTALEZA"/>
    <s v="CE"/>
    <s v="PRIVADO"/>
    <x v="3"/>
    <s v="KLEBER SILVA HSP (CE/MA/PI)"/>
    <s v="20"/>
    <x v="0"/>
    <n v="3"/>
  </r>
  <r>
    <x v="0"/>
    <x v="2"/>
    <n v="64"/>
    <x v="1"/>
    <n v="23443518000103"/>
    <x v="22"/>
    <s v="FORTALEZA"/>
    <s v="CE"/>
    <s v="PRIVADO"/>
    <x v="1"/>
    <s v="(Vazio) EMH (AL/BA/CE/GO/MS/MT/PB/PE/PI/RN/SE/TO)"/>
    <s v="30"/>
    <x v="1"/>
    <n v="3"/>
  </r>
  <r>
    <x v="0"/>
    <x v="2"/>
    <n v="64"/>
    <x v="1"/>
    <n v="23443518000103"/>
    <x v="22"/>
    <s v="FORTALEZA"/>
    <s v="CE"/>
    <s v="PRIVADO"/>
    <x v="2"/>
    <s v="VALERIA BRAGA ESP (CE/MA/PI/BA/AL/SE/PB/PE/RN)"/>
    <s v="10"/>
    <x v="2"/>
    <n v="3"/>
  </r>
  <r>
    <x v="0"/>
    <x v="2"/>
    <n v="64"/>
    <x v="1"/>
    <n v="5868278000280"/>
    <x v="23"/>
    <s v="FORTALEZA"/>
    <s v="CE"/>
    <s v="PRIVADO"/>
    <x v="3"/>
    <s v="KLEBER SILVA HSP (CE/MA/PI)"/>
    <s v="20"/>
    <x v="0"/>
    <n v="20"/>
  </r>
  <r>
    <x v="0"/>
    <x v="2"/>
    <n v="64"/>
    <x v="1"/>
    <n v="5868278000280"/>
    <x v="23"/>
    <s v="FORTALEZA"/>
    <s v="CE"/>
    <s v="PRIVADO"/>
    <x v="1"/>
    <s v="(Vazio) EMH (AL/BA/CE/GO/MS/MT/PB/PE/PI/RN/SE/TO)"/>
    <s v="30"/>
    <x v="1"/>
    <n v="20"/>
  </r>
  <r>
    <x v="0"/>
    <x v="2"/>
    <n v="64"/>
    <x v="1"/>
    <n v="5868278000280"/>
    <x v="23"/>
    <s v="FORTALEZA"/>
    <s v="CE"/>
    <s v="PRIVADO"/>
    <x v="2"/>
    <s v="VALERIA BRAGA ESP (CE/MA/PI/BA/AL/SE/PB/PE/RN)"/>
    <s v="10"/>
    <x v="2"/>
    <n v="20"/>
  </r>
  <r>
    <x v="0"/>
    <x v="2"/>
    <n v="64"/>
    <x v="1"/>
    <n v="11794674000121"/>
    <x v="106"/>
    <s v="FORTALEZA"/>
    <s v="CE"/>
    <s v="PRIVADO"/>
    <x v="3"/>
    <s v="KLEBER SILVA HSP (CE/MA/PI)"/>
    <s v="20"/>
    <x v="0"/>
    <n v="9"/>
  </r>
  <r>
    <x v="0"/>
    <x v="2"/>
    <n v="64"/>
    <x v="1"/>
    <n v="11794674000121"/>
    <x v="106"/>
    <s v="FORTALEZA"/>
    <s v="CE"/>
    <s v="PRIVADO"/>
    <x v="1"/>
    <s v="(Vazio) EMH (AL/BA/CE/GO/MS/MT/PB/PE/PI/RN/SE/TO)"/>
    <s v="30"/>
    <x v="1"/>
    <n v="9"/>
  </r>
  <r>
    <x v="0"/>
    <x v="2"/>
    <n v="64"/>
    <x v="1"/>
    <n v="11794674000121"/>
    <x v="106"/>
    <s v="FORTALEZA"/>
    <s v="CE"/>
    <s v="PRIVADO"/>
    <x v="2"/>
    <s v="VALERIA BRAGA ESP (CE/MA/PI/BA/AL/SE/PB/PE/RN)"/>
    <s v="10"/>
    <x v="2"/>
    <n v="9"/>
  </r>
  <r>
    <x v="0"/>
    <x v="2"/>
    <n v="64"/>
    <x v="1"/>
    <n v="41580077000165"/>
    <x v="195"/>
    <s v="FORTALEZA"/>
    <s v="CE"/>
    <s v="PRIVADO"/>
    <x v="3"/>
    <s v="KLEBER SILVA HSP (CE/MA/PI)"/>
    <s v="20"/>
    <x v="0"/>
    <n v="3"/>
  </r>
  <r>
    <x v="0"/>
    <x v="2"/>
    <n v="64"/>
    <x v="1"/>
    <n v="41580077000165"/>
    <x v="195"/>
    <s v="FORTALEZA"/>
    <s v="CE"/>
    <s v="PRIVADO"/>
    <x v="1"/>
    <s v="(Vazio) EMH (AL/BA/CE/GO/MS/MT/PB/PE/PI/RN/SE/TO)"/>
    <s v="30"/>
    <x v="1"/>
    <n v="3"/>
  </r>
  <r>
    <x v="0"/>
    <x v="2"/>
    <n v="64"/>
    <x v="1"/>
    <n v="41580077000165"/>
    <x v="195"/>
    <s v="FORTALEZA"/>
    <s v="CE"/>
    <s v="PRIVADO"/>
    <x v="2"/>
    <s v="VALERIA BRAGA ESP (CE/MA/PI/BA/AL/SE/PB/PE/RN)"/>
    <s v="10"/>
    <x v="2"/>
    <n v="3"/>
  </r>
  <r>
    <x v="0"/>
    <x v="2"/>
    <n v="64"/>
    <x v="1"/>
    <n v="29435005004620"/>
    <x v="137"/>
    <s v="BRASÍLIA"/>
    <s v="DF"/>
    <s v="PRIVADO"/>
    <x v="16"/>
    <s v="KAREN ROSA HSP (DF/GO/MS/MT/TO)"/>
    <s v="20"/>
    <x v="0"/>
    <n v="20"/>
  </r>
  <r>
    <x v="0"/>
    <x v="2"/>
    <n v="64"/>
    <x v="1"/>
    <n v="29435005004620"/>
    <x v="137"/>
    <s v="BRASÍLIA"/>
    <s v="DF"/>
    <s v="PRIVADO"/>
    <x v="17"/>
    <s v="(Vazio) ESP (AC/AM/AP/DF/GO/MA/MS/MT/PA/RO/RR/TO)"/>
    <s v="10"/>
    <x v="2"/>
    <n v="20"/>
  </r>
  <r>
    <x v="0"/>
    <x v="2"/>
    <n v="64"/>
    <x v="1"/>
    <n v="37108388000159"/>
    <x v="25"/>
    <s v="BRASÍLIA"/>
    <s v="DF"/>
    <s v="PRIVADO"/>
    <x v="16"/>
    <s v="KAREN ROSA HSP (DF/GO/MS/MT/TO)"/>
    <s v="20"/>
    <x v="0"/>
    <n v="6"/>
  </r>
  <r>
    <x v="0"/>
    <x v="2"/>
    <n v="64"/>
    <x v="1"/>
    <n v="37108388000159"/>
    <x v="25"/>
    <s v="BRASÍLIA"/>
    <s v="DF"/>
    <s v="PRIVADO"/>
    <x v="17"/>
    <s v="(Vazio) ESP (AC/AM/AP/DF/GO/MA/MS/MT/PA/RO/RR/TO)"/>
    <s v="10"/>
    <x v="2"/>
    <n v="6"/>
  </r>
  <r>
    <x v="0"/>
    <x v="2"/>
    <n v="64"/>
    <x v="1"/>
    <n v="60884855002289"/>
    <x v="26"/>
    <s v="BRASÍLIA"/>
    <s v="DF"/>
    <s v="PRIVADO"/>
    <x v="16"/>
    <s v="KAREN ROSA HSP (DF/GO/MS/MT/TO)"/>
    <s v="20"/>
    <x v="0"/>
    <n v="40"/>
  </r>
  <r>
    <x v="0"/>
    <x v="2"/>
    <n v="64"/>
    <x v="1"/>
    <n v="60884855002289"/>
    <x v="26"/>
    <s v="BRASÍLIA"/>
    <s v="DF"/>
    <s v="PRIVADO"/>
    <x v="17"/>
    <s v="(Vazio) ESP (AC/AM/AP/DF/GO/MA/MS/MT/PA/RO/RR/TO)"/>
    <s v="10"/>
    <x v="2"/>
    <n v="40"/>
  </r>
  <r>
    <x v="0"/>
    <x v="2"/>
    <n v="64"/>
    <x v="1"/>
    <n v="6047087004207"/>
    <x v="27"/>
    <s v="BRASÍLIA"/>
    <s v="DF"/>
    <s v="PRIVADO"/>
    <x v="16"/>
    <s v="KAREN ROSA HSP (DF/GO/MS/MT/TO)"/>
    <s v="20"/>
    <x v="0"/>
    <n v="61"/>
  </r>
  <r>
    <x v="0"/>
    <x v="2"/>
    <n v="64"/>
    <x v="1"/>
    <n v="6047087004207"/>
    <x v="27"/>
    <s v="BRASÍLIA"/>
    <s v="DF"/>
    <s v="PRIVADO"/>
    <x v="17"/>
    <s v="(Vazio) ESP (AC/AM/AP/DF/GO/MA/MS/MT/PA/RO/RR/TO)"/>
    <s v="10"/>
    <x v="2"/>
    <n v="61"/>
  </r>
  <r>
    <x v="0"/>
    <x v="2"/>
    <n v="64"/>
    <x v="1"/>
    <n v="610980000144"/>
    <x v="28"/>
    <s v="BRASÍLIA"/>
    <s v="DF"/>
    <s v="PRIVADO"/>
    <x v="16"/>
    <s v="KAREN ROSA HSP (DF/GO/MS/MT/TO)"/>
    <s v="20"/>
    <x v="0"/>
    <n v="4"/>
  </r>
  <r>
    <x v="0"/>
    <x v="2"/>
    <n v="64"/>
    <x v="1"/>
    <n v="610980000144"/>
    <x v="28"/>
    <s v="BRASÍLIA"/>
    <s v="DF"/>
    <s v="PRIVADO"/>
    <x v="17"/>
    <s v="(Vazio) ESP (AC/AM/AP/DF/GO/MA/MS/MT/PA/RO/RR/TO)"/>
    <s v="10"/>
    <x v="2"/>
    <n v="4"/>
  </r>
  <r>
    <x v="0"/>
    <x v="2"/>
    <n v="64"/>
    <x v="1"/>
    <n v="28481233000172"/>
    <x v="196"/>
    <s v="BRASÍLIA"/>
    <s v="DF"/>
    <s v="PRIVADO"/>
    <x v="16"/>
    <s v="KAREN ROSA HSP (DF/GO/MS/MT/TO)"/>
    <s v="20"/>
    <x v="0"/>
    <n v="160"/>
  </r>
  <r>
    <x v="0"/>
    <x v="2"/>
    <n v="64"/>
    <x v="1"/>
    <n v="28481233000172"/>
    <x v="196"/>
    <s v="BRASÍLIA"/>
    <s v="DF"/>
    <s v="PRIVADO"/>
    <x v="17"/>
    <s v="(Vazio) ESP (AC/AM/AP/DF/GO/MA/MS/MT/PA/RO/RR/TO)"/>
    <s v="10"/>
    <x v="2"/>
    <n v="160"/>
  </r>
  <r>
    <x v="0"/>
    <x v="2"/>
    <n v="64"/>
    <x v="1"/>
    <n v="61590410001287"/>
    <x v="197"/>
    <s v="BRASÍLIA"/>
    <s v="DF"/>
    <s v="PRIVADO"/>
    <x v="16"/>
    <s v="KAREN ROSA HSP (DF/GO/MS/MT/TO)"/>
    <s v="20"/>
    <x v="0"/>
    <n v="15"/>
  </r>
  <r>
    <x v="0"/>
    <x v="2"/>
    <n v="64"/>
    <x v="1"/>
    <n v="61590410001287"/>
    <x v="197"/>
    <s v="BRASÍLIA"/>
    <s v="DF"/>
    <s v="PRIVADO"/>
    <x v="17"/>
    <s v="(Vazio) ESP (AC/AM/AP/DF/GO/MA/MS/MT/PA/RO/RR/TO)"/>
    <s v="10"/>
    <x v="2"/>
    <n v="15"/>
  </r>
  <r>
    <x v="0"/>
    <x v="2"/>
    <n v="64"/>
    <x v="1"/>
    <n v="1277573000120"/>
    <x v="33"/>
    <s v="GOIÂNIA"/>
    <s v="GO"/>
    <s v="PRIVADO"/>
    <x v="16"/>
    <s v="KAREN ROSA HSP (DF/GO/MS/MT/TO)"/>
    <s v="20"/>
    <x v="0"/>
    <n v="3"/>
  </r>
  <r>
    <x v="0"/>
    <x v="2"/>
    <n v="64"/>
    <x v="1"/>
    <n v="1277573000120"/>
    <x v="33"/>
    <s v="GOIÂNIA"/>
    <s v="GO"/>
    <s v="PRIVADO"/>
    <x v="1"/>
    <s v="(Vazio) EMH (AL/BA/CE/GO/MS/MT/PB/PE/PI/RN/SE/TO)"/>
    <s v="30"/>
    <x v="1"/>
    <n v="3"/>
  </r>
  <r>
    <x v="0"/>
    <x v="2"/>
    <n v="64"/>
    <x v="1"/>
    <n v="1277573000120"/>
    <x v="33"/>
    <s v="GOIÂNIA"/>
    <s v="GO"/>
    <s v="PRIVADO"/>
    <x v="17"/>
    <s v="(Vazio) ESP (AC/AM/AP/DF/GO/MA/MS/MT/PA/RO/RR/TO)"/>
    <s v="10"/>
    <x v="2"/>
    <n v="3"/>
  </r>
  <r>
    <x v="0"/>
    <x v="2"/>
    <n v="64"/>
    <x v="1"/>
    <n v="2284062001170"/>
    <x v="140"/>
    <s v="SÃO LUÍS"/>
    <s v="MA"/>
    <s v="PRIVADO"/>
    <x v="3"/>
    <s v="KLEBER SILVA HSP (CE/MA/PI)"/>
    <s v="20"/>
    <x v="0"/>
    <n v="30"/>
  </r>
  <r>
    <x v="0"/>
    <x v="2"/>
    <n v="64"/>
    <x v="1"/>
    <n v="2284062001170"/>
    <x v="140"/>
    <s v="SÃO LUÍS"/>
    <s v="MA"/>
    <s v="PRIVADO"/>
    <x v="17"/>
    <s v="(Vazio) ESP (AC/AM/AP/DF/GO/MA/MS/MT/PA/RO/RR/TO)"/>
    <s v="10"/>
    <x v="2"/>
    <n v="30"/>
  </r>
  <r>
    <x v="0"/>
    <x v="2"/>
    <n v="64"/>
    <x v="1"/>
    <n v="3925419000142"/>
    <x v="198"/>
    <s v="CUIABÁ"/>
    <s v="MT"/>
    <s v="PRIVADO"/>
    <x v="16"/>
    <s v="KAREN ROSA HSP (DF/GO/MS/MT/TO)"/>
    <s v="20"/>
    <x v="0"/>
    <n v="4"/>
  </r>
  <r>
    <x v="0"/>
    <x v="2"/>
    <n v="64"/>
    <x v="1"/>
    <n v="3925419000142"/>
    <x v="198"/>
    <s v="CUIABÁ"/>
    <s v="MT"/>
    <s v="PRIVADO"/>
    <x v="1"/>
    <s v="(Vazio) EMH (AL/BA/CE/GO/MS/MT/PB/PE/PI/RN/SE/TO)"/>
    <s v="30"/>
    <x v="1"/>
    <n v="4"/>
  </r>
  <r>
    <x v="0"/>
    <x v="2"/>
    <n v="64"/>
    <x v="1"/>
    <n v="3925419000142"/>
    <x v="198"/>
    <s v="CUIABÁ"/>
    <s v="MT"/>
    <s v="PRIVADO"/>
    <x v="17"/>
    <s v="(Vazio) ESP (AC/AM/AP/DF/GO/MA/MS/MT/PA/RO/RR/TO)"/>
    <s v="10"/>
    <x v="2"/>
    <n v="4"/>
  </r>
  <r>
    <x v="0"/>
    <x v="2"/>
    <n v="64"/>
    <x v="1"/>
    <n v="24232886008303"/>
    <x v="199"/>
    <s v="SANTARÉM"/>
    <s v="PA"/>
    <s v="PRIVADO"/>
    <x v="17"/>
    <s v="(Vazio) ESP (AC/AM/AP/DF/GO/MA/MS/MT/PA/RO/RR/TO)"/>
    <s v="10"/>
    <x v="2"/>
    <n v="2"/>
  </r>
  <r>
    <x v="0"/>
    <x v="2"/>
    <n v="64"/>
    <x v="1"/>
    <n v="24232886008303"/>
    <x v="199"/>
    <s v="SANTARÉM"/>
    <s v="PA"/>
    <s v="PRIVADO"/>
    <x v="27"/>
    <s v="(Vazio) HSP (AC/AM/AP/PA/RO/RR)"/>
    <s v="20"/>
    <x v="0"/>
    <n v="2"/>
  </r>
  <r>
    <x v="0"/>
    <x v="2"/>
    <n v="64"/>
    <x v="1"/>
    <n v="24232886008303"/>
    <x v="199"/>
    <s v="SANTARÉM"/>
    <s v="PA"/>
    <s v="PRIVADO"/>
    <x v="28"/>
    <s v="WLADIMIR CAMPELO EMH (AC/AM/AP/PA/RO/RR/DF)"/>
    <s v="30"/>
    <x v="1"/>
    <n v="2"/>
  </r>
  <r>
    <x v="0"/>
    <x v="2"/>
    <n v="64"/>
    <x v="1"/>
    <n v="6047087001291"/>
    <x v="200"/>
    <s v="OLINDA"/>
    <s v="PE"/>
    <s v="PRIVADO"/>
    <x v="8"/>
    <s v="LENILSON SILVA HSP (PB/PE/RN)"/>
    <s v="20"/>
    <x v="0"/>
    <n v="3"/>
  </r>
  <r>
    <x v="0"/>
    <x v="2"/>
    <n v="64"/>
    <x v="1"/>
    <n v="6047087001291"/>
    <x v="200"/>
    <s v="OLINDA"/>
    <s v="PE"/>
    <s v="PRIVADO"/>
    <x v="1"/>
    <s v="(Vazio) EMH (AL/BA/CE/GO/MS/MT/PB/PE/PI/RN/SE/TO)"/>
    <s v="30"/>
    <x v="1"/>
    <n v="3"/>
  </r>
  <r>
    <x v="0"/>
    <x v="2"/>
    <n v="64"/>
    <x v="1"/>
    <n v="6047087001291"/>
    <x v="200"/>
    <s v="OLINDA"/>
    <s v="PE"/>
    <s v="PRIVADO"/>
    <x v="2"/>
    <s v="VALERIA BRAGA ESP (CE/MA/PI/BA/AL/SE/PB/PE/RN)"/>
    <s v="10"/>
    <x v="2"/>
    <n v="3"/>
  </r>
  <r>
    <x v="0"/>
    <x v="2"/>
    <n v="64"/>
    <x v="1"/>
    <n v="6047087009276"/>
    <x v="201"/>
    <s v="RECIFE"/>
    <s v="PE"/>
    <s v="PRIVADO"/>
    <x v="8"/>
    <s v="LENILSON SILVA HSP (PB/PE/RN)"/>
    <s v="20"/>
    <x v="0"/>
    <n v="10"/>
  </r>
  <r>
    <x v="0"/>
    <x v="2"/>
    <n v="64"/>
    <x v="1"/>
    <n v="6047087009276"/>
    <x v="201"/>
    <s v="RECIFE"/>
    <s v="PE"/>
    <s v="PRIVADO"/>
    <x v="1"/>
    <s v="(Vazio) EMH (AL/BA/CE/GO/MS/MT/PB/PE/PI/RN/SE/TO)"/>
    <s v="30"/>
    <x v="1"/>
    <n v="10"/>
  </r>
  <r>
    <x v="0"/>
    <x v="2"/>
    <n v="64"/>
    <x v="1"/>
    <n v="6047087009276"/>
    <x v="201"/>
    <s v="RECIFE"/>
    <s v="PE"/>
    <s v="PRIVADO"/>
    <x v="2"/>
    <s v="VALERIA BRAGA ESP (CE/MA/PI/BA/AL/SE/PB/PE/RN)"/>
    <s v="10"/>
    <x v="2"/>
    <n v="10"/>
  </r>
  <r>
    <x v="0"/>
    <x v="2"/>
    <n v="64"/>
    <x v="1"/>
    <n v="10892164000124"/>
    <x v="35"/>
    <s v="RECIFE"/>
    <s v="PE"/>
    <s v="PRIVADO"/>
    <x v="8"/>
    <s v="LENILSON SILVA HSP (PB/PE/RN)"/>
    <s v="20"/>
    <x v="0"/>
    <n v="10"/>
  </r>
  <r>
    <x v="0"/>
    <x v="2"/>
    <n v="64"/>
    <x v="1"/>
    <n v="10892164000124"/>
    <x v="35"/>
    <s v="RECIFE"/>
    <s v="PE"/>
    <s v="PRIVADO"/>
    <x v="1"/>
    <s v="(Vazio) EMH (AL/BA/CE/GO/MS/MT/PB/PE/PI/RN/SE/TO)"/>
    <s v="30"/>
    <x v="1"/>
    <n v="10"/>
  </r>
  <r>
    <x v="0"/>
    <x v="2"/>
    <n v="64"/>
    <x v="1"/>
    <n v="10892164000124"/>
    <x v="35"/>
    <s v="RECIFE"/>
    <s v="PE"/>
    <s v="PRIVADO"/>
    <x v="2"/>
    <s v="VALERIA BRAGA ESP (CE/MA/PI/BA/AL/SE/PB/PE/RN)"/>
    <s v="10"/>
    <x v="2"/>
    <n v="10"/>
  </r>
  <r>
    <x v="0"/>
    <x v="2"/>
    <n v="64"/>
    <x v="1"/>
    <n v="8562523000133"/>
    <x v="39"/>
    <s v="DUQUE DE CAXIAS"/>
    <s v="RJ"/>
    <s v="PRIVADO"/>
    <x v="18"/>
    <s v="EVELINE GOULART ESP (RJ)"/>
    <s v="10"/>
    <x v="2"/>
    <n v="4"/>
  </r>
  <r>
    <x v="0"/>
    <x v="2"/>
    <n v="64"/>
    <x v="1"/>
    <n v="8562523000133"/>
    <x v="39"/>
    <s v="DUQUE DE CAXIAS"/>
    <s v="RJ"/>
    <s v="PRIVADO"/>
    <x v="19"/>
    <s v="MARCUS BASTOS HSP (RJ)"/>
    <s v="20"/>
    <x v="0"/>
    <n v="4"/>
  </r>
  <r>
    <x v="0"/>
    <x v="2"/>
    <n v="64"/>
    <x v="1"/>
    <n v="8562523000133"/>
    <x v="39"/>
    <s v="DUQUE DE CAXIAS"/>
    <s v="RJ"/>
    <s v="PRIVADO"/>
    <x v="11"/>
    <s v="(Vazio) EMH (PR/RS/SC)"/>
    <s v="30"/>
    <x v="1"/>
    <n v="4"/>
  </r>
  <r>
    <x v="0"/>
    <x v="2"/>
    <n v="64"/>
    <x v="1"/>
    <n v="60884855001207"/>
    <x v="42"/>
    <s v="NITERÓI"/>
    <s v="RJ"/>
    <s v="PRIVADO"/>
    <x v="18"/>
    <s v="EVELINE GOULART ESP (RJ)"/>
    <s v="10"/>
    <x v="2"/>
    <n v="41"/>
  </r>
  <r>
    <x v="0"/>
    <x v="2"/>
    <n v="64"/>
    <x v="1"/>
    <n v="60884855001207"/>
    <x v="42"/>
    <s v="NITERÓI"/>
    <s v="RJ"/>
    <s v="PRIVADO"/>
    <x v="11"/>
    <s v="(Vazio) EMH (PR/RS/SC)"/>
    <s v="30"/>
    <x v="1"/>
    <n v="41"/>
  </r>
  <r>
    <x v="0"/>
    <x v="2"/>
    <n v="64"/>
    <x v="1"/>
    <n v="60884855001207"/>
    <x v="42"/>
    <s v="NITERÓI"/>
    <s v="RJ"/>
    <s v="PRIVADO"/>
    <x v="20"/>
    <s v="ROMEU SOARES HSP (RJ)"/>
    <s v="20"/>
    <x v="0"/>
    <n v="41"/>
  </r>
  <r>
    <x v="0"/>
    <x v="2"/>
    <n v="64"/>
    <x v="1"/>
    <n v="31671480000308"/>
    <x v="43"/>
    <s v="NITERÓI"/>
    <s v="RJ"/>
    <s v="PRIVADO"/>
    <x v="18"/>
    <s v="EVELINE GOULART ESP (RJ)"/>
    <s v="10"/>
    <x v="2"/>
    <n v="11"/>
  </r>
  <r>
    <x v="0"/>
    <x v="2"/>
    <n v="64"/>
    <x v="1"/>
    <n v="31671480000308"/>
    <x v="43"/>
    <s v="NITERÓI"/>
    <s v="RJ"/>
    <s v="PRIVADO"/>
    <x v="11"/>
    <s v="(Vazio) EMH (PR/RS/SC)"/>
    <s v="30"/>
    <x v="1"/>
    <n v="11"/>
  </r>
  <r>
    <x v="0"/>
    <x v="2"/>
    <n v="64"/>
    <x v="1"/>
    <n v="31671480000308"/>
    <x v="43"/>
    <s v="NITERÓI"/>
    <s v="RJ"/>
    <s v="PRIVADO"/>
    <x v="20"/>
    <s v="ROMEU SOARES HSP (RJ)"/>
    <s v="20"/>
    <x v="0"/>
    <n v="11"/>
  </r>
  <r>
    <x v="0"/>
    <x v="2"/>
    <n v="64"/>
    <x v="1"/>
    <n v="60922168000348"/>
    <x v="113"/>
    <s v="RIO DE JANEIRO"/>
    <s v="RJ"/>
    <s v="PRIVADO"/>
    <x v="18"/>
    <s v="EVELINE GOULART ESP (RJ)"/>
    <s v="10"/>
    <x v="2"/>
    <n v="13"/>
  </r>
  <r>
    <x v="0"/>
    <x v="2"/>
    <n v="64"/>
    <x v="1"/>
    <n v="60922168000348"/>
    <x v="113"/>
    <s v="RIO DE JANEIRO"/>
    <s v="RJ"/>
    <s v="PRIVADO"/>
    <x v="11"/>
    <s v="(Vazio) EMH (PR/RS/SC)"/>
    <s v="30"/>
    <x v="1"/>
    <n v="13"/>
  </r>
  <r>
    <x v="0"/>
    <x v="2"/>
    <n v="64"/>
    <x v="1"/>
    <n v="60922168000348"/>
    <x v="113"/>
    <s v="RIO DE JANEIRO"/>
    <s v="RJ"/>
    <s v="PRIVADO"/>
    <x v="20"/>
    <s v="ROMEU SOARES HSP (RJ)"/>
    <s v="20"/>
    <x v="0"/>
    <n v="13"/>
  </r>
  <r>
    <x v="0"/>
    <x v="2"/>
    <n v="64"/>
    <x v="1"/>
    <n v="29435005005198"/>
    <x v="46"/>
    <s v="RIO DE JANEIRO"/>
    <s v="RJ"/>
    <s v="PRIVADO"/>
    <x v="18"/>
    <s v="EVELINE GOULART ESP (RJ)"/>
    <s v="10"/>
    <x v="2"/>
    <n v="16"/>
  </r>
  <r>
    <x v="0"/>
    <x v="2"/>
    <n v="64"/>
    <x v="1"/>
    <n v="29435005005198"/>
    <x v="46"/>
    <s v="RIO DE JANEIRO"/>
    <s v="RJ"/>
    <s v="PRIVADO"/>
    <x v="11"/>
    <s v="(Vazio) EMH (PR/RS/SC)"/>
    <s v="30"/>
    <x v="1"/>
    <n v="16"/>
  </r>
  <r>
    <x v="0"/>
    <x v="2"/>
    <n v="64"/>
    <x v="1"/>
    <n v="29435005005198"/>
    <x v="46"/>
    <s v="RIO DE JANEIRO"/>
    <s v="RJ"/>
    <s v="PRIVADO"/>
    <x v="20"/>
    <s v="ROMEU SOARES HSP (RJ)"/>
    <s v="20"/>
    <x v="0"/>
    <n v="16"/>
  </r>
  <r>
    <x v="0"/>
    <x v="2"/>
    <n v="64"/>
    <x v="1"/>
    <n v="29435005006160"/>
    <x v="47"/>
    <s v="RIO DE JANEIRO"/>
    <s v="RJ"/>
    <s v="PRIVADO"/>
    <x v="18"/>
    <s v="EVELINE GOULART ESP (RJ)"/>
    <s v="10"/>
    <x v="2"/>
    <n v="20"/>
  </r>
  <r>
    <x v="0"/>
    <x v="2"/>
    <n v="64"/>
    <x v="1"/>
    <n v="29435005006160"/>
    <x v="47"/>
    <s v="RIO DE JANEIRO"/>
    <s v="RJ"/>
    <s v="PRIVADO"/>
    <x v="11"/>
    <s v="(Vazio) EMH (PR/RS/SC)"/>
    <s v="30"/>
    <x v="1"/>
    <n v="20"/>
  </r>
  <r>
    <x v="0"/>
    <x v="2"/>
    <n v="64"/>
    <x v="1"/>
    <n v="29435005006160"/>
    <x v="47"/>
    <s v="RIO DE JANEIRO"/>
    <s v="RJ"/>
    <s v="PRIVADO"/>
    <x v="20"/>
    <s v="ROMEU SOARES HSP (RJ)"/>
    <s v="20"/>
    <x v="0"/>
    <n v="20"/>
  </r>
  <r>
    <x v="0"/>
    <x v="2"/>
    <n v="64"/>
    <x v="1"/>
    <n v="31635857000454"/>
    <x v="114"/>
    <s v="RIO DE JANEIRO"/>
    <s v="RJ"/>
    <s v="PRIVADO"/>
    <x v="18"/>
    <s v="EVELINE GOULART ESP (RJ)"/>
    <s v="10"/>
    <x v="2"/>
    <n v="3"/>
  </r>
  <r>
    <x v="0"/>
    <x v="2"/>
    <n v="64"/>
    <x v="1"/>
    <n v="31635857000454"/>
    <x v="114"/>
    <s v="RIO DE JANEIRO"/>
    <s v="RJ"/>
    <s v="PRIVADO"/>
    <x v="11"/>
    <s v="(Vazio) EMH (PR/RS/SC)"/>
    <s v="30"/>
    <x v="1"/>
    <n v="3"/>
  </r>
  <r>
    <x v="0"/>
    <x v="2"/>
    <n v="64"/>
    <x v="1"/>
    <n v="31635857000454"/>
    <x v="114"/>
    <s v="RIO DE JANEIRO"/>
    <s v="RJ"/>
    <s v="PRIVADO"/>
    <x v="20"/>
    <s v="ROMEU SOARES HSP (RJ)"/>
    <s v="20"/>
    <x v="0"/>
    <n v="3"/>
  </r>
  <r>
    <x v="0"/>
    <x v="2"/>
    <n v="64"/>
    <x v="1"/>
    <n v="73696718000219"/>
    <x v="147"/>
    <s v="RIO DE JANEIRO"/>
    <s v="RJ"/>
    <s v="PRIVADO"/>
    <x v="18"/>
    <s v="EVELINE GOULART ESP (RJ)"/>
    <s v="10"/>
    <x v="2"/>
    <n v="5"/>
  </r>
  <r>
    <x v="0"/>
    <x v="2"/>
    <n v="64"/>
    <x v="1"/>
    <n v="73696718000219"/>
    <x v="147"/>
    <s v="RIO DE JANEIRO"/>
    <s v="RJ"/>
    <s v="PRIVADO"/>
    <x v="19"/>
    <s v="MARCUS BASTOS HSP (RJ)"/>
    <s v="20"/>
    <x v="0"/>
    <n v="5"/>
  </r>
  <r>
    <x v="0"/>
    <x v="2"/>
    <n v="64"/>
    <x v="1"/>
    <n v="73696718000219"/>
    <x v="147"/>
    <s v="RIO DE JANEIRO"/>
    <s v="RJ"/>
    <s v="PRIVADO"/>
    <x v="11"/>
    <s v="(Vazio) EMH (PR/RS/SC)"/>
    <s v="30"/>
    <x v="1"/>
    <n v="5"/>
  </r>
  <r>
    <x v="0"/>
    <x v="2"/>
    <n v="64"/>
    <x v="1"/>
    <n v="6047087000996"/>
    <x v="50"/>
    <s v="RIO DE JANEIRO"/>
    <s v="RJ"/>
    <s v="PRIVADO"/>
    <x v="18"/>
    <s v="EVELINE GOULART ESP (RJ)"/>
    <s v="10"/>
    <x v="2"/>
    <n v="4"/>
  </r>
  <r>
    <x v="0"/>
    <x v="2"/>
    <n v="64"/>
    <x v="1"/>
    <n v="6047087000996"/>
    <x v="50"/>
    <s v="RIO DE JANEIRO"/>
    <s v="RJ"/>
    <s v="PRIVADO"/>
    <x v="11"/>
    <s v="(Vazio) EMH (PR/RS/SC)"/>
    <s v="30"/>
    <x v="1"/>
    <n v="4"/>
  </r>
  <r>
    <x v="0"/>
    <x v="2"/>
    <n v="64"/>
    <x v="1"/>
    <n v="6047087000996"/>
    <x v="50"/>
    <s v="RIO DE JANEIRO"/>
    <s v="RJ"/>
    <s v="PRIVADO"/>
    <x v="20"/>
    <s v="ROMEU SOARES HSP (RJ)"/>
    <s v="20"/>
    <x v="0"/>
    <n v="4"/>
  </r>
  <r>
    <x v="0"/>
    <x v="2"/>
    <n v="64"/>
    <x v="1"/>
    <n v="34058123000103"/>
    <x v="202"/>
    <s v="RIO DE JANEIRO"/>
    <s v="RJ"/>
    <s v="PRIVADO"/>
    <x v="18"/>
    <s v="EVELINE GOULART ESP (RJ)"/>
    <s v="10"/>
    <x v="2"/>
    <n v="2"/>
  </r>
  <r>
    <x v="0"/>
    <x v="2"/>
    <n v="64"/>
    <x v="1"/>
    <n v="34058123000103"/>
    <x v="202"/>
    <s v="RIO DE JANEIRO"/>
    <s v="RJ"/>
    <s v="PRIVADO"/>
    <x v="11"/>
    <s v="(Vazio) EMH (PR/RS/SC)"/>
    <s v="30"/>
    <x v="1"/>
    <n v="2"/>
  </r>
  <r>
    <x v="0"/>
    <x v="2"/>
    <n v="64"/>
    <x v="1"/>
    <n v="34058123000103"/>
    <x v="202"/>
    <s v="RIO DE JANEIRO"/>
    <s v="RJ"/>
    <s v="PRIVADO"/>
    <x v="20"/>
    <s v="ROMEU SOARES HSP (RJ)"/>
    <s v="20"/>
    <x v="0"/>
    <n v="2"/>
  </r>
  <r>
    <x v="0"/>
    <x v="2"/>
    <n v="64"/>
    <x v="1"/>
    <n v="9578217000158"/>
    <x v="115"/>
    <s v="RIO DE JANEIRO"/>
    <s v="RJ"/>
    <s v="PRIVADO"/>
    <x v="18"/>
    <s v="EVELINE GOULART ESP (RJ)"/>
    <s v="10"/>
    <x v="2"/>
    <n v="1"/>
  </r>
  <r>
    <x v="0"/>
    <x v="2"/>
    <n v="64"/>
    <x v="1"/>
    <n v="9578217000158"/>
    <x v="115"/>
    <s v="RIO DE JANEIRO"/>
    <s v="RJ"/>
    <s v="PRIVADO"/>
    <x v="11"/>
    <s v="(Vazio) EMH (PR/RS/SC)"/>
    <s v="30"/>
    <x v="1"/>
    <n v="1"/>
  </r>
  <r>
    <x v="0"/>
    <x v="2"/>
    <n v="64"/>
    <x v="1"/>
    <n v="9578217000158"/>
    <x v="115"/>
    <s v="RIO DE JANEIRO"/>
    <s v="RJ"/>
    <s v="PRIVADO"/>
    <x v="20"/>
    <s v="ROMEU SOARES HSP (RJ)"/>
    <s v="20"/>
    <x v="0"/>
    <n v="1"/>
  </r>
  <r>
    <x v="0"/>
    <x v="2"/>
    <n v="64"/>
    <x v="1"/>
    <n v="6047087001020"/>
    <x v="53"/>
    <s v="RIO DE JANEIRO"/>
    <s v="RJ"/>
    <s v="PRIVADO"/>
    <x v="18"/>
    <s v="EVELINE GOULART ESP (RJ)"/>
    <s v="10"/>
    <x v="2"/>
    <n v="44"/>
  </r>
  <r>
    <x v="0"/>
    <x v="2"/>
    <n v="64"/>
    <x v="1"/>
    <n v="6047087001020"/>
    <x v="53"/>
    <s v="RIO DE JANEIRO"/>
    <s v="RJ"/>
    <s v="PRIVADO"/>
    <x v="11"/>
    <s v="(Vazio) EMH (PR/RS/SC)"/>
    <s v="30"/>
    <x v="1"/>
    <n v="44"/>
  </r>
  <r>
    <x v="0"/>
    <x v="2"/>
    <n v="64"/>
    <x v="1"/>
    <n v="6047087001020"/>
    <x v="53"/>
    <s v="RIO DE JANEIRO"/>
    <s v="RJ"/>
    <s v="PRIVADO"/>
    <x v="20"/>
    <s v="ROMEU SOARES HSP (RJ)"/>
    <s v="20"/>
    <x v="0"/>
    <n v="44"/>
  </r>
  <r>
    <x v="0"/>
    <x v="2"/>
    <n v="64"/>
    <x v="1"/>
    <n v="8100676002102"/>
    <x v="54"/>
    <s v="RIO DE JANEIRO"/>
    <s v="RJ"/>
    <s v="PRIVADO"/>
    <x v="18"/>
    <s v="EVELINE GOULART ESP (RJ)"/>
    <s v="10"/>
    <x v="2"/>
    <n v="23"/>
  </r>
  <r>
    <x v="0"/>
    <x v="2"/>
    <n v="64"/>
    <x v="1"/>
    <n v="8100676002102"/>
    <x v="54"/>
    <s v="RIO DE JANEIRO"/>
    <s v="RJ"/>
    <s v="PRIVADO"/>
    <x v="11"/>
    <s v="(Vazio) EMH (PR/RS/SC)"/>
    <s v="30"/>
    <x v="1"/>
    <n v="23"/>
  </r>
  <r>
    <x v="0"/>
    <x v="2"/>
    <n v="64"/>
    <x v="1"/>
    <n v="8100676002102"/>
    <x v="54"/>
    <s v="RIO DE JANEIRO"/>
    <s v="RJ"/>
    <s v="PRIVADO"/>
    <x v="20"/>
    <s v="ROMEU SOARES HSP (RJ)"/>
    <s v="20"/>
    <x v="0"/>
    <n v="23"/>
  </r>
  <r>
    <x v="0"/>
    <x v="2"/>
    <n v="64"/>
    <x v="1"/>
    <n v="60884855001630"/>
    <x v="55"/>
    <s v="RIO DE JANEIRO"/>
    <s v="RJ"/>
    <s v="PRIVADO"/>
    <x v="18"/>
    <s v="EVELINE GOULART ESP (RJ)"/>
    <s v="10"/>
    <x v="2"/>
    <n v="43"/>
  </r>
  <r>
    <x v="0"/>
    <x v="2"/>
    <n v="64"/>
    <x v="1"/>
    <n v="60884855001630"/>
    <x v="55"/>
    <s v="RIO DE JANEIRO"/>
    <s v="RJ"/>
    <s v="PRIVADO"/>
    <x v="19"/>
    <s v="MARCUS BASTOS HSP (RJ)"/>
    <s v="20"/>
    <x v="0"/>
    <n v="43"/>
  </r>
  <r>
    <x v="0"/>
    <x v="2"/>
    <n v="64"/>
    <x v="1"/>
    <n v="60884855001630"/>
    <x v="55"/>
    <s v="RIO DE JANEIRO"/>
    <s v="RJ"/>
    <s v="PRIVADO"/>
    <x v="11"/>
    <s v="(Vazio) EMH (PR/RS/SC)"/>
    <s v="30"/>
    <x v="1"/>
    <n v="43"/>
  </r>
  <r>
    <x v="0"/>
    <x v="2"/>
    <n v="64"/>
    <x v="1"/>
    <n v="8850962000222"/>
    <x v="58"/>
    <s v="RIO DE JANEIRO"/>
    <s v="RJ"/>
    <s v="PRIVADO"/>
    <x v="18"/>
    <s v="EVELINE GOULART ESP (RJ)"/>
    <s v="10"/>
    <x v="2"/>
    <n v="56"/>
  </r>
  <r>
    <x v="0"/>
    <x v="2"/>
    <n v="64"/>
    <x v="1"/>
    <n v="8850962000222"/>
    <x v="58"/>
    <s v="RIO DE JANEIRO"/>
    <s v="RJ"/>
    <s v="PRIVADO"/>
    <x v="11"/>
    <s v="(Vazio) EMH (PR/RS/SC)"/>
    <s v="30"/>
    <x v="1"/>
    <n v="56"/>
  </r>
  <r>
    <x v="0"/>
    <x v="2"/>
    <n v="64"/>
    <x v="1"/>
    <n v="8850962000222"/>
    <x v="58"/>
    <s v="RIO DE JANEIRO"/>
    <s v="RJ"/>
    <s v="PRIVADO"/>
    <x v="20"/>
    <s v="ROMEU SOARES HSP (RJ)"/>
    <s v="20"/>
    <x v="0"/>
    <n v="56"/>
  </r>
  <r>
    <x v="0"/>
    <x v="2"/>
    <n v="64"/>
    <x v="1"/>
    <n v="394544021263"/>
    <x v="203"/>
    <s v="RIO DE JANEIRO"/>
    <s v="RJ"/>
    <s v="PUBLICO"/>
    <x v="18"/>
    <s v="EVELINE GOULART ESP (RJ)"/>
    <s v="10"/>
    <x v="2"/>
    <n v="30"/>
  </r>
  <r>
    <x v="0"/>
    <x v="2"/>
    <n v="64"/>
    <x v="1"/>
    <n v="394544021263"/>
    <x v="203"/>
    <s v="RIO DE JANEIRO"/>
    <s v="RJ"/>
    <s v="PUBLICO"/>
    <x v="19"/>
    <s v="MARCUS BASTOS HSP (RJ)"/>
    <s v="20"/>
    <x v="0"/>
    <n v="30"/>
  </r>
  <r>
    <x v="0"/>
    <x v="2"/>
    <n v="64"/>
    <x v="1"/>
    <n v="394544021263"/>
    <x v="203"/>
    <s v="RIO DE JANEIRO"/>
    <s v="RJ"/>
    <s v="PUBLICO"/>
    <x v="11"/>
    <s v="(Vazio) EMH (PR/RS/SC)"/>
    <s v="30"/>
    <x v="1"/>
    <n v="30"/>
  </r>
  <r>
    <x v="0"/>
    <x v="2"/>
    <n v="64"/>
    <x v="1"/>
    <n v="33419482000259"/>
    <x v="118"/>
    <s v="RIO DE JANEIRO"/>
    <s v="RJ"/>
    <s v="PRIVADO"/>
    <x v="18"/>
    <s v="EVELINE GOULART ESP (RJ)"/>
    <s v="10"/>
    <x v="2"/>
    <n v="2"/>
  </r>
  <r>
    <x v="0"/>
    <x v="2"/>
    <n v="64"/>
    <x v="1"/>
    <n v="33419482000259"/>
    <x v="118"/>
    <s v="RIO DE JANEIRO"/>
    <s v="RJ"/>
    <s v="PRIVADO"/>
    <x v="11"/>
    <s v="(Vazio) EMH (PR/RS/SC)"/>
    <s v="30"/>
    <x v="1"/>
    <n v="2"/>
  </r>
  <r>
    <x v="0"/>
    <x v="2"/>
    <n v="64"/>
    <x v="1"/>
    <n v="33419482000259"/>
    <x v="118"/>
    <s v="RIO DE JANEIRO"/>
    <s v="RJ"/>
    <s v="PRIVADO"/>
    <x v="20"/>
    <s v="ROMEU SOARES HSP (RJ)"/>
    <s v="20"/>
    <x v="0"/>
    <n v="2"/>
  </r>
  <r>
    <x v="0"/>
    <x v="2"/>
    <n v="64"/>
    <x v="1"/>
    <n v="9219138000584"/>
    <x v="60"/>
    <s v="RIO DE JANEIRO"/>
    <s v="RJ"/>
    <s v="PRIVADO"/>
    <x v="18"/>
    <s v="EVELINE GOULART ESP (RJ)"/>
    <s v="10"/>
    <x v="2"/>
    <n v="2"/>
  </r>
  <r>
    <x v="0"/>
    <x v="2"/>
    <n v="64"/>
    <x v="1"/>
    <n v="9219138000584"/>
    <x v="60"/>
    <s v="RIO DE JANEIRO"/>
    <s v="RJ"/>
    <s v="PRIVADO"/>
    <x v="19"/>
    <s v="MARCUS BASTOS HSP (RJ)"/>
    <s v="20"/>
    <x v="0"/>
    <n v="2"/>
  </r>
  <r>
    <x v="0"/>
    <x v="2"/>
    <n v="64"/>
    <x v="1"/>
    <n v="9219138000584"/>
    <x v="60"/>
    <s v="RIO DE JANEIRO"/>
    <s v="RJ"/>
    <s v="PRIVADO"/>
    <x v="11"/>
    <s v="(Vazio) EMH (PR/RS/SC)"/>
    <s v="30"/>
    <x v="1"/>
    <n v="2"/>
  </r>
  <r>
    <x v="0"/>
    <x v="2"/>
    <n v="64"/>
    <x v="1"/>
    <n v="29435005009851"/>
    <x v="64"/>
    <s v="NATAL"/>
    <s v="RN"/>
    <s v="PRIVADO"/>
    <x v="8"/>
    <s v="LENILSON SILVA HSP (PB/PE/RN)"/>
    <s v="20"/>
    <x v="0"/>
    <n v="130"/>
  </r>
  <r>
    <x v="0"/>
    <x v="2"/>
    <n v="64"/>
    <x v="1"/>
    <n v="29435005009851"/>
    <x v="64"/>
    <s v="NATAL"/>
    <s v="RN"/>
    <s v="PRIVADO"/>
    <x v="1"/>
    <s v="(Vazio) EMH (AL/BA/CE/GO/MS/MT/PB/PE/PI/RN/SE/TO)"/>
    <s v="30"/>
    <x v="1"/>
    <n v="130"/>
  </r>
  <r>
    <x v="0"/>
    <x v="2"/>
    <n v="64"/>
    <x v="1"/>
    <n v="29435005009851"/>
    <x v="64"/>
    <s v="NATAL"/>
    <s v="RN"/>
    <s v="PRIVADO"/>
    <x v="2"/>
    <s v="VALERIA BRAGA ESP (CE/MA/PI/BA/AL/SE/PB/PE/RN)"/>
    <s v="10"/>
    <x v="2"/>
    <n v="130"/>
  </r>
  <r>
    <x v="0"/>
    <x v="2"/>
    <n v="64"/>
    <x v="1"/>
    <n v="820737000150"/>
    <x v="65"/>
    <s v="NATAL"/>
    <s v="RN"/>
    <s v="PRIVADO"/>
    <x v="8"/>
    <s v="LENILSON SILVA HSP (PB/PE/RN)"/>
    <s v="20"/>
    <x v="0"/>
    <n v="10"/>
  </r>
  <r>
    <x v="0"/>
    <x v="2"/>
    <n v="64"/>
    <x v="1"/>
    <n v="820737000150"/>
    <x v="65"/>
    <s v="NATAL"/>
    <s v="RN"/>
    <s v="PRIVADO"/>
    <x v="1"/>
    <s v="(Vazio) EMH (AL/BA/CE/GO/MS/MT/PB/PE/PI/RN/SE/TO)"/>
    <s v="30"/>
    <x v="1"/>
    <n v="10"/>
  </r>
  <r>
    <x v="0"/>
    <x v="2"/>
    <n v="64"/>
    <x v="1"/>
    <n v="820737000150"/>
    <x v="65"/>
    <s v="NATAL"/>
    <s v="RN"/>
    <s v="PRIVADO"/>
    <x v="2"/>
    <s v="VALERIA BRAGA ESP (CE/MA/PI/BA/AL/SE/PB/PE/RN)"/>
    <s v="10"/>
    <x v="2"/>
    <n v="10"/>
  </r>
  <r>
    <x v="0"/>
    <x v="2"/>
    <n v="64"/>
    <x v="1"/>
    <n v="1507901000137"/>
    <x v="150"/>
    <s v="NATAL"/>
    <s v="RN"/>
    <s v="PRIVADO"/>
    <x v="8"/>
    <s v="LENILSON SILVA HSP (PB/PE/RN)"/>
    <s v="20"/>
    <x v="0"/>
    <n v="8"/>
  </r>
  <r>
    <x v="0"/>
    <x v="2"/>
    <n v="64"/>
    <x v="1"/>
    <n v="1507901000137"/>
    <x v="150"/>
    <s v="NATAL"/>
    <s v="RN"/>
    <s v="PRIVADO"/>
    <x v="1"/>
    <s v="(Vazio) EMH (AL/BA/CE/GO/MS/MT/PB/PE/PI/RN/SE/TO)"/>
    <s v="30"/>
    <x v="1"/>
    <n v="8"/>
  </r>
  <r>
    <x v="0"/>
    <x v="2"/>
    <n v="64"/>
    <x v="1"/>
    <n v="1507901000137"/>
    <x v="150"/>
    <s v="NATAL"/>
    <s v="RN"/>
    <s v="PRIVADO"/>
    <x v="2"/>
    <s v="VALERIA BRAGA ESP (CE/MA/PI/BA/AL/SE/PB/PE/RN)"/>
    <s v="10"/>
    <x v="2"/>
    <n v="8"/>
  </r>
  <r>
    <x v="0"/>
    <x v="2"/>
    <n v="64"/>
    <x v="1"/>
    <n v="81887838001112"/>
    <x v="120"/>
    <s v="SÃO GONÇALO DO AMARANTE"/>
    <s v="RN"/>
    <s v="PRIVADO"/>
    <x v="8"/>
    <s v="LENILSON SILVA HSP (PB/PE/RN)"/>
    <s v="20"/>
    <x v="0"/>
    <n v="50"/>
  </r>
  <r>
    <x v="0"/>
    <x v="2"/>
    <n v="64"/>
    <x v="1"/>
    <n v="81887838001112"/>
    <x v="120"/>
    <s v="SÃO GONÇALO DO AMARANTE"/>
    <s v="RN"/>
    <s v="PRIVADO"/>
    <x v="1"/>
    <s v="(Vazio) EMH (AL/BA/CE/GO/MS/MT/PB/PE/PI/RN/SE/TO)"/>
    <s v="30"/>
    <x v="1"/>
    <n v="50"/>
  </r>
  <r>
    <x v="0"/>
    <x v="2"/>
    <n v="64"/>
    <x v="1"/>
    <n v="81887838001112"/>
    <x v="120"/>
    <s v="SÃO GONÇALO DO AMARANTE"/>
    <s v="RN"/>
    <s v="PRIVADO"/>
    <x v="2"/>
    <s v="VALERIA BRAGA ESP (CE/MA/PI/BA/AL/SE/PB/PE/RN)"/>
    <s v="10"/>
    <x v="2"/>
    <n v="50"/>
  </r>
  <r>
    <x v="0"/>
    <x v="2"/>
    <n v="64"/>
    <x v="1"/>
    <n v="92685833000151"/>
    <x v="175"/>
    <s v="PORTO ALEGRE"/>
    <s v="RS"/>
    <s v="PRIVADO"/>
    <x v="9"/>
    <s v="ALINE FONSECA HSP (RS)"/>
    <s v="20"/>
    <x v="0"/>
    <n v="40"/>
  </r>
  <r>
    <x v="0"/>
    <x v="2"/>
    <n v="64"/>
    <x v="1"/>
    <n v="92685833000151"/>
    <x v="175"/>
    <s v="PORTO ALEGRE"/>
    <s v="RS"/>
    <s v="PRIVADO"/>
    <x v="10"/>
    <s v="MICHELE MORAES ESP (PR/SC/RS)"/>
    <s v="10"/>
    <x v="2"/>
    <n v="40"/>
  </r>
  <r>
    <x v="0"/>
    <x v="2"/>
    <n v="64"/>
    <x v="1"/>
    <n v="92685833000151"/>
    <x v="175"/>
    <s v="PORTO ALEGRE"/>
    <s v="RS"/>
    <s v="PRIVADO"/>
    <x v="11"/>
    <s v="(Vazio) EMH (PR/RS/SC)"/>
    <s v="30"/>
    <x v="1"/>
    <n v="40"/>
  </r>
  <r>
    <x v="0"/>
    <x v="2"/>
    <n v="64"/>
    <x v="1"/>
    <n v="87020517000120"/>
    <x v="66"/>
    <s v="PORTO ALEGRE"/>
    <s v="RS"/>
    <s v="PUBLICO"/>
    <x v="9"/>
    <s v="ALINE FONSECA HSP (RS)"/>
    <s v="20"/>
    <x v="0"/>
    <n v="26"/>
  </r>
  <r>
    <x v="0"/>
    <x v="2"/>
    <n v="64"/>
    <x v="1"/>
    <n v="87020517000120"/>
    <x v="66"/>
    <s v="PORTO ALEGRE"/>
    <s v="RS"/>
    <s v="PUBLICO"/>
    <x v="10"/>
    <s v="MICHELE MORAES ESP (PR/SC/RS)"/>
    <s v="10"/>
    <x v="2"/>
    <n v="26"/>
  </r>
  <r>
    <x v="0"/>
    <x v="2"/>
    <n v="64"/>
    <x v="1"/>
    <n v="87020517000120"/>
    <x v="66"/>
    <s v="PORTO ALEGRE"/>
    <s v="RS"/>
    <s v="PUBLICO"/>
    <x v="11"/>
    <s v="(Vazio) EMH (PR/RS/SC)"/>
    <s v="30"/>
    <x v="1"/>
    <n v="26"/>
  </r>
  <r>
    <x v="0"/>
    <x v="2"/>
    <n v="64"/>
    <x v="1"/>
    <n v="92741016000254"/>
    <x v="67"/>
    <s v="PORTO ALEGRE"/>
    <s v="RS"/>
    <s v="PRIVADO"/>
    <x v="9"/>
    <s v="ALINE FONSECA HSP (RS)"/>
    <s v="20"/>
    <x v="0"/>
    <n v="5"/>
  </r>
  <r>
    <x v="0"/>
    <x v="2"/>
    <n v="64"/>
    <x v="1"/>
    <n v="92741016000254"/>
    <x v="67"/>
    <s v="PORTO ALEGRE"/>
    <s v="RS"/>
    <s v="PRIVADO"/>
    <x v="10"/>
    <s v="MICHELE MORAES ESP (PR/SC/RS)"/>
    <s v="10"/>
    <x v="2"/>
    <n v="5"/>
  </r>
  <r>
    <x v="0"/>
    <x v="2"/>
    <n v="64"/>
    <x v="1"/>
    <n v="92741016000254"/>
    <x v="67"/>
    <s v="PORTO ALEGRE"/>
    <s v="RS"/>
    <s v="PRIVADO"/>
    <x v="11"/>
    <s v="(Vazio) EMH (PR/RS/SC)"/>
    <s v="30"/>
    <x v="1"/>
    <n v="5"/>
  </r>
  <r>
    <x v="0"/>
    <x v="2"/>
    <n v="64"/>
    <x v="1"/>
    <n v="92963560000160"/>
    <x v="152"/>
    <s v="PORTO ALEGRE"/>
    <s v="RS"/>
    <s v="PUBLICO"/>
    <x v="9"/>
    <s v="ALINE FONSECA HSP (RS)"/>
    <s v="20"/>
    <x v="0"/>
    <n v="20"/>
  </r>
  <r>
    <x v="0"/>
    <x v="2"/>
    <n v="64"/>
    <x v="1"/>
    <n v="92963560000160"/>
    <x v="152"/>
    <s v="PORTO ALEGRE"/>
    <s v="RS"/>
    <s v="PUBLICO"/>
    <x v="10"/>
    <s v="MICHELE MORAES ESP (PR/SC/RS)"/>
    <s v="10"/>
    <x v="2"/>
    <n v="20"/>
  </r>
  <r>
    <x v="0"/>
    <x v="2"/>
    <n v="64"/>
    <x v="1"/>
    <n v="92963560000160"/>
    <x v="152"/>
    <s v="PORTO ALEGRE"/>
    <s v="RS"/>
    <s v="PUBLICO"/>
    <x v="11"/>
    <s v="(Vazio) EMH (PR/RS/SC)"/>
    <s v="30"/>
    <x v="1"/>
    <n v="20"/>
  </r>
  <r>
    <x v="0"/>
    <x v="2"/>
    <n v="64"/>
    <x v="1"/>
    <n v="1880344000103"/>
    <x v="204"/>
    <s v="BLUMENAU"/>
    <s v="SC"/>
    <s v="PRIVADO"/>
    <x v="12"/>
    <s v="FERNANDA BORNHAUSEN HSP (SC/PR)"/>
    <s v="20"/>
    <x v="0"/>
    <n v="1"/>
  </r>
  <r>
    <x v="0"/>
    <x v="2"/>
    <n v="64"/>
    <x v="1"/>
    <n v="1880344000103"/>
    <x v="204"/>
    <s v="BLUMENAU"/>
    <s v="SC"/>
    <s v="PRIVADO"/>
    <x v="10"/>
    <s v="MICHELE MORAES ESP (PR/SC/RS)"/>
    <s v="10"/>
    <x v="2"/>
    <n v="1"/>
  </r>
  <r>
    <x v="0"/>
    <x v="2"/>
    <n v="64"/>
    <x v="1"/>
    <n v="1880344000103"/>
    <x v="204"/>
    <s v="BLUMENAU"/>
    <s v="SC"/>
    <s v="PRIVADO"/>
    <x v="11"/>
    <s v="(Vazio) EMH (PR/RS/SC)"/>
    <s v="30"/>
    <x v="1"/>
    <n v="1"/>
  </r>
  <r>
    <x v="0"/>
    <x v="2"/>
    <n v="64"/>
    <x v="1"/>
    <n v="60922168005226"/>
    <x v="70"/>
    <s v="BLUMENAU"/>
    <s v="SC"/>
    <s v="PRIVADO"/>
    <x v="12"/>
    <s v="FERNANDA BORNHAUSEN HSP (SC/PR)"/>
    <s v="20"/>
    <x v="0"/>
    <n v="1"/>
  </r>
  <r>
    <x v="0"/>
    <x v="2"/>
    <n v="64"/>
    <x v="1"/>
    <n v="60922168005226"/>
    <x v="70"/>
    <s v="BLUMENAU"/>
    <s v="SC"/>
    <s v="PRIVADO"/>
    <x v="10"/>
    <s v="MICHELE MORAES ESP (PR/SC/RS)"/>
    <s v="10"/>
    <x v="2"/>
    <n v="1"/>
  </r>
  <r>
    <x v="0"/>
    <x v="2"/>
    <n v="64"/>
    <x v="1"/>
    <n v="60922168005226"/>
    <x v="70"/>
    <s v="BLUMENAU"/>
    <s v="SC"/>
    <s v="PRIVADO"/>
    <x v="11"/>
    <s v="(Vazio) EMH (PR/RS/SC)"/>
    <s v="30"/>
    <x v="1"/>
    <n v="1"/>
  </r>
  <r>
    <x v="0"/>
    <x v="2"/>
    <n v="64"/>
    <x v="1"/>
    <n v="83884999000106"/>
    <x v="205"/>
    <s v="FLORIANÓPOLIS"/>
    <s v="SC"/>
    <s v="PRIVADO"/>
    <x v="12"/>
    <s v="FERNANDA BORNHAUSEN HSP (SC/PR)"/>
    <s v="20"/>
    <x v="0"/>
    <n v="2"/>
  </r>
  <r>
    <x v="0"/>
    <x v="2"/>
    <n v="64"/>
    <x v="1"/>
    <n v="83884999000106"/>
    <x v="205"/>
    <s v="FLORIANÓPOLIS"/>
    <s v="SC"/>
    <s v="PRIVADO"/>
    <x v="10"/>
    <s v="MICHELE MORAES ESP (PR/SC/RS)"/>
    <s v="10"/>
    <x v="2"/>
    <n v="2"/>
  </r>
  <r>
    <x v="0"/>
    <x v="2"/>
    <n v="64"/>
    <x v="1"/>
    <n v="83884999000106"/>
    <x v="205"/>
    <s v="FLORIANÓPOLIS"/>
    <s v="SC"/>
    <s v="PRIVADO"/>
    <x v="11"/>
    <s v="(Vazio) EMH (PR/RS/SC)"/>
    <s v="30"/>
    <x v="1"/>
    <n v="2"/>
  </r>
  <r>
    <x v="0"/>
    <x v="2"/>
    <n v="64"/>
    <x v="1"/>
    <n v="84694405000167"/>
    <x v="206"/>
    <s v="JOINVILLE"/>
    <s v="SC"/>
    <s v="PRIVADO"/>
    <x v="12"/>
    <s v="FERNANDA BORNHAUSEN HSP (SC/PR)"/>
    <s v="20"/>
    <x v="0"/>
    <n v="1"/>
  </r>
  <r>
    <x v="0"/>
    <x v="2"/>
    <n v="64"/>
    <x v="1"/>
    <n v="84694405000167"/>
    <x v="206"/>
    <s v="JOINVILLE"/>
    <s v="SC"/>
    <s v="PRIVADO"/>
    <x v="10"/>
    <s v="MICHELE MORAES ESP (PR/SC/RS)"/>
    <s v="10"/>
    <x v="2"/>
    <n v="1"/>
  </r>
  <r>
    <x v="0"/>
    <x v="2"/>
    <n v="64"/>
    <x v="1"/>
    <n v="84694405000167"/>
    <x v="206"/>
    <s v="JOINVILLE"/>
    <s v="SC"/>
    <s v="PRIVADO"/>
    <x v="11"/>
    <s v="(Vazio) EMH (PR/RS/SC)"/>
    <s v="30"/>
    <x v="1"/>
    <n v="1"/>
  </r>
  <r>
    <x v="0"/>
    <x v="2"/>
    <n v="64"/>
    <x v="1"/>
    <n v="13356779000124"/>
    <x v="207"/>
    <s v="ARACAJU"/>
    <s v="SE"/>
    <s v="PRIVADO"/>
    <x v="0"/>
    <s v="LAIS MAGALHAES HSP (BA/AL/SE)"/>
    <s v="20"/>
    <x v="0"/>
    <n v="8"/>
  </r>
  <r>
    <x v="0"/>
    <x v="2"/>
    <n v="64"/>
    <x v="1"/>
    <n v="13356779000124"/>
    <x v="207"/>
    <s v="ARACAJU"/>
    <s v="SE"/>
    <s v="PRIVADO"/>
    <x v="1"/>
    <s v="(Vazio) EMH (AL/BA/CE/GO/MS/MT/PB/PE/PI/RN/SE/TO)"/>
    <s v="30"/>
    <x v="1"/>
    <n v="8"/>
  </r>
  <r>
    <x v="0"/>
    <x v="2"/>
    <n v="64"/>
    <x v="1"/>
    <n v="13356779000124"/>
    <x v="207"/>
    <s v="ARACAJU"/>
    <s v="SE"/>
    <s v="PRIVADO"/>
    <x v="2"/>
    <s v="VALERIA BRAGA ESP (CE/MA/PI/BA/AL/SE/PB/PE/RN)"/>
    <s v="10"/>
    <x v="2"/>
    <n v="8"/>
  </r>
  <r>
    <x v="0"/>
    <x v="2"/>
    <n v="64"/>
    <x v="1"/>
    <n v="46020301000269"/>
    <x v="72"/>
    <s v="CAMPINAS"/>
    <s v="SP"/>
    <s v="PRIVADO"/>
    <x v="21"/>
    <s v="ARTUR JUNIOR HSP (SPI)"/>
    <s v="20"/>
    <x v="0"/>
    <n v="1"/>
  </r>
  <r>
    <x v="0"/>
    <x v="2"/>
    <n v="64"/>
    <x v="1"/>
    <n v="46020301000269"/>
    <x v="72"/>
    <s v="CAMPINAS"/>
    <s v="SP"/>
    <s v="PRIVADO"/>
    <x v="22"/>
    <s v="BRUNA CLARO ESP (SPI)"/>
    <s v="10"/>
    <x v="2"/>
    <n v="1"/>
  </r>
  <r>
    <x v="0"/>
    <x v="2"/>
    <n v="64"/>
    <x v="1"/>
    <n v="46020301000269"/>
    <x v="72"/>
    <s v="CAMPINAS"/>
    <s v="SP"/>
    <s v="PRIVADO"/>
    <x v="14"/>
    <s v="(Vazio) EMH SPC/SPI"/>
    <s v="30"/>
    <x v="1"/>
    <n v="1"/>
  </r>
  <r>
    <x v="0"/>
    <x v="2"/>
    <n v="64"/>
    <x v="1"/>
    <n v="52314861000148"/>
    <x v="208"/>
    <s v="MATÃO"/>
    <s v="SP"/>
    <s v="PRIVADO"/>
    <x v="21"/>
    <s v="ARTUR JUNIOR HSP (SPI)"/>
    <s v="20"/>
    <x v="0"/>
    <n v="3"/>
  </r>
  <r>
    <x v="0"/>
    <x v="2"/>
    <n v="64"/>
    <x v="1"/>
    <n v="52314861000148"/>
    <x v="208"/>
    <s v="MATÃO"/>
    <s v="SP"/>
    <s v="PRIVADO"/>
    <x v="22"/>
    <s v="BRUNA CLARO ESP (SPI)"/>
    <s v="10"/>
    <x v="2"/>
    <n v="3"/>
  </r>
  <r>
    <x v="0"/>
    <x v="2"/>
    <n v="64"/>
    <x v="1"/>
    <n v="52314861000148"/>
    <x v="208"/>
    <s v="MATÃO"/>
    <s v="SP"/>
    <s v="PRIVADO"/>
    <x v="14"/>
    <s v="(Vazio) EMH SPC/SPI"/>
    <s v="30"/>
    <x v="1"/>
    <n v="3"/>
  </r>
  <r>
    <x v="0"/>
    <x v="2"/>
    <n v="64"/>
    <x v="1"/>
    <n v="57571275001760"/>
    <x v="157"/>
    <s v="SÃO BERNARDO DO CAMPO"/>
    <s v="SP"/>
    <s v="PRIVADO"/>
    <x v="23"/>
    <s v="ANTONIO TUNES HSP (SPC)"/>
    <s v="20"/>
    <x v="0"/>
    <n v="5"/>
  </r>
  <r>
    <x v="0"/>
    <x v="2"/>
    <n v="64"/>
    <x v="1"/>
    <n v="57571275001760"/>
    <x v="157"/>
    <s v="SÃO BERNARDO DO CAMPO"/>
    <s v="SP"/>
    <s v="PRIVADO"/>
    <x v="24"/>
    <s v="(Vazio) ESP SPC/SPI"/>
    <s v="10"/>
    <x v="2"/>
    <n v="5"/>
  </r>
  <r>
    <x v="0"/>
    <x v="2"/>
    <n v="64"/>
    <x v="1"/>
    <n v="60003761000129"/>
    <x v="81"/>
    <s v="SÃO JOSÉ DO RIO PRETO"/>
    <s v="SP"/>
    <s v="PRIVADO"/>
    <x v="21"/>
    <s v="ARTUR JUNIOR HSP (SPI)"/>
    <s v="20"/>
    <x v="0"/>
    <n v="91"/>
  </r>
  <r>
    <x v="0"/>
    <x v="2"/>
    <n v="64"/>
    <x v="1"/>
    <n v="60003761000129"/>
    <x v="81"/>
    <s v="SÃO JOSÉ DO RIO PRETO"/>
    <s v="SP"/>
    <s v="PRIVADO"/>
    <x v="22"/>
    <s v="BRUNA CLARO ESP (SPI)"/>
    <s v="10"/>
    <x v="2"/>
    <n v="91"/>
  </r>
  <r>
    <x v="0"/>
    <x v="2"/>
    <n v="64"/>
    <x v="1"/>
    <n v="60003761000129"/>
    <x v="81"/>
    <s v="SÃO JOSÉ DO RIO PRETO"/>
    <s v="SP"/>
    <s v="PRIVADO"/>
    <x v="14"/>
    <s v="(Vazio) EMH SPC/SPI"/>
    <s v="30"/>
    <x v="1"/>
    <n v="91"/>
  </r>
  <r>
    <x v="0"/>
    <x v="2"/>
    <n v="64"/>
    <x v="1"/>
    <n v="60992427000650"/>
    <x v="177"/>
    <s v="SÃO PAULO"/>
    <s v="SP"/>
    <s v="PRIVADO"/>
    <x v="24"/>
    <s v="(Vazio) ESP SPC/SPI"/>
    <s v="10"/>
    <x v="2"/>
    <n v="5"/>
  </r>
  <r>
    <x v="0"/>
    <x v="2"/>
    <n v="64"/>
    <x v="1"/>
    <n v="60992427000650"/>
    <x v="177"/>
    <s v="SÃO PAULO"/>
    <s v="SP"/>
    <s v="PRIVADO"/>
    <x v="15"/>
    <s v="TATHIANA PONCE HSP (SPC)"/>
    <s v="20"/>
    <x v="0"/>
    <n v="5"/>
  </r>
  <r>
    <x v="0"/>
    <x v="2"/>
    <n v="64"/>
    <x v="1"/>
    <n v="29435005009932"/>
    <x v="83"/>
    <s v="SÃO PAULO"/>
    <s v="SP"/>
    <s v="PRIVADO"/>
    <x v="23"/>
    <s v="ANTONIO TUNES HSP (SPC)"/>
    <s v="20"/>
    <x v="0"/>
    <n v="2"/>
  </r>
  <r>
    <x v="0"/>
    <x v="2"/>
    <n v="64"/>
    <x v="1"/>
    <n v="29435005009932"/>
    <x v="83"/>
    <s v="SÃO PAULO"/>
    <s v="SP"/>
    <s v="PRIVADO"/>
    <x v="24"/>
    <s v="(Vazio) ESP SPC/SPI"/>
    <s v="10"/>
    <x v="2"/>
    <n v="2"/>
  </r>
  <r>
    <x v="0"/>
    <x v="2"/>
    <n v="64"/>
    <x v="1"/>
    <n v="60884855000316"/>
    <x v="127"/>
    <s v="SÃO PAULO"/>
    <s v="SP"/>
    <s v="PRIVADO"/>
    <x v="24"/>
    <s v="(Vazio) ESP SPC/SPI"/>
    <s v="10"/>
    <x v="2"/>
    <n v="58"/>
  </r>
  <r>
    <x v="0"/>
    <x v="2"/>
    <n v="64"/>
    <x v="1"/>
    <n v="60884855000316"/>
    <x v="127"/>
    <s v="SÃO PAULO"/>
    <s v="SP"/>
    <s v="PRIVADO"/>
    <x v="15"/>
    <s v="TATHIANA PONCE HSP (SPC)"/>
    <s v="20"/>
    <x v="0"/>
    <n v="58"/>
  </r>
  <r>
    <x v="0"/>
    <x v="2"/>
    <n v="64"/>
    <x v="1"/>
    <n v="60726502000126"/>
    <x v="85"/>
    <s v="SÃO PAULO"/>
    <s v="SP"/>
    <s v="PRIVADO"/>
    <x v="24"/>
    <s v="(Vazio) ESP SPC/SPI"/>
    <s v="10"/>
    <x v="2"/>
    <n v="9"/>
  </r>
  <r>
    <x v="0"/>
    <x v="2"/>
    <n v="64"/>
    <x v="1"/>
    <n v="60726502000126"/>
    <x v="85"/>
    <s v="SÃO PAULO"/>
    <s v="SP"/>
    <s v="PRIVADO"/>
    <x v="15"/>
    <s v="TATHIANA PONCE HSP (SPC)"/>
    <s v="20"/>
    <x v="0"/>
    <n v="9"/>
  </r>
  <r>
    <x v="0"/>
    <x v="2"/>
    <n v="64"/>
    <x v="1"/>
    <n v="8100676000592"/>
    <x v="209"/>
    <s v="SÃO PAULO"/>
    <s v="SP"/>
    <s v="PRIVADO"/>
    <x v="13"/>
    <s v="JANAINA PALMIRO ESP (SPC)"/>
    <s v="10"/>
    <x v="2"/>
    <n v="12"/>
  </r>
  <r>
    <x v="0"/>
    <x v="2"/>
    <n v="64"/>
    <x v="1"/>
    <n v="8100676000592"/>
    <x v="209"/>
    <s v="SÃO PAULO"/>
    <s v="SP"/>
    <s v="PRIVADO"/>
    <x v="14"/>
    <s v="(Vazio) EMH SPC/SPI"/>
    <s v="30"/>
    <x v="1"/>
    <n v="12"/>
  </r>
  <r>
    <x v="0"/>
    <x v="2"/>
    <n v="64"/>
    <x v="1"/>
    <n v="8100676000592"/>
    <x v="209"/>
    <s v="SÃO PAULO"/>
    <s v="SP"/>
    <s v="PRIVADO"/>
    <x v="15"/>
    <s v="TATHIANA PONCE HSP (SPC)"/>
    <s v="20"/>
    <x v="0"/>
    <n v="12"/>
  </r>
  <r>
    <x v="0"/>
    <x v="2"/>
    <n v="64"/>
    <x v="1"/>
    <n v="8100676002455"/>
    <x v="86"/>
    <s v="SÃO PAULO"/>
    <s v="SP"/>
    <s v="PRIVADO"/>
    <x v="13"/>
    <s v="JANAINA PALMIRO ESP (SPC)"/>
    <s v="10"/>
    <x v="2"/>
    <n v="24"/>
  </r>
  <r>
    <x v="0"/>
    <x v="2"/>
    <n v="64"/>
    <x v="1"/>
    <n v="8100676002455"/>
    <x v="86"/>
    <s v="SÃO PAULO"/>
    <s v="SP"/>
    <s v="PRIVADO"/>
    <x v="14"/>
    <s v="(Vazio) EMH SPC/SPI"/>
    <s v="30"/>
    <x v="1"/>
    <n v="24"/>
  </r>
  <r>
    <x v="0"/>
    <x v="2"/>
    <n v="64"/>
    <x v="1"/>
    <n v="8100676002455"/>
    <x v="86"/>
    <s v="SÃO PAULO"/>
    <s v="SP"/>
    <s v="PRIVADO"/>
    <x v="15"/>
    <s v="TATHIANA PONCE HSP (SPC)"/>
    <s v="20"/>
    <x v="0"/>
    <n v="24"/>
  </r>
  <r>
    <x v="0"/>
    <x v="2"/>
    <n v="64"/>
    <x v="1"/>
    <n v="60448040000122"/>
    <x v="89"/>
    <s v="SÃO PAULO"/>
    <s v="SP"/>
    <s v="PUBLICO"/>
    <x v="25"/>
    <s v="CHRISTIANE GARCIA ESP (SPC)"/>
    <s v="30"/>
    <x v="1"/>
    <n v="151"/>
  </r>
  <r>
    <x v="0"/>
    <x v="2"/>
    <n v="64"/>
    <x v="1"/>
    <n v="60448040000122"/>
    <x v="89"/>
    <s v="SÃO PAULO"/>
    <s v="SP"/>
    <s v="PUBLICO"/>
    <x v="24"/>
    <s v="(Vazio) ESP SPC/SPI"/>
    <s v="10"/>
    <x v="2"/>
    <n v="151"/>
  </r>
  <r>
    <x v="0"/>
    <x v="2"/>
    <n v="64"/>
    <x v="1"/>
    <n v="60448040000122"/>
    <x v="89"/>
    <s v="SÃO PAULO"/>
    <s v="SP"/>
    <s v="PUBLICO"/>
    <x v="26"/>
    <s v="(Vago) HSP SPC"/>
    <s v="20"/>
    <x v="0"/>
    <n v="151"/>
  </r>
  <r>
    <x v="0"/>
    <x v="2"/>
    <n v="64"/>
    <x v="1"/>
    <n v="60453024000390"/>
    <x v="90"/>
    <s v="SÃO PAULO"/>
    <s v="SP"/>
    <s v="PRIVADO"/>
    <x v="24"/>
    <s v="(Vazio) ESP SPC/SPI"/>
    <s v="10"/>
    <x v="2"/>
    <n v="5"/>
  </r>
  <r>
    <x v="0"/>
    <x v="2"/>
    <n v="64"/>
    <x v="1"/>
    <n v="60453024000390"/>
    <x v="90"/>
    <s v="SÃO PAULO"/>
    <s v="SP"/>
    <s v="PRIVADO"/>
    <x v="15"/>
    <s v="TATHIANA PONCE HSP (SPC)"/>
    <s v="20"/>
    <x v="0"/>
    <n v="5"/>
  </r>
  <r>
    <x v="0"/>
    <x v="2"/>
    <n v="64"/>
    <x v="1"/>
    <n v="51722957012512"/>
    <x v="210"/>
    <s v="SÃO PAULO"/>
    <s v="SP"/>
    <s v="PRIVADO"/>
    <x v="13"/>
    <s v="JANAINA PALMIRO ESP (SPC)"/>
    <s v="10"/>
    <x v="2"/>
    <n v="6"/>
  </r>
  <r>
    <x v="0"/>
    <x v="2"/>
    <n v="64"/>
    <x v="1"/>
    <n v="51722957012512"/>
    <x v="210"/>
    <s v="SÃO PAULO"/>
    <s v="SP"/>
    <s v="PRIVADO"/>
    <x v="14"/>
    <s v="(Vazio) EMH SPC/SPI"/>
    <s v="30"/>
    <x v="1"/>
    <n v="6"/>
  </r>
  <r>
    <x v="0"/>
    <x v="2"/>
    <n v="64"/>
    <x v="1"/>
    <n v="51722957012512"/>
    <x v="210"/>
    <s v="SÃO PAULO"/>
    <s v="SP"/>
    <s v="PRIVADO"/>
    <x v="15"/>
    <s v="TATHIANA PONCE HSP (SPC)"/>
    <s v="20"/>
    <x v="0"/>
    <n v="6"/>
  </r>
  <r>
    <x v="0"/>
    <x v="2"/>
    <n v="64"/>
    <x v="1"/>
    <n v="60765823000130"/>
    <x v="92"/>
    <s v="SÃO PAULO"/>
    <s v="SP"/>
    <s v="PRIVADO"/>
    <x v="23"/>
    <s v="ANTONIO TUNES HSP (SPC)"/>
    <s v="20"/>
    <x v="0"/>
    <n v="32"/>
  </r>
  <r>
    <x v="0"/>
    <x v="2"/>
    <n v="64"/>
    <x v="1"/>
    <n v="60765823000130"/>
    <x v="92"/>
    <s v="SÃO PAULO"/>
    <s v="SP"/>
    <s v="PRIVADO"/>
    <x v="24"/>
    <s v="(Vazio) ESP SPC/SPI"/>
    <s v="10"/>
    <x v="2"/>
    <n v="32"/>
  </r>
  <r>
    <x v="0"/>
    <x v="2"/>
    <n v="64"/>
    <x v="1"/>
    <n v="461479009462"/>
    <x v="211"/>
    <s v="SÃO PAULO"/>
    <s v="SP"/>
    <s v="PRIVADO"/>
    <x v="24"/>
    <s v="(Vazio) ESP SPC/SPI"/>
    <s v="10"/>
    <x v="2"/>
    <n v="6"/>
  </r>
  <r>
    <x v="0"/>
    <x v="2"/>
    <n v="64"/>
    <x v="1"/>
    <n v="461479009462"/>
    <x v="211"/>
    <s v="SÃO PAULO"/>
    <s v="SP"/>
    <s v="PRIVADO"/>
    <x v="15"/>
    <s v="TATHIANA PONCE HSP (SPC)"/>
    <s v="20"/>
    <x v="0"/>
    <n v="6"/>
  </r>
  <r>
    <x v="0"/>
    <x v="2"/>
    <n v="64"/>
    <x v="1"/>
    <n v="60975737005110"/>
    <x v="131"/>
    <s v="SÃO PAULO"/>
    <s v="SP"/>
    <s v="PRIVADO"/>
    <x v="25"/>
    <s v="CHRISTIANE GARCIA ESP (SPC)"/>
    <s v="30"/>
    <x v="1"/>
    <n v="2"/>
  </r>
  <r>
    <x v="0"/>
    <x v="2"/>
    <n v="64"/>
    <x v="1"/>
    <n v="60975737005110"/>
    <x v="131"/>
    <s v="SÃO PAULO"/>
    <s v="SP"/>
    <s v="PRIVADO"/>
    <x v="13"/>
    <s v="JANAINA PALMIRO ESP (SPC)"/>
    <s v="10"/>
    <x v="2"/>
    <n v="2"/>
  </r>
  <r>
    <x v="0"/>
    <x v="2"/>
    <n v="64"/>
    <x v="1"/>
    <n v="60975737005110"/>
    <x v="131"/>
    <s v="SÃO PAULO"/>
    <s v="SP"/>
    <s v="PRIVADO"/>
    <x v="26"/>
    <s v="(Vago) HSP SPC"/>
    <s v="20"/>
    <x v="0"/>
    <n v="2"/>
  </r>
  <r>
    <x v="0"/>
    <x v="2"/>
    <n v="64"/>
    <x v="1"/>
    <n v="60975737001204"/>
    <x v="94"/>
    <s v="SÃO PAULO"/>
    <s v="SP"/>
    <s v="PRIVADO"/>
    <x v="25"/>
    <s v="CHRISTIANE GARCIA ESP (SPC)"/>
    <s v="30"/>
    <x v="1"/>
    <n v="8"/>
  </r>
  <r>
    <x v="0"/>
    <x v="2"/>
    <n v="64"/>
    <x v="1"/>
    <n v="60975737001204"/>
    <x v="94"/>
    <s v="SÃO PAULO"/>
    <s v="SP"/>
    <s v="PRIVADO"/>
    <x v="13"/>
    <s v="JANAINA PALMIRO ESP (SPC)"/>
    <s v="10"/>
    <x v="2"/>
    <n v="8"/>
  </r>
  <r>
    <x v="0"/>
    <x v="2"/>
    <n v="64"/>
    <x v="1"/>
    <n v="60975737001204"/>
    <x v="94"/>
    <s v="SÃO PAULO"/>
    <s v="SP"/>
    <s v="PRIVADO"/>
    <x v="26"/>
    <s v="(Vago) HSP SPC"/>
    <s v="20"/>
    <x v="0"/>
    <n v="8"/>
  </r>
  <r>
    <x v="0"/>
    <x v="2"/>
    <n v="64"/>
    <x v="1"/>
    <n v="6047087000210"/>
    <x v="161"/>
    <s v="SÃO PAULO"/>
    <s v="SP"/>
    <s v="PRIVADO"/>
    <x v="23"/>
    <s v="ANTONIO TUNES HSP (SPC)"/>
    <s v="20"/>
    <x v="0"/>
    <n v="23"/>
  </r>
  <r>
    <x v="0"/>
    <x v="2"/>
    <n v="64"/>
    <x v="1"/>
    <n v="6047087000210"/>
    <x v="161"/>
    <s v="SÃO PAULO"/>
    <s v="SP"/>
    <s v="PRIVADO"/>
    <x v="13"/>
    <s v="JANAINA PALMIRO ESP (SPC)"/>
    <s v="10"/>
    <x v="2"/>
    <n v="23"/>
  </r>
  <r>
    <x v="0"/>
    <x v="2"/>
    <n v="64"/>
    <x v="1"/>
    <n v="6047087000210"/>
    <x v="161"/>
    <s v="SÃO PAULO"/>
    <s v="SP"/>
    <s v="PRIVADO"/>
    <x v="14"/>
    <s v="(Vazio) EMH SPC/SPI"/>
    <s v="30"/>
    <x v="1"/>
    <n v="23"/>
  </r>
  <r>
    <x v="0"/>
    <x v="2"/>
    <n v="64"/>
    <x v="1"/>
    <n v="28290788000137"/>
    <x v="95"/>
    <s v="SÃO PAULO"/>
    <s v="SP"/>
    <s v="PRIVADO"/>
    <x v="23"/>
    <s v="ANTONIO TUNES HSP (SPC)"/>
    <s v="20"/>
    <x v="0"/>
    <n v="24"/>
  </r>
  <r>
    <x v="0"/>
    <x v="2"/>
    <n v="64"/>
    <x v="1"/>
    <n v="28290788000137"/>
    <x v="95"/>
    <s v="SÃO PAULO"/>
    <s v="SP"/>
    <s v="PRIVADO"/>
    <x v="13"/>
    <s v="JANAINA PALMIRO ESP (SPC)"/>
    <s v="10"/>
    <x v="2"/>
    <n v="24"/>
  </r>
  <r>
    <x v="0"/>
    <x v="2"/>
    <n v="64"/>
    <x v="1"/>
    <n v="28290788000137"/>
    <x v="95"/>
    <s v="SÃO PAULO"/>
    <s v="SP"/>
    <s v="PRIVADO"/>
    <x v="14"/>
    <s v="(Vazio) EMH SPC/SPI"/>
    <s v="30"/>
    <x v="1"/>
    <n v="24"/>
  </r>
  <r>
    <x v="0"/>
    <x v="2"/>
    <n v="64"/>
    <x v="1"/>
    <n v="62779145000190"/>
    <x v="97"/>
    <s v="SÃO PAULO"/>
    <s v="SP"/>
    <s v="PRIVADO"/>
    <x v="25"/>
    <s v="CHRISTIANE GARCIA ESP (SPC)"/>
    <s v="30"/>
    <x v="1"/>
    <n v="6"/>
  </r>
  <r>
    <x v="0"/>
    <x v="2"/>
    <n v="64"/>
    <x v="1"/>
    <n v="62779145000190"/>
    <x v="97"/>
    <s v="SÃO PAULO"/>
    <s v="SP"/>
    <s v="PRIVADO"/>
    <x v="13"/>
    <s v="JANAINA PALMIRO ESP (SPC)"/>
    <s v="10"/>
    <x v="2"/>
    <n v="6"/>
  </r>
  <r>
    <x v="0"/>
    <x v="2"/>
    <n v="64"/>
    <x v="1"/>
    <n v="62779145000190"/>
    <x v="97"/>
    <s v="SÃO PAULO"/>
    <s v="SP"/>
    <s v="PRIVADO"/>
    <x v="26"/>
    <s v="(Vago) HSP SPC"/>
    <s v="20"/>
    <x v="0"/>
    <n v="6"/>
  </r>
  <r>
    <x v="0"/>
    <x v="2"/>
    <n v="64"/>
    <x v="1"/>
    <n v="44649812028490"/>
    <x v="182"/>
    <s v="SÃO PAULO"/>
    <s v="SP"/>
    <s v="PRIVADO"/>
    <x v="24"/>
    <s v="(Vazio) ESP SPC/SPI"/>
    <s v="10"/>
    <x v="2"/>
    <n v="5"/>
  </r>
  <r>
    <x v="0"/>
    <x v="2"/>
    <n v="64"/>
    <x v="1"/>
    <n v="44649812028490"/>
    <x v="182"/>
    <s v="SÃO PAULO"/>
    <s v="SP"/>
    <s v="PRIVADO"/>
    <x v="15"/>
    <s v="TATHIANA PONCE HSP (SPC)"/>
    <s v="20"/>
    <x v="0"/>
    <n v="5"/>
  </r>
  <r>
    <x v="0"/>
    <x v="2"/>
    <n v="64"/>
    <x v="1"/>
    <n v="61599908000158"/>
    <x v="98"/>
    <s v="SÃO PAULO"/>
    <s v="SP"/>
    <s v="PRIVADO"/>
    <x v="24"/>
    <s v="(Vazio) ESP SPC/SPI"/>
    <s v="10"/>
    <x v="2"/>
    <n v="30"/>
  </r>
  <r>
    <x v="0"/>
    <x v="2"/>
    <n v="64"/>
    <x v="1"/>
    <n v="61599908000158"/>
    <x v="98"/>
    <s v="SÃO PAULO"/>
    <s v="SP"/>
    <s v="PRIVADO"/>
    <x v="15"/>
    <s v="TATHIANA PONCE HSP (SPC)"/>
    <s v="20"/>
    <x v="0"/>
    <n v="30"/>
  </r>
  <r>
    <x v="0"/>
    <x v="2"/>
    <n v="64"/>
    <x v="1"/>
    <n v="60961422000155"/>
    <x v="99"/>
    <s v="SÃO PAULO"/>
    <s v="SP"/>
    <s v="PRIVADO"/>
    <x v="23"/>
    <s v="ANTONIO TUNES HSP (SPC)"/>
    <s v="20"/>
    <x v="0"/>
    <n v="17"/>
  </r>
  <r>
    <x v="0"/>
    <x v="2"/>
    <n v="64"/>
    <x v="1"/>
    <n v="60961422000155"/>
    <x v="99"/>
    <s v="SÃO PAULO"/>
    <s v="SP"/>
    <s v="PRIVADO"/>
    <x v="13"/>
    <s v="JANAINA PALMIRO ESP (SPC)"/>
    <s v="10"/>
    <x v="2"/>
    <n v="17"/>
  </r>
  <r>
    <x v="0"/>
    <x v="2"/>
    <n v="64"/>
    <x v="1"/>
    <n v="60961422000155"/>
    <x v="99"/>
    <s v="SÃO PAULO"/>
    <s v="SP"/>
    <s v="PRIVADO"/>
    <x v="14"/>
    <s v="(Vazio) EMH SPC/SPI"/>
    <s v="30"/>
    <x v="1"/>
    <n v="17"/>
  </r>
  <r>
    <x v="0"/>
    <x v="2"/>
    <n v="64"/>
    <x v="1"/>
    <n v="61590410000124"/>
    <x v="100"/>
    <s v="SÃO PAULO"/>
    <s v="SP"/>
    <s v="PRIVADO"/>
    <x v="25"/>
    <s v="CHRISTIANE GARCIA ESP (SPC)"/>
    <s v="30"/>
    <x v="1"/>
    <n v="112"/>
  </r>
  <r>
    <x v="0"/>
    <x v="2"/>
    <n v="64"/>
    <x v="1"/>
    <n v="61590410000124"/>
    <x v="100"/>
    <s v="SÃO PAULO"/>
    <s v="SP"/>
    <s v="PRIVADO"/>
    <x v="24"/>
    <s v="(Vazio) ESP SPC/SPI"/>
    <s v="10"/>
    <x v="2"/>
    <n v="112"/>
  </r>
  <r>
    <x v="0"/>
    <x v="2"/>
    <n v="64"/>
    <x v="1"/>
    <n v="61590410000124"/>
    <x v="100"/>
    <s v="SÃO PAULO"/>
    <s v="SP"/>
    <s v="PRIVADO"/>
    <x v="26"/>
    <s v="(Vago) HSP SPC"/>
    <s v="20"/>
    <x v="0"/>
    <n v="112"/>
  </r>
  <r>
    <x v="0"/>
    <x v="2"/>
    <n v="64"/>
    <x v="1"/>
    <n v="19803199000114"/>
    <x v="101"/>
    <s v="SÃO PAULO"/>
    <s v="SP"/>
    <s v="PRIVADO"/>
    <x v="21"/>
    <s v="ARTUR JUNIOR HSP (SPI)"/>
    <s v="20"/>
    <x v="0"/>
    <n v="5"/>
  </r>
  <r>
    <x v="0"/>
    <x v="2"/>
    <n v="64"/>
    <x v="1"/>
    <n v="19803199000114"/>
    <x v="101"/>
    <s v="SÃO PAULO"/>
    <s v="SP"/>
    <s v="PRIVADO"/>
    <x v="22"/>
    <s v="BRUNA CLARO ESP (SPI)"/>
    <s v="10"/>
    <x v="2"/>
    <n v="5"/>
  </r>
  <r>
    <x v="0"/>
    <x v="2"/>
    <n v="64"/>
    <x v="1"/>
    <n v="19803199000114"/>
    <x v="101"/>
    <s v="SÃO PAULO"/>
    <s v="SP"/>
    <s v="PRIVADO"/>
    <x v="14"/>
    <s v="(Vazio) EMH SPC/SPI"/>
    <s v="30"/>
    <x v="1"/>
    <n v="5"/>
  </r>
  <r>
    <x v="0"/>
    <x v="2"/>
    <n v="64"/>
    <x v="1"/>
    <n v="60975737007245"/>
    <x v="102"/>
    <s v="TAUBATÉ"/>
    <s v="SP"/>
    <s v="PRIVADO"/>
    <x v="13"/>
    <s v="JANAINA PALMIRO ESP (SPC)"/>
    <s v="10"/>
    <x v="2"/>
    <n v="3"/>
  </r>
  <r>
    <x v="0"/>
    <x v="2"/>
    <n v="64"/>
    <x v="1"/>
    <n v="60975737007245"/>
    <x v="102"/>
    <s v="TAUBATÉ"/>
    <s v="SP"/>
    <s v="PRIVADO"/>
    <x v="14"/>
    <s v="(Vazio) EMH SPC/SPI"/>
    <s v="30"/>
    <x v="1"/>
    <n v="3"/>
  </r>
  <r>
    <x v="0"/>
    <x v="2"/>
    <n v="64"/>
    <x v="1"/>
    <n v="60975737007245"/>
    <x v="102"/>
    <s v="TAUBATÉ"/>
    <s v="SP"/>
    <s v="PRIVADO"/>
    <x v="15"/>
    <s v="TATHIANA PONCE HSP (SPC)"/>
    <s v="20"/>
    <x v="0"/>
    <n v="3"/>
  </r>
  <r>
    <x v="0"/>
    <x v="2"/>
    <n v="62"/>
    <x v="2"/>
    <n v="4159778000107"/>
    <x v="191"/>
    <s v="MANAUS"/>
    <s v="AM"/>
    <s v="PRIVADO"/>
    <x v="17"/>
    <s v="(Vazio) ESP (AC/AM/AP/DF/GO/MA/MS/MT/PA/RO/RR/TO)"/>
    <s v="10"/>
    <x v="2"/>
    <n v="2"/>
  </r>
  <r>
    <x v="0"/>
    <x v="2"/>
    <n v="62"/>
    <x v="2"/>
    <n v="4159778000107"/>
    <x v="191"/>
    <s v="MANAUS"/>
    <s v="AM"/>
    <s v="PRIVADO"/>
    <x v="27"/>
    <s v="(Vazio) HSP (AC/AM/AP/PA/RO/RR)"/>
    <s v="20"/>
    <x v="0"/>
    <n v="2"/>
  </r>
  <r>
    <x v="0"/>
    <x v="2"/>
    <n v="62"/>
    <x v="2"/>
    <n v="4159778000107"/>
    <x v="191"/>
    <s v="MANAUS"/>
    <s v="AM"/>
    <s v="PRIVADO"/>
    <x v="28"/>
    <s v="WLADIMIR CAMPELO EMH (AC/AM/AP/PA/RO/RR/DF)"/>
    <s v="30"/>
    <x v="1"/>
    <n v="2"/>
  </r>
  <r>
    <x v="0"/>
    <x v="2"/>
    <n v="62"/>
    <x v="2"/>
    <n v="13952064000134"/>
    <x v="13"/>
    <s v="SALVADOR"/>
    <s v="BA"/>
    <s v="PRIVADO"/>
    <x v="0"/>
    <s v="LAIS MAGALHAES HSP (BA/AL/SE)"/>
    <s v="20"/>
    <x v="0"/>
    <n v="2"/>
  </r>
  <r>
    <x v="0"/>
    <x v="2"/>
    <n v="62"/>
    <x v="2"/>
    <n v="13952064000134"/>
    <x v="13"/>
    <s v="SALVADOR"/>
    <s v="BA"/>
    <s v="PRIVADO"/>
    <x v="1"/>
    <s v="(Vazio) EMH (AL/BA/CE/GO/MS/MT/PB/PE/PI/RN/SE/TO)"/>
    <s v="30"/>
    <x v="1"/>
    <n v="2"/>
  </r>
  <r>
    <x v="0"/>
    <x v="2"/>
    <n v="62"/>
    <x v="2"/>
    <n v="13952064000134"/>
    <x v="13"/>
    <s v="SALVADOR"/>
    <s v="BA"/>
    <s v="PRIVADO"/>
    <x v="2"/>
    <s v="VALERIA BRAGA ESP (CE/MA/PI/BA/AL/SE/PB/PE/RN)"/>
    <s v="10"/>
    <x v="2"/>
    <n v="2"/>
  </r>
  <r>
    <x v="0"/>
    <x v="2"/>
    <n v="62"/>
    <x v="2"/>
    <n v="5816630000152"/>
    <x v="134"/>
    <s v="SALVADOR"/>
    <s v="BA"/>
    <s v="PUBLICO"/>
    <x v="0"/>
    <s v="LAIS MAGALHAES HSP (BA/AL/SE)"/>
    <s v="20"/>
    <x v="0"/>
    <n v="17"/>
  </r>
  <r>
    <x v="0"/>
    <x v="2"/>
    <n v="62"/>
    <x v="2"/>
    <n v="5816630000152"/>
    <x v="134"/>
    <s v="SALVADOR"/>
    <s v="BA"/>
    <s v="PUBLICO"/>
    <x v="1"/>
    <s v="(Vazio) EMH (AL/BA/CE/GO/MS/MT/PB/PE/PI/RN/SE/TO)"/>
    <s v="30"/>
    <x v="1"/>
    <n v="17"/>
  </r>
  <r>
    <x v="0"/>
    <x v="2"/>
    <n v="62"/>
    <x v="2"/>
    <n v="5816630000152"/>
    <x v="134"/>
    <s v="SALVADOR"/>
    <s v="BA"/>
    <s v="PUBLICO"/>
    <x v="2"/>
    <s v="VALERIA BRAGA ESP (CE/MA/PI/BA/AL/SE/PB/PE/RN)"/>
    <s v="10"/>
    <x v="2"/>
    <n v="17"/>
  </r>
  <r>
    <x v="0"/>
    <x v="2"/>
    <n v="62"/>
    <x v="2"/>
    <n v="13016092000140"/>
    <x v="15"/>
    <s v="SALVADOR"/>
    <s v="BA"/>
    <s v="PRIVADO"/>
    <x v="0"/>
    <s v="LAIS MAGALHAES HSP (BA/AL/SE)"/>
    <s v="20"/>
    <x v="0"/>
    <n v="18"/>
  </r>
  <r>
    <x v="0"/>
    <x v="2"/>
    <n v="62"/>
    <x v="2"/>
    <n v="13016092000140"/>
    <x v="15"/>
    <s v="SALVADOR"/>
    <s v="BA"/>
    <s v="PRIVADO"/>
    <x v="1"/>
    <s v="(Vazio) EMH (AL/BA/CE/GO/MS/MT/PB/PE/PI/RN/SE/TO)"/>
    <s v="30"/>
    <x v="1"/>
    <n v="18"/>
  </r>
  <r>
    <x v="0"/>
    <x v="2"/>
    <n v="62"/>
    <x v="2"/>
    <n v="13016092000140"/>
    <x v="15"/>
    <s v="SALVADOR"/>
    <s v="BA"/>
    <s v="PRIVADO"/>
    <x v="2"/>
    <s v="VALERIA BRAGA ESP (CE/MA/PI/BA/AL/SE/PB/PE/RN)"/>
    <s v="10"/>
    <x v="2"/>
    <n v="18"/>
  </r>
  <r>
    <x v="0"/>
    <x v="2"/>
    <n v="62"/>
    <x v="2"/>
    <n v="15166416000151"/>
    <x v="17"/>
    <s v="SALVADOR"/>
    <s v="BA"/>
    <s v="PRIVADO"/>
    <x v="0"/>
    <s v="LAIS MAGALHAES HSP (BA/AL/SE)"/>
    <s v="20"/>
    <x v="0"/>
    <n v="6"/>
  </r>
  <r>
    <x v="0"/>
    <x v="2"/>
    <n v="62"/>
    <x v="2"/>
    <n v="15166416000151"/>
    <x v="17"/>
    <s v="SALVADOR"/>
    <s v="BA"/>
    <s v="PRIVADO"/>
    <x v="1"/>
    <s v="(Vazio) EMH (AL/BA/CE/GO/MS/MT/PB/PE/PI/RN/SE/TO)"/>
    <s v="30"/>
    <x v="1"/>
    <n v="6"/>
  </r>
  <r>
    <x v="0"/>
    <x v="2"/>
    <n v="62"/>
    <x v="2"/>
    <n v="15166416000151"/>
    <x v="17"/>
    <s v="SALVADOR"/>
    <s v="BA"/>
    <s v="PRIVADO"/>
    <x v="2"/>
    <s v="VALERIA BRAGA ESP (CE/MA/PI/BA/AL/SE/PB/PE/RN)"/>
    <s v="10"/>
    <x v="2"/>
    <n v="6"/>
  </r>
  <r>
    <x v="0"/>
    <x v="2"/>
    <n v="62"/>
    <x v="2"/>
    <n v="27372066000169"/>
    <x v="18"/>
    <s v="SALVADOR"/>
    <s v="BA"/>
    <s v="PRIVADO"/>
    <x v="0"/>
    <s v="LAIS MAGALHAES HSP (BA/AL/SE)"/>
    <s v="20"/>
    <x v="0"/>
    <n v="35"/>
  </r>
  <r>
    <x v="0"/>
    <x v="2"/>
    <n v="62"/>
    <x v="2"/>
    <n v="27372066000169"/>
    <x v="18"/>
    <s v="SALVADOR"/>
    <s v="BA"/>
    <s v="PRIVADO"/>
    <x v="1"/>
    <s v="(Vazio) EMH (AL/BA/CE/GO/MS/MT/PB/PE/PI/RN/SE/TO)"/>
    <s v="30"/>
    <x v="1"/>
    <n v="35"/>
  </r>
  <r>
    <x v="0"/>
    <x v="2"/>
    <n v="62"/>
    <x v="2"/>
    <n v="27372066000169"/>
    <x v="18"/>
    <s v="SALVADOR"/>
    <s v="BA"/>
    <s v="PRIVADO"/>
    <x v="2"/>
    <s v="VALERIA BRAGA ESP (CE/MA/PI/BA/AL/SE/PB/PE/RN)"/>
    <s v="10"/>
    <x v="2"/>
    <n v="35"/>
  </r>
  <r>
    <x v="0"/>
    <x v="2"/>
    <n v="62"/>
    <x v="2"/>
    <n v="12361267011802"/>
    <x v="104"/>
    <s v="FORTALEZA"/>
    <s v="CE"/>
    <s v="PRIVADO"/>
    <x v="3"/>
    <s v="KLEBER SILVA HSP (CE/MA/PI)"/>
    <s v="20"/>
    <x v="0"/>
    <n v="9"/>
  </r>
  <r>
    <x v="0"/>
    <x v="2"/>
    <n v="62"/>
    <x v="2"/>
    <n v="12361267011802"/>
    <x v="104"/>
    <s v="FORTALEZA"/>
    <s v="CE"/>
    <s v="PRIVADO"/>
    <x v="1"/>
    <s v="(Vazio) EMH (AL/BA/CE/GO/MS/MT/PB/PE/PI/RN/SE/TO)"/>
    <s v="30"/>
    <x v="1"/>
    <n v="9"/>
  </r>
  <r>
    <x v="0"/>
    <x v="2"/>
    <n v="62"/>
    <x v="2"/>
    <n v="12361267011802"/>
    <x v="104"/>
    <s v="FORTALEZA"/>
    <s v="CE"/>
    <s v="PRIVADO"/>
    <x v="2"/>
    <s v="VALERIA BRAGA ESP (CE/MA/PI/BA/AL/SE/PB/PE/RN)"/>
    <s v="10"/>
    <x v="2"/>
    <n v="9"/>
  </r>
  <r>
    <x v="0"/>
    <x v="2"/>
    <n v="62"/>
    <x v="2"/>
    <n v="15126437001468"/>
    <x v="193"/>
    <s v="FORTALEZA"/>
    <s v="CE"/>
    <s v="PUBLICO"/>
    <x v="3"/>
    <s v="KLEBER SILVA HSP (CE/MA/PI)"/>
    <s v="20"/>
    <x v="0"/>
    <n v="15"/>
  </r>
  <r>
    <x v="0"/>
    <x v="2"/>
    <n v="62"/>
    <x v="2"/>
    <n v="15126437001468"/>
    <x v="193"/>
    <s v="FORTALEZA"/>
    <s v="CE"/>
    <s v="PUBLICO"/>
    <x v="1"/>
    <s v="(Vazio) EMH (AL/BA/CE/GO/MS/MT/PB/PE/PI/RN/SE/TO)"/>
    <s v="30"/>
    <x v="1"/>
    <n v="15"/>
  </r>
  <r>
    <x v="0"/>
    <x v="2"/>
    <n v="62"/>
    <x v="2"/>
    <n v="15126437001468"/>
    <x v="193"/>
    <s v="FORTALEZA"/>
    <s v="CE"/>
    <s v="PUBLICO"/>
    <x v="2"/>
    <s v="VALERIA BRAGA ESP (CE/MA/PI/BA/AL/SE/PB/PE/RN)"/>
    <s v="10"/>
    <x v="2"/>
    <n v="15"/>
  </r>
  <r>
    <x v="0"/>
    <x v="2"/>
    <n v="62"/>
    <x v="2"/>
    <n v="28102490000156"/>
    <x v="194"/>
    <s v="FORTALEZA"/>
    <s v="CE"/>
    <s v="PESSOA FISICA"/>
    <x v="3"/>
    <s v="KLEBER SILVA HSP (CE/MA/PI)"/>
    <s v="20"/>
    <x v="0"/>
    <n v="10"/>
  </r>
  <r>
    <x v="0"/>
    <x v="2"/>
    <n v="62"/>
    <x v="2"/>
    <n v="28102490000156"/>
    <x v="194"/>
    <s v="FORTALEZA"/>
    <s v="CE"/>
    <s v="PESSOA FISICA"/>
    <x v="1"/>
    <s v="(Vazio) EMH (AL/BA/CE/GO/MS/MT/PB/PE/PI/RN/SE/TO)"/>
    <s v="30"/>
    <x v="1"/>
    <n v="10"/>
  </r>
  <r>
    <x v="0"/>
    <x v="2"/>
    <n v="62"/>
    <x v="2"/>
    <n v="28102490000156"/>
    <x v="194"/>
    <s v="FORTALEZA"/>
    <s v="CE"/>
    <s v="PESSOA FISICA"/>
    <x v="2"/>
    <s v="VALERIA BRAGA ESP (CE/MA/PI/BA/AL/SE/PB/PE/RN)"/>
    <s v="10"/>
    <x v="2"/>
    <n v="10"/>
  </r>
  <r>
    <x v="0"/>
    <x v="2"/>
    <n v="62"/>
    <x v="2"/>
    <n v="74031865000151"/>
    <x v="1"/>
    <s v="FORTALEZA"/>
    <s v="CE"/>
    <s v="PUBLICO"/>
    <x v="3"/>
    <s v="KLEBER SILVA HSP (CE/MA/PI)"/>
    <s v="20"/>
    <x v="0"/>
    <n v="60"/>
  </r>
  <r>
    <x v="0"/>
    <x v="2"/>
    <n v="62"/>
    <x v="2"/>
    <n v="74031865000151"/>
    <x v="1"/>
    <s v="FORTALEZA"/>
    <s v="CE"/>
    <s v="PUBLICO"/>
    <x v="1"/>
    <s v="(Vazio) EMH (AL/BA/CE/GO/MS/MT/PB/PE/PI/RN/SE/TO)"/>
    <s v="30"/>
    <x v="1"/>
    <n v="60"/>
  </r>
  <r>
    <x v="0"/>
    <x v="2"/>
    <n v="62"/>
    <x v="2"/>
    <n v="74031865000151"/>
    <x v="1"/>
    <s v="FORTALEZA"/>
    <s v="CE"/>
    <s v="PUBLICO"/>
    <x v="2"/>
    <s v="VALERIA BRAGA ESP (CE/MA/PI/BA/AL/SE/PB/PE/RN)"/>
    <s v="10"/>
    <x v="2"/>
    <n v="60"/>
  </r>
  <r>
    <x v="0"/>
    <x v="2"/>
    <n v="62"/>
    <x v="2"/>
    <n v="5868278000280"/>
    <x v="23"/>
    <s v="FORTALEZA"/>
    <s v="CE"/>
    <s v="PRIVADO"/>
    <x v="3"/>
    <s v="KLEBER SILVA HSP (CE/MA/PI)"/>
    <s v="20"/>
    <x v="0"/>
    <n v="19"/>
  </r>
  <r>
    <x v="0"/>
    <x v="2"/>
    <n v="62"/>
    <x v="2"/>
    <n v="5868278000280"/>
    <x v="23"/>
    <s v="FORTALEZA"/>
    <s v="CE"/>
    <s v="PRIVADO"/>
    <x v="1"/>
    <s v="(Vazio) EMH (AL/BA/CE/GO/MS/MT/PB/PE/PI/RN/SE/TO)"/>
    <s v="30"/>
    <x v="1"/>
    <n v="19"/>
  </r>
  <r>
    <x v="0"/>
    <x v="2"/>
    <n v="62"/>
    <x v="2"/>
    <n v="5868278000280"/>
    <x v="23"/>
    <s v="FORTALEZA"/>
    <s v="CE"/>
    <s v="PRIVADO"/>
    <x v="2"/>
    <s v="VALERIA BRAGA ESP (CE/MA/PI/BA/AL/SE/PB/PE/RN)"/>
    <s v="10"/>
    <x v="2"/>
    <n v="19"/>
  </r>
  <r>
    <x v="0"/>
    <x v="2"/>
    <n v="62"/>
    <x v="2"/>
    <n v="31635857000616"/>
    <x v="24"/>
    <s v="BRASÍLIA"/>
    <s v="DF"/>
    <s v="PRIVADO"/>
    <x v="16"/>
    <s v="KAREN ROSA HSP (DF/GO/MS/MT/TO)"/>
    <s v="20"/>
    <x v="0"/>
    <n v="12"/>
  </r>
  <r>
    <x v="0"/>
    <x v="2"/>
    <n v="62"/>
    <x v="2"/>
    <n v="31635857000616"/>
    <x v="24"/>
    <s v="BRASÍLIA"/>
    <s v="DF"/>
    <s v="PRIVADO"/>
    <x v="17"/>
    <s v="(Vazio) ESP (AC/AM/AP/DF/GO/MA/MS/MT/PA/RO/RR/TO)"/>
    <s v="10"/>
    <x v="2"/>
    <n v="12"/>
  </r>
  <r>
    <x v="0"/>
    <x v="2"/>
    <n v="62"/>
    <x v="2"/>
    <n v="37108388000159"/>
    <x v="25"/>
    <s v="BRASÍLIA"/>
    <s v="DF"/>
    <s v="PRIVADO"/>
    <x v="16"/>
    <s v="KAREN ROSA HSP (DF/GO/MS/MT/TO)"/>
    <s v="20"/>
    <x v="0"/>
    <n v="10"/>
  </r>
  <r>
    <x v="0"/>
    <x v="2"/>
    <n v="62"/>
    <x v="2"/>
    <n v="37108388000159"/>
    <x v="25"/>
    <s v="BRASÍLIA"/>
    <s v="DF"/>
    <s v="PRIVADO"/>
    <x v="17"/>
    <s v="(Vazio) ESP (AC/AM/AP/DF/GO/MA/MS/MT/PA/RO/RR/TO)"/>
    <s v="10"/>
    <x v="2"/>
    <n v="10"/>
  </r>
  <r>
    <x v="0"/>
    <x v="2"/>
    <n v="62"/>
    <x v="2"/>
    <n v="60884855002289"/>
    <x v="26"/>
    <s v="BRASÍLIA"/>
    <s v="DF"/>
    <s v="PRIVADO"/>
    <x v="16"/>
    <s v="KAREN ROSA HSP (DF/GO/MS/MT/TO)"/>
    <s v="20"/>
    <x v="0"/>
    <n v="30"/>
  </r>
  <r>
    <x v="0"/>
    <x v="2"/>
    <n v="62"/>
    <x v="2"/>
    <n v="60884855002289"/>
    <x v="26"/>
    <s v="BRASÍLIA"/>
    <s v="DF"/>
    <s v="PRIVADO"/>
    <x v="17"/>
    <s v="(Vazio) ESP (AC/AM/AP/DF/GO/MA/MS/MT/PA/RO/RR/TO)"/>
    <s v="10"/>
    <x v="2"/>
    <n v="30"/>
  </r>
  <r>
    <x v="0"/>
    <x v="2"/>
    <n v="62"/>
    <x v="2"/>
    <n v="6047087004207"/>
    <x v="27"/>
    <s v="BRASÍLIA"/>
    <s v="DF"/>
    <s v="PRIVADO"/>
    <x v="16"/>
    <s v="KAREN ROSA HSP (DF/GO/MS/MT/TO)"/>
    <s v="20"/>
    <x v="0"/>
    <n v="45"/>
  </r>
  <r>
    <x v="0"/>
    <x v="2"/>
    <n v="62"/>
    <x v="2"/>
    <n v="6047087004207"/>
    <x v="27"/>
    <s v="BRASÍLIA"/>
    <s v="DF"/>
    <s v="PRIVADO"/>
    <x v="17"/>
    <s v="(Vazio) ESP (AC/AM/AP/DF/GO/MA/MS/MT/PA/RO/RR/TO)"/>
    <s v="10"/>
    <x v="2"/>
    <n v="45"/>
  </r>
  <r>
    <x v="0"/>
    <x v="2"/>
    <n v="62"/>
    <x v="2"/>
    <n v="49791000144"/>
    <x v="168"/>
    <s v="BRASÍLIA"/>
    <s v="DF"/>
    <s v="PRIVADO"/>
    <x v="16"/>
    <s v="KAREN ROSA HSP (DF/GO/MS/MT/TO)"/>
    <s v="20"/>
    <x v="0"/>
    <n v="1"/>
  </r>
  <r>
    <x v="0"/>
    <x v="2"/>
    <n v="62"/>
    <x v="2"/>
    <n v="49791000144"/>
    <x v="168"/>
    <s v="BRASÍLIA"/>
    <s v="DF"/>
    <s v="PRIVADO"/>
    <x v="17"/>
    <s v="(Vazio) ESP (AC/AM/AP/DF/GO/MA/MS/MT/PA/RO/RR/TO)"/>
    <s v="10"/>
    <x v="2"/>
    <n v="1"/>
  </r>
  <r>
    <x v="0"/>
    <x v="2"/>
    <n v="62"/>
    <x v="2"/>
    <n v="610980000144"/>
    <x v="28"/>
    <s v="BRASÍLIA"/>
    <s v="DF"/>
    <s v="PRIVADO"/>
    <x v="16"/>
    <s v="KAREN ROSA HSP (DF/GO/MS/MT/TO)"/>
    <s v="20"/>
    <x v="0"/>
    <n v="1"/>
  </r>
  <r>
    <x v="0"/>
    <x v="2"/>
    <n v="62"/>
    <x v="2"/>
    <n v="610980000144"/>
    <x v="28"/>
    <s v="BRASÍLIA"/>
    <s v="DF"/>
    <s v="PRIVADO"/>
    <x v="17"/>
    <s v="(Vazio) ESP (AC/AM/AP/DF/GO/MA/MS/MT/PA/RO/RR/TO)"/>
    <s v="10"/>
    <x v="2"/>
    <n v="1"/>
  </r>
  <r>
    <x v="0"/>
    <x v="2"/>
    <n v="62"/>
    <x v="2"/>
    <n v="511816000180"/>
    <x v="169"/>
    <s v="BRASÍLIA"/>
    <s v="DF"/>
    <s v="PRIVADO"/>
    <x v="16"/>
    <s v="KAREN ROSA HSP (DF/GO/MS/MT/TO)"/>
    <s v="20"/>
    <x v="0"/>
    <n v="4"/>
  </r>
  <r>
    <x v="0"/>
    <x v="2"/>
    <n v="62"/>
    <x v="2"/>
    <n v="511816000180"/>
    <x v="169"/>
    <s v="BRASÍLIA"/>
    <s v="DF"/>
    <s v="PRIVADO"/>
    <x v="17"/>
    <s v="(Vazio) ESP (AC/AM/AP/DF/GO/MA/MS/MT/PA/RO/RR/TO)"/>
    <s v="10"/>
    <x v="2"/>
    <n v="4"/>
  </r>
  <r>
    <x v="0"/>
    <x v="2"/>
    <n v="62"/>
    <x v="2"/>
    <n v="25841000153"/>
    <x v="107"/>
    <s v="BRASÍLIA"/>
    <s v="DF"/>
    <s v="PRIVADO"/>
    <x v="16"/>
    <s v="KAREN ROSA HSP (DF/GO/MS/MT/TO)"/>
    <s v="20"/>
    <x v="0"/>
    <n v="10"/>
  </r>
  <r>
    <x v="0"/>
    <x v="2"/>
    <n v="62"/>
    <x v="2"/>
    <n v="25841000153"/>
    <x v="107"/>
    <s v="BRASÍLIA"/>
    <s v="DF"/>
    <s v="PRIVADO"/>
    <x v="17"/>
    <s v="(Vazio) ESP (AC/AM/AP/DF/GO/MA/MS/MT/PA/RO/RR/TO)"/>
    <s v="10"/>
    <x v="2"/>
    <n v="10"/>
  </r>
  <r>
    <x v="0"/>
    <x v="2"/>
    <n v="62"/>
    <x v="2"/>
    <n v="61590410001287"/>
    <x v="197"/>
    <s v="BRASÍLIA"/>
    <s v="DF"/>
    <s v="PRIVADO"/>
    <x v="16"/>
    <s v="KAREN ROSA HSP (DF/GO/MS/MT/TO)"/>
    <s v="20"/>
    <x v="0"/>
    <n v="10"/>
  </r>
  <r>
    <x v="0"/>
    <x v="2"/>
    <n v="62"/>
    <x v="2"/>
    <n v="61590410001287"/>
    <x v="197"/>
    <s v="BRASÍLIA"/>
    <s v="DF"/>
    <s v="PRIVADO"/>
    <x v="17"/>
    <s v="(Vazio) ESP (AC/AM/AP/DF/GO/MA/MS/MT/PA/RO/RR/TO)"/>
    <s v="10"/>
    <x v="2"/>
    <n v="10"/>
  </r>
  <r>
    <x v="0"/>
    <x v="2"/>
    <n v="62"/>
    <x v="2"/>
    <n v="15126437000496"/>
    <x v="110"/>
    <s v="SÃO LUÍS"/>
    <s v="MA"/>
    <s v="PUBLICO"/>
    <x v="3"/>
    <s v="KLEBER SILVA HSP (CE/MA/PI)"/>
    <s v="20"/>
    <x v="0"/>
    <n v="12"/>
  </r>
  <r>
    <x v="0"/>
    <x v="2"/>
    <n v="62"/>
    <x v="2"/>
    <n v="15126437000496"/>
    <x v="110"/>
    <s v="SÃO LUÍS"/>
    <s v="MA"/>
    <s v="PUBLICO"/>
    <x v="17"/>
    <s v="(Vazio) ESP (AC/AM/AP/DF/GO/MA/MS/MT/PA/RO/RR/TO)"/>
    <s v="10"/>
    <x v="2"/>
    <n v="12"/>
  </r>
  <r>
    <x v="0"/>
    <x v="2"/>
    <n v="62"/>
    <x v="2"/>
    <n v="11006293000130"/>
    <x v="212"/>
    <s v="SÃO LUÍS"/>
    <s v="MA"/>
    <s v="PRIVADO"/>
    <x v="3"/>
    <s v="KLEBER SILVA HSP (CE/MA/PI)"/>
    <s v="20"/>
    <x v="0"/>
    <n v="6"/>
  </r>
  <r>
    <x v="0"/>
    <x v="2"/>
    <n v="62"/>
    <x v="2"/>
    <n v="11006293000130"/>
    <x v="212"/>
    <s v="SÃO LUÍS"/>
    <s v="MA"/>
    <s v="PRIVADO"/>
    <x v="17"/>
    <s v="(Vazio) ESP (AC/AM/AP/DF/GO/MA/MS/MT/PA/RO/RR/TO)"/>
    <s v="10"/>
    <x v="2"/>
    <n v="6"/>
  </r>
  <r>
    <x v="0"/>
    <x v="2"/>
    <n v="62"/>
    <x v="2"/>
    <n v="2284062001170"/>
    <x v="140"/>
    <s v="SÃO LUÍS"/>
    <s v="MA"/>
    <s v="PRIVADO"/>
    <x v="3"/>
    <s v="KLEBER SILVA HSP (CE/MA/PI)"/>
    <s v="20"/>
    <x v="0"/>
    <n v="5"/>
  </r>
  <r>
    <x v="0"/>
    <x v="2"/>
    <n v="62"/>
    <x v="2"/>
    <n v="2284062001170"/>
    <x v="140"/>
    <s v="SÃO LUÍS"/>
    <s v="MA"/>
    <s v="PRIVADO"/>
    <x v="17"/>
    <s v="(Vazio) ESP (AC/AM/AP/DF/GO/MA/MS/MT/PA/RO/RR/TO)"/>
    <s v="10"/>
    <x v="2"/>
    <n v="5"/>
  </r>
  <r>
    <x v="0"/>
    <x v="2"/>
    <n v="62"/>
    <x v="2"/>
    <n v="17214149000176"/>
    <x v="170"/>
    <s v="BELO HORIZONTE"/>
    <s v="MG"/>
    <s v="PRIVADO"/>
    <x v="5"/>
    <s v="IWENS SILVA EMH (MG/ES)"/>
    <s v="30"/>
    <x v="1"/>
    <n v="25"/>
  </r>
  <r>
    <x v="0"/>
    <x v="2"/>
    <n v="62"/>
    <x v="2"/>
    <n v="17214149000176"/>
    <x v="170"/>
    <s v="BELO HORIZONTE"/>
    <s v="MG"/>
    <s v="PRIVADO"/>
    <x v="6"/>
    <s v="(Vazio) ESP (ES/MG)"/>
    <s v="10"/>
    <x v="2"/>
    <n v="25"/>
  </r>
  <r>
    <x v="0"/>
    <x v="2"/>
    <n v="62"/>
    <x v="2"/>
    <n v="17214149000176"/>
    <x v="170"/>
    <s v="BELO HORIZONTE"/>
    <s v="MG"/>
    <s v="PRIVADO"/>
    <x v="7"/>
    <s v="(Vazio) HSP (ES/MG)"/>
    <s v="20"/>
    <x v="0"/>
    <n v="25"/>
  </r>
  <r>
    <x v="0"/>
    <x v="2"/>
    <n v="62"/>
    <x v="2"/>
    <n v="18484378000173"/>
    <x v="111"/>
    <s v="UBERLÂNDIA"/>
    <s v="MG"/>
    <s v="PRIVADO"/>
    <x v="5"/>
    <s v="IWENS SILVA EMH (MG/ES)"/>
    <s v="30"/>
    <x v="1"/>
    <n v="3"/>
  </r>
  <r>
    <x v="0"/>
    <x v="2"/>
    <n v="62"/>
    <x v="2"/>
    <n v="18484378000173"/>
    <x v="111"/>
    <s v="UBERLÂNDIA"/>
    <s v="MG"/>
    <s v="PRIVADO"/>
    <x v="6"/>
    <s v="(Vazio) ESP (ES/MG)"/>
    <s v="10"/>
    <x v="2"/>
    <n v="3"/>
  </r>
  <r>
    <x v="0"/>
    <x v="2"/>
    <n v="62"/>
    <x v="2"/>
    <n v="18484378000173"/>
    <x v="111"/>
    <s v="UBERLÂNDIA"/>
    <s v="MG"/>
    <s v="PRIVADO"/>
    <x v="7"/>
    <s v="(Vazio) HSP (ES/MG)"/>
    <s v="20"/>
    <x v="0"/>
    <n v="3"/>
  </r>
  <r>
    <x v="0"/>
    <x v="2"/>
    <n v="62"/>
    <x v="2"/>
    <n v="17087591000189"/>
    <x v="112"/>
    <s v="UBERLÂNDIA"/>
    <s v="MG"/>
    <s v="PRIVADO"/>
    <x v="5"/>
    <s v="IWENS SILVA EMH (MG/ES)"/>
    <s v="30"/>
    <x v="1"/>
    <n v="4"/>
  </r>
  <r>
    <x v="0"/>
    <x v="2"/>
    <n v="62"/>
    <x v="2"/>
    <n v="17087591000189"/>
    <x v="112"/>
    <s v="UBERLÂNDIA"/>
    <s v="MG"/>
    <s v="PRIVADO"/>
    <x v="6"/>
    <s v="(Vazio) ESP (ES/MG)"/>
    <s v="10"/>
    <x v="2"/>
    <n v="4"/>
  </r>
  <r>
    <x v="0"/>
    <x v="2"/>
    <n v="62"/>
    <x v="2"/>
    <n v="17087591000189"/>
    <x v="112"/>
    <s v="UBERLÂNDIA"/>
    <s v="MG"/>
    <s v="PRIVADO"/>
    <x v="7"/>
    <s v="(Vazio) HSP (ES/MG)"/>
    <s v="20"/>
    <x v="0"/>
    <n v="4"/>
  </r>
  <r>
    <x v="0"/>
    <x v="2"/>
    <n v="62"/>
    <x v="2"/>
    <n v="3925419000142"/>
    <x v="198"/>
    <s v="CUIABÁ"/>
    <s v="MT"/>
    <s v="PRIVADO"/>
    <x v="16"/>
    <s v="KAREN ROSA HSP (DF/GO/MS/MT/TO)"/>
    <s v="20"/>
    <x v="0"/>
    <n v="4"/>
  </r>
  <r>
    <x v="0"/>
    <x v="2"/>
    <n v="62"/>
    <x v="2"/>
    <n v="3925419000142"/>
    <x v="198"/>
    <s v="CUIABÁ"/>
    <s v="MT"/>
    <s v="PRIVADO"/>
    <x v="1"/>
    <s v="(Vazio) EMH (AL/BA/CE/GO/MS/MT/PB/PE/PI/RN/SE/TO)"/>
    <s v="30"/>
    <x v="1"/>
    <n v="4"/>
  </r>
  <r>
    <x v="0"/>
    <x v="2"/>
    <n v="62"/>
    <x v="2"/>
    <n v="3925419000142"/>
    <x v="198"/>
    <s v="CUIABÁ"/>
    <s v="MT"/>
    <s v="PRIVADO"/>
    <x v="17"/>
    <s v="(Vazio) ESP (AC/AM/AP/DF/GO/MA/MS/MT/PA/RO/RR/TO)"/>
    <s v="10"/>
    <x v="2"/>
    <n v="4"/>
  </r>
  <r>
    <x v="0"/>
    <x v="2"/>
    <n v="62"/>
    <x v="2"/>
    <n v="10892164000124"/>
    <x v="35"/>
    <s v="RECIFE"/>
    <s v="PE"/>
    <s v="PRIVADO"/>
    <x v="8"/>
    <s v="LENILSON SILVA HSP (PB/PE/RN)"/>
    <s v="20"/>
    <x v="0"/>
    <n v="6"/>
  </r>
  <r>
    <x v="0"/>
    <x v="2"/>
    <n v="62"/>
    <x v="2"/>
    <n v="10892164000124"/>
    <x v="35"/>
    <s v="RECIFE"/>
    <s v="PE"/>
    <s v="PRIVADO"/>
    <x v="1"/>
    <s v="(Vazio) EMH (AL/BA/CE/GO/MS/MT/PB/PE/PI/RN/SE/TO)"/>
    <s v="30"/>
    <x v="1"/>
    <n v="6"/>
  </r>
  <r>
    <x v="0"/>
    <x v="2"/>
    <n v="62"/>
    <x v="2"/>
    <n v="10892164000124"/>
    <x v="35"/>
    <s v="RECIFE"/>
    <s v="PE"/>
    <s v="PRIVADO"/>
    <x v="2"/>
    <s v="VALERIA BRAGA ESP (CE/MA/PI/BA/AL/SE/PB/PE/RN)"/>
    <s v="10"/>
    <x v="2"/>
    <n v="6"/>
  </r>
  <r>
    <x v="0"/>
    <x v="2"/>
    <n v="62"/>
    <x v="2"/>
    <n v="11022597001325"/>
    <x v="213"/>
    <s v="RECIFE"/>
    <s v="PE"/>
    <s v="PUBLICO"/>
    <x v="8"/>
    <s v="LENILSON SILVA HSP (PB/PE/RN)"/>
    <s v="20"/>
    <x v="0"/>
    <n v="14"/>
  </r>
  <r>
    <x v="0"/>
    <x v="2"/>
    <n v="62"/>
    <x v="2"/>
    <n v="11022597001325"/>
    <x v="213"/>
    <s v="RECIFE"/>
    <s v="PE"/>
    <s v="PUBLICO"/>
    <x v="1"/>
    <s v="(Vazio) EMH (AL/BA/CE/GO/MS/MT/PB/PE/PI/RN/SE/TO)"/>
    <s v="30"/>
    <x v="1"/>
    <n v="14"/>
  </r>
  <r>
    <x v="0"/>
    <x v="2"/>
    <n v="62"/>
    <x v="2"/>
    <n v="11022597001325"/>
    <x v="213"/>
    <s v="RECIFE"/>
    <s v="PE"/>
    <s v="PUBLICO"/>
    <x v="2"/>
    <s v="VALERIA BRAGA ESP (CE/MA/PI/BA/AL/SE/PB/PE/RN)"/>
    <s v="10"/>
    <x v="2"/>
    <n v="14"/>
  </r>
  <r>
    <x v="0"/>
    <x v="2"/>
    <n v="62"/>
    <x v="2"/>
    <n v="76591569000130"/>
    <x v="214"/>
    <s v="CURITIBA"/>
    <s v="PR"/>
    <s v="PRIVADO"/>
    <x v="12"/>
    <s v="FERNANDA BORNHAUSEN HSP (SC/PR)"/>
    <s v="20"/>
    <x v="0"/>
    <n v="5"/>
  </r>
  <r>
    <x v="0"/>
    <x v="2"/>
    <n v="62"/>
    <x v="2"/>
    <n v="76591569000130"/>
    <x v="214"/>
    <s v="CURITIBA"/>
    <s v="PR"/>
    <s v="PRIVADO"/>
    <x v="10"/>
    <s v="MICHELE MORAES ESP (PR/SC/RS)"/>
    <s v="10"/>
    <x v="2"/>
    <n v="5"/>
  </r>
  <r>
    <x v="0"/>
    <x v="2"/>
    <n v="62"/>
    <x v="2"/>
    <n v="76591569000130"/>
    <x v="214"/>
    <s v="CURITIBA"/>
    <s v="PR"/>
    <s v="PRIVADO"/>
    <x v="11"/>
    <s v="(Vazio) EMH (PR/RS/SC)"/>
    <s v="30"/>
    <x v="1"/>
    <n v="5"/>
  </r>
  <r>
    <x v="0"/>
    <x v="2"/>
    <n v="62"/>
    <x v="2"/>
    <n v="60884855001207"/>
    <x v="42"/>
    <s v="NITERÓI"/>
    <s v="RJ"/>
    <s v="PRIVADO"/>
    <x v="18"/>
    <s v="EVELINE GOULART ESP (RJ)"/>
    <s v="10"/>
    <x v="2"/>
    <n v="20"/>
  </r>
  <r>
    <x v="0"/>
    <x v="2"/>
    <n v="62"/>
    <x v="2"/>
    <n v="60884855001207"/>
    <x v="42"/>
    <s v="NITERÓI"/>
    <s v="RJ"/>
    <s v="PRIVADO"/>
    <x v="11"/>
    <s v="(Vazio) EMH (PR/RS/SC)"/>
    <s v="30"/>
    <x v="1"/>
    <n v="20"/>
  </r>
  <r>
    <x v="0"/>
    <x v="2"/>
    <n v="62"/>
    <x v="2"/>
    <n v="60884855001207"/>
    <x v="42"/>
    <s v="NITERÓI"/>
    <s v="RJ"/>
    <s v="PRIVADO"/>
    <x v="20"/>
    <s v="ROMEU SOARES HSP (RJ)"/>
    <s v="20"/>
    <x v="0"/>
    <n v="20"/>
  </r>
  <r>
    <x v="0"/>
    <x v="2"/>
    <n v="62"/>
    <x v="2"/>
    <n v="60922168000348"/>
    <x v="113"/>
    <s v="RIO DE JANEIRO"/>
    <s v="RJ"/>
    <s v="PRIVADO"/>
    <x v="18"/>
    <s v="EVELINE GOULART ESP (RJ)"/>
    <s v="10"/>
    <x v="2"/>
    <n v="28"/>
  </r>
  <r>
    <x v="0"/>
    <x v="2"/>
    <n v="62"/>
    <x v="2"/>
    <n v="60922168000348"/>
    <x v="113"/>
    <s v="RIO DE JANEIRO"/>
    <s v="RJ"/>
    <s v="PRIVADO"/>
    <x v="11"/>
    <s v="(Vazio) EMH (PR/RS/SC)"/>
    <s v="30"/>
    <x v="1"/>
    <n v="28"/>
  </r>
  <r>
    <x v="0"/>
    <x v="2"/>
    <n v="62"/>
    <x v="2"/>
    <n v="60922168000348"/>
    <x v="113"/>
    <s v="RIO DE JANEIRO"/>
    <s v="RJ"/>
    <s v="PRIVADO"/>
    <x v="20"/>
    <s v="ROMEU SOARES HSP (RJ)"/>
    <s v="20"/>
    <x v="0"/>
    <n v="28"/>
  </r>
  <r>
    <x v="0"/>
    <x v="2"/>
    <n v="62"/>
    <x v="2"/>
    <n v="29435005005198"/>
    <x v="46"/>
    <s v="RIO DE JANEIRO"/>
    <s v="RJ"/>
    <s v="PRIVADO"/>
    <x v="18"/>
    <s v="EVELINE GOULART ESP (RJ)"/>
    <s v="10"/>
    <x v="2"/>
    <n v="28"/>
  </r>
  <r>
    <x v="0"/>
    <x v="2"/>
    <n v="62"/>
    <x v="2"/>
    <n v="29435005005198"/>
    <x v="46"/>
    <s v="RIO DE JANEIRO"/>
    <s v="RJ"/>
    <s v="PRIVADO"/>
    <x v="11"/>
    <s v="(Vazio) EMH (PR/RS/SC)"/>
    <s v="30"/>
    <x v="1"/>
    <n v="28"/>
  </r>
  <r>
    <x v="0"/>
    <x v="2"/>
    <n v="62"/>
    <x v="2"/>
    <n v="29435005005198"/>
    <x v="46"/>
    <s v="RIO DE JANEIRO"/>
    <s v="RJ"/>
    <s v="PRIVADO"/>
    <x v="20"/>
    <s v="ROMEU SOARES HSP (RJ)"/>
    <s v="20"/>
    <x v="0"/>
    <n v="28"/>
  </r>
  <r>
    <x v="0"/>
    <x v="2"/>
    <n v="62"/>
    <x v="2"/>
    <n v="29435005006160"/>
    <x v="47"/>
    <s v="RIO DE JANEIRO"/>
    <s v="RJ"/>
    <s v="PRIVADO"/>
    <x v="18"/>
    <s v="EVELINE GOULART ESP (RJ)"/>
    <s v="10"/>
    <x v="2"/>
    <n v="20"/>
  </r>
  <r>
    <x v="0"/>
    <x v="2"/>
    <n v="62"/>
    <x v="2"/>
    <n v="29435005006160"/>
    <x v="47"/>
    <s v="RIO DE JANEIRO"/>
    <s v="RJ"/>
    <s v="PRIVADO"/>
    <x v="11"/>
    <s v="(Vazio) EMH (PR/RS/SC)"/>
    <s v="30"/>
    <x v="1"/>
    <n v="20"/>
  </r>
  <r>
    <x v="0"/>
    <x v="2"/>
    <n v="62"/>
    <x v="2"/>
    <n v="29435005006160"/>
    <x v="47"/>
    <s v="RIO DE JANEIRO"/>
    <s v="RJ"/>
    <s v="PRIVADO"/>
    <x v="20"/>
    <s v="ROMEU SOARES HSP (RJ)"/>
    <s v="20"/>
    <x v="0"/>
    <n v="20"/>
  </r>
  <r>
    <x v="0"/>
    <x v="2"/>
    <n v="62"/>
    <x v="2"/>
    <n v="31635857000454"/>
    <x v="114"/>
    <s v="RIO DE JANEIRO"/>
    <s v="RJ"/>
    <s v="PRIVADO"/>
    <x v="18"/>
    <s v="EVELINE GOULART ESP (RJ)"/>
    <s v="10"/>
    <x v="2"/>
    <n v="1"/>
  </r>
  <r>
    <x v="0"/>
    <x v="2"/>
    <n v="62"/>
    <x v="2"/>
    <n v="31635857000454"/>
    <x v="114"/>
    <s v="RIO DE JANEIRO"/>
    <s v="RJ"/>
    <s v="PRIVADO"/>
    <x v="11"/>
    <s v="(Vazio) EMH (PR/RS/SC)"/>
    <s v="30"/>
    <x v="1"/>
    <n v="1"/>
  </r>
  <r>
    <x v="0"/>
    <x v="2"/>
    <n v="62"/>
    <x v="2"/>
    <n v="31635857000454"/>
    <x v="114"/>
    <s v="RIO DE JANEIRO"/>
    <s v="RJ"/>
    <s v="PRIVADO"/>
    <x v="20"/>
    <s v="ROMEU SOARES HSP (RJ)"/>
    <s v="20"/>
    <x v="0"/>
    <n v="1"/>
  </r>
  <r>
    <x v="0"/>
    <x v="2"/>
    <n v="62"/>
    <x v="2"/>
    <n v="6047087002697"/>
    <x v="51"/>
    <s v="RIO DE JANEIRO"/>
    <s v="RJ"/>
    <s v="PRIVADO"/>
    <x v="18"/>
    <s v="EVELINE GOULART ESP (RJ)"/>
    <s v="10"/>
    <x v="2"/>
    <n v="10"/>
  </r>
  <r>
    <x v="0"/>
    <x v="2"/>
    <n v="62"/>
    <x v="2"/>
    <n v="6047087002697"/>
    <x v="51"/>
    <s v="RIO DE JANEIRO"/>
    <s v="RJ"/>
    <s v="PRIVADO"/>
    <x v="11"/>
    <s v="(Vazio) EMH (PR/RS/SC)"/>
    <s v="30"/>
    <x v="1"/>
    <n v="10"/>
  </r>
  <r>
    <x v="0"/>
    <x v="2"/>
    <n v="62"/>
    <x v="2"/>
    <n v="6047087002697"/>
    <x v="51"/>
    <s v="RIO DE JANEIRO"/>
    <s v="RJ"/>
    <s v="PRIVADO"/>
    <x v="20"/>
    <s v="ROMEU SOARES HSP (RJ)"/>
    <s v="20"/>
    <x v="0"/>
    <n v="10"/>
  </r>
  <r>
    <x v="0"/>
    <x v="2"/>
    <n v="62"/>
    <x v="2"/>
    <n v="6047087001020"/>
    <x v="53"/>
    <s v="RIO DE JANEIRO"/>
    <s v="RJ"/>
    <s v="PRIVADO"/>
    <x v="18"/>
    <s v="EVELINE GOULART ESP (RJ)"/>
    <s v="10"/>
    <x v="2"/>
    <n v="37"/>
  </r>
  <r>
    <x v="0"/>
    <x v="2"/>
    <n v="62"/>
    <x v="2"/>
    <n v="6047087001020"/>
    <x v="53"/>
    <s v="RIO DE JANEIRO"/>
    <s v="RJ"/>
    <s v="PRIVADO"/>
    <x v="11"/>
    <s v="(Vazio) EMH (PR/RS/SC)"/>
    <s v="30"/>
    <x v="1"/>
    <n v="37"/>
  </r>
  <r>
    <x v="0"/>
    <x v="2"/>
    <n v="62"/>
    <x v="2"/>
    <n v="6047087001020"/>
    <x v="53"/>
    <s v="RIO DE JANEIRO"/>
    <s v="RJ"/>
    <s v="PRIVADO"/>
    <x v="20"/>
    <s v="ROMEU SOARES HSP (RJ)"/>
    <s v="20"/>
    <x v="0"/>
    <n v="37"/>
  </r>
  <r>
    <x v="0"/>
    <x v="2"/>
    <n v="62"/>
    <x v="2"/>
    <n v="29259736000403"/>
    <x v="116"/>
    <s v="RIO DE JANEIRO"/>
    <s v="RJ"/>
    <s v="PRIVADO"/>
    <x v="18"/>
    <s v="EVELINE GOULART ESP (RJ)"/>
    <s v="10"/>
    <x v="2"/>
    <n v="5"/>
  </r>
  <r>
    <x v="0"/>
    <x v="2"/>
    <n v="62"/>
    <x v="2"/>
    <n v="29259736000403"/>
    <x v="116"/>
    <s v="RIO DE JANEIRO"/>
    <s v="RJ"/>
    <s v="PRIVADO"/>
    <x v="11"/>
    <s v="(Vazio) EMH (PR/RS/SC)"/>
    <s v="30"/>
    <x v="1"/>
    <n v="5"/>
  </r>
  <r>
    <x v="0"/>
    <x v="2"/>
    <n v="62"/>
    <x v="2"/>
    <n v="29259736000403"/>
    <x v="116"/>
    <s v="RIO DE JANEIRO"/>
    <s v="RJ"/>
    <s v="PRIVADO"/>
    <x v="20"/>
    <s v="ROMEU SOARES HSP (RJ)"/>
    <s v="20"/>
    <x v="0"/>
    <n v="5"/>
  </r>
  <r>
    <x v="0"/>
    <x v="2"/>
    <n v="62"/>
    <x v="2"/>
    <n v="8100676002102"/>
    <x v="54"/>
    <s v="RIO DE JANEIRO"/>
    <s v="RJ"/>
    <s v="PRIVADO"/>
    <x v="18"/>
    <s v="EVELINE GOULART ESP (RJ)"/>
    <s v="10"/>
    <x v="2"/>
    <n v="36"/>
  </r>
  <r>
    <x v="0"/>
    <x v="2"/>
    <n v="62"/>
    <x v="2"/>
    <n v="8100676002102"/>
    <x v="54"/>
    <s v="RIO DE JANEIRO"/>
    <s v="RJ"/>
    <s v="PRIVADO"/>
    <x v="11"/>
    <s v="(Vazio) EMH (PR/RS/SC)"/>
    <s v="30"/>
    <x v="1"/>
    <n v="36"/>
  </r>
  <r>
    <x v="0"/>
    <x v="2"/>
    <n v="62"/>
    <x v="2"/>
    <n v="8100676002102"/>
    <x v="54"/>
    <s v="RIO DE JANEIRO"/>
    <s v="RJ"/>
    <s v="PRIVADO"/>
    <x v="20"/>
    <s v="ROMEU SOARES HSP (RJ)"/>
    <s v="20"/>
    <x v="0"/>
    <n v="36"/>
  </r>
  <r>
    <x v="0"/>
    <x v="2"/>
    <n v="62"/>
    <x v="2"/>
    <n v="60884855001630"/>
    <x v="55"/>
    <s v="RIO DE JANEIRO"/>
    <s v="RJ"/>
    <s v="PRIVADO"/>
    <x v="18"/>
    <s v="EVELINE GOULART ESP (RJ)"/>
    <s v="10"/>
    <x v="2"/>
    <n v="26"/>
  </r>
  <r>
    <x v="0"/>
    <x v="2"/>
    <n v="62"/>
    <x v="2"/>
    <n v="60884855001630"/>
    <x v="55"/>
    <s v="RIO DE JANEIRO"/>
    <s v="RJ"/>
    <s v="PRIVADO"/>
    <x v="19"/>
    <s v="MARCUS BASTOS HSP (RJ)"/>
    <s v="20"/>
    <x v="0"/>
    <n v="26"/>
  </r>
  <r>
    <x v="0"/>
    <x v="2"/>
    <n v="62"/>
    <x v="2"/>
    <n v="60884855001630"/>
    <x v="55"/>
    <s v="RIO DE JANEIRO"/>
    <s v="RJ"/>
    <s v="PRIVADO"/>
    <x v="11"/>
    <s v="(Vazio) EMH (PR/RS/SC)"/>
    <s v="30"/>
    <x v="1"/>
    <n v="26"/>
  </r>
  <r>
    <x v="0"/>
    <x v="2"/>
    <n v="62"/>
    <x v="2"/>
    <n v="8850962000222"/>
    <x v="58"/>
    <s v="RIO DE JANEIRO"/>
    <s v="RJ"/>
    <s v="PRIVADO"/>
    <x v="18"/>
    <s v="EVELINE GOULART ESP (RJ)"/>
    <s v="10"/>
    <x v="2"/>
    <n v="58"/>
  </r>
  <r>
    <x v="0"/>
    <x v="2"/>
    <n v="62"/>
    <x v="2"/>
    <n v="8850962000222"/>
    <x v="58"/>
    <s v="RIO DE JANEIRO"/>
    <s v="RJ"/>
    <s v="PRIVADO"/>
    <x v="11"/>
    <s v="(Vazio) EMH (PR/RS/SC)"/>
    <s v="30"/>
    <x v="1"/>
    <n v="58"/>
  </r>
  <r>
    <x v="0"/>
    <x v="2"/>
    <n v="62"/>
    <x v="2"/>
    <n v="8850962000222"/>
    <x v="58"/>
    <s v="RIO DE JANEIRO"/>
    <s v="RJ"/>
    <s v="PRIVADO"/>
    <x v="20"/>
    <s v="ROMEU SOARES HSP (RJ)"/>
    <s v="20"/>
    <x v="0"/>
    <n v="58"/>
  </r>
  <r>
    <x v="0"/>
    <x v="2"/>
    <n v="62"/>
    <x v="2"/>
    <n v="33419482000259"/>
    <x v="118"/>
    <s v="RIO DE JANEIRO"/>
    <s v="RJ"/>
    <s v="PRIVADO"/>
    <x v="18"/>
    <s v="EVELINE GOULART ESP (RJ)"/>
    <s v="10"/>
    <x v="2"/>
    <n v="7"/>
  </r>
  <r>
    <x v="0"/>
    <x v="2"/>
    <n v="62"/>
    <x v="2"/>
    <n v="33419482000259"/>
    <x v="118"/>
    <s v="RIO DE JANEIRO"/>
    <s v="RJ"/>
    <s v="PRIVADO"/>
    <x v="11"/>
    <s v="(Vazio) EMH (PR/RS/SC)"/>
    <s v="30"/>
    <x v="1"/>
    <n v="7"/>
  </r>
  <r>
    <x v="0"/>
    <x v="2"/>
    <n v="62"/>
    <x v="2"/>
    <n v="33419482000259"/>
    <x v="118"/>
    <s v="RIO DE JANEIRO"/>
    <s v="RJ"/>
    <s v="PRIVADO"/>
    <x v="20"/>
    <s v="ROMEU SOARES HSP (RJ)"/>
    <s v="20"/>
    <x v="0"/>
    <n v="7"/>
  </r>
  <r>
    <x v="0"/>
    <x v="2"/>
    <n v="62"/>
    <x v="2"/>
    <n v="9219138000584"/>
    <x v="60"/>
    <s v="RIO DE JANEIRO"/>
    <s v="RJ"/>
    <s v="PRIVADO"/>
    <x v="18"/>
    <s v="EVELINE GOULART ESP (RJ)"/>
    <s v="10"/>
    <x v="2"/>
    <n v="4"/>
  </r>
  <r>
    <x v="0"/>
    <x v="2"/>
    <n v="62"/>
    <x v="2"/>
    <n v="9219138000584"/>
    <x v="60"/>
    <s v="RIO DE JANEIRO"/>
    <s v="RJ"/>
    <s v="PRIVADO"/>
    <x v="19"/>
    <s v="MARCUS BASTOS HSP (RJ)"/>
    <s v="20"/>
    <x v="0"/>
    <n v="4"/>
  </r>
  <r>
    <x v="0"/>
    <x v="2"/>
    <n v="62"/>
    <x v="2"/>
    <n v="9219138000584"/>
    <x v="60"/>
    <s v="RIO DE JANEIRO"/>
    <s v="RJ"/>
    <s v="PRIVADO"/>
    <x v="11"/>
    <s v="(Vazio) EMH (PR/RS/SC)"/>
    <s v="30"/>
    <x v="1"/>
    <n v="4"/>
  </r>
  <r>
    <x v="0"/>
    <x v="2"/>
    <n v="62"/>
    <x v="2"/>
    <n v="8319329000121"/>
    <x v="119"/>
    <s v="NATAL"/>
    <s v="RN"/>
    <s v="PRIVADO"/>
    <x v="8"/>
    <s v="LENILSON SILVA HSP (PB/PE/RN)"/>
    <s v="20"/>
    <x v="0"/>
    <n v="8"/>
  </r>
  <r>
    <x v="0"/>
    <x v="2"/>
    <n v="62"/>
    <x v="2"/>
    <n v="8319329000121"/>
    <x v="119"/>
    <s v="NATAL"/>
    <s v="RN"/>
    <s v="PRIVADO"/>
    <x v="1"/>
    <s v="(Vazio) EMH (AL/BA/CE/GO/MS/MT/PB/PE/PI/RN/SE/TO)"/>
    <s v="30"/>
    <x v="1"/>
    <n v="8"/>
  </r>
  <r>
    <x v="0"/>
    <x v="2"/>
    <n v="62"/>
    <x v="2"/>
    <n v="8319329000121"/>
    <x v="119"/>
    <s v="NATAL"/>
    <s v="RN"/>
    <s v="PRIVADO"/>
    <x v="2"/>
    <s v="VALERIA BRAGA ESP (CE/MA/PI/BA/AL/SE/PB/PE/RN)"/>
    <s v="10"/>
    <x v="2"/>
    <n v="8"/>
  </r>
  <r>
    <x v="0"/>
    <x v="2"/>
    <n v="62"/>
    <x v="2"/>
    <n v="29435005009851"/>
    <x v="64"/>
    <s v="NATAL"/>
    <s v="RN"/>
    <s v="PRIVADO"/>
    <x v="8"/>
    <s v="LENILSON SILVA HSP (PB/PE/RN)"/>
    <s v="20"/>
    <x v="0"/>
    <n v="8"/>
  </r>
  <r>
    <x v="0"/>
    <x v="2"/>
    <n v="62"/>
    <x v="2"/>
    <n v="29435005009851"/>
    <x v="64"/>
    <s v="NATAL"/>
    <s v="RN"/>
    <s v="PRIVADO"/>
    <x v="1"/>
    <s v="(Vazio) EMH (AL/BA/CE/GO/MS/MT/PB/PE/PI/RN/SE/TO)"/>
    <s v="30"/>
    <x v="1"/>
    <n v="8"/>
  </r>
  <r>
    <x v="0"/>
    <x v="2"/>
    <n v="62"/>
    <x v="2"/>
    <n v="29435005009851"/>
    <x v="64"/>
    <s v="NATAL"/>
    <s v="RN"/>
    <s v="PRIVADO"/>
    <x v="2"/>
    <s v="VALERIA BRAGA ESP (CE/MA/PI/BA/AL/SE/PB/PE/RN)"/>
    <s v="10"/>
    <x v="2"/>
    <n v="8"/>
  </r>
  <r>
    <x v="0"/>
    <x v="2"/>
    <n v="62"/>
    <x v="2"/>
    <n v="1507901000137"/>
    <x v="150"/>
    <s v="NATAL"/>
    <s v="RN"/>
    <s v="PRIVADO"/>
    <x v="8"/>
    <s v="LENILSON SILVA HSP (PB/PE/RN)"/>
    <s v="20"/>
    <x v="0"/>
    <n v="1"/>
  </r>
  <r>
    <x v="0"/>
    <x v="2"/>
    <n v="62"/>
    <x v="2"/>
    <n v="1507901000137"/>
    <x v="150"/>
    <s v="NATAL"/>
    <s v="RN"/>
    <s v="PRIVADO"/>
    <x v="1"/>
    <s v="(Vazio) EMH (AL/BA/CE/GO/MS/MT/PB/PE/PI/RN/SE/TO)"/>
    <s v="30"/>
    <x v="1"/>
    <n v="1"/>
  </r>
  <r>
    <x v="0"/>
    <x v="2"/>
    <n v="62"/>
    <x v="2"/>
    <n v="1507901000137"/>
    <x v="150"/>
    <s v="NATAL"/>
    <s v="RN"/>
    <s v="PRIVADO"/>
    <x v="2"/>
    <s v="VALERIA BRAGA ESP (CE/MA/PI/BA/AL/SE/PB/PE/RN)"/>
    <s v="10"/>
    <x v="2"/>
    <n v="1"/>
  </r>
  <r>
    <x v="0"/>
    <x v="2"/>
    <n v="62"/>
    <x v="2"/>
    <n v="81887838001112"/>
    <x v="120"/>
    <s v="SÃO GONÇALO DO AMARANTE"/>
    <s v="RN"/>
    <s v="PRIVADO"/>
    <x v="8"/>
    <s v="LENILSON SILVA HSP (PB/PE/RN)"/>
    <s v="20"/>
    <x v="0"/>
    <n v="4"/>
  </r>
  <r>
    <x v="0"/>
    <x v="2"/>
    <n v="62"/>
    <x v="2"/>
    <n v="81887838001112"/>
    <x v="120"/>
    <s v="SÃO GONÇALO DO AMARANTE"/>
    <s v="RN"/>
    <s v="PRIVADO"/>
    <x v="1"/>
    <s v="(Vazio) EMH (AL/BA/CE/GO/MS/MT/PB/PE/PI/RN/SE/TO)"/>
    <s v="30"/>
    <x v="1"/>
    <n v="4"/>
  </r>
  <r>
    <x v="0"/>
    <x v="2"/>
    <n v="62"/>
    <x v="2"/>
    <n v="81887838001112"/>
    <x v="120"/>
    <s v="SÃO GONÇALO DO AMARANTE"/>
    <s v="RN"/>
    <s v="PRIVADO"/>
    <x v="2"/>
    <s v="VALERIA BRAGA ESP (CE/MA/PI/BA/AL/SE/PB/PE/RN)"/>
    <s v="10"/>
    <x v="2"/>
    <n v="4"/>
  </r>
  <r>
    <x v="0"/>
    <x v="2"/>
    <n v="62"/>
    <x v="2"/>
    <n v="92898550000279"/>
    <x v="215"/>
    <s v="ALVORADA"/>
    <s v="RS"/>
    <s v="PRIVADO"/>
    <x v="9"/>
    <s v="ALINE FONSECA HSP (RS)"/>
    <s v="20"/>
    <x v="0"/>
    <n v="3"/>
  </r>
  <r>
    <x v="0"/>
    <x v="2"/>
    <n v="62"/>
    <x v="2"/>
    <n v="92898550000279"/>
    <x v="215"/>
    <s v="ALVORADA"/>
    <s v="RS"/>
    <s v="PRIVADO"/>
    <x v="10"/>
    <s v="MICHELE MORAES ESP (PR/SC/RS)"/>
    <s v="10"/>
    <x v="2"/>
    <n v="3"/>
  </r>
  <r>
    <x v="0"/>
    <x v="2"/>
    <n v="62"/>
    <x v="2"/>
    <n v="92898550000279"/>
    <x v="215"/>
    <s v="ALVORADA"/>
    <s v="RS"/>
    <s v="PRIVADO"/>
    <x v="11"/>
    <s v="(Vazio) EMH (PR/RS/SC)"/>
    <s v="30"/>
    <x v="1"/>
    <n v="3"/>
  </r>
  <r>
    <x v="0"/>
    <x v="2"/>
    <n v="62"/>
    <x v="2"/>
    <n v="92685833000151"/>
    <x v="175"/>
    <s v="PORTO ALEGRE"/>
    <s v="RS"/>
    <s v="PRIVADO"/>
    <x v="9"/>
    <s v="ALINE FONSECA HSP (RS)"/>
    <s v="20"/>
    <x v="0"/>
    <n v="32"/>
  </r>
  <r>
    <x v="0"/>
    <x v="2"/>
    <n v="62"/>
    <x v="2"/>
    <n v="92685833000151"/>
    <x v="175"/>
    <s v="PORTO ALEGRE"/>
    <s v="RS"/>
    <s v="PRIVADO"/>
    <x v="10"/>
    <s v="MICHELE MORAES ESP (PR/SC/RS)"/>
    <s v="10"/>
    <x v="2"/>
    <n v="32"/>
  </r>
  <r>
    <x v="0"/>
    <x v="2"/>
    <n v="62"/>
    <x v="2"/>
    <n v="92685833000151"/>
    <x v="175"/>
    <s v="PORTO ALEGRE"/>
    <s v="RS"/>
    <s v="PRIVADO"/>
    <x v="11"/>
    <s v="(Vazio) EMH (PR/RS/SC)"/>
    <s v="30"/>
    <x v="1"/>
    <n v="32"/>
  </r>
  <r>
    <x v="0"/>
    <x v="2"/>
    <n v="62"/>
    <x v="2"/>
    <n v="92898550000198"/>
    <x v="216"/>
    <s v="PORTO ALEGRE"/>
    <s v="RS"/>
    <s v="PRIVADO"/>
    <x v="9"/>
    <s v="ALINE FONSECA HSP (RS)"/>
    <s v="20"/>
    <x v="0"/>
    <n v="2"/>
  </r>
  <r>
    <x v="0"/>
    <x v="2"/>
    <n v="62"/>
    <x v="2"/>
    <n v="92898550000198"/>
    <x v="216"/>
    <s v="PORTO ALEGRE"/>
    <s v="RS"/>
    <s v="PRIVADO"/>
    <x v="10"/>
    <s v="MICHELE MORAES ESP (PR/SC/RS)"/>
    <s v="10"/>
    <x v="2"/>
    <n v="2"/>
  </r>
  <r>
    <x v="0"/>
    <x v="2"/>
    <n v="62"/>
    <x v="2"/>
    <n v="92898550000198"/>
    <x v="216"/>
    <s v="PORTO ALEGRE"/>
    <s v="RS"/>
    <s v="PRIVADO"/>
    <x v="11"/>
    <s v="(Vazio) EMH (PR/RS/SC)"/>
    <s v="30"/>
    <x v="1"/>
    <n v="2"/>
  </r>
  <r>
    <x v="0"/>
    <x v="2"/>
    <n v="62"/>
    <x v="2"/>
    <n v="87020517000120"/>
    <x v="66"/>
    <s v="PORTO ALEGRE"/>
    <s v="RS"/>
    <s v="PUBLICO"/>
    <x v="9"/>
    <s v="ALINE FONSECA HSP (RS)"/>
    <s v="20"/>
    <x v="0"/>
    <n v="20"/>
  </r>
  <r>
    <x v="0"/>
    <x v="2"/>
    <n v="62"/>
    <x v="2"/>
    <n v="87020517000120"/>
    <x v="66"/>
    <s v="PORTO ALEGRE"/>
    <s v="RS"/>
    <s v="PUBLICO"/>
    <x v="10"/>
    <s v="MICHELE MORAES ESP (PR/SC/RS)"/>
    <s v="10"/>
    <x v="2"/>
    <n v="20"/>
  </r>
  <r>
    <x v="0"/>
    <x v="2"/>
    <n v="62"/>
    <x v="2"/>
    <n v="87020517000120"/>
    <x v="66"/>
    <s v="PORTO ALEGRE"/>
    <s v="RS"/>
    <s v="PUBLICO"/>
    <x v="11"/>
    <s v="(Vazio) EMH (PR/RS/SC)"/>
    <s v="30"/>
    <x v="1"/>
    <n v="20"/>
  </r>
  <r>
    <x v="0"/>
    <x v="2"/>
    <n v="62"/>
    <x v="2"/>
    <n v="92741016000254"/>
    <x v="67"/>
    <s v="PORTO ALEGRE"/>
    <s v="RS"/>
    <s v="PRIVADO"/>
    <x v="9"/>
    <s v="ALINE FONSECA HSP (RS)"/>
    <s v="20"/>
    <x v="0"/>
    <n v="12"/>
  </r>
  <r>
    <x v="0"/>
    <x v="2"/>
    <n v="62"/>
    <x v="2"/>
    <n v="92741016000254"/>
    <x v="67"/>
    <s v="PORTO ALEGRE"/>
    <s v="RS"/>
    <s v="PRIVADO"/>
    <x v="10"/>
    <s v="MICHELE MORAES ESP (PR/SC/RS)"/>
    <s v="10"/>
    <x v="2"/>
    <n v="12"/>
  </r>
  <r>
    <x v="0"/>
    <x v="2"/>
    <n v="62"/>
    <x v="2"/>
    <n v="92741016000254"/>
    <x v="67"/>
    <s v="PORTO ALEGRE"/>
    <s v="RS"/>
    <s v="PRIVADO"/>
    <x v="11"/>
    <s v="(Vazio) EMH (PR/RS/SC)"/>
    <s v="30"/>
    <x v="1"/>
    <n v="12"/>
  </r>
  <r>
    <x v="0"/>
    <x v="2"/>
    <n v="62"/>
    <x v="2"/>
    <n v="88630413000796"/>
    <x v="121"/>
    <s v="PORTO ALEGRE"/>
    <s v="RS"/>
    <s v="PRIVADO"/>
    <x v="9"/>
    <s v="ALINE FONSECA HSP (RS)"/>
    <s v="20"/>
    <x v="0"/>
    <n v="9"/>
  </r>
  <r>
    <x v="0"/>
    <x v="2"/>
    <n v="62"/>
    <x v="2"/>
    <n v="88630413000796"/>
    <x v="121"/>
    <s v="PORTO ALEGRE"/>
    <s v="RS"/>
    <s v="PRIVADO"/>
    <x v="10"/>
    <s v="MICHELE MORAES ESP (PR/SC/RS)"/>
    <s v="10"/>
    <x v="2"/>
    <n v="9"/>
  </r>
  <r>
    <x v="0"/>
    <x v="2"/>
    <n v="62"/>
    <x v="2"/>
    <n v="88630413000796"/>
    <x v="121"/>
    <s v="PORTO ALEGRE"/>
    <s v="RS"/>
    <s v="PRIVADO"/>
    <x v="11"/>
    <s v="(Vazio) EMH (PR/RS/SC)"/>
    <s v="30"/>
    <x v="1"/>
    <n v="9"/>
  </r>
  <r>
    <x v="0"/>
    <x v="2"/>
    <n v="62"/>
    <x v="2"/>
    <n v="92815000000168"/>
    <x v="122"/>
    <s v="PORTO ALEGRE"/>
    <s v="RS"/>
    <s v="PRIVADO"/>
    <x v="9"/>
    <s v="ALINE FONSECA HSP (RS)"/>
    <s v="20"/>
    <x v="0"/>
    <n v="37"/>
  </r>
  <r>
    <x v="0"/>
    <x v="2"/>
    <n v="62"/>
    <x v="2"/>
    <n v="92815000000168"/>
    <x v="122"/>
    <s v="PORTO ALEGRE"/>
    <s v="RS"/>
    <s v="PRIVADO"/>
    <x v="10"/>
    <s v="MICHELE MORAES ESP (PR/SC/RS)"/>
    <s v="10"/>
    <x v="2"/>
    <n v="37"/>
  </r>
  <r>
    <x v="0"/>
    <x v="2"/>
    <n v="62"/>
    <x v="2"/>
    <n v="92815000000168"/>
    <x v="122"/>
    <s v="PORTO ALEGRE"/>
    <s v="RS"/>
    <s v="PRIVADO"/>
    <x v="11"/>
    <s v="(Vazio) EMH (PR/RS/SC)"/>
    <s v="30"/>
    <x v="1"/>
    <n v="37"/>
  </r>
  <r>
    <x v="0"/>
    <x v="2"/>
    <n v="62"/>
    <x v="2"/>
    <n v="92963560000160"/>
    <x v="152"/>
    <s v="PORTO ALEGRE"/>
    <s v="RS"/>
    <s v="PUBLICO"/>
    <x v="9"/>
    <s v="ALINE FONSECA HSP (RS)"/>
    <s v="20"/>
    <x v="0"/>
    <n v="10"/>
  </r>
  <r>
    <x v="0"/>
    <x v="2"/>
    <n v="62"/>
    <x v="2"/>
    <n v="92963560000160"/>
    <x v="152"/>
    <s v="PORTO ALEGRE"/>
    <s v="RS"/>
    <s v="PUBLICO"/>
    <x v="10"/>
    <s v="MICHELE MORAES ESP (PR/SC/RS)"/>
    <s v="10"/>
    <x v="2"/>
    <n v="10"/>
  </r>
  <r>
    <x v="0"/>
    <x v="2"/>
    <n v="62"/>
    <x v="2"/>
    <n v="92963560000160"/>
    <x v="152"/>
    <s v="PORTO ALEGRE"/>
    <s v="RS"/>
    <s v="PUBLICO"/>
    <x v="11"/>
    <s v="(Vazio) EMH (PR/RS/SC)"/>
    <s v="30"/>
    <x v="1"/>
    <n v="10"/>
  </r>
  <r>
    <x v="0"/>
    <x v="2"/>
    <n v="62"/>
    <x v="2"/>
    <n v="15126437001972"/>
    <x v="217"/>
    <s v="SANTA MARIA"/>
    <s v="RS"/>
    <s v="PUBLICO"/>
    <x v="9"/>
    <s v="ALINE FONSECA HSP (RS)"/>
    <s v="20"/>
    <x v="0"/>
    <n v="10"/>
  </r>
  <r>
    <x v="0"/>
    <x v="2"/>
    <n v="62"/>
    <x v="2"/>
    <n v="15126437001972"/>
    <x v="217"/>
    <s v="SANTA MARIA"/>
    <s v="RS"/>
    <s v="PUBLICO"/>
    <x v="10"/>
    <s v="MICHELE MORAES ESP (PR/SC/RS)"/>
    <s v="10"/>
    <x v="2"/>
    <n v="10"/>
  </r>
  <r>
    <x v="0"/>
    <x v="2"/>
    <n v="62"/>
    <x v="2"/>
    <n v="15126437001972"/>
    <x v="217"/>
    <s v="SANTA MARIA"/>
    <s v="RS"/>
    <s v="PUBLICO"/>
    <x v="11"/>
    <s v="(Vazio) EMH (PR/RS/SC)"/>
    <s v="30"/>
    <x v="1"/>
    <n v="10"/>
  </r>
  <r>
    <x v="0"/>
    <x v="2"/>
    <n v="62"/>
    <x v="2"/>
    <n v="95610887000146"/>
    <x v="218"/>
    <s v="SANTA MARIA"/>
    <s v="RS"/>
    <s v="PRIVADO"/>
    <x v="9"/>
    <s v="ALINE FONSECA HSP (RS)"/>
    <s v="20"/>
    <x v="0"/>
    <n v="10"/>
  </r>
  <r>
    <x v="0"/>
    <x v="2"/>
    <n v="62"/>
    <x v="2"/>
    <n v="95610887000146"/>
    <x v="218"/>
    <s v="SANTA MARIA"/>
    <s v="RS"/>
    <s v="PRIVADO"/>
    <x v="10"/>
    <s v="MICHELE MORAES ESP (PR/SC/RS)"/>
    <s v="10"/>
    <x v="2"/>
    <n v="10"/>
  </r>
  <r>
    <x v="0"/>
    <x v="2"/>
    <n v="62"/>
    <x v="2"/>
    <n v="95610887000146"/>
    <x v="218"/>
    <s v="SANTA MARIA"/>
    <s v="RS"/>
    <s v="PRIVADO"/>
    <x v="11"/>
    <s v="(Vazio) EMH (PR/RS/SC)"/>
    <s v="30"/>
    <x v="1"/>
    <n v="10"/>
  </r>
  <r>
    <x v="0"/>
    <x v="2"/>
    <n v="62"/>
    <x v="2"/>
    <n v="60922168005226"/>
    <x v="70"/>
    <s v="BLUMENAU"/>
    <s v="SC"/>
    <s v="PRIVADO"/>
    <x v="12"/>
    <s v="FERNANDA BORNHAUSEN HSP (SC/PR)"/>
    <s v="20"/>
    <x v="0"/>
    <n v="3"/>
  </r>
  <r>
    <x v="0"/>
    <x v="2"/>
    <n v="62"/>
    <x v="2"/>
    <n v="60922168005226"/>
    <x v="70"/>
    <s v="BLUMENAU"/>
    <s v="SC"/>
    <s v="PRIVADO"/>
    <x v="10"/>
    <s v="MICHELE MORAES ESP (PR/SC/RS)"/>
    <s v="10"/>
    <x v="2"/>
    <n v="3"/>
  </r>
  <r>
    <x v="0"/>
    <x v="2"/>
    <n v="62"/>
    <x v="2"/>
    <n v="60922168005226"/>
    <x v="70"/>
    <s v="BLUMENAU"/>
    <s v="SC"/>
    <s v="PRIVADO"/>
    <x v="11"/>
    <s v="(Vazio) EMH (PR/RS/SC)"/>
    <s v="30"/>
    <x v="1"/>
    <n v="3"/>
  </r>
  <r>
    <x v="0"/>
    <x v="2"/>
    <n v="62"/>
    <x v="2"/>
    <n v="44456036000311"/>
    <x v="154"/>
    <s v="BAURU"/>
    <s v="SP"/>
    <s v="PRIVADO"/>
    <x v="21"/>
    <s v="ARTUR JUNIOR HSP (SPI)"/>
    <s v="20"/>
    <x v="0"/>
    <n v="7"/>
  </r>
  <r>
    <x v="0"/>
    <x v="2"/>
    <n v="62"/>
    <x v="2"/>
    <n v="44456036000311"/>
    <x v="154"/>
    <s v="BAURU"/>
    <s v="SP"/>
    <s v="PRIVADO"/>
    <x v="22"/>
    <s v="BRUNA CLARO ESP (SPI)"/>
    <s v="10"/>
    <x v="2"/>
    <n v="7"/>
  </r>
  <r>
    <x v="0"/>
    <x v="2"/>
    <n v="62"/>
    <x v="2"/>
    <n v="44456036000311"/>
    <x v="154"/>
    <s v="BAURU"/>
    <s v="SP"/>
    <s v="PRIVADO"/>
    <x v="14"/>
    <s v="(Vazio) EMH SPC/SPI"/>
    <s v="30"/>
    <x v="1"/>
    <n v="7"/>
  </r>
  <r>
    <x v="0"/>
    <x v="2"/>
    <n v="62"/>
    <x v="2"/>
    <n v="12474705000120"/>
    <x v="219"/>
    <s v="BOTUCATU"/>
    <s v="SP"/>
    <s v="PUBLICO"/>
    <x v="21"/>
    <s v="ARTUR JUNIOR HSP (SPI)"/>
    <s v="20"/>
    <x v="0"/>
    <n v="4"/>
  </r>
  <r>
    <x v="0"/>
    <x v="2"/>
    <n v="62"/>
    <x v="2"/>
    <n v="12474705000120"/>
    <x v="219"/>
    <s v="BOTUCATU"/>
    <s v="SP"/>
    <s v="PUBLICO"/>
    <x v="22"/>
    <s v="BRUNA CLARO ESP (SPI)"/>
    <s v="10"/>
    <x v="2"/>
    <n v="4"/>
  </r>
  <r>
    <x v="0"/>
    <x v="2"/>
    <n v="62"/>
    <x v="2"/>
    <n v="12474705000120"/>
    <x v="219"/>
    <s v="BOTUCATU"/>
    <s v="SP"/>
    <s v="PUBLICO"/>
    <x v="14"/>
    <s v="(Vazio) EMH SPC/SPI"/>
    <s v="30"/>
    <x v="1"/>
    <n v="4"/>
  </r>
  <r>
    <x v="0"/>
    <x v="2"/>
    <n v="62"/>
    <x v="2"/>
    <n v="57571275001760"/>
    <x v="157"/>
    <s v="SÃO BERNARDO DO CAMPO"/>
    <s v="SP"/>
    <s v="PRIVADO"/>
    <x v="23"/>
    <s v="ANTONIO TUNES HSP (SPC)"/>
    <s v="20"/>
    <x v="0"/>
    <n v="14"/>
  </r>
  <r>
    <x v="0"/>
    <x v="2"/>
    <n v="62"/>
    <x v="2"/>
    <n v="57571275001760"/>
    <x v="157"/>
    <s v="SÃO BERNARDO DO CAMPO"/>
    <s v="SP"/>
    <s v="PRIVADO"/>
    <x v="24"/>
    <s v="(Vazio) ESP SPC/SPI"/>
    <s v="10"/>
    <x v="2"/>
    <n v="14"/>
  </r>
  <r>
    <x v="0"/>
    <x v="2"/>
    <n v="62"/>
    <x v="2"/>
    <n v="60003761000129"/>
    <x v="81"/>
    <s v="SÃO JOSÉ DO RIO PRETO"/>
    <s v="SP"/>
    <s v="PRIVADO"/>
    <x v="21"/>
    <s v="ARTUR JUNIOR HSP (SPI)"/>
    <s v="20"/>
    <x v="0"/>
    <n v="31"/>
  </r>
  <r>
    <x v="0"/>
    <x v="2"/>
    <n v="62"/>
    <x v="2"/>
    <n v="60003761000129"/>
    <x v="81"/>
    <s v="SÃO JOSÉ DO RIO PRETO"/>
    <s v="SP"/>
    <s v="PRIVADO"/>
    <x v="22"/>
    <s v="BRUNA CLARO ESP (SPI)"/>
    <s v="10"/>
    <x v="2"/>
    <n v="31"/>
  </r>
  <r>
    <x v="0"/>
    <x v="2"/>
    <n v="62"/>
    <x v="2"/>
    <n v="60003761000129"/>
    <x v="81"/>
    <s v="SÃO JOSÉ DO RIO PRETO"/>
    <s v="SP"/>
    <s v="PRIVADO"/>
    <x v="14"/>
    <s v="(Vazio) EMH SPC/SPI"/>
    <s v="30"/>
    <x v="1"/>
    <n v="31"/>
  </r>
  <r>
    <x v="0"/>
    <x v="2"/>
    <n v="62"/>
    <x v="2"/>
    <n v="59972307000105"/>
    <x v="220"/>
    <s v="SÃO JOSÉ DO RIO PRETO"/>
    <s v="SP"/>
    <s v="PRIVADO"/>
    <x v="21"/>
    <s v="ARTUR JUNIOR HSP (SPI)"/>
    <s v="20"/>
    <x v="0"/>
    <n v="2"/>
  </r>
  <r>
    <x v="0"/>
    <x v="2"/>
    <n v="62"/>
    <x v="2"/>
    <n v="59972307000105"/>
    <x v="220"/>
    <s v="SÃO JOSÉ DO RIO PRETO"/>
    <s v="SP"/>
    <s v="PRIVADO"/>
    <x v="22"/>
    <s v="BRUNA CLARO ESP (SPI)"/>
    <s v="10"/>
    <x v="2"/>
    <n v="2"/>
  </r>
  <r>
    <x v="0"/>
    <x v="2"/>
    <n v="62"/>
    <x v="2"/>
    <n v="59972307000105"/>
    <x v="220"/>
    <s v="SÃO JOSÉ DO RIO PRETO"/>
    <s v="SP"/>
    <s v="PRIVADO"/>
    <x v="14"/>
    <s v="(Vazio) EMH SPC/SPI"/>
    <s v="30"/>
    <x v="1"/>
    <n v="2"/>
  </r>
  <r>
    <x v="0"/>
    <x v="2"/>
    <n v="62"/>
    <x v="2"/>
    <n v="60961968000106"/>
    <x v="159"/>
    <s v="SÃO PAULO"/>
    <s v="SP"/>
    <s v="PRIVADO"/>
    <x v="25"/>
    <s v="CHRISTIANE GARCIA ESP (SPC)"/>
    <s v="30"/>
    <x v="1"/>
    <n v="10"/>
  </r>
  <r>
    <x v="0"/>
    <x v="2"/>
    <n v="62"/>
    <x v="2"/>
    <n v="60961968000106"/>
    <x v="159"/>
    <s v="SÃO PAULO"/>
    <s v="SP"/>
    <s v="PRIVADO"/>
    <x v="24"/>
    <s v="(Vazio) ESP SPC/SPI"/>
    <s v="10"/>
    <x v="2"/>
    <n v="10"/>
  </r>
  <r>
    <x v="0"/>
    <x v="2"/>
    <n v="62"/>
    <x v="2"/>
    <n v="60961968000106"/>
    <x v="159"/>
    <s v="SÃO PAULO"/>
    <s v="SP"/>
    <s v="PRIVADO"/>
    <x v="26"/>
    <s v="(Vago) HSP SPC"/>
    <s v="20"/>
    <x v="0"/>
    <n v="10"/>
  </r>
  <r>
    <x v="0"/>
    <x v="2"/>
    <n v="62"/>
    <x v="2"/>
    <n v="60992427000650"/>
    <x v="177"/>
    <s v="SÃO PAULO"/>
    <s v="SP"/>
    <s v="PRIVADO"/>
    <x v="24"/>
    <s v="(Vazio) ESP SPC/SPI"/>
    <s v="10"/>
    <x v="2"/>
    <n v="2"/>
  </r>
  <r>
    <x v="0"/>
    <x v="2"/>
    <n v="62"/>
    <x v="2"/>
    <n v="60992427000650"/>
    <x v="177"/>
    <s v="SÃO PAULO"/>
    <s v="SP"/>
    <s v="PRIVADO"/>
    <x v="15"/>
    <s v="TATHIANA PONCE HSP (SPC)"/>
    <s v="20"/>
    <x v="0"/>
    <n v="2"/>
  </r>
  <r>
    <x v="0"/>
    <x v="2"/>
    <n v="62"/>
    <x v="2"/>
    <n v="50644053000113"/>
    <x v="84"/>
    <s v="SÃO PAULO"/>
    <s v="SP"/>
    <s v="PRIVADO"/>
    <x v="25"/>
    <s v="CHRISTIANE GARCIA ESP (SPC)"/>
    <s v="30"/>
    <x v="1"/>
    <n v="14"/>
  </r>
  <r>
    <x v="0"/>
    <x v="2"/>
    <n v="62"/>
    <x v="2"/>
    <n v="50644053000113"/>
    <x v="84"/>
    <s v="SÃO PAULO"/>
    <s v="SP"/>
    <s v="PRIVADO"/>
    <x v="24"/>
    <s v="(Vazio) ESP SPC/SPI"/>
    <s v="10"/>
    <x v="2"/>
    <n v="14"/>
  </r>
  <r>
    <x v="0"/>
    <x v="2"/>
    <n v="62"/>
    <x v="2"/>
    <n v="50644053000113"/>
    <x v="84"/>
    <s v="SÃO PAULO"/>
    <s v="SP"/>
    <s v="PRIVADO"/>
    <x v="26"/>
    <s v="(Vago) HSP SPC"/>
    <s v="20"/>
    <x v="0"/>
    <n v="14"/>
  </r>
  <r>
    <x v="0"/>
    <x v="2"/>
    <n v="62"/>
    <x v="2"/>
    <n v="60884855000316"/>
    <x v="127"/>
    <s v="SÃO PAULO"/>
    <s v="SP"/>
    <s v="PRIVADO"/>
    <x v="24"/>
    <s v="(Vazio) ESP SPC/SPI"/>
    <s v="10"/>
    <x v="2"/>
    <n v="35"/>
  </r>
  <r>
    <x v="0"/>
    <x v="2"/>
    <n v="62"/>
    <x v="2"/>
    <n v="60884855000316"/>
    <x v="127"/>
    <s v="SÃO PAULO"/>
    <s v="SP"/>
    <s v="PRIVADO"/>
    <x v="15"/>
    <s v="TATHIANA PONCE HSP (SPC)"/>
    <s v="20"/>
    <x v="0"/>
    <n v="35"/>
  </r>
  <r>
    <x v="0"/>
    <x v="2"/>
    <n v="62"/>
    <x v="2"/>
    <n v="60726502000126"/>
    <x v="85"/>
    <s v="SÃO PAULO"/>
    <s v="SP"/>
    <s v="PRIVADO"/>
    <x v="24"/>
    <s v="(Vazio) ESP SPC/SPI"/>
    <s v="10"/>
    <x v="2"/>
    <n v="15"/>
  </r>
  <r>
    <x v="0"/>
    <x v="2"/>
    <n v="62"/>
    <x v="2"/>
    <n v="60726502000126"/>
    <x v="85"/>
    <s v="SÃO PAULO"/>
    <s v="SP"/>
    <s v="PRIVADO"/>
    <x v="15"/>
    <s v="TATHIANA PONCE HSP (SPC)"/>
    <s v="20"/>
    <x v="0"/>
    <n v="15"/>
  </r>
  <r>
    <x v="0"/>
    <x v="2"/>
    <n v="62"/>
    <x v="2"/>
    <n v="60726502000711"/>
    <x v="128"/>
    <s v="SÃO PAULO"/>
    <s v="SP"/>
    <s v="PRIVADO"/>
    <x v="24"/>
    <s v="(Vazio) ESP SPC/SPI"/>
    <s v="10"/>
    <x v="2"/>
    <n v="10"/>
  </r>
  <r>
    <x v="0"/>
    <x v="2"/>
    <n v="62"/>
    <x v="2"/>
    <n v="60726502000711"/>
    <x v="128"/>
    <s v="SÃO PAULO"/>
    <s v="SP"/>
    <s v="PRIVADO"/>
    <x v="15"/>
    <s v="TATHIANA PONCE HSP (SPC)"/>
    <s v="20"/>
    <x v="0"/>
    <n v="10"/>
  </r>
  <r>
    <x v="0"/>
    <x v="2"/>
    <n v="62"/>
    <x v="2"/>
    <n v="21371777000132"/>
    <x v="88"/>
    <s v="SÃO PAULO"/>
    <s v="SP"/>
    <s v="PRIVADO"/>
    <x v="13"/>
    <s v="JANAINA PALMIRO ESP (SPC)"/>
    <s v="10"/>
    <x v="2"/>
    <n v="10"/>
  </r>
  <r>
    <x v="0"/>
    <x v="2"/>
    <n v="62"/>
    <x v="2"/>
    <n v="21371777000132"/>
    <x v="88"/>
    <s v="SÃO PAULO"/>
    <s v="SP"/>
    <s v="PRIVADO"/>
    <x v="14"/>
    <s v="(Vazio) EMH SPC/SPI"/>
    <s v="30"/>
    <x v="1"/>
    <n v="10"/>
  </r>
  <r>
    <x v="0"/>
    <x v="2"/>
    <n v="62"/>
    <x v="2"/>
    <n v="21371777000132"/>
    <x v="88"/>
    <s v="SÃO PAULO"/>
    <s v="SP"/>
    <s v="PRIVADO"/>
    <x v="15"/>
    <s v="TATHIANA PONCE HSP (SPC)"/>
    <s v="20"/>
    <x v="0"/>
    <n v="10"/>
  </r>
  <r>
    <x v="0"/>
    <x v="2"/>
    <n v="62"/>
    <x v="2"/>
    <n v="60448040000122"/>
    <x v="89"/>
    <s v="SÃO PAULO"/>
    <s v="SP"/>
    <s v="PUBLICO"/>
    <x v="25"/>
    <s v="CHRISTIANE GARCIA ESP (SPC)"/>
    <s v="30"/>
    <x v="1"/>
    <n v="255"/>
  </r>
  <r>
    <x v="0"/>
    <x v="2"/>
    <n v="62"/>
    <x v="2"/>
    <n v="60448040000122"/>
    <x v="89"/>
    <s v="SÃO PAULO"/>
    <s v="SP"/>
    <s v="PUBLICO"/>
    <x v="24"/>
    <s v="(Vazio) ESP SPC/SPI"/>
    <s v="10"/>
    <x v="2"/>
    <n v="255"/>
  </r>
  <r>
    <x v="0"/>
    <x v="2"/>
    <n v="62"/>
    <x v="2"/>
    <n v="60448040000122"/>
    <x v="89"/>
    <s v="SÃO PAULO"/>
    <s v="SP"/>
    <s v="PUBLICO"/>
    <x v="26"/>
    <s v="(Vago) HSP SPC"/>
    <s v="20"/>
    <x v="0"/>
    <n v="255"/>
  </r>
  <r>
    <x v="0"/>
    <x v="2"/>
    <n v="62"/>
    <x v="2"/>
    <n v="60453024000390"/>
    <x v="90"/>
    <s v="SÃO PAULO"/>
    <s v="SP"/>
    <s v="PRIVADO"/>
    <x v="24"/>
    <s v="(Vazio) ESP SPC/SPI"/>
    <s v="10"/>
    <x v="2"/>
    <n v="55"/>
  </r>
  <r>
    <x v="0"/>
    <x v="2"/>
    <n v="62"/>
    <x v="2"/>
    <n v="60453024000390"/>
    <x v="90"/>
    <s v="SÃO PAULO"/>
    <s v="SP"/>
    <s v="PRIVADO"/>
    <x v="15"/>
    <s v="TATHIANA PONCE HSP (SPC)"/>
    <s v="20"/>
    <x v="0"/>
    <n v="55"/>
  </r>
  <r>
    <x v="0"/>
    <x v="2"/>
    <n v="62"/>
    <x v="2"/>
    <n v="60678604000113"/>
    <x v="129"/>
    <s v="SÃO PAULO"/>
    <s v="SP"/>
    <s v="PRIVADO"/>
    <x v="23"/>
    <s v="ANTONIO TUNES HSP (SPC)"/>
    <s v="20"/>
    <x v="0"/>
    <n v="107"/>
  </r>
  <r>
    <x v="0"/>
    <x v="2"/>
    <n v="62"/>
    <x v="2"/>
    <n v="60678604000113"/>
    <x v="129"/>
    <s v="SÃO PAULO"/>
    <s v="SP"/>
    <s v="PRIVADO"/>
    <x v="13"/>
    <s v="JANAINA PALMIRO ESP (SPC)"/>
    <s v="10"/>
    <x v="2"/>
    <n v="107"/>
  </r>
  <r>
    <x v="0"/>
    <x v="2"/>
    <n v="62"/>
    <x v="2"/>
    <n v="60678604000113"/>
    <x v="129"/>
    <s v="SÃO PAULO"/>
    <s v="SP"/>
    <s v="PRIVADO"/>
    <x v="14"/>
    <s v="(Vazio) EMH SPC/SPI"/>
    <s v="30"/>
    <x v="1"/>
    <n v="107"/>
  </r>
  <r>
    <x v="0"/>
    <x v="2"/>
    <n v="62"/>
    <x v="2"/>
    <n v="61213674000240"/>
    <x v="91"/>
    <s v="SÃO PAULO"/>
    <s v="SP"/>
    <s v="PRIVADO"/>
    <x v="23"/>
    <s v="ANTONIO TUNES HSP (SPC)"/>
    <s v="20"/>
    <x v="0"/>
    <n v="3"/>
  </r>
  <r>
    <x v="0"/>
    <x v="2"/>
    <n v="62"/>
    <x v="2"/>
    <n v="61213674000240"/>
    <x v="91"/>
    <s v="SÃO PAULO"/>
    <s v="SP"/>
    <s v="PRIVADO"/>
    <x v="24"/>
    <s v="(Vazio) ESP SPC/SPI"/>
    <s v="10"/>
    <x v="2"/>
    <n v="3"/>
  </r>
  <r>
    <x v="0"/>
    <x v="2"/>
    <n v="62"/>
    <x v="2"/>
    <n v="60765823000130"/>
    <x v="92"/>
    <s v="SÃO PAULO"/>
    <s v="SP"/>
    <s v="PRIVADO"/>
    <x v="23"/>
    <s v="ANTONIO TUNES HSP (SPC)"/>
    <s v="20"/>
    <x v="0"/>
    <n v="110"/>
  </r>
  <r>
    <x v="0"/>
    <x v="2"/>
    <n v="62"/>
    <x v="2"/>
    <n v="60765823000130"/>
    <x v="92"/>
    <s v="SÃO PAULO"/>
    <s v="SP"/>
    <s v="PRIVADO"/>
    <x v="24"/>
    <s v="(Vazio) ESP SPC/SPI"/>
    <s v="10"/>
    <x v="2"/>
    <n v="110"/>
  </r>
  <r>
    <x v="0"/>
    <x v="2"/>
    <n v="62"/>
    <x v="2"/>
    <n v="19056055000141"/>
    <x v="93"/>
    <s v="SÃO PAULO"/>
    <s v="SP"/>
    <s v="PRIVADO"/>
    <x v="25"/>
    <s v="CHRISTIANE GARCIA ESP (SPC)"/>
    <s v="30"/>
    <x v="1"/>
    <n v="3"/>
  </r>
  <r>
    <x v="0"/>
    <x v="2"/>
    <n v="62"/>
    <x v="2"/>
    <n v="19056055000141"/>
    <x v="93"/>
    <s v="SÃO PAULO"/>
    <s v="SP"/>
    <s v="PRIVADO"/>
    <x v="13"/>
    <s v="JANAINA PALMIRO ESP (SPC)"/>
    <s v="10"/>
    <x v="2"/>
    <n v="3"/>
  </r>
  <r>
    <x v="0"/>
    <x v="2"/>
    <n v="62"/>
    <x v="2"/>
    <n v="19056055000141"/>
    <x v="93"/>
    <s v="SÃO PAULO"/>
    <s v="SP"/>
    <s v="PRIVADO"/>
    <x v="26"/>
    <s v="(Vago) HSP SPC"/>
    <s v="20"/>
    <x v="0"/>
    <n v="3"/>
  </r>
  <r>
    <x v="0"/>
    <x v="2"/>
    <n v="62"/>
    <x v="2"/>
    <n v="61062212000198"/>
    <x v="178"/>
    <s v="SÃO PAULO"/>
    <s v="SP"/>
    <s v="PRIVADO"/>
    <x v="24"/>
    <s v="(Vazio) ESP SPC/SPI"/>
    <s v="10"/>
    <x v="2"/>
    <n v="4"/>
  </r>
  <r>
    <x v="0"/>
    <x v="2"/>
    <n v="62"/>
    <x v="2"/>
    <n v="61062212000198"/>
    <x v="178"/>
    <s v="SÃO PAULO"/>
    <s v="SP"/>
    <s v="PRIVADO"/>
    <x v="15"/>
    <s v="TATHIANA PONCE HSP (SPC)"/>
    <s v="20"/>
    <x v="0"/>
    <n v="4"/>
  </r>
  <r>
    <x v="0"/>
    <x v="2"/>
    <n v="62"/>
    <x v="2"/>
    <n v="60922168000771"/>
    <x v="179"/>
    <s v="SÃO PAULO"/>
    <s v="SP"/>
    <s v="PRIVADO"/>
    <x v="24"/>
    <s v="(Vazio) ESP SPC/SPI"/>
    <s v="10"/>
    <x v="2"/>
    <n v="11"/>
  </r>
  <r>
    <x v="0"/>
    <x v="2"/>
    <n v="62"/>
    <x v="2"/>
    <n v="60922168000771"/>
    <x v="179"/>
    <s v="SÃO PAULO"/>
    <s v="SP"/>
    <s v="PRIVADO"/>
    <x v="15"/>
    <s v="TATHIANA PONCE HSP (SPC)"/>
    <s v="20"/>
    <x v="0"/>
    <n v="11"/>
  </r>
  <r>
    <x v="0"/>
    <x v="2"/>
    <n v="62"/>
    <x v="2"/>
    <n v="60777901000116"/>
    <x v="221"/>
    <s v="SÃO PAULO"/>
    <s v="SP"/>
    <s v="PRIVADO"/>
    <x v="13"/>
    <s v="JANAINA PALMIRO ESP (SPC)"/>
    <s v="10"/>
    <x v="2"/>
    <n v="2"/>
  </r>
  <r>
    <x v="0"/>
    <x v="2"/>
    <n v="62"/>
    <x v="2"/>
    <n v="60777901000116"/>
    <x v="221"/>
    <s v="SÃO PAULO"/>
    <s v="SP"/>
    <s v="PRIVADO"/>
    <x v="14"/>
    <s v="(Vazio) EMH SPC/SPI"/>
    <s v="30"/>
    <x v="1"/>
    <n v="2"/>
  </r>
  <r>
    <x v="0"/>
    <x v="2"/>
    <n v="62"/>
    <x v="2"/>
    <n v="60777901000116"/>
    <x v="221"/>
    <s v="SÃO PAULO"/>
    <s v="SP"/>
    <s v="PRIVADO"/>
    <x v="15"/>
    <s v="TATHIANA PONCE HSP (SPC)"/>
    <s v="20"/>
    <x v="0"/>
    <n v="2"/>
  </r>
  <r>
    <x v="0"/>
    <x v="2"/>
    <n v="62"/>
    <x v="2"/>
    <n v="60975737000232"/>
    <x v="180"/>
    <s v="SÃO PAULO"/>
    <s v="SP"/>
    <s v="PRIVADO"/>
    <x v="25"/>
    <s v="CHRISTIANE GARCIA ESP (SPC)"/>
    <s v="30"/>
    <x v="1"/>
    <n v="9"/>
  </r>
  <r>
    <x v="0"/>
    <x v="2"/>
    <n v="62"/>
    <x v="2"/>
    <n v="60975737000232"/>
    <x v="180"/>
    <s v="SÃO PAULO"/>
    <s v="SP"/>
    <s v="PRIVADO"/>
    <x v="13"/>
    <s v="JANAINA PALMIRO ESP (SPC)"/>
    <s v="10"/>
    <x v="2"/>
    <n v="9"/>
  </r>
  <r>
    <x v="0"/>
    <x v="2"/>
    <n v="62"/>
    <x v="2"/>
    <n v="60975737000232"/>
    <x v="180"/>
    <s v="SÃO PAULO"/>
    <s v="SP"/>
    <s v="PRIVADO"/>
    <x v="26"/>
    <s v="(Vago) HSP SPC"/>
    <s v="20"/>
    <x v="0"/>
    <n v="9"/>
  </r>
  <r>
    <x v="0"/>
    <x v="2"/>
    <n v="62"/>
    <x v="2"/>
    <n v="6047087000210"/>
    <x v="161"/>
    <s v="SÃO PAULO"/>
    <s v="SP"/>
    <s v="PRIVADO"/>
    <x v="23"/>
    <s v="ANTONIO TUNES HSP (SPC)"/>
    <s v="20"/>
    <x v="0"/>
    <n v="14"/>
  </r>
  <r>
    <x v="0"/>
    <x v="2"/>
    <n v="62"/>
    <x v="2"/>
    <n v="6047087000210"/>
    <x v="161"/>
    <s v="SÃO PAULO"/>
    <s v="SP"/>
    <s v="PRIVADO"/>
    <x v="13"/>
    <s v="JANAINA PALMIRO ESP (SPC)"/>
    <s v="10"/>
    <x v="2"/>
    <n v="14"/>
  </r>
  <r>
    <x v="0"/>
    <x v="2"/>
    <n v="62"/>
    <x v="2"/>
    <n v="6047087000210"/>
    <x v="161"/>
    <s v="SÃO PAULO"/>
    <s v="SP"/>
    <s v="PRIVADO"/>
    <x v="14"/>
    <s v="(Vazio) EMH SPC/SPI"/>
    <s v="30"/>
    <x v="1"/>
    <n v="14"/>
  </r>
  <r>
    <x v="0"/>
    <x v="2"/>
    <n v="62"/>
    <x v="2"/>
    <n v="28290788000137"/>
    <x v="95"/>
    <s v="SÃO PAULO"/>
    <s v="SP"/>
    <s v="PRIVADO"/>
    <x v="23"/>
    <s v="ANTONIO TUNES HSP (SPC)"/>
    <s v="20"/>
    <x v="0"/>
    <n v="44"/>
  </r>
  <r>
    <x v="0"/>
    <x v="2"/>
    <n v="62"/>
    <x v="2"/>
    <n v="28290788000137"/>
    <x v="95"/>
    <s v="SÃO PAULO"/>
    <s v="SP"/>
    <s v="PRIVADO"/>
    <x v="13"/>
    <s v="JANAINA PALMIRO ESP (SPC)"/>
    <s v="10"/>
    <x v="2"/>
    <n v="44"/>
  </r>
  <r>
    <x v="0"/>
    <x v="2"/>
    <n v="62"/>
    <x v="2"/>
    <n v="28290788000137"/>
    <x v="95"/>
    <s v="SÃO PAULO"/>
    <s v="SP"/>
    <s v="PRIVADO"/>
    <x v="14"/>
    <s v="(Vazio) EMH SPC/SPI"/>
    <s v="30"/>
    <x v="1"/>
    <n v="44"/>
  </r>
  <r>
    <x v="0"/>
    <x v="2"/>
    <n v="62"/>
    <x v="2"/>
    <n v="60961422000155"/>
    <x v="99"/>
    <s v="SÃO PAULO"/>
    <s v="SP"/>
    <s v="PRIVADO"/>
    <x v="23"/>
    <s v="ANTONIO TUNES HSP (SPC)"/>
    <s v="20"/>
    <x v="0"/>
    <n v="31"/>
  </r>
  <r>
    <x v="0"/>
    <x v="2"/>
    <n v="62"/>
    <x v="2"/>
    <n v="60961422000155"/>
    <x v="99"/>
    <s v="SÃO PAULO"/>
    <s v="SP"/>
    <s v="PRIVADO"/>
    <x v="13"/>
    <s v="JANAINA PALMIRO ESP (SPC)"/>
    <s v="10"/>
    <x v="2"/>
    <n v="31"/>
  </r>
  <r>
    <x v="0"/>
    <x v="2"/>
    <n v="62"/>
    <x v="2"/>
    <n v="60961422000155"/>
    <x v="99"/>
    <s v="SÃO PAULO"/>
    <s v="SP"/>
    <s v="PRIVADO"/>
    <x v="14"/>
    <s v="(Vazio) EMH SPC/SPI"/>
    <s v="30"/>
    <x v="1"/>
    <n v="31"/>
  </r>
  <r>
    <x v="0"/>
    <x v="2"/>
    <n v="62"/>
    <x v="2"/>
    <n v="61590410000124"/>
    <x v="100"/>
    <s v="SÃO PAULO"/>
    <s v="SP"/>
    <s v="PRIVADO"/>
    <x v="25"/>
    <s v="CHRISTIANE GARCIA ESP (SPC)"/>
    <s v="30"/>
    <x v="1"/>
    <n v="54"/>
  </r>
  <r>
    <x v="0"/>
    <x v="2"/>
    <n v="62"/>
    <x v="2"/>
    <n v="61590410000124"/>
    <x v="100"/>
    <s v="SÃO PAULO"/>
    <s v="SP"/>
    <s v="PRIVADO"/>
    <x v="24"/>
    <s v="(Vazio) ESP SPC/SPI"/>
    <s v="10"/>
    <x v="2"/>
    <n v="54"/>
  </r>
  <r>
    <x v="0"/>
    <x v="2"/>
    <n v="62"/>
    <x v="2"/>
    <n v="61590410000124"/>
    <x v="100"/>
    <s v="SÃO PAULO"/>
    <s v="SP"/>
    <s v="PRIVADO"/>
    <x v="26"/>
    <s v="(Vago) HSP SPC"/>
    <s v="20"/>
    <x v="0"/>
    <n v="54"/>
  </r>
  <r>
    <x v="0"/>
    <x v="2"/>
    <n v="62"/>
    <x v="2"/>
    <n v="61699567000435"/>
    <x v="222"/>
    <s v="TABOÃO DA SERRA"/>
    <s v="SP"/>
    <s v="PRIVADO"/>
    <x v="14"/>
    <s v="(Vazio) EMH SPC/SPI"/>
    <s v="30"/>
    <x v="1"/>
    <n v="1"/>
  </r>
  <r>
    <x v="0"/>
    <x v="2"/>
    <n v="62"/>
    <x v="2"/>
    <n v="61699567000435"/>
    <x v="222"/>
    <s v="TABOÃO DA SERRA"/>
    <s v="SP"/>
    <s v="PRIVADO"/>
    <x v="24"/>
    <s v="(Vazio) ESP SPC/SPI"/>
    <s v="10"/>
    <x v="2"/>
    <n v="1"/>
  </r>
  <r>
    <x v="0"/>
    <x v="2"/>
    <n v="62"/>
    <x v="2"/>
    <n v="61699567000435"/>
    <x v="222"/>
    <s v="TABOÃO DA SERRA"/>
    <s v="SP"/>
    <s v="PRIVADO"/>
    <x v="15"/>
    <s v="TATHIANA PONCE HSP (SPC)"/>
    <s v="20"/>
    <x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3">
  <r>
    <s v="GERENTES"/>
    <x v="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411.25"/>
    <n v="11"/>
    <n v="411.24599999999998"/>
    <s v=""/>
    <s v=""/>
    <s v=""/>
    <n v="4.0000000000190994E-3"/>
  </r>
  <r>
    <s v="GERENTES"/>
    <x v="1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1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n v="0"/>
    <s v=""/>
    <s v=""/>
    <s v=""/>
    <n v="0"/>
  </r>
  <r>
    <s v="GERENTES"/>
    <x v="2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2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2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n v="0"/>
    <s v=""/>
    <s v=""/>
    <s v=""/>
    <n v="0"/>
  </r>
  <r>
    <s v="GERENTES"/>
    <x v="0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922.08"/>
    <n v="11"/>
    <n v="1922.0753999999999"/>
    <s v=""/>
    <s v=""/>
    <s v=""/>
    <n v="4.5999999999821739E-3"/>
  </r>
  <r>
    <s v="GERENTES"/>
    <x v="0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922.08"/>
    <n v="11"/>
    <n v="1922.0753999999999"/>
    <s v=""/>
    <s v=""/>
    <s v=""/>
    <n v="4.5999999999821739E-3"/>
  </r>
  <r>
    <s v="GERENTES"/>
    <x v="0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922.08"/>
    <n v="11"/>
    <n v="1922.0753999999999"/>
    <s v=""/>
    <s v=""/>
    <s v=""/>
    <n v="4.5999999999821739E-3"/>
  </r>
  <r>
    <s v="GERENTES"/>
    <x v="1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998.96"/>
    <n v="9"/>
    <n v="1998.9584"/>
    <s v=""/>
    <s v=""/>
    <s v=""/>
    <n v="1.6000000000531145E-3"/>
  </r>
  <r>
    <s v="GERENTES"/>
    <x v="1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998.96"/>
    <n v="9"/>
    <n v="1998.9584"/>
    <s v=""/>
    <s v=""/>
    <s v=""/>
    <n v="1.6000000000531145E-3"/>
  </r>
  <r>
    <s v="GERENTES"/>
    <x v="1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998.96"/>
    <n v="9"/>
    <n v="1998.9584"/>
    <s v=""/>
    <s v=""/>
    <s v=""/>
    <n v="1.6000000000531145E-3"/>
  </r>
  <r>
    <s v="GERENTES"/>
    <x v="2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n v="0"/>
    <s v=""/>
    <s v=""/>
    <s v=""/>
    <n v="0"/>
  </r>
  <r>
    <s v="GERENTES"/>
    <x v="2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1077.6099999999999"/>
    <n v="10"/>
    <n v="1077.6056000000001"/>
    <s v=""/>
    <s v=""/>
    <s v=""/>
    <n v="4.3999999998050043E-3"/>
  </r>
  <r>
    <s v="GERENTES"/>
    <x v="2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1077.6099999999999"/>
    <n v="10"/>
    <n v="1077.6056000000001"/>
    <s v=""/>
    <s v=""/>
    <s v=""/>
    <n v="4.3999999998050043E-3"/>
  </r>
  <r>
    <s v="GERENTES"/>
    <x v="2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1077.6099999999999"/>
    <n v="10"/>
    <n v="1077.6056000000001"/>
    <s v=""/>
    <s v=""/>
    <s v=""/>
    <n v="4.3999999998050043E-3"/>
  </r>
  <r>
    <s v="GERENTES"/>
    <x v="0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0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0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396.86"/>
    <n v="11"/>
    <n v="396.86090000000002"/>
    <s v=""/>
    <s v=""/>
    <s v=""/>
    <n v="-9.0000000000145519E-4"/>
  </r>
  <r>
    <s v="GERENTES"/>
    <x v="1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1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1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592.32"/>
    <n v="9"/>
    <n v="1592.3231000000001"/>
    <s v=""/>
    <s v=""/>
    <s v=""/>
    <n v="-3.100000000131331E-3"/>
  </r>
  <r>
    <s v="GERENTES"/>
    <x v="3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81"/>
    <n v="647"/>
    <n v="1.345"/>
    <n v="1847.89"/>
    <n v="6"/>
    <n v="1847.8851999999999"/>
    <s v=""/>
    <s v=""/>
    <s v=""/>
    <n v="4.8000000001593435E-3"/>
  </r>
  <r>
    <s v="GERENTES"/>
    <x v="3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192"/>
    <n v="0.52700000000000002"/>
    <n v="0"/>
    <n v="6"/>
    <n v="0"/>
    <s v=""/>
    <s v=""/>
    <s v=""/>
    <n v="0"/>
  </r>
  <r>
    <s v="GERENTES"/>
    <x v="3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55"/>
    <n v="681"/>
    <n v="1.4970000000000001"/>
    <n v="2137.46"/>
    <n v="6"/>
    <n v="2137.4576999999999"/>
    <s v=""/>
    <s v=""/>
    <s v=""/>
    <n v="2.3000000001047738E-3"/>
  </r>
  <r>
    <s v="GERENTES"/>
    <x v="4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416"/>
    <n v="380"/>
    <n v="0.91300000000000003"/>
    <n v="386.28"/>
    <n v="5"/>
    <n v="386.28359999999998"/>
    <s v=""/>
    <s v=""/>
    <s v=""/>
    <n v="-3.6000000000058208E-3"/>
  </r>
  <r>
    <s v="GERENTES"/>
    <x v="4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520"/>
    <n v="596"/>
    <n v="1.1459999999999999"/>
    <n v="1241.25"/>
    <n v="5"/>
    <n v="1241.249"/>
    <s v=""/>
    <s v=""/>
    <s v=""/>
    <n v="9.9999999997635314E-4"/>
  </r>
  <r>
    <s v="GERENTES"/>
    <x v="4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64"/>
    <n v="436"/>
    <n v="1.198"/>
    <n v="1297.57"/>
    <n v="5"/>
    <n v="1297.5709999999999"/>
    <s v=""/>
    <s v=""/>
    <s v=""/>
    <n v="-9.9999999997635314E-4"/>
  </r>
  <r>
    <s v="GERENTES"/>
    <x v="5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00"/>
    <n v="50"/>
    <n v="0.5"/>
    <n v="0"/>
    <n v="4"/>
    <n v="0"/>
    <s v=""/>
    <s v=""/>
    <s v=""/>
    <n v="0"/>
  </r>
  <r>
    <s v="GERENTES"/>
    <x v="5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50"/>
    <n v="154"/>
    <n v="1.0269999999999999"/>
    <n v="289.68"/>
    <n v="4"/>
    <n v="289.6771"/>
    <s v=""/>
    <s v=""/>
    <s v=""/>
    <n v="2.9000000000110049E-3"/>
  </r>
  <r>
    <s v="GERENTES"/>
    <x v="5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50"/>
    <n v="51"/>
    <n v="0.20399999999999999"/>
    <n v="0"/>
    <n v="4"/>
    <n v="0"/>
    <s v=""/>
    <s v=""/>
    <s v=""/>
    <n v="0"/>
  </r>
  <r>
    <s v="GERENTES"/>
    <x v="3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55"/>
    <n v="608"/>
    <n v="1.095"/>
    <n v="746.73"/>
    <n v="6"/>
    <n v="746.73019999999997"/>
    <s v=""/>
    <s v=""/>
    <s v=""/>
    <n v="-1.9999999994979589E-4"/>
  </r>
  <r>
    <s v="GERENTES"/>
    <x v="3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20"/>
    <n v="447"/>
    <n v="1.0640000000000001"/>
    <n v="725.59"/>
    <n v="6"/>
    <n v="725.58989999999994"/>
    <s v=""/>
    <s v=""/>
    <s v=""/>
    <n v="1.0000000008858478E-4"/>
  </r>
  <r>
    <s v="GERENTES"/>
    <x v="3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525"/>
    <n v="337"/>
    <n v="0.64200000000000002"/>
    <n v="0"/>
    <n v="6"/>
    <n v="0"/>
    <s v=""/>
    <s v=""/>
    <s v=""/>
    <n v="0"/>
  </r>
  <r>
    <s v="GERENTES"/>
    <x v="4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320"/>
    <n v="647"/>
    <n v="2.0219999999999998"/>
    <n v="2155.21"/>
    <n v="5"/>
    <n v="2155.2112999999999"/>
    <s v=""/>
    <s v=""/>
    <s v=""/>
    <n v="-1.299999999901047E-3"/>
  </r>
  <r>
    <s v="GERENTES"/>
    <x v="4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0"/>
    <n v="448"/>
    <n v="1.1200000000000001"/>
    <n v="1213.0899999999999"/>
    <n v="5"/>
    <n v="1213.0880999999999"/>
    <s v=""/>
    <s v=""/>
    <s v=""/>
    <n v="1.8999999999778083E-3"/>
  </r>
  <r>
    <s v="GERENTES"/>
    <x v="4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80"/>
    <n v="192"/>
    <n v="0.68600000000000005"/>
    <n v="0"/>
    <n v="5"/>
    <n v="0"/>
    <s v=""/>
    <s v=""/>
    <s v=""/>
    <n v="0"/>
  </r>
  <r>
    <s v="GERENTES"/>
    <x v="5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00"/>
    <n v="9"/>
    <n v="0.09"/>
    <n v="0"/>
    <n v="4"/>
    <n v="0"/>
    <s v=""/>
    <s v=""/>
    <s v=""/>
    <n v="0"/>
  </r>
  <r>
    <s v="GERENTES"/>
    <x v="5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50"/>
    <n v="14"/>
    <n v="9.2999999999999999E-2"/>
    <n v="0"/>
    <n v="4"/>
    <n v="0"/>
    <s v=""/>
    <s v=""/>
    <s v=""/>
    <n v="0"/>
  </r>
  <r>
    <s v="GERENTES"/>
    <x v="5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250"/>
    <n v="150"/>
    <n v="0.6"/>
    <n v="0"/>
    <n v="4"/>
    <n v="0"/>
    <s v=""/>
    <s v=""/>
    <s v=""/>
    <n v="0"/>
  </r>
  <r>
    <s v="GERENTES"/>
    <x v="3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55"/>
    <n v="857"/>
    <n v="1.544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20"/>
    <n v="384"/>
    <n v="0.91400000000000003"/>
    <n v="386.71"/>
    <n v="6"/>
    <n v="386.70670000000001"/>
    <s v=""/>
    <s v=""/>
    <s v=""/>
    <n v="3.2999999999674401E-3"/>
  </r>
  <r>
    <s v="GERENTES"/>
    <x v="3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25"/>
    <n v="465"/>
    <n v="0.88600000000000001"/>
    <n v="249.91"/>
    <n v="6"/>
    <n v="249.9067"/>
    <s v=""/>
    <s v=""/>
    <s v=""/>
    <n v="3.2999999999958618E-3"/>
  </r>
  <r>
    <s v="GERENTES"/>
    <x v="4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435.2"/>
    <n v="645"/>
    <n v="1.482"/>
    <n v="2116.04"/>
    <n v="5"/>
    <n v="2116.0403000000001"/>
    <s v=""/>
    <s v=""/>
    <s v=""/>
    <n v="-3.0000000015206751E-4"/>
  </r>
  <r>
    <s v="GERENTES"/>
    <x v="4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44"/>
    <n v="728"/>
    <n v="1.3380000000000001"/>
    <n v="1838.27"/>
    <n v="5"/>
    <n v="1838.268"/>
    <s v=""/>
    <s v=""/>
    <s v=""/>
    <n v="1.9999999999527063E-3"/>
  </r>
  <r>
    <s v="GERENTES"/>
    <x v="4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380.8"/>
    <n v="416"/>
    <n v="1.0920000000000001"/>
    <n v="744.68"/>
    <n v="5"/>
    <n v="744.68439999999998"/>
    <s v=""/>
    <s v=""/>
    <s v=""/>
    <n v="-4.400000000032378E-3"/>
  </r>
  <r>
    <s v="GERENTES"/>
    <x v="5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00"/>
    <n v="9"/>
    <n v="0.09"/>
    <n v="0"/>
    <n v="4"/>
    <n v="0"/>
    <s v=""/>
    <s v=""/>
    <s v=""/>
    <n v="0"/>
  </r>
  <r>
    <s v="GERENTES"/>
    <x v="5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50"/>
    <n v="145"/>
    <n v="0.96699999999999997"/>
    <n v="204.57"/>
    <n v="4"/>
    <n v="204.56530000000001"/>
    <s v=""/>
    <s v=""/>
    <s v=""/>
    <n v="4.6999999999854936E-3"/>
  </r>
  <r>
    <s v="GERENTES"/>
    <x v="5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250"/>
    <n v="194"/>
    <n v="0.77600000000000002"/>
    <n v="0"/>
    <n v="4"/>
    <n v="0"/>
    <s v=""/>
    <s v=""/>
    <s v=""/>
    <n v="0"/>
  </r>
  <r>
    <s v="GERENTES"/>
    <x v="6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296"/>
    <n v="365"/>
    <n v="1.233000000000000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40"/>
    <n v="377"/>
    <n v="1.109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304"/>
    <n v="357"/>
    <n v="1.1739999999999999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8"/>
    <n v="467"/>
    <n v="1.145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08"/>
    <n v="458"/>
    <n v="1.123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472"/>
    <n v="531"/>
    <n v="1.125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52"/>
    <n v="593"/>
    <n v="1.074000000000000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548"/>
    <n v="536"/>
    <n v="0.97799999999999998"/>
    <n v="413.78"/>
    <n v="12"/>
    <n v="413.78460000000001"/>
    <s v=""/>
    <s v=""/>
    <s v=""/>
    <n v="-4.6000000000390173E-3"/>
  </r>
  <r>
    <s v="GERENTES"/>
    <x v="6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644"/>
    <n v="556"/>
    <n v="0.86299999999999999"/>
    <n v="243.42"/>
    <n v="12"/>
    <n v="243.41929999999999"/>
    <s v=""/>
    <s v=""/>
    <s v=""/>
    <n v="6.9999999999481588E-4"/>
  </r>
  <r>
    <s v="GERENTES"/>
    <x v="7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3169999999999997"/>
    <n v="0.93200000000000005"/>
    <n v="197.16"/>
    <n v="13"/>
    <n v="197.16120000000001"/>
    <s v=""/>
    <s v=""/>
    <s v=""/>
    <n v="-1.2000000000114142E-3"/>
  </r>
  <r>
    <s v="GERENTES"/>
    <x v="7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4830000000000003"/>
    <n v="0.94799999999999995"/>
    <n v="200.55"/>
    <n v="13"/>
    <n v="200.54589999999999"/>
    <s v=""/>
    <s v=""/>
    <s v=""/>
    <n v="4.100000000022419E-3"/>
  </r>
  <r>
    <s v="GERENTES"/>
    <x v="7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0.96430000000000005"/>
    <n v="0.96399999999999997"/>
    <n v="203.93"/>
    <n v="13"/>
    <n v="203.9306"/>
    <s v=""/>
    <s v=""/>
    <s v=""/>
    <n v="-5.9999999999149622E-4"/>
  </r>
  <r>
    <s v="GERENTES"/>
    <x v="7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9670000000000003"/>
    <n v="0.997"/>
    <n v="210.91"/>
    <n v="13"/>
    <n v="210.9117"/>
    <s v=""/>
    <s v=""/>
    <s v=""/>
    <n v="-1.6999999999995907E-3"/>
  </r>
  <r>
    <s v="GERENTES"/>
    <x v="7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7829999999999995"/>
    <n v="0.97799999999999998"/>
    <n v="206.89"/>
    <n v="13"/>
    <n v="206.89230000000001"/>
    <s v=""/>
    <s v=""/>
    <s v=""/>
    <n v="-2.3000000000195087E-3"/>
  </r>
  <r>
    <s v="GERENTES"/>
    <x v="7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0.99"/>
    <n v="0.99"/>
    <n v="209.43"/>
    <n v="13"/>
    <n v="209.4308"/>
    <s v=""/>
    <s v=""/>
    <s v=""/>
    <n v="-7.9999999999813554E-4"/>
  </r>
  <r>
    <s v="GERENTES"/>
    <x v="7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0.97670000000000001"/>
    <n v="0.97699999999999998"/>
    <n v="206.68"/>
    <n v="13"/>
    <n v="206.6807"/>
    <s v=""/>
    <s v=""/>
    <s v=""/>
    <n v="-6.9999999999481588E-4"/>
  </r>
  <r>
    <s v="GERENTES"/>
    <x v="7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282.06"/>
    <n v="13"/>
    <n v="282.06169999999997"/>
    <s v=""/>
    <s v=""/>
    <s v=""/>
    <n v="-1.699999999971169E-3"/>
  </r>
  <r>
    <s v="GERENTES"/>
    <x v="7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0.99570000000000003"/>
    <n v="0.996"/>
    <n v="210.7"/>
    <n v="13"/>
    <n v="210.70009999999999"/>
    <s v=""/>
    <s v=""/>
    <s v=""/>
    <n v="-1.0000000000331966E-4"/>
  </r>
  <r>
    <s v="GERENTES"/>
    <x v="8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282.06"/>
    <n v="15"/>
    <n v="282.06169999999997"/>
    <s v=""/>
    <s v=""/>
    <s v=""/>
    <n v="-1.699999999971169E-3"/>
  </r>
  <r>
    <s v="REPRESENTANTES"/>
    <x v="1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1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n v="0"/>
    <s v=""/>
    <n v="0"/>
  </r>
  <r>
    <s v="REPRESENTANTES"/>
    <x v="1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n v="0"/>
    <s v=""/>
    <s v=""/>
    <n v="0"/>
  </r>
  <r>
    <s v="REPRESENTANTES"/>
    <x v="1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571329.6"/>
    <n v="2608197.4300000002"/>
    <n v="0.73"/>
    <n v="0"/>
    <n v="9"/>
    <s v=""/>
    <s v=""/>
    <s v=""/>
    <n v="0"/>
    <n v="0"/>
  </r>
  <r>
    <s v="REPRESENTANTES"/>
    <x v="2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n v="0"/>
    <s v=""/>
    <n v="0"/>
  </r>
  <r>
    <s v="REPRESENTANTES"/>
    <x v="2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257954.31"/>
    <n v="1678180.12"/>
    <n v="0.74299999999999999"/>
    <n v="0"/>
    <n v="10"/>
    <s v=""/>
    <s v=""/>
    <s v=""/>
    <n v="0"/>
    <n v="0"/>
  </r>
  <r>
    <s v="REPRESENTANTES"/>
    <x v="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n v="274.16399999999999"/>
    <s v=""/>
    <n v="-3.999999999962256E-3"/>
  </r>
  <r>
    <s v="REPRESENTANTES"/>
    <x v="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n v="274.16399999999999"/>
    <s v=""/>
    <s v=""/>
    <n v="-3.999999999962256E-3"/>
  </r>
  <r>
    <s v="REPRESENTANTES"/>
    <x v="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4857991.52"/>
    <n v="14444974.91"/>
    <n v="0.97199999999999998"/>
    <n v="274.16000000000003"/>
    <n v="11"/>
    <s v=""/>
    <s v=""/>
    <s v=""/>
    <n v="274.16399999999999"/>
    <n v="-3.999999999962256E-3"/>
  </r>
  <r>
    <s v="REPRESENTANTES"/>
    <x v="2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2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n v="0"/>
    <s v=""/>
    <n v="0"/>
  </r>
  <r>
    <s v="REPRESENTANTES"/>
    <x v="2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n v="0"/>
    <s v=""/>
    <s v=""/>
    <n v="0"/>
  </r>
  <r>
    <s v="REPRESENTANTES"/>
    <x v="2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257954.31"/>
    <n v="1676236.39"/>
    <n v="0.74199999999999999"/>
    <n v="0"/>
    <n v="10"/>
    <s v=""/>
    <s v=""/>
    <s v=""/>
    <n v="0"/>
    <n v="0"/>
  </r>
  <r>
    <s v="REPRESENTANTES"/>
    <x v="0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n v="1207.5531000000001"/>
    <s v=""/>
    <s v=""/>
    <n v="-3.100000000131331E-3"/>
  </r>
  <r>
    <s v="REPRESENTANTES"/>
    <x v="0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s v=""/>
    <n v="1207.5531000000001"/>
    <n v="-3.100000000131331E-3"/>
  </r>
  <r>
    <s v="REPRESENTANTES"/>
    <x v="0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n v="1207.5531000000001"/>
    <s v=""/>
    <s v=""/>
    <n v="-3.100000000131331E-3"/>
  </r>
  <r>
    <s v="REPRESENTANTES"/>
    <x v="0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s v=""/>
    <n v="1207.5531000000001"/>
    <n v="-3.100000000131331E-3"/>
  </r>
  <r>
    <s v="REPRESENTANTES"/>
    <x v="0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n v="1207.5531000000001"/>
    <s v=""/>
    <s v=""/>
    <n v="-3.100000000131331E-3"/>
  </r>
  <r>
    <s v="REPRESENTANTES"/>
    <x v="0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n v="1207.5531000000001"/>
    <s v=""/>
    <s v=""/>
    <n v="-3.100000000131331E-3"/>
  </r>
  <r>
    <s v="REPRESENTANTES"/>
    <x v="0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n v="1207.5531000000001"/>
    <s v=""/>
    <n v="-3.100000000131331E-3"/>
  </r>
  <r>
    <s v="REPRESENTANTES"/>
    <x v="0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n v="1207.5531000000001"/>
    <s v=""/>
    <s v=""/>
    <n v="-3.100000000131331E-3"/>
  </r>
  <r>
    <s v="REPRESENTANTES"/>
    <x v="0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6423017.609999999"/>
    <n v="22983485.32"/>
    <n v="1.399"/>
    <n v="1207.55"/>
    <n v="11"/>
    <s v=""/>
    <s v=""/>
    <s v=""/>
    <n v="1207.5531000000001"/>
    <n v="-3.100000000131331E-3"/>
  </r>
  <r>
    <s v="REPRESENTANTES"/>
    <x v="1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n v="1216.0645"/>
    <s v=""/>
    <s v=""/>
    <n v="-4.500000000007276E-3"/>
  </r>
  <r>
    <s v="REPRESENTANTES"/>
    <x v="1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s v=""/>
    <n v="1216.0645"/>
    <n v="-4.500000000007276E-3"/>
  </r>
  <r>
    <s v="REPRESENTANTES"/>
    <x v="1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n v="1216.0645"/>
    <s v=""/>
    <s v=""/>
    <n v="-4.500000000007276E-3"/>
  </r>
  <r>
    <s v="REPRESENTANTES"/>
    <x v="1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s v=""/>
    <n v="1216.0645"/>
    <n v="-4.500000000007276E-3"/>
  </r>
  <r>
    <s v="REPRESENTANTES"/>
    <x v="1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n v="1216.0645"/>
    <s v=""/>
    <s v=""/>
    <n v="-4.500000000007276E-3"/>
  </r>
  <r>
    <s v="REPRESENTANTES"/>
    <x v="1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n v="1216.0645"/>
    <s v=""/>
    <s v=""/>
    <n v="-4.500000000007276E-3"/>
  </r>
  <r>
    <s v="REPRESENTANTES"/>
    <x v="1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n v="1216.0645"/>
    <s v=""/>
    <n v="-4.500000000007276E-3"/>
  </r>
  <r>
    <s v="REPRESENTANTES"/>
    <x v="1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n v="1216.0645"/>
    <s v=""/>
    <s v=""/>
    <n v="-4.500000000007276E-3"/>
  </r>
  <r>
    <s v="REPRESENTANTES"/>
    <x v="1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3571329.6"/>
    <n v="4999912.4800000004"/>
    <n v="1.4"/>
    <n v="1216.06"/>
    <n v="9"/>
    <s v=""/>
    <s v=""/>
    <s v=""/>
    <n v="1216.0645"/>
    <n v="-4.500000000007276E-3"/>
  </r>
  <r>
    <s v="REPRESENTANTES"/>
    <x v="2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n v="655.56039999999996"/>
    <s v=""/>
    <s v=""/>
    <n v="-4.0000000001327862E-4"/>
  </r>
  <r>
    <s v="REPRESENTANTES"/>
    <x v="2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s v=""/>
    <n v="655.56039999999996"/>
    <n v="-4.0000000001327862E-4"/>
  </r>
  <r>
    <s v="REPRESENTANTES"/>
    <x v="2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n v="655.56039999999996"/>
    <s v=""/>
    <s v=""/>
    <n v="-4.0000000001327862E-4"/>
  </r>
  <r>
    <s v="REPRESENTANTES"/>
    <x v="2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s v=""/>
    <n v="655.56039999999996"/>
    <n v="-4.0000000001327862E-4"/>
  </r>
  <r>
    <s v="REPRESENTANTES"/>
    <x v="2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n v="655.56039999999996"/>
    <s v=""/>
    <s v=""/>
    <n v="-4.0000000001327862E-4"/>
  </r>
  <r>
    <s v="REPRESENTANTES"/>
    <x v="2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n v="655.56039999999996"/>
    <s v=""/>
    <s v=""/>
    <n v="-4.0000000001327862E-4"/>
  </r>
  <r>
    <s v="REPRESENTANTES"/>
    <x v="2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n v="655.56039999999996"/>
    <s v=""/>
    <n v="-4.0000000001327862E-4"/>
  </r>
  <r>
    <s v="REPRESENTANTES"/>
    <x v="2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n v="655.56039999999996"/>
    <s v=""/>
    <s v=""/>
    <n v="-4.0000000001327862E-4"/>
  </r>
  <r>
    <s v="REPRESENTANTES"/>
    <x v="2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257954.31"/>
    <n v="3713908.4"/>
    <n v="1.645"/>
    <n v="655.56"/>
    <n v="10"/>
    <s v=""/>
    <s v=""/>
    <s v=""/>
    <n v="655.56039999999996"/>
    <n v="-4.0000000001327862E-4"/>
  </r>
  <r>
    <s v="REPRESENTANTES"/>
    <x v="0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0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0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n v="264.57389999999998"/>
    <s v=""/>
    <n v="-3.899999999987358E-3"/>
  </r>
  <r>
    <s v="REPRESENTANTES"/>
    <x v="0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n v="264.57389999999998"/>
    <s v=""/>
    <s v=""/>
    <n v="-3.899999999987358E-3"/>
  </r>
  <r>
    <s v="REPRESENTANTES"/>
    <x v="0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4857991.539999999"/>
    <n v="13933884.869999999"/>
    <n v="0.93799999999999994"/>
    <n v="264.57"/>
    <n v="11"/>
    <s v=""/>
    <s v=""/>
    <s v=""/>
    <n v="264.57389999999998"/>
    <n v="-3.899999999987358E-3"/>
  </r>
  <r>
    <s v="REPRESENTANTES"/>
    <x v="1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1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1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n v="1042.9528"/>
    <s v=""/>
    <n v="-2.7999999999792635E-3"/>
  </r>
  <r>
    <s v="REPRESENTANTES"/>
    <x v="1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n v="1042.9528"/>
    <s v=""/>
    <s v=""/>
    <n v="-2.7999999999792635E-3"/>
  </r>
  <r>
    <s v="REPRESENTANTES"/>
    <x v="1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571329.59"/>
    <n v="4342016.0599999996"/>
    <n v="1.216"/>
    <n v="1042.95"/>
    <n v="9"/>
    <s v=""/>
    <s v=""/>
    <s v=""/>
    <n v="1042.9528"/>
    <n v="-2.7999999999792635E-3"/>
  </r>
  <r>
    <s v="REPRESENTANTES"/>
    <x v="3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86"/>
    <n v="0.66200000000000003"/>
    <n v="0"/>
    <n v="6"/>
    <s v=""/>
    <s v=""/>
    <n v="0"/>
    <s v=""/>
    <n v="0"/>
  </r>
  <r>
    <s v="REPRESENTANTES"/>
    <x v="3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226"/>
    <n v="1.337"/>
    <n v="1442.55"/>
    <n v="6"/>
    <s v=""/>
    <s v=""/>
    <n v="1442.5469000000001"/>
    <s v=""/>
    <n v="3.0999999999039574E-3"/>
  </r>
  <r>
    <s v="REPRESENTANTES"/>
    <x v="3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15"/>
    <n v="0.28799999999999998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56"/>
    <n v="314"/>
    <n v="2.0129999999999999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2"/>
    <n v="8"/>
    <n v="0.154"/>
    <n v="0"/>
    <n v="6"/>
    <s v=""/>
    <s v=""/>
    <n v="0"/>
    <s v=""/>
    <n v="0"/>
  </r>
  <r>
    <s v="REPRESENTANTES"/>
    <x v="3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19"/>
    <n v="0.48699999999999999"/>
    <n v="0"/>
    <n v="6"/>
    <s v=""/>
    <s v=""/>
    <s v=""/>
    <n v="0"/>
    <n v="0"/>
  </r>
  <r>
    <s v="REPRESENTANTES"/>
    <x v="3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34"/>
    <n v="0.52300000000000002"/>
    <n v="0"/>
    <n v="6"/>
    <s v=""/>
    <s v=""/>
    <n v="0"/>
    <s v=""/>
    <n v="0"/>
  </r>
  <r>
    <s v="REPRESENTANTES"/>
    <x v="3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69"/>
    <n v="111"/>
    <n v="0.65700000000000003"/>
    <n v="0"/>
    <n v="6"/>
    <s v=""/>
    <s v=""/>
    <n v="0"/>
    <s v=""/>
    <n v="0"/>
  </r>
  <r>
    <s v="REPRESENTANTES"/>
    <x v="3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21"/>
    <n v="0.26900000000000002"/>
    <n v="0"/>
    <n v="6"/>
    <s v=""/>
    <s v=""/>
    <n v="0"/>
    <s v=""/>
    <n v="0"/>
  </r>
  <r>
    <s v="REPRESENTANTES"/>
    <x v="3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25"/>
    <n v="0.64100000000000001"/>
    <n v="0"/>
    <n v="6"/>
    <s v=""/>
    <s v=""/>
    <n v="0"/>
    <s v=""/>
    <n v="0"/>
  </r>
  <r>
    <s v="REPRESENTANTES"/>
    <x v="3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33"/>
    <n v="0.42299999999999999"/>
    <n v="0"/>
    <n v="6"/>
    <s v=""/>
    <s v=""/>
    <n v="0"/>
    <s v=""/>
    <n v="0"/>
  </r>
  <r>
    <s v="REPRESENTANTES"/>
    <x v="3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535"/>
    <n v="3.4289999999999998"/>
    <n v="1638.9"/>
    <n v="6"/>
    <s v=""/>
    <s v=""/>
    <n v="1638.9009000000001"/>
    <s v=""/>
    <n v="-9.0000000000145519E-4"/>
  </r>
  <r>
    <s v="REPRESENTANTES"/>
    <x v="3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2"/>
    <n v="0.88500000000000001"/>
    <n v="208.02"/>
    <n v="6"/>
    <s v=""/>
    <s v=""/>
    <n v="208.0205"/>
    <s v=""/>
    <n v="-4.9999999998817657E-4"/>
  </r>
  <r>
    <s v="REPRESENTANTES"/>
    <x v="3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3"/>
    <n v="1"/>
    <n v="7.6999999999999999E-2"/>
    <n v="0"/>
    <n v="6"/>
    <s v=""/>
    <s v=""/>
    <s v=""/>
    <n v="0"/>
    <n v="0"/>
  </r>
  <r>
    <s v="REPRESENTANTES"/>
    <x v="4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78"/>
    <n v="14"/>
    <n v="0.17899999999999999"/>
    <n v="0"/>
    <n v="5"/>
    <s v=""/>
    <s v=""/>
    <n v="0"/>
    <s v=""/>
    <n v="0"/>
  </r>
  <r>
    <s v="REPRESENTANTES"/>
    <x v="4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81"/>
    <n v="0.77900000000000003"/>
    <n v="0"/>
    <n v="5"/>
    <s v=""/>
    <s v=""/>
    <n v="0"/>
    <s v=""/>
    <n v="0"/>
  </r>
  <r>
    <s v="REPRESENTANTES"/>
    <x v="4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78"/>
    <n v="1.2"/>
    <n v="1286.54"/>
    <n v="5"/>
    <s v=""/>
    <s v=""/>
    <n v="1286.5372"/>
    <s v=""/>
    <n v="2.7999999999792635E-3"/>
  </r>
  <r>
    <s v="REPRESENTANTES"/>
    <x v="4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17"/>
    <n v="104"/>
    <n v="0.88900000000000001"/>
    <n v="167.17"/>
    <n v="5"/>
    <s v=""/>
    <s v=""/>
    <s v=""/>
    <n v="167.1686"/>
    <n v="1.3999999999896318E-3"/>
  </r>
  <r>
    <s v="REPRESENTANTES"/>
    <x v="4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9"/>
    <n v="6"/>
    <n v="0.154"/>
    <n v="0"/>
    <n v="5"/>
    <s v=""/>
    <s v=""/>
    <n v="0"/>
    <s v=""/>
    <n v="0"/>
  </r>
  <r>
    <s v="REPRESENTANTES"/>
    <x v="4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39"/>
    <n v="2"/>
    <n v="5.0999999999999997E-2"/>
    <n v="0"/>
    <n v="5"/>
    <s v=""/>
    <s v=""/>
    <s v=""/>
    <n v="0"/>
    <n v="0"/>
  </r>
  <r>
    <s v="REPRESENTANTES"/>
    <x v="4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113"/>
    <n v="0.79"/>
    <n v="0"/>
    <n v="5"/>
    <s v=""/>
    <s v=""/>
    <n v="0"/>
    <s v=""/>
    <n v="0"/>
  </r>
  <r>
    <s v="REPRESENTANTES"/>
    <x v="4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07"/>
    <n v="1.6459999999999999"/>
    <n v="1638.9"/>
    <n v="5"/>
    <s v=""/>
    <s v=""/>
    <n v="1638.9009000000001"/>
    <s v=""/>
    <n v="-9.0000000000145519E-4"/>
  </r>
  <r>
    <s v="REPRESENTANTES"/>
    <x v="4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04"/>
    <n v="95"/>
    <n v="0.91300000000000003"/>
    <n v="321.89999999999998"/>
    <n v="5"/>
    <s v=""/>
    <s v=""/>
    <n v="321.90300000000002"/>
    <s v=""/>
    <n v="-3.0000000000427463E-3"/>
  </r>
  <r>
    <s v="REPRESENTANTES"/>
    <x v="4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56"/>
    <n v="281"/>
    <n v="1.8009999999999999"/>
    <n v="1638.9"/>
    <n v="5"/>
    <s v=""/>
    <s v=""/>
    <n v="1638.9009000000001"/>
    <s v=""/>
    <n v="-9.0000000000145519E-4"/>
  </r>
  <r>
    <s v="REPRESENTANTES"/>
    <x v="4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5"/>
    <n v="118"/>
    <n v="1.8149999999999999"/>
    <n v="1638.9"/>
    <n v="5"/>
    <s v=""/>
    <s v=""/>
    <n v="1638.9009000000001"/>
    <s v=""/>
    <n v="-9.0000000000145519E-4"/>
  </r>
  <r>
    <s v="REPRESENTANTES"/>
    <x v="4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43"/>
    <n v="296"/>
    <n v="2.0699999999999998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30"/>
    <n v="117"/>
    <n v="0.9"/>
    <n v="317.32"/>
    <n v="5"/>
    <s v=""/>
    <s v=""/>
    <n v="317.31950000000001"/>
    <s v=""/>
    <n v="4.9999999998817657E-4"/>
  </r>
  <r>
    <s v="REPRESENTANTES"/>
    <x v="5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1"/>
    <n v="0.04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0"/>
    <n v="50"/>
    <n v="1"/>
    <n v="940.21"/>
    <n v="4"/>
    <s v=""/>
    <n v="940.20579999999995"/>
    <s v=""/>
    <s v=""/>
    <n v="4.2000000000825821E-3"/>
  </r>
  <r>
    <s v="REPRESENTANTES"/>
    <x v="5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00"/>
    <n v="50"/>
    <n v="0.25"/>
    <n v="0"/>
    <n v="4"/>
    <s v=""/>
    <n v="0"/>
    <s v=""/>
    <s v=""/>
    <n v="0"/>
  </r>
  <r>
    <s v="REPRESENTANTES"/>
    <x v="5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25"/>
    <n v="154"/>
    <n v="1.232"/>
    <n v="2641.69"/>
    <n v="4"/>
    <s v=""/>
    <n v="2641.6898000000001"/>
    <s v=""/>
    <s v=""/>
    <n v="1.9999999994979589E-4"/>
  </r>
  <r>
    <s v="REPRESENTANTES"/>
    <x v="3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50"/>
    <n v="76"/>
    <n v="0.50700000000000001"/>
    <n v="0"/>
    <n v="6"/>
    <s v=""/>
    <s v=""/>
    <n v="0"/>
    <s v=""/>
    <n v="0"/>
  </r>
  <r>
    <s v="REPRESENTANTES"/>
    <x v="3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120"/>
    <n v="0.61499999999999999"/>
    <n v="0"/>
    <n v="6"/>
    <s v=""/>
    <s v=""/>
    <n v="0"/>
    <s v=""/>
    <n v="0"/>
  </r>
  <r>
    <s v="REPRESENTANTES"/>
    <x v="3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23"/>
    <n v="0.38300000000000001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80"/>
    <n v="64"/>
    <n v="0.35599999999999998"/>
    <n v="0"/>
    <n v="6"/>
    <s v=""/>
    <s v=""/>
    <s v=""/>
    <n v="0"/>
    <n v="0"/>
  </r>
  <r>
    <s v="REPRESENTANTES"/>
    <x v="3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"/>
    <n v="1.7000000000000001E-2"/>
    <n v="0"/>
    <n v="6"/>
    <s v=""/>
    <s v=""/>
    <n v="0"/>
    <s v=""/>
    <n v="0"/>
  </r>
  <r>
    <s v="REPRESENTANTES"/>
    <x v="3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5"/>
    <n v="36"/>
    <n v="0.8"/>
    <n v="150.43"/>
    <n v="6"/>
    <s v=""/>
    <s v=""/>
    <s v=""/>
    <n v="150.43289999999999"/>
    <n v="-2.8999999999825832E-3"/>
  </r>
  <r>
    <s v="REPRESENTANTES"/>
    <x v="3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75"/>
    <n v="107"/>
    <n v="1.427"/>
    <n v="1549.4"/>
    <n v="6"/>
    <s v=""/>
    <s v=""/>
    <n v="1549.3965000000001"/>
    <s v=""/>
    <n v="3.5000000000309228E-3"/>
  </r>
  <r>
    <s v="REPRESENTANTES"/>
    <x v="3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95"/>
    <n v="146"/>
    <n v="0.749"/>
    <n v="0"/>
    <n v="6"/>
    <s v=""/>
    <s v=""/>
    <n v="0"/>
    <s v=""/>
    <n v="0"/>
  </r>
  <r>
    <s v="REPRESENTANTES"/>
    <x v="3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155"/>
    <n v="1.722"/>
    <n v="1638.9"/>
    <n v="6"/>
    <s v=""/>
    <s v=""/>
    <n v="1638.9009000000001"/>
    <s v=""/>
    <n v="-9.0000000000145519E-4"/>
  </r>
  <r>
    <s v="REPRESENTANTES"/>
    <x v="3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45"/>
    <n v="38"/>
    <n v="0.84399999999999997"/>
    <n v="198.38"/>
    <n v="6"/>
    <s v=""/>
    <s v=""/>
    <n v="198.38339999999999"/>
    <s v=""/>
    <n v="-3.3999999999991815E-3"/>
  </r>
  <r>
    <s v="REPRESENTANTES"/>
    <x v="3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90"/>
    <n v="73"/>
    <n v="0.81100000000000005"/>
    <n v="190.63"/>
    <n v="6"/>
    <s v=""/>
    <s v=""/>
    <n v="190.6267"/>
    <s v=""/>
    <n v="3.2999999999958618E-3"/>
  </r>
  <r>
    <s v="REPRESENTANTES"/>
    <x v="3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80"/>
    <n v="151"/>
    <n v="0.83899999999999997"/>
    <n v="197.21"/>
    <n v="6"/>
    <s v=""/>
    <s v=""/>
    <n v="197.20820000000001"/>
    <s v=""/>
    <n v="1.8000000000029104E-3"/>
  </r>
  <r>
    <s v="REPRESENTANTES"/>
    <x v="3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401"/>
    <n v="3.342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5"/>
    <n v="1"/>
    <n v="6.7000000000000004E-2"/>
    <n v="0"/>
    <n v="6"/>
    <s v=""/>
    <s v=""/>
    <s v=""/>
    <n v="0"/>
    <n v="0"/>
  </r>
  <r>
    <s v="REPRESENTANTES"/>
    <x v="4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0"/>
    <n v="13"/>
    <n v="0.217"/>
    <n v="0"/>
    <n v="5"/>
    <s v=""/>
    <s v=""/>
    <n v="0"/>
    <s v=""/>
    <n v="0"/>
  </r>
  <r>
    <s v="REPRESENTANTES"/>
    <x v="4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62"/>
    <n v="0.77500000000000002"/>
    <n v="0"/>
    <n v="5"/>
    <s v=""/>
    <s v=""/>
    <n v="0"/>
    <s v=""/>
    <n v="0"/>
  </r>
  <r>
    <s v="REPRESENTANTES"/>
    <x v="4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42"/>
    <n v="0.84"/>
    <n v="197.44"/>
    <n v="5"/>
    <s v=""/>
    <s v=""/>
    <n v="197.44319999999999"/>
    <s v=""/>
    <n v="-3.1999999999925421E-3"/>
  </r>
  <r>
    <s v="REPRESENTANTES"/>
    <x v="4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90"/>
    <n v="263"/>
    <n v="2.9220000000000002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30"/>
    <n v="2"/>
    <n v="6.7000000000000004E-2"/>
    <n v="0"/>
    <n v="5"/>
    <s v=""/>
    <s v=""/>
    <n v="0"/>
    <s v=""/>
    <n v="0"/>
  </r>
  <r>
    <s v="REPRESENTANTES"/>
    <x v="4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179"/>
    <n v="1.627"/>
    <n v="1638.9"/>
    <n v="5"/>
    <s v=""/>
    <s v=""/>
    <n v="1638.9009000000001"/>
    <s v=""/>
    <n v="-9.0000000000145519E-4"/>
  </r>
  <r>
    <s v="REPRESENTANTES"/>
    <x v="4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70"/>
    <n v="1.4"/>
    <n v="1520.08"/>
    <n v="5"/>
    <s v=""/>
    <s v=""/>
    <n v="1520.0806"/>
    <s v=""/>
    <n v="-6.0000000007676135E-4"/>
  </r>
  <r>
    <s v="REPRESENTANTES"/>
    <x v="4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80"/>
    <n v="65"/>
    <n v="0.81299999999999994"/>
    <n v="191.1"/>
    <n v="5"/>
    <s v=""/>
    <s v=""/>
    <n v="191.0968"/>
    <s v=""/>
    <n v="3.1999999999925421E-3"/>
  </r>
  <r>
    <s v="REPRESENTANTES"/>
    <x v="4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20"/>
    <n v="134"/>
    <n v="1.117"/>
    <n v="991.6"/>
    <n v="5"/>
    <s v=""/>
    <s v=""/>
    <n v="991.60339999999997"/>
    <s v=""/>
    <n v="-3.399999999942338E-3"/>
  </r>
  <r>
    <s v="REPRESENTANTES"/>
    <x v="4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50"/>
    <n v="65"/>
    <n v="1.3"/>
    <n v="1402.63"/>
    <n v="5"/>
    <s v=""/>
    <s v=""/>
    <n v="1402.626"/>
    <s v=""/>
    <n v="4.0000000001327862E-3"/>
  </r>
  <r>
    <s v="REPRESENTANTES"/>
    <x v="4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10"/>
    <n v="112"/>
    <n v="1.018"/>
    <n v="478.56"/>
    <n v="5"/>
    <s v=""/>
    <s v=""/>
    <n v="478.5643"/>
    <s v=""/>
    <n v="-4.3000000000006366E-3"/>
  </r>
  <r>
    <s v="REPRESENTANTES"/>
    <x v="4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00"/>
    <n v="280"/>
    <n v="2.8"/>
    <n v="1638.9"/>
    <n v="5"/>
    <s v=""/>
    <s v=""/>
    <n v="1638.9009000000001"/>
    <s v=""/>
    <n v="-9.0000000000145519E-4"/>
  </r>
  <r>
    <s v="REPRESENTANTES"/>
    <x v="5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9"/>
    <n v="0.36"/>
    <n v="0"/>
    <n v="4"/>
    <s v=""/>
    <s v=""/>
    <s v=""/>
    <n v="0"/>
    <n v="0"/>
  </r>
  <r>
    <s v="REPRESENTANTES"/>
    <x v="5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00"/>
    <n v="150"/>
    <n v="0.75"/>
    <n v="0"/>
    <n v="4"/>
    <s v=""/>
    <n v="0"/>
    <s v=""/>
    <s v=""/>
    <n v="0"/>
  </r>
  <r>
    <s v="REPRESENTANTES"/>
    <x v="5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25"/>
    <n v="14"/>
    <n v="0.112"/>
    <n v="0"/>
    <n v="4"/>
    <s v=""/>
    <n v="0"/>
    <s v=""/>
    <s v=""/>
    <n v="0"/>
  </r>
  <r>
    <s v="REPRESENTANTES"/>
    <x v="3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50"/>
    <n v="145"/>
    <n v="0.96699999999999997"/>
    <n v="340.94"/>
    <n v="6"/>
    <s v=""/>
    <s v=""/>
    <n v="340.94209999999998"/>
    <s v=""/>
    <n v="-2.0999999999844476E-3"/>
  </r>
  <r>
    <s v="REPRESENTANTES"/>
    <x v="3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323"/>
    <n v="1.6559999999999999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44"/>
    <n v="0.73299999999999998"/>
    <n v="0"/>
    <n v="6"/>
    <s v=""/>
    <s v=""/>
    <n v="0"/>
    <s v=""/>
    <n v="0"/>
  </r>
  <r>
    <s v="REPRESENTANTES"/>
    <x v="3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80"/>
    <n v="345"/>
    <n v="1.917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0"/>
    <n v="8"/>
    <n v="0.13300000000000001"/>
    <n v="0"/>
    <n v="6"/>
    <s v=""/>
    <s v=""/>
    <n v="0"/>
    <s v=""/>
    <n v="0"/>
  </r>
  <r>
    <s v="REPRESENTANTES"/>
    <x v="3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5"/>
    <n v="32"/>
    <n v="0.71099999999999997"/>
    <n v="0"/>
    <n v="6"/>
    <s v=""/>
    <s v=""/>
    <s v=""/>
    <n v="0"/>
    <n v="0"/>
  </r>
  <r>
    <s v="REPRESENTANTES"/>
    <x v="3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75"/>
    <n v="127"/>
    <n v="1.6930000000000001"/>
    <n v="1638.9"/>
    <n v="6"/>
    <s v=""/>
    <s v=""/>
    <n v="1638.9009000000001"/>
    <s v=""/>
    <n v="-9.0000000000145519E-4"/>
  </r>
  <r>
    <s v="REPRESENTANTES"/>
    <x v="3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95"/>
    <n v="136"/>
    <n v="0.69699999999999995"/>
    <n v="0"/>
    <n v="6"/>
    <s v=""/>
    <s v=""/>
    <n v="0"/>
    <s v=""/>
    <n v="0"/>
  </r>
  <r>
    <s v="REPRESENTANTES"/>
    <x v="3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78"/>
    <n v="0.86699999999999999"/>
    <n v="203.79"/>
    <n v="6"/>
    <s v=""/>
    <s v=""/>
    <n v="203.78960000000001"/>
    <s v=""/>
    <n v="3.9999999998485691E-4"/>
  </r>
  <r>
    <s v="REPRESENTANTES"/>
    <x v="3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5"/>
    <n v="41"/>
    <n v="0.91100000000000003"/>
    <n v="321.2"/>
    <n v="6"/>
    <s v=""/>
    <s v=""/>
    <n v="321.19779999999997"/>
    <s v=""/>
    <n v="2.200000000016189E-3"/>
  </r>
  <r>
    <s v="REPRESENTANTES"/>
    <x v="3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0"/>
    <n v="30"/>
    <n v="0.33300000000000002"/>
    <n v="0"/>
    <n v="6"/>
    <s v=""/>
    <s v=""/>
    <n v="0"/>
    <s v=""/>
    <n v="0"/>
  </r>
  <r>
    <s v="REPRESENTANTES"/>
    <x v="3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80"/>
    <n v="250"/>
    <n v="1.389"/>
    <n v="1498.65"/>
    <n v="6"/>
    <s v=""/>
    <s v=""/>
    <n v="1498.652"/>
    <s v=""/>
    <n v="-1.9999999999527063E-3"/>
  </r>
  <r>
    <s v="REPRESENTANTES"/>
    <x v="3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20"/>
    <n v="145"/>
    <n v="1.208"/>
    <n v="1295.1099999999999"/>
    <n v="6"/>
    <s v=""/>
    <s v=""/>
    <n v="1295.1141"/>
    <s v=""/>
    <n v="-4.1000000001076842E-3"/>
  </r>
  <r>
    <s v="REPRESENTANTES"/>
    <x v="3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5"/>
    <n v="2"/>
    <n v="0.13300000000000001"/>
    <n v="0"/>
    <n v="6"/>
    <s v=""/>
    <s v=""/>
    <s v=""/>
    <n v="0"/>
    <n v="0"/>
  </r>
  <r>
    <s v="REPRESENTANTES"/>
    <x v="4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81.599999999999994"/>
    <n v="91"/>
    <n v="1.115"/>
    <n v="989.83"/>
    <n v="5"/>
    <s v=""/>
    <s v=""/>
    <n v="989.8279"/>
    <s v=""/>
    <n v="2.1000000000412911E-3"/>
  </r>
  <r>
    <s v="REPRESENTANTES"/>
    <x v="4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103"/>
    <n v="0.94699999999999995"/>
    <n v="333.89"/>
    <n v="5"/>
    <s v=""/>
    <s v=""/>
    <n v="333.89060000000001"/>
    <s v=""/>
    <n v="-6.0000000001991793E-4"/>
  </r>
  <r>
    <s v="REPRESENTANTES"/>
    <x v="4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100"/>
    <n v="1.4710000000000001"/>
    <n v="1597.17"/>
    <n v="5"/>
    <s v=""/>
    <s v=""/>
    <n v="1597.1704"/>
    <s v=""/>
    <n v="-3.9999999989959178E-4"/>
  </r>
  <r>
    <s v="REPRESENTANTES"/>
    <x v="4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22.4"/>
    <n v="279"/>
    <n v="2.2789999999999999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5"/>
    <n v="0.123"/>
    <n v="0"/>
    <n v="5"/>
    <s v=""/>
    <s v=""/>
    <n v="0"/>
    <s v=""/>
    <n v="0"/>
  </r>
  <r>
    <s v="REPRESENTANTES"/>
    <x v="4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313"/>
    <n v="2.0920000000000001"/>
    <n v="1638.9"/>
    <n v="5"/>
    <s v=""/>
    <s v=""/>
    <n v="1638.9009000000001"/>
    <s v=""/>
    <n v="-9.0000000000145519E-4"/>
  </r>
  <r>
    <s v="REPRESENTANTES"/>
    <x v="4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103"/>
    <n v="1.5149999999999999"/>
    <n v="1638.9"/>
    <n v="5"/>
    <s v=""/>
    <s v=""/>
    <n v="1638.9009000000001"/>
    <s v=""/>
    <n v="-9.0000000000145519E-4"/>
  </r>
  <r>
    <s v="REPRESENTANTES"/>
    <x v="4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08.8"/>
    <n v="87"/>
    <n v="0.8"/>
    <n v="188.04"/>
    <n v="5"/>
    <s v=""/>
    <s v=""/>
    <n v="188.0412"/>
    <s v=""/>
    <n v="-1.2000000000114142E-3"/>
  </r>
  <r>
    <s v="REPRESENTANTES"/>
    <x v="4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63.19999999999999"/>
    <n v="221"/>
    <n v="1.3540000000000001"/>
    <n v="1460.89"/>
    <n v="5"/>
    <s v=""/>
    <s v=""/>
    <n v="1460.8889999999999"/>
    <s v=""/>
    <n v="1.0000000002037268E-3"/>
  </r>
  <r>
    <s v="REPRESENTANTES"/>
    <x v="4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68"/>
    <n v="84"/>
    <n v="1.2350000000000001"/>
    <n v="1324.06"/>
    <n v="5"/>
    <s v=""/>
    <s v=""/>
    <n v="1324.0612000000001"/>
    <s v=""/>
    <n v="-1.2000000001535227E-3"/>
  </r>
  <r>
    <s v="REPRESENTANTES"/>
    <x v="4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49.6"/>
    <n v="236"/>
    <n v="1.5780000000000001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36"/>
    <n v="163"/>
    <n v="1.1990000000000001"/>
    <n v="1064.4000000000001"/>
    <n v="5"/>
    <s v=""/>
    <s v=""/>
    <n v="1064.3978999999999"/>
    <s v=""/>
    <n v="2.1000000001549779E-3"/>
  </r>
  <r>
    <s v="REPRESENTANTES"/>
    <x v="4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54.4"/>
    <n v="4"/>
    <n v="7.3999999999999996E-2"/>
    <n v="0"/>
    <n v="5"/>
    <s v=""/>
    <s v=""/>
    <s v=""/>
    <n v="0"/>
    <n v="0"/>
  </r>
  <r>
    <s v="REPRESENTANTES"/>
    <x v="5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18"/>
    <n v="0.72"/>
    <n v="0"/>
    <n v="4"/>
    <s v=""/>
    <s v=""/>
    <s v=""/>
    <n v="0"/>
    <n v="0"/>
  </r>
  <r>
    <s v="REPRESENTANTES"/>
    <x v="5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50"/>
    <n v="9"/>
    <n v="0.18"/>
    <n v="0"/>
    <n v="4"/>
    <s v=""/>
    <n v="0"/>
    <s v=""/>
    <s v=""/>
    <n v="0"/>
  </r>
  <r>
    <s v="REPRESENTANTES"/>
    <x v="5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00"/>
    <n v="176"/>
    <n v="0.88"/>
    <n v="413.69"/>
    <n v="4"/>
    <s v=""/>
    <n v="413.69060000000002"/>
    <s v=""/>
    <s v=""/>
    <n v="-6.0000000001991793E-4"/>
  </r>
  <r>
    <s v="REPRESENTANTES"/>
    <x v="5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25"/>
    <n v="97"/>
    <n v="0.77600000000000002"/>
    <n v="0"/>
    <n v="4"/>
    <s v=""/>
    <n v="0"/>
    <s v=""/>
    <s v=""/>
    <n v="0"/>
  </r>
  <r>
    <s v="REPRESENTANTES"/>
    <x v="5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4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30"/>
    <n v="0"/>
    <n v="0"/>
    <n v="0"/>
    <n v="5"/>
    <s v=""/>
    <s v=""/>
    <s v=""/>
    <n v="0"/>
    <n v="0"/>
  </r>
  <r>
    <s v="REPRESENTANTES"/>
    <x v="4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40.799999999999997"/>
    <n v="0"/>
    <n v="0"/>
    <n v="0"/>
    <n v="5"/>
    <s v=""/>
    <s v=""/>
    <s v=""/>
    <n v="0"/>
    <n v="0"/>
  </r>
  <r>
    <s v="REPRESENTANTES"/>
    <x v="5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4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40"/>
    <n v="0"/>
    <n v="0"/>
    <n v="0"/>
    <n v="5"/>
    <s v=""/>
    <s v=""/>
    <s v=""/>
    <n v="0"/>
    <n v="0"/>
  </r>
  <r>
    <s v="REPRESENTANTES"/>
    <x v="5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50"/>
    <n v="0"/>
    <n v="0"/>
    <n v="0"/>
    <n v="4"/>
    <s v=""/>
    <n v="0"/>
    <s v=""/>
    <s v=""/>
    <n v="0"/>
  </r>
  <r>
    <s v="REPRESENTANTES"/>
    <x v="5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25"/>
    <n v="0"/>
    <n v="0"/>
    <n v="0"/>
    <n v="4"/>
    <s v=""/>
    <s v=""/>
    <s v=""/>
    <n v="0"/>
    <n v="0"/>
  </r>
  <r>
    <s v="REPRESENTANTES"/>
    <x v="5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s v=""/>
    <s v=""/>
    <n v="0"/>
    <n v="0"/>
  </r>
  <r>
    <s v="REPRESENTANTES"/>
    <x v="5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25"/>
    <n v="0"/>
    <n v="0"/>
    <n v="0"/>
    <n v="4"/>
    <s v=""/>
    <n v="0"/>
    <s v=""/>
    <s v=""/>
    <n v="0"/>
  </r>
  <r>
    <s v="REPRESENTANTES"/>
    <x v="4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25"/>
    <n v="0"/>
    <n v="0"/>
    <n v="0"/>
    <n v="4"/>
    <s v=""/>
    <n v="0"/>
    <s v=""/>
    <s v=""/>
    <n v="0"/>
  </r>
  <r>
    <s v="REPRESENTANTES"/>
    <x v="6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4"/>
    <n v="1.0669999999999999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4"/>
    <n v="69"/>
    <n v="1.0780000000000001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3"/>
    <n v="1.010999999999999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1"/>
    <n v="1.08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3"/>
    <n v="1.074000000000000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6"/>
    <n v="1.042999999999999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2"/>
    <n v="75"/>
    <n v="2.343999999999999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1"/>
    <n v="1.1910000000000001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115"/>
    <n v="1.25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4"/>
    <n v="76"/>
    <n v="1.1879999999999999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85"/>
    <n v="1.25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92"/>
    <n v="92"/>
    <n v="1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4"/>
    <n v="64"/>
    <n v="1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78"/>
    <n v="1.147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92"/>
    <n v="92"/>
    <n v="1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56"/>
    <n v="56"/>
    <n v="1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92"/>
    <n v="95"/>
    <n v="1.0329999999999999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2"/>
    <n v="1.05"/>
    <n v="376.08"/>
    <n v="12"/>
    <s v=""/>
    <s v=""/>
    <n v="376.08229999999998"/>
    <s v=""/>
    <n v="-2.299999999991087E-3"/>
  </r>
  <r>
    <s v="REPRESENTANTES"/>
    <x v="6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3"/>
    <n v="1.0740000000000001"/>
    <n v="376.08"/>
    <n v="12"/>
    <s v=""/>
    <s v=""/>
    <n v="376.08229999999998"/>
    <s v=""/>
    <n v="-2.299999999991087E-3"/>
  </r>
  <r>
    <s v="REPRESENTANTES"/>
    <x v="6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2"/>
    <n v="1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64"/>
    <n v="0.94099999999999995"/>
    <n v="265.42"/>
    <n v="12"/>
    <s v=""/>
    <s v=""/>
    <s v=""/>
    <n v="265.42009999999999"/>
    <n v="-9.9999999974897946E-5"/>
  </r>
  <r>
    <s v="REPRESENTANTES"/>
    <x v="6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92"/>
    <n v="0"/>
    <n v="0"/>
    <n v="0"/>
    <n v="12"/>
    <s v=""/>
    <s v=""/>
    <s v=""/>
    <n v="0"/>
    <n v="0"/>
  </r>
  <r>
    <s v="REPRESENTANTES"/>
    <x v="6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22"/>
    <n v="1.375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0"/>
    <n v="1.0289999999999999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92"/>
    <n v="95"/>
    <n v="1.0329999999999999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96"/>
    <n v="1.6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91"/>
    <n v="1.3380000000000001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71"/>
    <n v="0.77200000000000002"/>
    <n v="0"/>
    <n v="12"/>
    <s v=""/>
    <s v=""/>
    <n v="0"/>
    <s v=""/>
    <n v="0"/>
  </r>
  <r>
    <s v="REPRESENTANTES"/>
    <x v="6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2"/>
    <n v="1.0589999999999999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88"/>
    <n v="92"/>
    <n v="1.0449999999999999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0"/>
    <n v="60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2"/>
    <n v="1.0589999999999999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1"/>
    <n v="0.98899999999999999"/>
    <n v="278.95999999999998"/>
    <n v="12"/>
    <s v=""/>
    <s v=""/>
    <n v="278.95909999999998"/>
    <s v=""/>
    <n v="9.0000000000145519E-4"/>
  </r>
  <r>
    <s v="REPRESENTANTES"/>
    <x v="6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40"/>
    <n v="40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1"/>
    <n v="1.191000000000000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2"/>
    <n v="1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56"/>
    <n v="62"/>
    <n v="1.107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5"/>
    <n v="1.0329999999999999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6"/>
    <n v="55"/>
    <n v="3.4380000000000002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101"/>
    <n v="1.4850000000000001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92"/>
    <n v="87"/>
    <n v="0.94599999999999995"/>
    <n v="266.83"/>
    <n v="12"/>
    <s v=""/>
    <n v="266.8304"/>
    <s v=""/>
    <s v=""/>
    <n v="-4.0000000001327862E-4"/>
  </r>
  <r>
    <s v="REPRESENTANTES"/>
    <x v="6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36"/>
    <n v="38"/>
    <n v="1.056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76"/>
    <n v="1.1180000000000001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94"/>
    <n v="1.022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64"/>
    <n v="67"/>
    <n v="1.046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68"/>
    <n v="80"/>
    <n v="1.175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92"/>
    <n v="103"/>
    <n v="1.1200000000000001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60"/>
    <n v="59"/>
    <n v="0.98299999999999998"/>
    <n v="277.27"/>
    <n v="12"/>
    <s v=""/>
    <n v="277.26670000000001"/>
    <s v=""/>
    <s v=""/>
    <n v="3.2999999999674401E-3"/>
  </r>
  <r>
    <s v="REPRESENTANTES"/>
    <x v="6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68"/>
    <n v="74"/>
    <n v="1.0880000000000001"/>
    <n v="376.08"/>
    <n v="12"/>
    <s v=""/>
    <n v="376.08229999999998"/>
    <s v=""/>
    <s v=""/>
    <n v="-2.299999999991087E-3"/>
  </r>
  <r>
    <s v="REPRESENTANTES"/>
    <x v="6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92"/>
    <n v="99"/>
    <n v="1.0760000000000001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60"/>
    <n v="61"/>
    <n v="1.0169999999999999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68"/>
    <n v="68"/>
    <n v="1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92"/>
    <n v="91"/>
    <n v="0.98899999999999999"/>
    <n v="278.95999999999998"/>
    <n v="12"/>
    <s v=""/>
    <s v=""/>
    <s v=""/>
    <n v="278.95909999999998"/>
    <n v="9.0000000000145519E-4"/>
  </r>
  <r>
    <s v="REPRESENTANTES"/>
    <x v="8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n v="188.0412"/>
    <s v=""/>
    <s v=""/>
    <n v="-1.2000000000114142E-3"/>
  </r>
  <r>
    <s v="REPRESENTANTES"/>
    <x v="7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"/>
    <n v="0.9"/>
    <n v="126.93"/>
    <n v="13"/>
    <s v=""/>
    <s v=""/>
    <s v=""/>
    <n v="126.9278"/>
    <n v="2.2000000000019782E-3"/>
  </r>
  <r>
    <s v="REPRESENTANTES"/>
    <x v="7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s v=""/>
    <n v="188.0412"/>
    <n v="-1.2000000000114142E-3"/>
  </r>
  <r>
    <s v="REPRESENTANTES"/>
    <x v="7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n v="188.0412"/>
    <s v=""/>
    <s v=""/>
    <n v="-1.2000000000114142E-3"/>
  </r>
  <r>
    <s v="REPRESENTANTES"/>
    <x v="7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0.96"/>
    <n v="0.96"/>
    <n v="135.38999999999999"/>
    <n v="13"/>
    <s v=""/>
    <s v=""/>
    <s v=""/>
    <n v="135.3896"/>
    <n v="3.9999999998485691E-4"/>
  </r>
  <r>
    <s v="REPRESENTANTES"/>
    <x v="7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0.97"/>
    <n v="0.97"/>
    <n v="136.80000000000001"/>
    <n v="13"/>
    <s v=""/>
    <s v=""/>
    <s v=""/>
    <n v="136.79990000000001"/>
    <n v="1.0000000000331966E-4"/>
  </r>
  <r>
    <s v="REPRESENTANTES"/>
    <x v="7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n v="81.797899999999998"/>
    <s v=""/>
    <s v=""/>
    <n v="2.0999999999986585E-3"/>
  </r>
  <r>
    <s v="REPRESENTANTES"/>
    <x v="7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n v="188.0412"/>
    <s v=""/>
    <s v=""/>
    <n v="-1.2000000000114142E-3"/>
  </r>
  <r>
    <s v="REPRESENTANTES"/>
    <x v="7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0.92"/>
    <n v="0.92"/>
    <n v="129.75"/>
    <n v="13"/>
    <s v=""/>
    <s v=""/>
    <n v="129.7484"/>
    <s v=""/>
    <n v="1.5999999999962711E-3"/>
  </r>
  <r>
    <s v="REPRESENTANTES"/>
    <x v="7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2"/>
    <n v="0.82"/>
    <n v="77.099999999999994"/>
    <n v="13"/>
    <s v=""/>
    <s v=""/>
    <n v="77.096900000000005"/>
    <s v=""/>
    <n v="3.0999999999892225E-3"/>
  </r>
  <r>
    <s v="REPRESENTANTES"/>
    <x v="7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s v=""/>
    <n v="129.7484"/>
    <s v=""/>
    <n v="1.5999999999962711E-3"/>
  </r>
  <r>
    <s v="REPRESENTANTES"/>
    <x v="7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0.92"/>
    <n v="0.92"/>
    <n v="129.75"/>
    <n v="13"/>
    <s v=""/>
    <n v="129.7484"/>
    <s v=""/>
    <s v=""/>
    <n v="1.5999999999962711E-3"/>
  </r>
  <r>
    <s v="REPRESENTANTES"/>
    <x v="7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n v="188.0412"/>
    <s v=""/>
    <s v=""/>
    <n v="-1.2000000000114142E-3"/>
  </r>
  <r>
    <s v="REPRESENTANTES"/>
    <x v="7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n v="188.0412"/>
    <s v=""/>
    <s v=""/>
    <n v="-1.2000000000114142E-3"/>
  </r>
  <r>
    <s v="REPRESENTANTES"/>
    <x v="7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0.87"/>
    <n v="0.87"/>
    <n v="81.8"/>
    <n v="13"/>
    <s v=""/>
    <s v=""/>
    <n v="81.797899999999998"/>
    <s v=""/>
    <n v="2.0999999999986585E-3"/>
  </r>
  <r>
    <s v="REPRESENTANTES"/>
    <x v="7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n v="188.0412"/>
    <s v=""/>
    <s v=""/>
    <n v="-1.2000000000114142E-3"/>
  </r>
  <r>
    <s v="REPRESENTANTES"/>
    <x v="7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n v="188.0412"/>
    <s v=""/>
    <s v=""/>
    <n v="-1.2000000000114142E-3"/>
  </r>
  <r>
    <s v="REPRESENTANTES"/>
    <x v="7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3"/>
    <s v=""/>
    <s v=""/>
    <s v=""/>
    <n v="188.0412"/>
    <n v="-1.2000000000114142E-3"/>
  </r>
  <r>
    <s v="REPRESENTANTES"/>
    <x v="7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3"/>
    <s v=""/>
    <s v=""/>
    <s v=""/>
    <n v="188.0412"/>
    <n v="-1.2000000000114142E-3"/>
  </r>
  <r>
    <s v="REPRESENTANTES"/>
    <x v="7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1 - 1º Tri - Jan"/>
    <n v="2021"/>
    <n v="1"/>
    <s v="1º Tri"/>
    <n v="1"/>
    <s v="Jan"/>
    <x v="0"/>
    <s v="2021-2021"/>
    <n v="3"/>
    <s v="3º Tri"/>
    <n v="7"/>
    <s v="07-Jan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1 - 1º Tri - Fev"/>
    <n v="2021"/>
    <n v="1"/>
    <s v="1º Tri"/>
    <n v="2"/>
    <s v="Fev"/>
    <x v="1"/>
    <s v="2021-2021"/>
    <n v="3"/>
    <s v="3º Tri"/>
    <n v="8"/>
    <s v="08-Fev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1 - 1º Tri - Mar"/>
    <n v="2021"/>
    <n v="1"/>
    <s v="1º Tri"/>
    <n v="3"/>
    <s v="Mar"/>
    <x v="2"/>
    <s v="2021-2021"/>
    <n v="3"/>
    <s v="3º Tri"/>
    <n v="9"/>
    <s v="09-Mar"/>
    <b v="0"/>
    <n v="1"/>
    <n v="1"/>
    <n v="1"/>
    <n v="752.16"/>
    <n v="14"/>
    <s v=""/>
    <s v=""/>
    <s v=""/>
    <n v="752.16470000000004"/>
    <n v="-4.700000000070758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2" applyNumberFormats="0" applyBorderFormats="0" applyFontFormats="0" applyPatternFormats="0" applyAlignmentFormats="0" applyWidthHeightFormats="1" dataCaption="Valores" grandTotalCaption="Total Prêmio" updatedVersion="7" minRefreshableVersion="3" showDrill="0" showDataTips="0" colGrandTotals="0" itemPrintTitles="1" createdVersion="6" indent="0" showHeaders="0" outline="1" outlineData="1" multipleFieldFilters="0">
  <location ref="B4:M37" firstHeaderRow="1" firstDataRow="2" firstDataCol="1"/>
  <pivotFields count="29">
    <pivotField showAll="0"/>
    <pivotField axis="axisCol">
      <items count="12">
        <item x="5"/>
        <item x="4"/>
        <item x="3"/>
        <item x="1"/>
        <item x="2"/>
        <item x="0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7">
        <item h="1" m="1" x="3"/>
        <item h="1" m="1" x="4"/>
        <item h="1" m="1" x="5"/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5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24">
    <format dxfId="342">
      <pivotArea dataOnly="0" labelOnly="1" outline="0" fieldPosition="0">
        <references count="1">
          <reference field="12" count="0"/>
        </references>
      </pivotArea>
    </format>
    <format dxfId="341">
      <pivotArea field="12" type="button" dataOnly="0" labelOnly="1" outline="0" axis="axisRow" fieldPosition="0"/>
    </format>
    <format dxfId="340">
      <pivotArea field="12" type="button" dataOnly="0" labelOnly="1" outline="0" axis="axisRow" fieldPosition="0"/>
    </format>
    <format dxfId="339">
      <pivotArea dataOnly="0" labelOnly="1" outline="0" fieldPosition="0">
        <references count="1">
          <reference field="12" count="0"/>
        </references>
      </pivotArea>
    </format>
    <format dxfId="338">
      <pivotArea field="12" type="button" dataOnly="0" labelOnly="1" outline="0" axis="axisRow" fieldPosition="0"/>
    </format>
    <format dxfId="337">
      <pivotArea field="12" type="button" dataOnly="0" labelOnly="1" outline="0" axis="axisRow" fieldPosition="0"/>
    </format>
    <format dxfId="336">
      <pivotArea field="12" type="button" dataOnly="0" labelOnly="1" outline="0" axis="axisRow" fieldPosition="0"/>
    </format>
    <format dxfId="335">
      <pivotArea field="12" type="button" dataOnly="0" labelOnly="1" outline="0" axis="axisRow" fieldPosition="0"/>
    </format>
    <format dxfId="334">
      <pivotArea field="12" type="button" dataOnly="0" labelOnly="1" outline="0" axis="axisRow" fieldPosition="0"/>
    </format>
    <format dxfId="333">
      <pivotArea dataOnly="0" labelOnly="1" outline="0" fieldPosition="0">
        <references count="1">
          <reference field="12" count="0"/>
        </references>
      </pivotArea>
    </format>
    <format dxfId="332">
      <pivotArea outline="0" collapsedLevelsAreSubtotals="1" fieldPosition="0"/>
    </format>
    <format dxfId="331">
      <pivotArea dataOnly="0" labelOnly="1" outline="0" fieldPosition="0">
        <references count="1">
          <reference field="12" count="1">
            <x v="0"/>
          </reference>
        </references>
      </pivotArea>
    </format>
    <format dxfId="330">
      <pivotArea type="topRight" dataOnly="0" labelOnly="1" outline="0" fieldPosition="0"/>
    </format>
    <format dxfId="329">
      <pivotArea dataOnly="0" labelOnly="1" fieldPosition="0">
        <references count="1">
          <reference field="1" count="0"/>
        </references>
      </pivotArea>
    </format>
    <format dxfId="328">
      <pivotArea dataOnly="0" labelOnly="1" grandCol="1" outline="0" fieldPosition="0"/>
    </format>
    <format dxfId="327">
      <pivotArea dataOnly="0" labelOnly="1" fieldPosition="0">
        <references count="1">
          <reference field="1" count="0"/>
        </references>
      </pivotArea>
    </format>
    <format dxfId="326">
      <pivotArea dataOnly="0" labelOnly="1" grandCol="1" outline="0" fieldPosition="0"/>
    </format>
    <format dxfId="325">
      <pivotArea dataOnly="0" labelOnly="1" fieldPosition="0">
        <references count="1">
          <reference field="1" count="0"/>
        </references>
      </pivotArea>
    </format>
    <format dxfId="324">
      <pivotArea dataOnly="0" labelOnly="1" grandCol="1" outline="0" fieldPosition="0"/>
    </format>
    <format dxfId="323">
      <pivotArea dataOnly="0" outline="0" fieldPosition="0">
        <references count="1">
          <reference field="1" count="0"/>
        </references>
      </pivotArea>
    </format>
    <format dxfId="322">
      <pivotArea dataOnly="0" grandCol="1" outline="0" fieldPosition="0"/>
    </format>
    <format dxfId="321">
      <pivotArea dataOnly="0" fieldPosition="0">
        <references count="1">
          <reference field="5" count="0"/>
        </references>
      </pivotArea>
    </format>
    <format dxfId="320">
      <pivotArea dataOnly="0" labelOnly="1" fieldPosition="0">
        <references count="1">
          <reference field="5" count="0"/>
        </references>
      </pivotArea>
    </format>
    <format dxfId="319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L8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3"/>
        <item m="1" x="4"/>
        <item m="1" x="5"/>
        <item x="0"/>
        <item x="1"/>
        <item x="2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290">
        <item x="159"/>
        <item m="1" x="277"/>
        <item x="175"/>
        <item x="177"/>
        <item x="13"/>
        <item x="192"/>
        <item m="1" x="257"/>
        <item x="113"/>
        <item m="1" x="281"/>
        <item x="141"/>
        <item x="157"/>
        <item m="1" x="285"/>
        <item x="105"/>
        <item x="217"/>
        <item x="110"/>
        <item x="45"/>
        <item x="137"/>
        <item x="21"/>
        <item x="46"/>
        <item x="47"/>
        <item x="64"/>
        <item x="83"/>
        <item x="133"/>
        <item m="1" x="238"/>
        <item x="134"/>
        <item x="170"/>
        <item x="216"/>
        <item x="1"/>
        <item x="184"/>
        <item x="114"/>
        <item x="39"/>
        <item x="14"/>
        <item x="219"/>
        <item x="25"/>
        <item x="127"/>
        <item x="147"/>
        <item x="85"/>
        <item x="128"/>
        <item x="15"/>
        <item x="198"/>
        <item x="138"/>
        <item m="1" x="280"/>
        <item x="88"/>
        <item x="26"/>
        <item x="173"/>
        <item m="1" x="274"/>
        <item x="49"/>
        <item x="50"/>
        <item x="51"/>
        <item m="1" x="270"/>
        <item x="89"/>
        <item x="81"/>
        <item x="218"/>
        <item x="66"/>
        <item x="176"/>
        <item x="90"/>
        <item x="10"/>
        <item x="65"/>
        <item x="27"/>
        <item x="210"/>
        <item x="129"/>
        <item x="67"/>
        <item x="42"/>
        <item x="20"/>
        <item x="91"/>
        <item x="92"/>
        <item m="1" x="231"/>
        <item x="93"/>
        <item x="115"/>
        <item x="151"/>
        <item x="22"/>
        <item x="35"/>
        <item x="17"/>
        <item m="1" x="255"/>
        <item x="53"/>
        <item x="23"/>
        <item m="1" x="232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68"/>
        <item x="55"/>
        <item x="161"/>
        <item x="36"/>
        <item x="154"/>
        <item m="1" x="278"/>
        <item x="95"/>
        <item x="0"/>
        <item x="150"/>
        <item x="171"/>
        <item m="1" x="256"/>
        <item x="162"/>
        <item x="59"/>
        <item m="1" x="247"/>
        <item m="1" x="269"/>
        <item x="122"/>
        <item x="97"/>
        <item x="118"/>
        <item m="1" x="233"/>
        <item x="19"/>
        <item m="1" x="259"/>
        <item m="1" x="275"/>
        <item x="166"/>
        <item x="98"/>
        <item x="191"/>
        <item m="1" x="235"/>
        <item x="107"/>
        <item x="99"/>
        <item x="100"/>
        <item x="101"/>
        <item x="112"/>
        <item x="140"/>
        <item x="60"/>
        <item m="1" x="246"/>
        <item x="38"/>
        <item m="1" x="244"/>
        <item x="68"/>
        <item x="211"/>
        <item m="1" x="250"/>
        <item x="193"/>
        <item m="1" x="243"/>
        <item x="125"/>
        <item x="163"/>
        <item m="1" x="252"/>
        <item x="48"/>
        <item x="149"/>
        <item x="58"/>
        <item x="18"/>
        <item x="9"/>
        <item m="1" x="262"/>
        <item x="197"/>
        <item x="142"/>
        <item m="1" x="287"/>
        <item m="1" x="272"/>
        <item m="1" x="264"/>
        <item x="202"/>
        <item x="57"/>
        <item x="121"/>
        <item m="1" x="234"/>
        <item m="1" x="284"/>
        <item m="1" x="279"/>
        <item m="1" x="260"/>
        <item x="135"/>
        <item x="34"/>
        <item x="41"/>
        <item x="62"/>
        <item m="1" x="288"/>
        <item m="1" x="226"/>
        <item m="1" x="249"/>
        <item m="1" x="283"/>
        <item m="1" x="224"/>
        <item x="222"/>
        <item m="1" x="242"/>
        <item x="214"/>
        <item x="119"/>
        <item x="126"/>
        <item m="1" x="225"/>
        <item m="1" x="266"/>
        <item m="1" x="258"/>
        <item m="1" x="230"/>
        <item x="187"/>
        <item m="1" x="227"/>
        <item x="189"/>
        <item m="1" x="267"/>
        <item m="1" x="245"/>
        <item m="1" x="271"/>
        <item m="1" x="236"/>
        <item x="124"/>
        <item x="209"/>
        <item x="221"/>
        <item x="182"/>
        <item x="16"/>
        <item m="1" x="240"/>
        <item x="169"/>
        <item m="1" x="223"/>
        <item x="111"/>
        <item m="1" x="241"/>
        <item m="1" x="276"/>
        <item x="117"/>
        <item m="1" x="248"/>
        <item x="215"/>
        <item m="1" x="261"/>
        <item m="1" x="251"/>
        <item x="3"/>
        <item m="1" x="253"/>
        <item m="1" x="286"/>
        <item x="24"/>
        <item x="201"/>
        <item m="1" x="228"/>
        <item m="1" x="254"/>
        <item x="72"/>
        <item x="156"/>
        <item x="78"/>
        <item m="1" x="273"/>
        <item x="195"/>
        <item m="1" x="239"/>
        <item m="1" x="237"/>
        <item x="181"/>
        <item m="1" x="263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29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6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3"/>
        <item x="186"/>
        <item m="1" x="282"/>
        <item x="190"/>
        <item x="194"/>
        <item x="196"/>
        <item x="199"/>
        <item x="200"/>
        <item x="203"/>
        <item x="204"/>
        <item x="205"/>
        <item x="206"/>
        <item x="207"/>
        <item x="212"/>
        <item x="213"/>
        <item x="220"/>
        <item x="208"/>
        <item x="185"/>
        <item x="188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5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4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">
    <i>
      <x v="170"/>
    </i>
  </rowItems>
  <colFields count="1">
    <field x="3"/>
  </colFields>
  <colItems count="1">
    <i>
      <x/>
    </i>
  </colItems>
  <pageFields count="4">
    <pageField fld="12" item="0" hier="-1"/>
    <pageField fld="0" item="1" hier="-1"/>
    <pageField fld="1" item="5" hier="-1"/>
    <pageField fld="9" item="14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M24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3"/>
        <item m="1" x="4"/>
        <item m="1" x="5"/>
        <item x="0"/>
        <item x="1"/>
        <item x="2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290">
        <item x="159"/>
        <item m="1" x="277"/>
        <item x="175"/>
        <item x="177"/>
        <item x="13"/>
        <item x="192"/>
        <item m="1" x="257"/>
        <item x="113"/>
        <item m="1" x="281"/>
        <item x="141"/>
        <item x="157"/>
        <item m="1" x="285"/>
        <item x="105"/>
        <item x="217"/>
        <item x="110"/>
        <item x="45"/>
        <item x="137"/>
        <item x="21"/>
        <item x="46"/>
        <item x="47"/>
        <item x="64"/>
        <item x="83"/>
        <item x="133"/>
        <item m="1" x="238"/>
        <item x="134"/>
        <item x="170"/>
        <item x="216"/>
        <item x="1"/>
        <item x="184"/>
        <item x="114"/>
        <item x="39"/>
        <item x="14"/>
        <item x="219"/>
        <item x="25"/>
        <item x="127"/>
        <item x="147"/>
        <item x="85"/>
        <item x="128"/>
        <item x="15"/>
        <item x="198"/>
        <item x="138"/>
        <item m="1" x="280"/>
        <item x="88"/>
        <item x="26"/>
        <item x="173"/>
        <item m="1" x="274"/>
        <item x="49"/>
        <item x="50"/>
        <item x="51"/>
        <item m="1" x="270"/>
        <item x="89"/>
        <item x="81"/>
        <item x="218"/>
        <item x="66"/>
        <item x="176"/>
        <item x="90"/>
        <item x="10"/>
        <item x="65"/>
        <item x="27"/>
        <item x="210"/>
        <item x="129"/>
        <item x="67"/>
        <item x="42"/>
        <item x="20"/>
        <item x="91"/>
        <item x="92"/>
        <item m="1" x="231"/>
        <item x="93"/>
        <item x="115"/>
        <item x="151"/>
        <item x="22"/>
        <item x="35"/>
        <item x="17"/>
        <item m="1" x="255"/>
        <item x="53"/>
        <item x="23"/>
        <item m="1" x="232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68"/>
        <item x="55"/>
        <item x="161"/>
        <item x="36"/>
        <item x="154"/>
        <item m="1" x="278"/>
        <item x="95"/>
        <item x="0"/>
        <item x="150"/>
        <item x="171"/>
        <item m="1" x="256"/>
        <item x="162"/>
        <item x="59"/>
        <item m="1" x="247"/>
        <item m="1" x="269"/>
        <item x="122"/>
        <item x="97"/>
        <item x="118"/>
        <item m="1" x="233"/>
        <item x="19"/>
        <item m="1" x="259"/>
        <item m="1" x="275"/>
        <item x="166"/>
        <item x="98"/>
        <item x="191"/>
        <item m="1" x="235"/>
        <item x="107"/>
        <item x="99"/>
        <item x="100"/>
        <item x="101"/>
        <item x="112"/>
        <item x="140"/>
        <item x="60"/>
        <item m="1" x="246"/>
        <item x="38"/>
        <item m="1" x="244"/>
        <item x="68"/>
        <item x="211"/>
        <item m="1" x="250"/>
        <item x="193"/>
        <item m="1" x="243"/>
        <item x="125"/>
        <item x="163"/>
        <item m="1" x="252"/>
        <item x="48"/>
        <item x="149"/>
        <item x="58"/>
        <item x="18"/>
        <item x="9"/>
        <item m="1" x="262"/>
        <item x="197"/>
        <item x="142"/>
        <item m="1" x="287"/>
        <item m="1" x="272"/>
        <item m="1" x="264"/>
        <item x="202"/>
        <item x="57"/>
        <item x="121"/>
        <item m="1" x="234"/>
        <item m="1" x="284"/>
        <item m="1" x="279"/>
        <item m="1" x="260"/>
        <item x="135"/>
        <item x="34"/>
        <item x="41"/>
        <item x="62"/>
        <item m="1" x="288"/>
        <item m="1" x="226"/>
        <item m="1" x="249"/>
        <item m="1" x="283"/>
        <item m="1" x="224"/>
        <item x="222"/>
        <item m="1" x="242"/>
        <item x="214"/>
        <item x="119"/>
        <item x="126"/>
        <item m="1" x="225"/>
        <item m="1" x="266"/>
        <item m="1" x="258"/>
        <item m="1" x="230"/>
        <item x="187"/>
        <item m="1" x="227"/>
        <item x="189"/>
        <item m="1" x="267"/>
        <item m="1" x="245"/>
        <item m="1" x="271"/>
        <item m="1" x="236"/>
        <item x="124"/>
        <item x="209"/>
        <item x="221"/>
        <item x="182"/>
        <item x="16"/>
        <item m="1" x="240"/>
        <item x="169"/>
        <item m="1" x="223"/>
        <item x="111"/>
        <item m="1" x="241"/>
        <item m="1" x="276"/>
        <item x="117"/>
        <item m="1" x="248"/>
        <item x="215"/>
        <item m="1" x="261"/>
        <item m="1" x="251"/>
        <item x="3"/>
        <item m="1" x="253"/>
        <item m="1" x="286"/>
        <item x="24"/>
        <item x="201"/>
        <item m="1" x="228"/>
        <item m="1" x="254"/>
        <item x="72"/>
        <item x="156"/>
        <item x="78"/>
        <item m="1" x="273"/>
        <item x="195"/>
        <item m="1" x="239"/>
        <item m="1" x="237"/>
        <item x="181"/>
        <item m="1" x="263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29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6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3"/>
        <item x="186"/>
        <item m="1" x="282"/>
        <item x="190"/>
        <item x="194"/>
        <item x="196"/>
        <item x="199"/>
        <item x="200"/>
        <item x="203"/>
        <item x="204"/>
        <item x="205"/>
        <item x="206"/>
        <item x="207"/>
        <item x="212"/>
        <item x="213"/>
        <item x="220"/>
        <item x="208"/>
        <item x="185"/>
        <item x="188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5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4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17">
    <i>
      <x v="3"/>
    </i>
    <i>
      <x v="34"/>
    </i>
    <i>
      <x v="36"/>
    </i>
    <i>
      <x v="37"/>
    </i>
    <i>
      <x v="42"/>
    </i>
    <i>
      <x v="55"/>
    </i>
    <i>
      <x v="59"/>
    </i>
    <i>
      <x v="79"/>
    </i>
    <i>
      <x v="111"/>
    </i>
    <i>
      <x v="125"/>
    </i>
    <i>
      <x v="159"/>
    </i>
    <i>
      <x v="176"/>
    </i>
    <i>
      <x v="177"/>
    </i>
    <i>
      <x v="178"/>
    </i>
    <i>
      <x v="232"/>
    </i>
    <i>
      <x v="234"/>
    </i>
    <i>
      <x v="269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1" hier="-1"/>
    <pageField fld="1" item="5" hier="-1"/>
    <pageField fld="9" item="24" hier="-1"/>
  </pageFields>
  <dataFields count="1">
    <dataField name="EQ " fld="13" baseField="5" baseItem="1"/>
  </dataFields>
  <formats count="11">
    <format dxfId="318">
      <pivotArea dataOnly="0" outline="0" fieldPosition="0">
        <references count="1">
          <reference field="3" count="0"/>
        </references>
      </pivotArea>
    </format>
    <format dxfId="317">
      <pivotArea type="all" dataOnly="0" outline="0" fieldPosition="0"/>
    </format>
    <format dxfId="316">
      <pivotArea outline="0" collapsedLevelsAreSubtotals="1" fieldPosition="0"/>
    </format>
    <format dxfId="315">
      <pivotArea type="origin" dataOnly="0" labelOnly="1" outline="0" fieldPosition="0"/>
    </format>
    <format dxfId="314">
      <pivotArea field="3" type="button" dataOnly="0" labelOnly="1" outline="0" axis="axisCol" fieldPosition="0"/>
    </format>
    <format dxfId="313">
      <pivotArea type="topRight" dataOnly="0" labelOnly="1" outline="0" fieldPosition="0"/>
    </format>
    <format dxfId="312">
      <pivotArea field="5" type="button" dataOnly="0" labelOnly="1" outline="0" axis="axisRow" fieldPosition="0"/>
    </format>
    <format dxfId="311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310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309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08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N9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7">
        <item m="1" x="3"/>
        <item m="1" x="4"/>
        <item m="1" x="5"/>
        <item x="0"/>
        <item x="1"/>
        <item x="2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290">
        <item x="159"/>
        <item m="1" x="277"/>
        <item x="175"/>
        <item x="177"/>
        <item x="13"/>
        <item x="192"/>
        <item m="1" x="257"/>
        <item x="113"/>
        <item m="1" x="281"/>
        <item x="141"/>
        <item x="157"/>
        <item m="1" x="285"/>
        <item x="105"/>
        <item x="217"/>
        <item x="110"/>
        <item x="45"/>
        <item x="137"/>
        <item x="21"/>
        <item x="46"/>
        <item x="47"/>
        <item x="64"/>
        <item x="83"/>
        <item x="133"/>
        <item m="1" x="238"/>
        <item x="134"/>
        <item x="170"/>
        <item x="216"/>
        <item x="1"/>
        <item x="184"/>
        <item x="114"/>
        <item x="39"/>
        <item x="14"/>
        <item x="219"/>
        <item x="25"/>
        <item x="127"/>
        <item x="147"/>
        <item x="85"/>
        <item x="128"/>
        <item x="15"/>
        <item x="198"/>
        <item x="138"/>
        <item m="1" x="280"/>
        <item x="88"/>
        <item x="26"/>
        <item x="173"/>
        <item m="1" x="274"/>
        <item x="49"/>
        <item x="50"/>
        <item x="51"/>
        <item m="1" x="270"/>
        <item x="89"/>
        <item x="81"/>
        <item x="218"/>
        <item x="66"/>
        <item x="176"/>
        <item x="90"/>
        <item x="10"/>
        <item x="65"/>
        <item x="27"/>
        <item x="210"/>
        <item x="129"/>
        <item x="67"/>
        <item x="42"/>
        <item x="20"/>
        <item x="91"/>
        <item x="92"/>
        <item m="1" x="231"/>
        <item x="93"/>
        <item x="115"/>
        <item x="151"/>
        <item x="22"/>
        <item x="35"/>
        <item x="17"/>
        <item m="1" x="255"/>
        <item x="53"/>
        <item x="23"/>
        <item m="1" x="232"/>
        <item x="116"/>
        <item x="54"/>
        <item x="179"/>
        <item x="168"/>
        <item x="70"/>
        <item x="165"/>
        <item x="139"/>
        <item x="28"/>
        <item x="131"/>
        <item x="94"/>
        <item x="106"/>
        <item m="1" x="268"/>
        <item x="55"/>
        <item x="161"/>
        <item x="36"/>
        <item x="154"/>
        <item m="1" x="278"/>
        <item x="95"/>
        <item x="0"/>
        <item x="150"/>
        <item x="171"/>
        <item m="1" x="256"/>
        <item x="162"/>
        <item x="59"/>
        <item m="1" x="247"/>
        <item m="1" x="269"/>
        <item x="122"/>
        <item x="97"/>
        <item x="118"/>
        <item m="1" x="233"/>
        <item x="19"/>
        <item m="1" x="259"/>
        <item m="1" x="275"/>
        <item x="166"/>
        <item x="98"/>
        <item x="191"/>
        <item m="1" x="235"/>
        <item x="107"/>
        <item x="99"/>
        <item x="100"/>
        <item x="101"/>
        <item x="112"/>
        <item x="140"/>
        <item x="60"/>
        <item m="1" x="246"/>
        <item x="38"/>
        <item m="1" x="244"/>
        <item x="68"/>
        <item x="211"/>
        <item m="1" x="250"/>
        <item x="193"/>
        <item m="1" x="243"/>
        <item x="125"/>
        <item x="163"/>
        <item m="1" x="252"/>
        <item x="48"/>
        <item x="149"/>
        <item x="58"/>
        <item x="18"/>
        <item x="9"/>
        <item m="1" x="262"/>
        <item x="197"/>
        <item x="142"/>
        <item m="1" x="287"/>
        <item m="1" x="272"/>
        <item m="1" x="264"/>
        <item x="202"/>
        <item x="57"/>
        <item x="121"/>
        <item m="1" x="234"/>
        <item m="1" x="284"/>
        <item m="1" x="279"/>
        <item m="1" x="260"/>
        <item x="135"/>
        <item x="34"/>
        <item x="41"/>
        <item x="62"/>
        <item m="1" x="288"/>
        <item m="1" x="226"/>
        <item m="1" x="249"/>
        <item m="1" x="283"/>
        <item m="1" x="224"/>
        <item x="222"/>
        <item m="1" x="242"/>
        <item x="214"/>
        <item x="119"/>
        <item x="126"/>
        <item m="1" x="225"/>
        <item m="1" x="266"/>
        <item m="1" x="258"/>
        <item m="1" x="230"/>
        <item x="187"/>
        <item m="1" x="227"/>
        <item x="189"/>
        <item m="1" x="267"/>
        <item m="1" x="245"/>
        <item m="1" x="271"/>
        <item m="1" x="236"/>
        <item x="124"/>
        <item x="209"/>
        <item x="221"/>
        <item x="182"/>
        <item x="16"/>
        <item m="1" x="240"/>
        <item x="169"/>
        <item m="1" x="223"/>
        <item x="111"/>
        <item m="1" x="241"/>
        <item m="1" x="276"/>
        <item x="117"/>
        <item m="1" x="248"/>
        <item x="215"/>
        <item m="1" x="261"/>
        <item m="1" x="251"/>
        <item x="3"/>
        <item m="1" x="253"/>
        <item m="1" x="286"/>
        <item x="24"/>
        <item x="201"/>
        <item m="1" x="228"/>
        <item m="1" x="254"/>
        <item x="72"/>
        <item x="156"/>
        <item x="78"/>
        <item m="1" x="273"/>
        <item x="195"/>
        <item m="1" x="239"/>
        <item m="1" x="237"/>
        <item x="181"/>
        <item m="1" x="263"/>
        <item x="108"/>
        <item x="29"/>
        <item x="2"/>
        <item x="5"/>
        <item x="11"/>
        <item x="31"/>
        <item x="32"/>
        <item x="33"/>
        <item x="40"/>
        <item x="44"/>
        <item x="52"/>
        <item x="56"/>
        <item x="61"/>
        <item x="63"/>
        <item x="69"/>
        <item x="71"/>
        <item x="73"/>
        <item x="74"/>
        <item x="75"/>
        <item x="76"/>
        <item x="77"/>
        <item x="79"/>
        <item x="80"/>
        <item x="82"/>
        <item x="84"/>
        <item x="86"/>
        <item x="96"/>
        <item x="102"/>
        <item x="103"/>
        <item x="104"/>
        <item x="109"/>
        <item m="1" x="229"/>
        <item x="123"/>
        <item x="132"/>
        <item x="4"/>
        <item x="7"/>
        <item x="8"/>
        <item x="12"/>
        <item x="30"/>
        <item x="37"/>
        <item x="43"/>
        <item x="87"/>
        <item x="130"/>
        <item x="6"/>
        <item x="152"/>
        <item x="180"/>
        <item x="120"/>
        <item m="1" x="265"/>
        <item x="136"/>
        <item x="143"/>
        <item x="144"/>
        <item x="145"/>
        <item x="146"/>
        <item x="148"/>
        <item x="153"/>
        <item x="155"/>
        <item x="158"/>
        <item x="160"/>
        <item x="164"/>
        <item x="167"/>
        <item x="172"/>
        <item x="174"/>
        <item x="178"/>
        <item x="183"/>
        <item x="186"/>
        <item m="1" x="282"/>
        <item x="190"/>
        <item x="194"/>
        <item x="196"/>
        <item x="199"/>
        <item x="200"/>
        <item x="203"/>
        <item x="204"/>
        <item x="205"/>
        <item x="206"/>
        <item x="207"/>
        <item x="212"/>
        <item x="213"/>
        <item x="220"/>
        <item x="208"/>
        <item x="185"/>
        <item x="188"/>
        <item t="default"/>
      </items>
    </pivotField>
    <pivotField showAll="0"/>
    <pivotField showAll="0"/>
    <pivotField showAll="0"/>
    <pivotField axis="axisPage" showAll="0">
      <items count="31">
        <item x="9"/>
        <item x="23"/>
        <item x="21"/>
        <item x="22"/>
        <item x="25"/>
        <item x="18"/>
        <item x="12"/>
        <item x="5"/>
        <item x="13"/>
        <item x="16"/>
        <item x="3"/>
        <item x="0"/>
        <item x="8"/>
        <item x="19"/>
        <item x="10"/>
        <item x="1"/>
        <item x="14"/>
        <item x="11"/>
        <item x="17"/>
        <item x="24"/>
        <item x="6"/>
        <item x="27"/>
        <item x="7"/>
        <item x="20"/>
        <item x="15"/>
        <item x="26"/>
        <item x="2"/>
        <item x="28"/>
        <item m="1" x="29"/>
        <item x="4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2">
    <i>
      <x v="112"/>
    </i>
    <i>
      <x v="276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1" hier="-1"/>
    <pageField fld="1" item="5" hier="-1"/>
    <pageField fld="9" item="27" hier="-1"/>
  </pageFields>
  <dataFields count="1">
    <dataField name="EQ " fld="13" baseField="5" baseItem="1"/>
  </dataFields>
  <formats count="9">
    <format dxfId="307">
      <pivotArea type="all" dataOnly="0" outline="0" fieldPosition="0"/>
    </format>
    <format dxfId="306">
      <pivotArea outline="0" collapsedLevelsAreSubtotals="1" fieldPosition="0"/>
    </format>
    <format dxfId="305">
      <pivotArea type="origin" dataOnly="0" labelOnly="1" outline="0" fieldPosition="0"/>
    </format>
    <format dxfId="304">
      <pivotArea field="3" type="button" dataOnly="0" labelOnly="1" outline="0" axis="axisCol" fieldPosition="0"/>
    </format>
    <format dxfId="303">
      <pivotArea type="topRight" dataOnly="0" labelOnly="1" outline="0" fieldPosition="0"/>
    </format>
    <format dxfId="302">
      <pivotArea field="5" type="button" dataOnly="0" labelOnly="1" outline="0" axis="axisRow" fieldPosition="0"/>
    </format>
    <format dxfId="301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300">
      <pivotArea dataOnly="0" labelOnly="1" fieldPosition="0">
        <references count="1">
          <reference field="3" count="0"/>
        </references>
      </pivotArea>
    </format>
    <format dxfId="299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K5:N69" firstHeaderRow="1" firstDataRow="2" firstDataCol="1" rowPageCount="3" colPageCount="1"/>
  <pivotFields count="14">
    <pivotField axis="axisPage" showAll="0" defaultSubtotal="0">
      <items count="2">
        <item m="1" x="1"/>
        <item x="0"/>
      </items>
    </pivotField>
    <pivotField axis="axisPage" showAll="0" defaultSubtotal="0">
      <items count="6">
        <item m="1" x="3"/>
        <item m="1" x="4"/>
        <item m="1" x="5"/>
        <item x="0"/>
        <item x="1"/>
        <item x="2"/>
      </items>
    </pivotField>
    <pivotField showAll="0" defaultSubtotal="0"/>
    <pivotField name="Produtos" axis="axisCol" showAll="0" defaultSubtotal="0">
      <items count="3">
        <item x="2"/>
        <item x="0"/>
        <item x="1"/>
      </items>
    </pivotField>
    <pivotField showAll="0" defaultSubtotal="0"/>
    <pivotField name="Estabelecimentos" axis="axisRow" showAll="0" defaultSubtotal="0">
      <items count="289">
        <item x="29"/>
        <item m="1" x="277"/>
        <item x="122"/>
        <item x="31"/>
        <item x="153"/>
        <item x="184"/>
        <item m="1" x="257"/>
        <item x="85"/>
        <item x="174"/>
        <item m="1" x="281"/>
        <item x="128"/>
        <item x="58"/>
        <item m="1" x="285"/>
        <item x="170"/>
        <item m="1" x="250"/>
        <item x="220"/>
        <item x="215"/>
        <item x="205"/>
        <item x="198"/>
        <item x="72"/>
        <item x="124"/>
        <item x="161"/>
        <item x="73"/>
        <item x="74"/>
        <item x="167"/>
        <item x="14"/>
        <item x="206"/>
        <item m="1" x="238"/>
        <item x="209"/>
        <item x="133"/>
        <item m="1" x="244"/>
        <item x="140"/>
        <item x="202"/>
        <item x="216"/>
        <item x="86"/>
        <item x="62"/>
        <item x="154"/>
        <item x="212"/>
        <item x="104"/>
        <item m="1" x="243"/>
        <item x="23"/>
        <item x="90"/>
        <item x="16"/>
        <item x="24"/>
        <item x="155"/>
        <item x="145"/>
        <item x="125"/>
        <item m="1" x="280"/>
        <item x="4"/>
        <item x="105"/>
        <item x="93"/>
        <item m="1" x="274"/>
        <item x="189"/>
        <item x="76"/>
        <item x="77"/>
        <item m="1" x="270"/>
        <item x="199"/>
        <item x="46"/>
        <item x="141"/>
        <item x="195"/>
        <item x="123"/>
        <item x="17"/>
        <item x="150"/>
        <item x="168"/>
        <item x="106"/>
        <item x="37"/>
        <item x="10"/>
        <item x="96"/>
        <item x="65"/>
        <item x="160"/>
        <item x="18"/>
        <item x="19"/>
        <item x="97"/>
        <item m="1" x="231"/>
        <item x="5"/>
        <item x="87"/>
        <item x="207"/>
        <item x="162"/>
        <item x="164"/>
        <item x="157"/>
        <item m="1" x="255"/>
        <item x="79"/>
        <item x="55"/>
        <item x="163"/>
        <item m="1" x="232"/>
        <item x="88"/>
        <item x="80"/>
        <item x="39"/>
        <item x="33"/>
        <item x="131"/>
        <item x="99"/>
        <item x="182"/>
        <item x="126"/>
        <item x="107"/>
        <item x="12"/>
        <item x="6"/>
        <item x="171"/>
        <item m="1" x="268"/>
        <item x="81"/>
        <item x="26"/>
        <item x="165"/>
        <item x="53"/>
        <item m="1" x="278"/>
        <item x="7"/>
        <item x="201"/>
        <item x="181"/>
        <item x="134"/>
        <item m="1" x="256"/>
        <item x="30"/>
        <item x="191"/>
        <item m="1" x="247"/>
        <item m="1" x="269"/>
        <item x="101"/>
        <item x="8"/>
        <item x="89"/>
        <item m="1" x="233"/>
        <item x="159"/>
        <item m="1" x="259"/>
        <item m="1" x="275"/>
        <item x="183"/>
        <item x="21"/>
        <item x="142"/>
        <item m="1" x="235"/>
        <item x="112"/>
        <item x="9"/>
        <item x="22"/>
        <item x="0"/>
        <item x="119"/>
        <item x="127"/>
        <item x="84"/>
        <item m="1" x="246"/>
        <item m="1" x="252"/>
        <item x="75"/>
        <item x="92"/>
        <item x="83"/>
        <item x="158"/>
        <item m="1" x="272"/>
        <item x="94"/>
        <item x="47"/>
        <item m="1" x="287"/>
        <item x="100"/>
        <item m="1" x="262"/>
        <item x="144"/>
        <item x="129"/>
        <item m="1" x="264"/>
        <item x="190"/>
        <item m="1" x="283"/>
        <item m="1" x="224"/>
        <item m="1" x="249"/>
        <item m="1" x="225"/>
        <item m="1" x="266"/>
        <item m="1" x="226"/>
        <item x="61"/>
        <item x="64"/>
        <item x="68"/>
        <item m="1" x="288"/>
        <item x="138"/>
        <item x="116"/>
        <item m="1" x="242"/>
        <item m="1" x="260"/>
        <item x="176"/>
        <item x="172"/>
        <item x="175"/>
        <item m="1" x="234"/>
        <item m="1" x="284"/>
        <item m="1" x="279"/>
        <item x="36"/>
        <item x="38"/>
        <item m="1" x="251"/>
        <item x="34"/>
        <item m="1" x="261"/>
        <item m="1" x="245"/>
        <item m="1" x="267"/>
        <item m="1" x="276"/>
        <item x="139"/>
        <item x="132"/>
        <item m="1" x="241"/>
        <item m="1" x="223"/>
        <item x="118"/>
        <item x="156"/>
        <item m="1" x="248"/>
        <item m="1" x="271"/>
        <item m="1" x="236"/>
        <item x="192"/>
        <item m="1" x="227"/>
        <item x="214"/>
        <item x="196"/>
        <item m="1" x="230"/>
        <item m="1" x="258"/>
        <item x="218"/>
        <item m="1" x="240"/>
        <item x="28"/>
        <item m="1" x="273"/>
        <item x="41"/>
        <item x="56"/>
        <item x="48"/>
        <item m="1" x="228"/>
        <item m="1" x="239"/>
        <item m="1" x="237"/>
        <item x="103"/>
        <item m="1" x="253"/>
        <item m="1" x="286"/>
        <item x="187"/>
        <item x="185"/>
        <item x="197"/>
        <item m="1" x="254"/>
        <item x="117"/>
        <item x="114"/>
        <item m="1" x="263"/>
        <item x="40"/>
        <item x="42"/>
        <item x="43"/>
        <item x="44"/>
        <item x="45"/>
        <item x="63"/>
        <item x="71"/>
        <item x="78"/>
        <item x="82"/>
        <item x="67"/>
        <item x="69"/>
        <item x="1"/>
        <item x="2"/>
        <item x="49"/>
        <item x="13"/>
        <item x="98"/>
        <item x="102"/>
        <item x="50"/>
        <item x="108"/>
        <item x="109"/>
        <item x="110"/>
        <item x="111"/>
        <item x="113"/>
        <item x="51"/>
        <item x="52"/>
        <item x="15"/>
        <item x="20"/>
        <item x="203"/>
        <item x="204"/>
        <item x="151"/>
        <item x="169"/>
        <item m="1" x="229"/>
        <item x="66"/>
        <item x="3"/>
        <item x="11"/>
        <item x="115"/>
        <item x="152"/>
        <item x="166"/>
        <item x="193"/>
        <item x="194"/>
        <item x="200"/>
        <item x="95"/>
        <item x="27"/>
        <item x="208"/>
        <item x="173"/>
        <item m="1" x="265"/>
        <item x="25"/>
        <item x="32"/>
        <item x="35"/>
        <item x="54"/>
        <item x="57"/>
        <item x="60"/>
        <item x="70"/>
        <item x="91"/>
        <item x="120"/>
        <item x="121"/>
        <item x="130"/>
        <item x="135"/>
        <item x="136"/>
        <item x="137"/>
        <item x="143"/>
        <item x="146"/>
        <item x="147"/>
        <item x="148"/>
        <item x="149"/>
        <item x="177"/>
        <item x="178"/>
        <item x="179"/>
        <item x="180"/>
        <item x="186"/>
        <item x="188"/>
        <item x="210"/>
        <item x="211"/>
        <item x="213"/>
        <item m="1" x="282"/>
        <item x="221"/>
        <item x="222"/>
        <item x="59"/>
        <item x="217"/>
        <item x="21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4">
        <item x="0"/>
        <item x="3"/>
        <item x="2"/>
        <item x="1"/>
      </items>
    </pivotField>
    <pivotField dataField="1" numFmtId="4" showAll="0" defaultSubtotal="0"/>
  </pivotFields>
  <rowFields count="1">
    <field x="5"/>
  </rowFields>
  <rowItems count="63">
    <i>
      <x/>
    </i>
    <i>
      <x v="3"/>
    </i>
    <i>
      <x v="11"/>
    </i>
    <i>
      <x v="25"/>
    </i>
    <i>
      <x v="37"/>
    </i>
    <i>
      <x v="40"/>
    </i>
    <i>
      <x v="42"/>
    </i>
    <i>
      <x v="43"/>
    </i>
    <i>
      <x v="48"/>
    </i>
    <i>
      <x v="56"/>
    </i>
    <i>
      <x v="57"/>
    </i>
    <i>
      <x v="61"/>
    </i>
    <i>
      <x v="65"/>
    </i>
    <i>
      <x v="66"/>
    </i>
    <i>
      <x v="70"/>
    </i>
    <i>
      <x v="71"/>
    </i>
    <i>
      <x v="74"/>
    </i>
    <i>
      <x v="82"/>
    </i>
    <i>
      <x v="87"/>
    </i>
    <i>
      <x v="88"/>
    </i>
    <i>
      <x v="94"/>
    </i>
    <i>
      <x v="95"/>
    </i>
    <i>
      <x v="99"/>
    </i>
    <i>
      <x v="101"/>
    </i>
    <i>
      <x v="103"/>
    </i>
    <i>
      <x v="108"/>
    </i>
    <i>
      <x v="113"/>
    </i>
    <i>
      <x v="120"/>
    </i>
    <i>
      <x v="124"/>
    </i>
    <i>
      <x v="125"/>
    </i>
    <i>
      <x v="126"/>
    </i>
    <i>
      <x v="138"/>
    </i>
    <i>
      <x v="152"/>
    </i>
    <i>
      <x v="166"/>
    </i>
    <i>
      <x v="167"/>
    </i>
    <i>
      <x v="169"/>
    </i>
    <i>
      <x v="191"/>
    </i>
    <i>
      <x v="193"/>
    </i>
    <i>
      <x v="194"/>
    </i>
    <i>
      <x v="195"/>
    </i>
    <i>
      <x v="209"/>
    </i>
    <i>
      <x v="210"/>
    </i>
    <i>
      <x v="211"/>
    </i>
    <i>
      <x v="212"/>
    </i>
    <i>
      <x v="213"/>
    </i>
    <i>
      <x v="220"/>
    </i>
    <i>
      <x v="221"/>
    </i>
    <i>
      <x v="222"/>
    </i>
    <i>
      <x v="223"/>
    </i>
    <i>
      <x v="232"/>
    </i>
    <i>
      <x v="233"/>
    </i>
    <i>
      <x v="234"/>
    </i>
    <i>
      <x v="235"/>
    </i>
    <i>
      <x v="242"/>
    </i>
    <i>
      <x v="243"/>
    </i>
    <i>
      <x v="251"/>
    </i>
    <i>
      <x v="255"/>
    </i>
    <i>
      <x v="256"/>
    </i>
    <i>
      <x v="257"/>
    </i>
    <i>
      <x v="258"/>
    </i>
    <i>
      <x v="259"/>
    </i>
    <i>
      <x v="260"/>
    </i>
    <i>
      <x v="286"/>
    </i>
  </rowItems>
  <colFields count="1">
    <field x="3"/>
  </colFields>
  <colItems count="3">
    <i>
      <x/>
    </i>
    <i>
      <x v="1"/>
    </i>
    <i>
      <x v="2"/>
    </i>
  </colItems>
  <pageFields count="3">
    <pageField fld="0" item="1" hier="-1"/>
    <pageField fld="1" hier="-1"/>
    <pageField fld="12" item="0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5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20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6">
        <i x="0"/>
        <i x="1"/>
        <i x="2" s="1"/>
        <i x="3" nd="1"/>
        <i x="4" nd="1"/>
        <i x="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REPRESENTANTE1" xr10:uid="{258792BF-3A81-4033-9177-54F98DF5A143}" sourceName="EMAIL_REPRESENTANTE">
  <pivotTables>
    <pivotTable tabId="27" name="Tabela dinâmica1"/>
  </pivotTables>
  <data>
    <tabular pivotCacheId="714736294">
      <items count="30">
        <i x="13"/>
        <i x="10" s="1"/>
        <i x="17"/>
        <i x="6"/>
        <i x="2"/>
        <i x="9" nd="1"/>
        <i x="23" nd="1"/>
        <i x="21" nd="1"/>
        <i x="22" nd="1"/>
        <i x="25" nd="1"/>
        <i x="18" nd="1"/>
        <i x="12" nd="1"/>
        <i x="5" nd="1"/>
        <i x="16" nd="1"/>
        <i x="3" nd="1"/>
        <i x="0" nd="1"/>
        <i x="8" nd="1"/>
        <i x="19" nd="1"/>
        <i x="4" nd="1"/>
        <i x="29" nd="1"/>
        <i x="1" nd="1"/>
        <i x="14" nd="1"/>
        <i x="11" nd="1"/>
        <i x="24" nd="1"/>
        <i x="27" nd="1"/>
        <i x="7" nd="1"/>
        <i x="20" nd="1"/>
        <i x="15" nd="1"/>
        <i x="26" nd="1"/>
        <i x="28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AIL_REPRESENTANTE 1" xr10:uid="{DBC86904-E20F-412B-9F65-02A1D036EE11}" cache="SegmentaçãodeDados_EMAIL_REPRESENTANTE1" caption="EMAIL_REPRESENTAN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150" dataCellStyle="Porcentagem"/>
    <tableColumn id="2" xr3:uid="{62675003-65B8-4260-B6EE-6583B4E6677D}" uniqueName="2" name="VALOR_BASE" queryTableFieldId="2" dataDxfId="149" dataCellStyle="Moeda"/>
    <tableColumn id="3" xr3:uid="{DEF1D5DC-5E39-473A-88C3-4F67E984A585}" uniqueName="3" name="GATILHO" queryTableFieldId="3" dataDxfId="148" dataCellStyle="Porcentagem"/>
    <tableColumn id="4" xr3:uid="{06039CC0-9A15-4525-9DC0-283C60F58F72}" uniqueName="4" name="VALOR_BERINERT" queryTableFieldId="4" dataDxfId="147" dataCellStyle="Moeda"/>
    <tableColumn id="5" xr3:uid="{6DC2342E-7CCB-4EFC-B18D-3ABDA08B065D}" uniqueName="5" name="VALOR_BERIPLEX" queryTableFieldId="5" dataDxfId="146" dataCellStyle="Moeda"/>
    <tableColumn id="6" xr3:uid="{8474AA9E-6D39-40A0-8079-14C3E87DB908}" uniqueName="6" name="VALOR_HAEMO" queryTableFieldId="6" dataDxfId="145" dataCellStyle="Moeda"/>
    <tableColumn id="7" xr3:uid="{0DC96056-0C1B-4447-AA41-143B3C9BAF43}" uniqueName="7" name="VALOR_HIZENTRA" queryTableFieldId="7" dataDxfId="144" dataCellStyle="Moeda"/>
    <tableColumn id="8" xr3:uid="{E7DB6494-4349-4919-960B-AA34B235EFCB}" uniqueName="8" name="VALOR_PRIVIGEN" queryTableFieldId="8" dataDxfId="143" dataCellStyle="Moeda"/>
    <tableColumn id="9" xr3:uid="{92B59D2B-EE05-464C-9F14-DA909C8B5769}" uniqueName="9" name="VALOR_VENDA_ALBUREX" queryTableFieldId="9" dataDxfId="142" dataCellStyle="Moeda"/>
    <tableColumn id="10" xr3:uid="{E28D5AED-8FF8-4281-A3FE-703244DBD9E5}" uniqueName="10" name="VALOR_VENDA_RHOPHYLAC" queryTableFieldId="10" dataDxfId="141" dataCellStyle="Moeda"/>
    <tableColumn id="11" xr3:uid="{F96E2A78-FAB1-46B9-8B69-08A5B7A37212}" uniqueName="11" name="VALOR_VENDA_OUTROS" queryTableFieldId="11" dataDxfId="140" dataCellStyle="Moeda"/>
    <tableColumn id="12" xr3:uid="{CADA7F88-6DE8-469A-A619-D45094C842A2}" uniqueName="12" name="VISITAS" queryTableFieldId="12" dataDxfId="139" dataCellStyle="Moeda"/>
    <tableColumn id="13" xr3:uid="{ED1479E4-29EC-40BB-9E3C-CDDB3C44682B}" uniqueName="13" name="CONNECT M" queryTableFieldId="13" dataDxfId="138" dataCellStyle="Moeda"/>
    <tableColumn id="14" xr3:uid="{7CB68010-BA7A-4F99-8E6B-088F2E445337}" uniqueName="14" name="GER_CONTAS" queryTableFieldId="14" dataDxfId="137" dataCellStyle="Moeda"/>
    <tableColumn id="15" xr3:uid="{607DF738-D6F8-4609-9E83-B898FFF64AE8}" uniqueName="15" name="PLATEAU" queryTableFieldId="15" dataDxfId="136" dataCellStyle="Moeda"/>
    <tableColumn id="16" xr3:uid="{C9E55C71-E091-4207-BCFF-A3E4C0C5709F}" uniqueName="16" name="COMPLIANCE" queryTableFieldId="16" dataDxfId="135" dataCellStyle="Moed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668" tableType="queryTable" totalsRowShown="0" headerRowDxfId="298" dataDxfId="297">
  <autoFilter ref="A5:AC668" xr:uid="{CBA15893-5040-4202-BD1E-6CD5185D4096}">
    <filterColumn colId="1">
      <filters>
        <filter val="DEMANDA - BERIPLEX"/>
      </filters>
    </filterColumn>
    <filterColumn colId="5">
      <filters>
        <filter val="Hospitalar (HSP)"/>
        <filter val="Misto (EMH)"/>
      </filters>
    </filterColumn>
  </autoFilter>
  <tableColumns count="29">
    <tableColumn id="1" xr3:uid="{281F7DD1-F9EB-4D99-BA44-3C991D259793}" uniqueName="1" name="PERFIL" queryTableFieldId="1" dataDxfId="296"/>
    <tableColumn id="2" xr3:uid="{F492E816-3AC6-4CC3-A38E-A7E5E6E52B55}" uniqueName="2" name="TIPO" queryTableFieldId="2" dataDxfId="295"/>
    <tableColumn id="3" xr3:uid="{6F631213-8DB2-4957-B058-D3263CB0983E}" uniqueName="3" name="EMAIL" queryTableFieldId="3" dataDxfId="294"/>
    <tableColumn id="4" xr3:uid="{DF284488-7BBC-4049-BC9D-08511E412A48}" uniqueName="4" name="NOME" queryTableFieldId="4" dataDxfId="293"/>
    <tableColumn id="5" xr3:uid="{91E915C7-23EC-4894-9AC5-D1ED6EC68C10}" uniqueName="5" name="COD_EQUIPE" queryTableFieldId="5" dataDxfId="292"/>
    <tableColumn id="6" xr3:uid="{6CCB6881-02AD-4CD1-9619-A6A2887C21CE}" uniqueName="6" name="EQUIPE" queryTableFieldId="6" dataDxfId="291"/>
    <tableColumn id="20" xr3:uid="{11478480-C6B5-46FF-AC7A-F3AD7606FC05}" uniqueName="20" name="PERIODO" queryTableFieldId="20" dataDxfId="290"/>
    <tableColumn id="7" xr3:uid="{6035D4EE-2B02-4476-B846-C24B052E073F}" uniqueName="7" name="ANO" queryTableFieldId="7" dataDxfId="289"/>
    <tableColumn id="8" xr3:uid="{C5955767-B520-4CBA-879D-984DB04AEF94}" uniqueName="8" name="TRIMESTRE" queryTableFieldId="8" dataDxfId="288"/>
    <tableColumn id="21" xr3:uid="{5AFA6302-6681-4A17-BECA-67F8833408E6}" uniqueName="21" name="TRIMESTRE_SIGLA" queryTableFieldId="21" dataDxfId="287"/>
    <tableColumn id="9" xr3:uid="{B2B1E3A1-0FFD-4EDD-BA82-3FF56701D5A3}" uniqueName="9" name="MES" queryTableFieldId="9" dataDxfId="286"/>
    <tableColumn id="10" xr3:uid="{26B8AB0B-0A87-4C51-A912-74D5D9F5F0FD}" uniqueName="10" name="MES_SIGLA" queryTableFieldId="10" dataDxfId="285"/>
    <tableColumn id="22" xr3:uid="{36CBC7F0-51D1-4BB8-807E-215F86A74EA3}" uniqueName="22" name="PERIODO_FISCAL" queryTableFieldId="22" dataDxfId="284"/>
    <tableColumn id="11" xr3:uid="{361CC433-AE81-4646-885C-B9CDF58921C1}" uniqueName="11" name="ANO_FISCAL" queryTableFieldId="11" dataDxfId="283"/>
    <tableColumn id="12" xr3:uid="{7C49F46D-B17F-476E-A028-06C43290A33F}" uniqueName="12" name="TRIMESTRE_FISCAL" queryTableFieldId="12" dataDxfId="282"/>
    <tableColumn id="23" xr3:uid="{FA49D91A-D1E9-4254-AB42-7B94E8C28F6B}" uniqueName="23" name="TRIMESTRE_FISCAL_SIGLA" queryTableFieldId="23" dataDxfId="281"/>
    <tableColumn id="13" xr3:uid="{C9FC48F2-EA6C-44A2-922A-72858B5E2424}" uniqueName="13" name="MES_FISCAL" queryTableFieldId="13" dataDxfId="280"/>
    <tableColumn id="14" xr3:uid="{13E6518F-D899-473E-B818-C43C371340E1}" uniqueName="14" name="MES_FISCAL_SIGLA" queryTableFieldId="14" dataDxfId="279"/>
    <tableColumn id="15" xr3:uid="{E863E41B-1907-49F8-BD6B-79161EF05E6E}" uniqueName="15" name="GARANTIDO" queryTableFieldId="15" dataDxfId="278"/>
    <tableColumn id="16" xr3:uid="{885BC4E8-A057-4FD5-AC4A-30DB1485CDE8}" uniqueName="16" name="COTA" queryTableFieldId="16" dataDxfId="277"/>
    <tableColumn id="17" xr3:uid="{96CB755C-1A76-4BC1-9170-57A768BE8598}" uniqueName="17" name="REALIZADO" queryTableFieldId="17" dataDxfId="276"/>
    <tableColumn id="18" xr3:uid="{D71F35D0-2A4B-49D8-96EC-953866E9757F}" uniqueName="18" name="COBERTURA" queryTableFieldId="18" dataDxfId="275" dataCellStyle="Porcentagem"/>
    <tableColumn id="19" xr3:uid="{062CEA66-88CE-40BA-87B0-6DC94752C1C8}" uniqueName="19" name="PREMIO" queryTableFieldId="19" dataDxfId="274" dataCellStyle="Moeda"/>
    <tableColumn id="24" xr3:uid="{3ABDFEAD-63BD-4D77-BC0F-6916F094E253}" uniqueName="24" name="Col Valor" queryTableFieldId="28" dataDxfId="273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272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271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270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269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268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104" tableType="queryTable" totalsRowShown="0" headerRowDxfId="267" dataDxfId="266">
  <autoFilter ref="A5:I104" xr:uid="{471052D2-C651-4C1B-9889-629E78627DBC}">
    <filterColumn colId="0">
      <filters>
        <filter val="DEMANDA - BERINERT"/>
        <filter val="DEMANDA - BERIPLEX"/>
        <filter val="DEMANDA - HAEMO"/>
        <filter val="VENDA - ALBUREX"/>
        <filter val="VENDA - OUTROS PRODUTOS"/>
        <filter val="VENDA - RHOPHYLAC"/>
      </filters>
    </filterColumn>
    <filterColumn colId="2">
      <filters>
        <filter val="3"/>
      </filters>
    </filterColumn>
  </autoFilter>
  <tableColumns count="9">
    <tableColumn id="1" xr3:uid="{FF26D738-202D-4CD3-A192-BD274ED3675A}" uniqueName="1" name="TIPO" queryTableFieldId="1" dataDxfId="265"/>
    <tableColumn id="2" xr3:uid="{8A9AD61F-D29C-48FA-B100-F7B4687C7065}" uniqueName="2" name="ANO" queryTableFieldId="2" dataDxfId="264"/>
    <tableColumn id="3" xr3:uid="{C0C8D209-7BF0-41F4-8897-02239573A1B8}" uniqueName="3" name="MES" queryTableFieldId="3" dataDxfId="263"/>
    <tableColumn id="4" xr3:uid="{DA6A4162-76D8-4AEB-AA1B-2F0B1BE63E0C}" uniqueName="4" name="EMAIL_GERENTE" queryTableFieldId="4" dataDxfId="262"/>
    <tableColumn id="5" xr3:uid="{32F7C636-332C-4684-8A53-A8C3EFCA096E}" uniqueName="5" name="GARANTIDO" queryTableFieldId="5" dataDxfId="261"/>
    <tableColumn id="6" xr3:uid="{6A821D43-8D83-4F1C-A9BF-958DBD0356F0}" uniqueName="6" name="COTA" queryTableFieldId="6" dataDxfId="260"/>
    <tableColumn id="7" xr3:uid="{6D0E961C-FAA2-457D-85BA-A7CB804139AE}" uniqueName="7" name="REALIZADO" queryTableFieldId="7" dataDxfId="259"/>
    <tableColumn id="8" xr3:uid="{FC7B9478-76D5-4451-B975-F2EFCDDA27BE}" uniqueName="8" name="COBERTURA" queryTableFieldId="8" dataDxfId="258" dataCellStyle="Porcentagem"/>
    <tableColumn id="9" xr3:uid="{DA70B20E-8D66-4723-8FB0-D19BCB332046}" uniqueName="9" name="PREMIO" queryTableFieldId="9" dataDxfId="257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569" tableType="queryTable" totalsRowShown="0" headerRowDxfId="256" dataDxfId="255">
  <autoFilter ref="A5:I569" xr:uid="{24B496B8-08E9-40D7-AA1B-E1C82AA76CF8}"/>
  <tableColumns count="9">
    <tableColumn id="1" xr3:uid="{A07D1DA6-0F6F-414C-954F-2F8D75E49807}" uniqueName="1" name="TIPO" queryTableFieldId="1" dataDxfId="254"/>
    <tableColumn id="2" xr3:uid="{0991D2E4-F104-4A60-AE17-F54B78EADF4A}" uniqueName="2" name="ANO" queryTableFieldId="2" dataDxfId="253"/>
    <tableColumn id="3" xr3:uid="{90E6D27A-8D90-4991-9E05-035D3D036B27}" uniqueName="3" name="MES" queryTableFieldId="3" dataDxfId="252"/>
    <tableColumn id="4" xr3:uid="{88E0626D-7172-4275-9E90-B787F7B02116}" uniqueName="4" name="EMAIL_REPRESENTANTE" queryTableFieldId="4" dataDxfId="251"/>
    <tableColumn id="5" xr3:uid="{CF44318D-90D7-49F3-8BA6-C6D25B0B2E6C}" uniqueName="5" name="GARANTIDO" queryTableFieldId="5" dataDxfId="250"/>
    <tableColumn id="6" xr3:uid="{0690C09F-7EFF-4F76-A3F5-9CC653DA2323}" uniqueName="6" name="COTA" queryTableFieldId="6" dataDxfId="249"/>
    <tableColumn id="9" xr3:uid="{B9D947C5-0E03-42ED-A9A8-977B8415215E}" uniqueName="9" name="REALIZADO" queryTableFieldId="9" dataDxfId="248"/>
    <tableColumn id="7" xr3:uid="{2FB402DE-A230-493B-A551-CA03FE1EEFCD}" uniqueName="7" name="COBERTURA" queryTableFieldId="7" dataDxfId="247" dataCellStyle="Porcentagem"/>
    <tableColumn id="8" xr3:uid="{CD0A7EDF-9FBA-42BC-8D09-0072A315DB46}" uniqueName="8" name="PREMIO" queryTableFieldId="8" dataDxfId="246" dataCellStyle="Moeda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1390" tableType="queryTable" totalsRowShown="0">
  <autoFilter ref="A5:N1390" xr:uid="{7F6BBA25-2706-4C5F-933B-DDAD6FCA6600}">
    <filterColumn colId="1">
      <filters>
        <filter val="3"/>
      </filters>
    </filterColumn>
    <filterColumn colId="5">
      <filters>
        <filter val="(Especial) DEPARTAMENTO DE LOGISTICA - BRASÍLIA-DF (00.394.544/0008-51)"/>
      </filters>
    </filterColumn>
  </autoFilter>
  <tableColumns count="14">
    <tableColumn id="1" xr3:uid="{2191FF67-17FE-4CE2-B0A9-E70DF3A35D37}" uniqueName="1" name="ANO" queryTableFieldId="1" dataDxfId="245"/>
    <tableColumn id="2" xr3:uid="{79F6D88C-028E-428C-8E32-747708476EAD}" uniqueName="2" name="MES" queryTableFieldId="2" dataDxfId="244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243"/>
    <tableColumn id="5" xr3:uid="{9B69FACD-3A47-4E4B-9EA9-33CF831F5C9D}" uniqueName="5" name="CNPJ_ESTABELECIMENTO" queryTableFieldId="5" dataDxfId="242"/>
    <tableColumn id="6" xr3:uid="{4F13FEBD-2FD4-42D6-9213-0679352FAEEC}" uniqueName="6" name="ESTABELECIMENTO_CNPJ" queryTableFieldId="6" dataDxfId="241"/>
    <tableColumn id="7" xr3:uid="{EB057874-4C25-4FBF-A1A5-B07D10CF66C1}" uniqueName="7" name="MUNICIPIO" queryTableFieldId="7" dataDxfId="240"/>
    <tableColumn id="8" xr3:uid="{5373C79A-0B83-4640-A26C-A8106609DA59}" uniqueName="8" name="UF" queryTableFieldId="8" dataDxfId="239"/>
    <tableColumn id="9" xr3:uid="{82653AF5-0CFA-4555-8E5B-5A39E991F618}" uniqueName="9" name="ESFERA" queryTableFieldId="9" dataDxfId="238"/>
    <tableColumn id="10" xr3:uid="{29C0122D-AA3E-4149-BC84-C26FF1A8F601}" uniqueName="10" name="EMAIL_REPRESENTANTE" queryTableFieldId="10" dataDxfId="237"/>
    <tableColumn id="11" xr3:uid="{775A750A-4BA9-410D-8108-4664477103BF}" uniqueName="11" name="REPRESENTANTE" queryTableFieldId="11" dataDxfId="236"/>
    <tableColumn id="12" xr3:uid="{FEEB5F3D-BE4D-4E56-93F4-672D7B7B8DD0}" uniqueName="12" name="COD_EQUIPE" queryTableFieldId="12" dataDxfId="235"/>
    <tableColumn id="13" xr3:uid="{052C5F05-C75F-4995-A169-4EF202C2A496}" uniqueName="13" name="EQUIPE" queryTableFieldId="13" dataDxfId="234"/>
    <tableColumn id="14" xr3:uid="{7EA364A7-2F4C-40A5-A24C-849E92E75288}" uniqueName="14" name="EQ" queryTableFieldId="14" dataDxfId="2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499" tableType="queryTable" totalsRowShown="0" headerRowDxfId="232" dataDxfId="231">
  <autoFilter ref="A5:N499" xr:uid="{249CC64A-CD55-420A-8E19-66D91A817375}"/>
  <tableColumns count="14">
    <tableColumn id="1" xr3:uid="{5FDDDCFD-1F96-480A-AE93-7A114B76082E}" uniqueName="1" name="ANO" queryTableFieldId="1" dataDxfId="230"/>
    <tableColumn id="2" xr3:uid="{00D792B6-445F-4710-BFA5-B24B698D5D20}" uniqueName="2" name="MES" queryTableFieldId="2" dataDxfId="229"/>
    <tableColumn id="3" xr3:uid="{F7E25816-D268-4856-B19C-C8DEA8F79837}" uniqueName="3" name="COD_PRODUTO_LINHA" queryTableFieldId="3" dataDxfId="228"/>
    <tableColumn id="4" xr3:uid="{063F3172-9D90-48FF-A938-F4D1CC580061}" uniqueName="4" name="PRODUTO_LINHA" queryTableFieldId="4" dataDxfId="227"/>
    <tableColumn id="5" xr3:uid="{54586386-FC92-47E0-AE65-58E44A3E187D}" uniqueName="5" name="CNPJ_ESTABELECIMENTO" queryTableFieldId="5" dataDxfId="226"/>
    <tableColumn id="6" xr3:uid="{FF6EC7B9-3EF8-4361-8005-4197072ABF9F}" uniqueName="6" name="ESTABELECIMENTO_CNPJ" queryTableFieldId="6" dataDxfId="225"/>
    <tableColumn id="7" xr3:uid="{CCF633C5-D713-4E88-BB89-3EB58A640E20}" uniqueName="7" name="MUNICIPIO" queryTableFieldId="7" dataDxfId="224"/>
    <tableColumn id="8" xr3:uid="{5BFBF9C3-5281-46A5-A31F-80B043B4DB1B}" uniqueName="8" name="UF" queryTableFieldId="8" dataDxfId="223"/>
    <tableColumn id="9" xr3:uid="{91D369A8-817F-4105-AC7A-35A62CB33D43}" uniqueName="9" name="ESFERA" queryTableFieldId="9" dataDxfId="222"/>
    <tableColumn id="10" xr3:uid="{4E0F29CC-3009-4104-BCD4-CBD113C15531}" uniqueName="10" name="EMAIL_REPRESENTANTE_ESP" queryTableFieldId="10" dataDxfId="221"/>
    <tableColumn id="11" xr3:uid="{BD64FF22-E7EE-4D2F-AA4F-D7F31CD739AD}" uniqueName="11" name="EMAIL_REPRESENTANTE_HSP" queryTableFieldId="11" dataDxfId="220"/>
    <tableColumn id="12" xr3:uid="{7DC14B5E-2836-49CD-904D-90DA039076D9}" uniqueName="12" name="EMAIL_REPRESENTANTE_EMH" queryTableFieldId="12" dataDxfId="219"/>
    <tableColumn id="13" xr3:uid="{0D254B3C-0BDF-4D48-8488-260C34859044}" uniqueName="13" name="EMAIL_GERENTE" queryTableFieldId="13" dataDxfId="218"/>
    <tableColumn id="14" xr3:uid="{C7DB0596-1DD1-4868-96D4-4EB15912B6E1}" uniqueName="14" name="EQ" queryTableFieldId="14" dataDxfId="2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4" tableType="queryTable" totalsRowShown="0" headerRowDxfId="216" dataDxfId="215">
  <autoFilter ref="A5:E14" xr:uid="{062F2336-0973-4B95-BDDC-09AFBA4F5E56}"/>
  <tableColumns count="5">
    <tableColumn id="1" xr3:uid="{34F1F25B-C43E-4C48-9F82-27AA073A2E03}" uniqueName="1" name="ANO" queryTableFieldId="1" dataDxfId="214"/>
    <tableColumn id="2" xr3:uid="{05EB1BCB-3747-4A93-BAF1-8D0921A8B3B5}" uniqueName="2" name="MES" queryTableFieldId="2" dataDxfId="213"/>
    <tableColumn id="3" xr3:uid="{D42C4854-8623-41E2-B931-08346E70DAA7}" uniqueName="3" name="GRUPO_VENDA_GR" queryTableFieldId="3" dataDxfId="212"/>
    <tableColumn id="4" xr3:uid="{58EB4BFC-D32B-4A6A-A94B-AF0E6C5CE581}" uniqueName="4" name="GRUPO_VENDA_REP" queryTableFieldId="4" dataDxfId="211"/>
    <tableColumn id="5" xr3:uid="{AACB83D3-09B8-4585-9989-DF9214CA6BF4}" uniqueName="5" name="BRL" queryTableFieldId="5" dataDxfId="210" dataCellStyle="Moeda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209" dataDxfId="208">
  <autoFilter ref="A5:H113" xr:uid="{7E69AF00-3058-4ABA-9141-344E9C356E62}"/>
  <tableColumns count="8">
    <tableColumn id="1" xr3:uid="{E99D3525-CD21-4CB7-B69A-53C628772A80}" uniqueName="1" name="ANO" queryTableFieldId="1" dataDxfId="207"/>
    <tableColumn id="2" xr3:uid="{79F232DB-A537-46B1-A506-011E03BE5C5B}" uniqueName="2" name="MES" queryTableFieldId="2" dataDxfId="206"/>
    <tableColumn id="3" xr3:uid="{CF00A611-5826-459C-93D0-BED19A993C51}" uniqueName="3" name="COD_PRODUTO_LINHA" queryTableFieldId="3" dataDxfId="205"/>
    <tableColumn id="4" xr3:uid="{AC4E1B0D-6DBF-462D-B18B-CF3112D7B5A7}" uniqueName="4" name="PRODUTO_LINHA" queryTableFieldId="4" dataDxfId="204"/>
    <tableColumn id="5" xr3:uid="{9D13BE7D-00FA-41E9-8AC7-7E144AE21F12}" uniqueName="5" name="EMAIL_REPRESENTANTE" queryTableFieldId="5" dataDxfId="203"/>
    <tableColumn id="6" xr3:uid="{6789CA34-ADDB-4715-A810-8ABEAE1F9AE6}" uniqueName="6" name="EMAIL_GERENTE" queryTableFieldId="6" dataDxfId="202"/>
    <tableColumn id="7" xr3:uid="{17738728-8990-4823-968E-0DB0F84B4830}" uniqueName="7" name="IV_GARANTIDO" queryTableFieldId="7" dataDxfId="201"/>
    <tableColumn id="8" xr3:uid="{3099C96E-C9BA-4EE5-96AE-C7CF6A2A8C4F}" uniqueName="8" name="EQ" queryTableFieldId="8" dataDxfId="20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67" tableType="queryTable" totalsRowShown="0">
  <autoFilter ref="A5:L867" xr:uid="{01AD1531-AD35-4B08-A128-EAA60F763E52}"/>
  <tableColumns count="12">
    <tableColumn id="1" xr3:uid="{7A296C77-4F92-4D1E-BCF5-943E06840AD0}" uniqueName="1" name="ANO" queryTableFieldId="1" dataDxfId="199"/>
    <tableColumn id="2" xr3:uid="{EA6D1608-5D49-4D75-BBB2-6E8969F6AF36}" uniqueName="2" name="MES" queryTableFieldId="2" dataDxfId="198"/>
    <tableColumn id="3" xr3:uid="{6A8D20B4-50AF-458F-BD2F-3FE5D63D57EC}" uniqueName="3" name="GRUPO_VENDA_GR" queryTableFieldId="3" dataDxfId="197"/>
    <tableColumn id="4" xr3:uid="{97E531F7-069A-44BA-8DE9-C512FE760C35}" uniqueName="4" name="GRUPO_VENDA_REP" queryTableFieldId="4" dataDxfId="196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95"/>
    <tableColumn id="7" xr3:uid="{6561D147-22D9-48AC-AFE4-FDD49BA7D796}" uniqueName="7" name="COD_PRODUTO" queryTableFieldId="7" dataDxfId="194"/>
    <tableColumn id="8" xr3:uid="{9C6B138A-974A-4F21-8765-6DCB2AE2E8BA}" uniqueName="8" name="PRODUTO" queryTableFieldId="8" dataDxfId="193"/>
    <tableColumn id="9" xr3:uid="{76605EFD-9F50-4FA6-93CF-8BF7D2DD17CB}" uniqueName="9" name="EMAIL_REPRESENTANTE" queryTableFieldId="9" dataDxfId="192"/>
    <tableColumn id="10" xr3:uid="{51515A07-F368-45A0-96D3-79FF9347CE78}" uniqueName="10" name="EMAIL_GERENTE" queryTableFieldId="10" dataDxfId="191"/>
    <tableColumn id="11" xr3:uid="{8B4998E9-B054-4DE8-9D3C-C7FB46237990}" uniqueName="11" name="IV_GARANTIDO" queryTableFieldId="11"/>
    <tableColumn id="12" xr3:uid="{F0583DBD-9F45-4028-B4D1-55716B62686F}" uniqueName="12" name="BRL" queryTableFieldId="12" dataDxfId="190" dataCellStyle="Moed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62" tableType="queryTable" totalsRowShown="0">
  <autoFilter ref="A5:G62" xr:uid="{495D50EA-66D2-40D7-B963-2DD3ECA23479}"/>
  <tableColumns count="7">
    <tableColumn id="1" xr3:uid="{731AD587-B290-4769-8CD6-28894617C59A}" uniqueName="1" name="ANO" queryTableFieldId="1" dataDxfId="189"/>
    <tableColumn id="2" xr3:uid="{A11B69BF-BD6E-4779-BCC3-6FAFFEDDA3BE}" uniqueName="2" name="MES" queryTableFieldId="2" dataDxfId="188"/>
    <tableColumn id="3" xr3:uid="{74598290-4ABF-47D6-9B75-02EA8E562D65}" uniqueName="3" name="EMAIL_REPRESENTANTE" queryTableFieldId="3" dataDxfId="187"/>
    <tableColumn id="4" xr3:uid="{4F99E0F4-EB18-4AA8-B5AE-0B490BC0D78A}" uniqueName="4" name="EMAIL_GERENTE" queryTableFieldId="4" dataDxfId="186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62" tableType="queryTable" totalsRowShown="0">
  <autoFilter ref="A5:E62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85"/>
    <tableColumn id="4" xr3:uid="{D9B11F45-1677-4BCD-B830-9FB75B2642E8}" uniqueName="4" name="EMAIL_GERENTE" queryTableFieldId="4" dataDxfId="184"/>
    <tableColumn id="5" xr3:uid="{F5F00805-B4DD-4D99-93B3-F4E0FDCC9042}" uniqueName="5" name="COMPLIANCE" queryTableFieldId="5" dataDxfId="183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62" tableType="queryTable" totalsRowShown="0">
  <autoFilter ref="A5:E62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182"/>
    <tableColumn id="4" xr3:uid="{17797B29-4AC3-437B-99E1-3885497240D4}" uniqueName="4" name="EMAIL_GERENTE" queryTableFieldId="4" dataDxfId="181"/>
    <tableColumn id="5" xr3:uid="{CF516A68-857E-41FC-B8B3-16AE6E2F5993}" uniqueName="5" name="CONNECT_M" queryTableFieldId="6" dataDxfId="180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62" tableType="queryTable" totalsRowShown="0">
  <autoFilter ref="A5:E62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179"/>
    <tableColumn id="4" xr3:uid="{0A1E1956-6ACB-4EA3-AC1C-A11BFA81AFEF}" uniqueName="4" name="EMAIL_GERENTE" queryTableFieldId="4" dataDxfId="178"/>
    <tableColumn id="5" xr3:uid="{750BC641-B751-4488-A662-54F46633903B}" uniqueName="5" name="PLATEAU" queryTableFieldId="5" dataDxfId="177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62" tableType="queryTable" totalsRowShown="0">
  <autoFilter ref="A5:E62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176"/>
    <tableColumn id="4" xr3:uid="{EFC5C408-92A1-48A1-930C-ABC87C88319B}" uniqueName="4" name="EMAIL_GERENTE" queryTableFieldId="4" dataDxfId="175"/>
    <tableColumn id="5" xr3:uid="{AE6F9448-1597-4804-BDD1-53BCE974FCFC}" uniqueName="5" name="GER_CONTAS" queryTableFieldId="5" dataDxfId="174" dataCellStyle="Porcentagem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173"/>
    <tableColumn id="2" xr3:uid="{5657663E-0216-4AA7-9F7E-40D297339E2B}" uniqueName="2" name="GERENTE" queryTableFieldId="2" dataDxfId="172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>
    <filterColumn colId="1">
      <filters>
        <filter val="ANTONIO TUNES HSP (SPC)"/>
        <filter val="ARTUR JUNIOR HSP (SPI)"/>
        <filter val="BRUNA CLARO ESP (SPI)"/>
        <filter val="CHRISTIANE GARCIA ESP (SPC)"/>
        <filter val="JANAINA PALMIRO ESP (SPC)"/>
        <filter val="NELSON MARTIN HSP (SPC)"/>
        <filter val="TATHIANA PONCE HSP (SPC)"/>
      </filters>
    </filterColumn>
    <filterColumn colId="3">
      <filters>
        <filter val="CLAUDIA BUENO (SPC/SPI)"/>
      </filters>
    </filterColumn>
  </autoFilter>
  <tableColumns count="9">
    <tableColumn id="1" xr3:uid="{58064428-3673-402E-8847-25BEB76809F3}" uniqueName="1" name="EMAIL_REPRESENTANTE" queryTableFieldId="1" dataDxfId="171"/>
    <tableColumn id="2" xr3:uid="{EB6B8478-62D9-4254-A9F8-EA2568260182}" uniqueName="2" name="REPRESENTANTE" queryTableFieldId="2" dataDxfId="170"/>
    <tableColumn id="3" xr3:uid="{8F18860B-C968-4C07-9761-982223C84806}" uniqueName="3" name="EMAIL_GERENTE" queryTableFieldId="3" dataDxfId="169"/>
    <tableColumn id="4" xr3:uid="{496DA787-8881-4476-A5C1-8E63DD480171}" uniqueName="4" name="GERENTE" queryTableFieldId="4" dataDxfId="168"/>
    <tableColumn id="5" xr3:uid="{107AB0BC-96A7-48CD-A59F-7D3EE3C6E1BC}" uniqueName="5" name="COD_EQUIPE" queryTableFieldId="5"/>
    <tableColumn id="6" xr3:uid="{C3BADB26-BE9E-4EE4-8597-495334A032FF}" uniqueName="6" name="EQUIPE" queryTableFieldId="6" dataDxfId="167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/>
  <sortState xmlns:xlrd2="http://schemas.microsoft.com/office/spreadsheetml/2017/richdata2" ref="A6:P712">
    <sortCondition ref="A5:A712"/>
  </sortState>
  <tableColumns count="16">
    <tableColumn id="1" xr3:uid="{D853042A-4B2C-45E6-841E-5984EA5CD975}" uniqueName="1" name="COBERTURA" queryTableFieldId="1" dataDxfId="166" dataCellStyle="Porcentagem"/>
    <tableColumn id="2" xr3:uid="{8322CBB8-4DD2-4EC6-B908-8D7E43E55681}" uniqueName="2" name="VALOR_BASE" queryTableFieldId="2" dataDxfId="165" dataCellStyle="Moeda"/>
    <tableColumn id="3" xr3:uid="{946D4AB4-3FB5-45F6-B622-EA7508D263F1}" uniqueName="3" name="GATILHO" queryTableFieldId="3" dataDxfId="164" dataCellStyle="Porcentagem"/>
    <tableColumn id="4" xr3:uid="{0E06EFF5-EF61-49A4-9067-FCC785444FEF}" uniqueName="4" name="VALOR_BERINERT" queryTableFieldId="4" dataDxfId="163" dataCellStyle="Moeda"/>
    <tableColumn id="5" xr3:uid="{A175A295-E040-49E2-8793-B4C851026E2B}" uniqueName="5" name="VALOR_BERIPLEX" queryTableFieldId="5" dataDxfId="162" dataCellStyle="Moeda"/>
    <tableColumn id="6" xr3:uid="{890511B5-C200-454F-9539-4EE315465B33}" uniqueName="6" name="VALOR_HAEMO" queryTableFieldId="6" dataDxfId="161" dataCellStyle="Moeda"/>
    <tableColumn id="7" xr3:uid="{4E658E0A-A963-4A78-84BE-66072B0D3DEB}" uniqueName="7" name="VALOR_HIZENTRA" queryTableFieldId="7" dataDxfId="160" dataCellStyle="Moeda"/>
    <tableColumn id="8" xr3:uid="{76F6EE9B-5D62-437C-B283-CFBCBE7BBA4C}" uniqueName="8" name="VALOR_PRIVIGEN" queryTableFieldId="8" dataDxfId="159" dataCellStyle="Moeda"/>
    <tableColumn id="9" xr3:uid="{1C9800AE-E5C1-4D25-A29A-06048A50187D}" uniqueName="9" name="VALOR_VENDA_ALBUREX" queryTableFieldId="9" dataDxfId="158" dataCellStyle="Moeda"/>
    <tableColumn id="10" xr3:uid="{0A37B20B-BCF1-41B7-B419-9F3F3D1A0362}" uniqueName="10" name="VALOR_VENDA_RHOPHYLAC" queryTableFieldId="10" dataDxfId="157" dataCellStyle="Moeda"/>
    <tableColumn id="11" xr3:uid="{59AABE11-B278-4B6A-A458-FE82E1DF73CE}" uniqueName="11" name="VALOR_VENDA_OUTROS" queryTableFieldId="11" dataDxfId="156" dataCellStyle="Moeda"/>
    <tableColumn id="12" xr3:uid="{04C232B2-EAFF-44D7-85D7-9A80835339EF}" uniqueName="12" name="VISITAS" queryTableFieldId="12" dataDxfId="155" dataCellStyle="Moeda"/>
    <tableColumn id="13" xr3:uid="{2EB9FEE6-B74C-4075-B465-46C9167A2084}" uniqueName="13" name="CONNECT M" queryTableFieldId="13" dataDxfId="154" dataCellStyle="Moeda"/>
    <tableColumn id="14" xr3:uid="{36C43096-89B3-4EBF-BCE9-66DBD1422599}" uniqueName="14" name="GER_CONTAS" queryTableFieldId="14" dataDxfId="153" dataCellStyle="Moeda"/>
    <tableColumn id="15" xr3:uid="{D57CED7D-8E0E-4F6F-8014-3D3AA58E99E3}" uniqueName="15" name="PLATEAU" queryTableFieldId="15" dataDxfId="152" dataCellStyle="Moeda"/>
    <tableColumn id="16" xr3:uid="{F3260C49-6595-49AC-AC07-13BAAEE9E902}" uniqueName="16" name="COMPLIANCE" queryTableFieldId="16" dataDxfId="151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134" dataCellStyle="Porcentagem"/>
    <tableColumn id="2" xr3:uid="{E7E88984-F52A-4949-A774-03B1867333BF}" uniqueName="2" name="VALOR_BASE" queryTableFieldId="2" dataDxfId="133" dataCellStyle="Moeda"/>
    <tableColumn id="3" xr3:uid="{E2301BB5-DB0C-43B1-9301-726A776BDDF4}" uniqueName="3" name="GATILHO" queryTableFieldId="3" dataDxfId="132" dataCellStyle="Porcentagem"/>
    <tableColumn id="4" xr3:uid="{29D1876B-2260-4EBC-8A66-1ED1054F6C9F}" uniqueName="4" name="VALOR_BERINERT" queryTableFieldId="4" dataDxfId="131" dataCellStyle="Moeda"/>
    <tableColumn id="5" xr3:uid="{8D59F107-5EAB-4DF3-BC4E-CC96F2D6DC30}" uniqueName="5" name="VALOR_BERIPLEX" queryTableFieldId="5" dataDxfId="130" dataCellStyle="Moeda"/>
    <tableColumn id="6" xr3:uid="{580AAE69-5DA3-43DD-90AE-EF220D7B9D72}" uniqueName="6" name="VALOR_HAEMO" queryTableFieldId="6" dataDxfId="129" dataCellStyle="Moeda"/>
    <tableColumn id="7" xr3:uid="{52D78AE0-6DDF-4910-8F3F-937E3C32C570}" uniqueName="7" name="VALOR_HIZENTRA" queryTableFieldId="7" dataDxfId="128" dataCellStyle="Moeda"/>
    <tableColumn id="8" xr3:uid="{5FDAB658-8C03-4EC5-890F-FE13A84DF63B}" uniqueName="8" name="VALOR_PRIVIGEN" queryTableFieldId="8" dataDxfId="127" dataCellStyle="Moeda"/>
    <tableColumn id="9" xr3:uid="{AFBCE71E-6AB3-41F1-AD8C-C1CCD5A0E089}" uniqueName="9" name="VALOR_VENDA_ALBUREX" queryTableFieldId="9" dataDxfId="126" dataCellStyle="Moeda"/>
    <tableColumn id="10" xr3:uid="{4D358806-5B85-4823-8C99-240E24640CCF}" uniqueName="10" name="VALOR_VENDA_RHOPHYLAC" queryTableFieldId="10" dataDxfId="125" dataCellStyle="Moeda"/>
    <tableColumn id="11" xr3:uid="{021F38DA-9555-4A34-A099-4F2158B170DE}" uniqueName="11" name="VALOR_VENDA_OUTROS" queryTableFieldId="11" dataDxfId="124" dataCellStyle="Moeda"/>
    <tableColumn id="12" xr3:uid="{7B41B329-29B6-452F-ABDF-D3CD18979417}" uniqueName="12" name="VISITAS" queryTableFieldId="12" dataDxfId="123" dataCellStyle="Moeda"/>
    <tableColumn id="13" xr3:uid="{D8DDFA68-C83F-4380-A743-87E69245E9F0}" uniqueName="13" name="CONNECT M" queryTableFieldId="13" dataDxfId="122" dataCellStyle="Moeda"/>
    <tableColumn id="14" xr3:uid="{C9CCF2F3-3192-4246-8892-66E50E34FC5D}" uniqueName="14" name="GER_CONTAS" queryTableFieldId="14" dataDxfId="121" dataCellStyle="Moeda"/>
    <tableColumn id="15" xr3:uid="{42A8F096-D3FC-4734-9525-BBCA5209A6BB}" uniqueName="15" name="PLATEAU" queryTableFieldId="15" dataDxfId="120" dataCellStyle="Moeda"/>
    <tableColumn id="16" xr3:uid="{30E829E9-379B-4D53-93DC-4A891E6E6CED}" uniqueName="16" name="COMPLIANCE" queryTableFieldId="16" dataDxfId="119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sortState xmlns:xlrd2="http://schemas.microsoft.com/office/spreadsheetml/2017/richdata2" ref="A6:P712">
    <sortCondition ref="A5:A712"/>
  </sortState>
  <tableColumns count="16">
    <tableColumn id="1" xr3:uid="{E1E18BB9-89C0-404E-AA7E-EBEC617EA4B4}" uniqueName="1" name="COBERTURA" queryTableFieldId="1" dataDxfId="118" dataCellStyle="Porcentagem"/>
    <tableColumn id="2" xr3:uid="{A0AA4917-B733-47B0-B26C-ED0098E35E97}" uniqueName="2" name="VALOR_BASE" queryTableFieldId="2" dataDxfId="117" dataCellStyle="Moeda"/>
    <tableColumn id="3" xr3:uid="{4FD3C96A-1853-48FA-9554-0A41AAE1D916}" uniqueName="3" name="GATILHO" queryTableFieldId="3" dataDxfId="116" dataCellStyle="Moeda"/>
    <tableColumn id="4" xr3:uid="{B2C3AB18-2CA3-4780-8052-391CCDDF0FBB}" uniqueName="4" name="VALOR_BERINERT" queryTableFieldId="4" dataDxfId="115" dataCellStyle="Moeda"/>
    <tableColumn id="5" xr3:uid="{F1275F7C-B23B-439E-8F43-31FA83EFA6EA}" uniqueName="5" name="VALOR_BERIPLEX" queryTableFieldId="5" dataDxfId="114" dataCellStyle="Moeda"/>
    <tableColumn id="6" xr3:uid="{2A08CE50-49EC-415D-9C8E-AA526E61671A}" uniqueName="6" name="VALOR_HAEMO" queryTableFieldId="6" dataDxfId="113" dataCellStyle="Moeda"/>
    <tableColumn id="7" xr3:uid="{0B8784C5-1FB1-4C4C-AF97-67E9F4B38357}" uniqueName="7" name="VALOR_HIZENTRA" queryTableFieldId="7" dataDxfId="112" dataCellStyle="Moeda"/>
    <tableColumn id="8" xr3:uid="{3995DF13-3049-4F67-A8E1-32D1CA5F24DE}" uniqueName="8" name="VALOR_PRIVIGEN" queryTableFieldId="8" dataDxfId="111" dataCellStyle="Moeda"/>
    <tableColumn id="9" xr3:uid="{14D99922-B12E-4AE6-B0E2-59D4798A062A}" uniqueName="9" name="VALOR_VENDA_ALBUREX" queryTableFieldId="9" dataDxfId="110" dataCellStyle="Moeda"/>
    <tableColumn id="10" xr3:uid="{EA7DBC7F-4A87-437A-8207-C711839EF968}" uniqueName="10" name="VALOR_VENDA_RHOPHYLAC" queryTableFieldId="10" dataDxfId="109" dataCellStyle="Moeda"/>
    <tableColumn id="11" xr3:uid="{D376B6D0-8BC3-4494-A3C0-649383EC1181}" uniqueName="11" name="VALOR_VENDA_OUTROS" queryTableFieldId="11" dataDxfId="108" dataCellStyle="Moeda"/>
    <tableColumn id="12" xr3:uid="{989550E2-BC9D-4297-9418-6B262024C055}" uniqueName="12" name="VISITAS" queryTableFieldId="12" dataDxfId="107" dataCellStyle="Moeda"/>
    <tableColumn id="13" xr3:uid="{556C84CB-A8A6-4962-979A-72B577C560BD}" uniqueName="13" name="CONNECT M" queryTableFieldId="13" dataDxfId="106" dataCellStyle="Moeda"/>
    <tableColumn id="14" xr3:uid="{1DF52216-580E-43BE-9028-A4AB236247E1}" uniqueName="14" name="GER_CONTAS" queryTableFieldId="14" dataDxfId="105" dataCellStyle="Moeda"/>
    <tableColumn id="15" xr3:uid="{A6076222-AC82-45A0-AD2B-B9DD2B76167A}" uniqueName="15" name="PLATEAU" queryTableFieldId="15" dataDxfId="104" dataCellStyle="Moeda"/>
    <tableColumn id="16" xr3:uid="{E9F6AE78-9F63-4AE1-86B7-65289D48F508}" uniqueName="16" name="COMPLIANCE" queryTableFieldId="16" dataDxfId="103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102" dataDxfId="101">
  <autoFilter ref="A5:B8" xr:uid="{A1E651D6-203F-4AF9-AF95-9F59477F61B4}"/>
  <tableColumns count="2">
    <tableColumn id="1" xr3:uid="{7909452B-E262-4E96-B342-FCF10609E18C}" uniqueName="1" name="ANO" queryTableFieldId="1" dataDxfId="100"/>
    <tableColumn id="2" xr3:uid="{5B7844C5-3449-4AF7-AA50-E6CD8BE27C79}" uniqueName="2" name="MES" queryTableFieldId="2" dataDxfId="99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98"/>
    <tableColumn id="2" xr3:uid="{3C3B5816-772C-4C18-BC49-F4F69F36335A}" uniqueName="2" name="PRODUTO_LINHA" queryTableFieldId="2" dataDxfId="97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96"/>
    <tableColumn id="6" xr3:uid="{4AF15972-84D0-407F-9093-B85DD506C3DF}" uniqueName="6" name="GRUPO_VENDA_REP" queryTableFieldId="6" dataDxfId="95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33" tableType="queryTable" totalsRowShown="0" headerRowDxfId="94" dataDxfId="93">
  <autoFilter ref="A5:C33" xr:uid="{6726C048-C758-4CB6-9D91-047BA0881AA7}"/>
  <tableColumns count="3">
    <tableColumn id="1" xr3:uid="{D6C1D9AE-C9F0-48DF-9CC2-E231D7CF9C16}" uniqueName="1" name="EMAIL_REPRESENTANTE" queryTableFieldId="1" dataDxfId="92"/>
    <tableColumn id="2" xr3:uid="{03C98313-42F2-4693-A33B-46C20DC7DAEC}" uniqueName="2" name="COD_PRODUTO_LINHA" queryTableFieldId="2" dataDxfId="91"/>
    <tableColumn id="3" xr3:uid="{4BAFF0AF-F2C8-4832-85E5-53CE6B0A0F52}" uniqueName="3" name="CNPJ" queryTableFieldId="3" dataDxfId="90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89" dataDxfId="88">
  <autoFilter ref="A5:C9" xr:uid="{D85EC540-56AA-4CD4-807C-85D8A9FE3CE9}"/>
  <tableColumns count="3">
    <tableColumn id="1" xr3:uid="{A33E68EC-89FC-4BFF-BAC4-DE5B63DF0DED}" uniqueName="1" name="EMAIL_REPRESENTANTE" queryTableFieldId="1" dataDxfId="87"/>
    <tableColumn id="2" xr3:uid="{62302369-8117-416B-A91C-358BDDBA8CD7}" uniqueName="2" name="COD_PRODUTO_LINHA" queryTableFieldId="2" dataDxfId="86"/>
    <tableColumn id="3" xr3:uid="{2E6ECFC0-ACA2-4517-A5AD-E8B6358ACFD3}" uniqueName="3" name="UF" queryTableFieldId="3" dataDxfId="85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P99"/>
  <sheetViews>
    <sheetView showGridLines="0" topLeftCell="A2" zoomScale="90" zoomScaleNormal="90" workbookViewId="0">
      <selection activeCell="I33" sqref="I33:M35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</cols>
  <sheetData>
    <row r="2" spans="2:16" ht="26.25" x14ac:dyDescent="0.4">
      <c r="B2" s="53" t="s">
        <v>407</v>
      </c>
      <c r="C2" s="126" t="str">
        <f>B6</f>
        <v>2021-2021 - 3º Tri - 09-Mar</v>
      </c>
      <c r="D2" s="126"/>
      <c r="E2" s="126"/>
      <c r="F2" s="126"/>
    </row>
    <row r="3" spans="2:16" ht="29.25" customHeight="1" x14ac:dyDescent="0.25"/>
    <row r="4" spans="2:16" hidden="1" x14ac:dyDescent="0.25">
      <c r="B4" s="15" t="s">
        <v>402</v>
      </c>
      <c r="C4"/>
      <c r="N4"/>
    </row>
    <row r="5" spans="2:16" ht="30" x14ac:dyDescent="0.25">
      <c r="C5" s="51" t="s">
        <v>344</v>
      </c>
      <c r="D5" s="51" t="s">
        <v>343</v>
      </c>
      <c r="E5" s="51" t="s">
        <v>342</v>
      </c>
      <c r="F5" s="51" t="s">
        <v>348</v>
      </c>
      <c r="G5" s="51" t="s">
        <v>346</v>
      </c>
      <c r="H5" s="51" t="s">
        <v>347</v>
      </c>
      <c r="I5" s="51" t="s">
        <v>202</v>
      </c>
      <c r="J5" s="51" t="s">
        <v>389</v>
      </c>
      <c r="K5" s="51" t="s">
        <v>206</v>
      </c>
      <c r="L5" s="51" t="s">
        <v>336</v>
      </c>
      <c r="M5" s="51" t="s">
        <v>205</v>
      </c>
      <c r="N5" s="75" t="s">
        <v>432</v>
      </c>
      <c r="O5" s="73" t="s">
        <v>433</v>
      </c>
      <c r="P5" s="74" t="s">
        <v>434</v>
      </c>
    </row>
    <row r="6" spans="2:16" ht="15.75" thickBot="1" x14ac:dyDescent="0.3">
      <c r="B6" s="68" t="s">
        <v>505</v>
      </c>
      <c r="C6" s="55">
        <v>618.26</v>
      </c>
      <c r="D6" s="55">
        <v>17885.09</v>
      </c>
      <c r="E6" s="55">
        <v>11040.439999999999</v>
      </c>
      <c r="F6" s="55">
        <v>29102.020000000011</v>
      </c>
      <c r="G6" s="55">
        <v>15688.469999999992</v>
      </c>
      <c r="H6" s="55">
        <v>28709.689999999988</v>
      </c>
      <c r="I6" s="55">
        <v>7311.19</v>
      </c>
      <c r="J6" s="55">
        <v>4107.2</v>
      </c>
      <c r="K6" s="55">
        <v>8837.8799999999992</v>
      </c>
      <c r="L6" s="55">
        <v>17675.789999999997</v>
      </c>
      <c r="M6" s="55">
        <v>4418.9399999999996</v>
      </c>
      <c r="N6" s="69">
        <f>$N$7+$N$12+$N$19+$N$32</f>
        <v>0</v>
      </c>
      <c r="O6" s="69">
        <f>$O$7+$O$12+$O$19+$O$32</f>
        <v>0</v>
      </c>
      <c r="P6" s="69" cm="1">
        <f t="array" ref="P6">SUM(C6:N6-O6)</f>
        <v>145394.97</v>
      </c>
    </row>
    <row r="7" spans="2:16" x14ac:dyDescent="0.25">
      <c r="B7" s="67" t="s">
        <v>400</v>
      </c>
      <c r="C7" s="56">
        <v>204.57</v>
      </c>
      <c r="D7" s="56">
        <v>4698.99</v>
      </c>
      <c r="E7" s="56">
        <v>2791.83</v>
      </c>
      <c r="F7" s="56">
        <v>5996.88</v>
      </c>
      <c r="G7" s="56">
        <v>3232.83</v>
      </c>
      <c r="H7" s="56">
        <v>5766.24</v>
      </c>
      <c r="I7" s="56">
        <v>1221.32</v>
      </c>
      <c r="J7" s="56">
        <v>699.44</v>
      </c>
      <c r="K7" s="56">
        <v>1692.3600000000001</v>
      </c>
      <c r="L7" s="56">
        <v>3384.75</v>
      </c>
      <c r="M7" s="56">
        <v>846.18000000000006</v>
      </c>
      <c r="N7" s="70">
        <f>SUM($N$8:$N$10)</f>
        <v>0</v>
      </c>
      <c r="O7" s="70">
        <f>SUM($O$8:$O$10)</f>
        <v>0</v>
      </c>
      <c r="P7" s="70" cm="1">
        <f t="array" ref="P7">SUM(C7:N7-O7)</f>
        <v>30535.389999999996</v>
      </c>
    </row>
    <row r="8" spans="2:16" x14ac:dyDescent="0.25">
      <c r="B8" s="66" t="s">
        <v>224</v>
      </c>
      <c r="C8" s="55">
        <v>0</v>
      </c>
      <c r="D8" s="55">
        <v>2116.04</v>
      </c>
      <c r="E8" s="55">
        <v>2155.21</v>
      </c>
      <c r="F8" s="55">
        <v>1998.96</v>
      </c>
      <c r="G8" s="55">
        <v>1077.6099999999999</v>
      </c>
      <c r="H8" s="55">
        <v>1922.08</v>
      </c>
      <c r="I8" s="55">
        <v>564.12</v>
      </c>
      <c r="J8" s="55">
        <v>206.68</v>
      </c>
      <c r="K8" s="55">
        <v>564.12</v>
      </c>
      <c r="L8" s="55">
        <v>1128.25</v>
      </c>
      <c r="M8" s="55">
        <v>282.06</v>
      </c>
      <c r="N8" s="71"/>
      <c r="O8" s="71"/>
      <c r="P8" s="71" cm="1">
        <f t="array" ref="P8">SUM(C8:N8-O8)</f>
        <v>12015.130000000001</v>
      </c>
    </row>
    <row r="9" spans="2:16" x14ac:dyDescent="0.25">
      <c r="B9" s="66" t="s">
        <v>239</v>
      </c>
      <c r="C9" s="55">
        <v>204.57</v>
      </c>
      <c r="D9" s="55">
        <v>1838.27</v>
      </c>
      <c r="E9" s="55">
        <v>386.71</v>
      </c>
      <c r="F9" s="55">
        <v>1998.96</v>
      </c>
      <c r="G9" s="55">
        <v>1077.6099999999999</v>
      </c>
      <c r="H9" s="55">
        <v>1922.08</v>
      </c>
      <c r="I9" s="55">
        <v>413.78</v>
      </c>
      <c r="J9" s="55">
        <v>282.06</v>
      </c>
      <c r="K9" s="55">
        <v>564.12</v>
      </c>
      <c r="L9" s="55">
        <v>1128.25</v>
      </c>
      <c r="M9" s="55">
        <v>282.06</v>
      </c>
      <c r="N9" s="71"/>
      <c r="O9" s="71"/>
      <c r="P9" s="71" cm="1">
        <f t="array" ref="P9">SUM(C9:N9-O9)</f>
        <v>10098.469999999999</v>
      </c>
    </row>
    <row r="10" spans="2:16" x14ac:dyDescent="0.25">
      <c r="B10" s="66" t="s">
        <v>221</v>
      </c>
      <c r="C10" s="55">
        <v>0</v>
      </c>
      <c r="D10" s="55">
        <v>744.68</v>
      </c>
      <c r="E10" s="55">
        <v>249.91</v>
      </c>
      <c r="F10" s="55">
        <v>1998.96</v>
      </c>
      <c r="G10" s="55">
        <v>1077.6099999999999</v>
      </c>
      <c r="H10" s="55">
        <v>1922.08</v>
      </c>
      <c r="I10" s="55">
        <v>243.42</v>
      </c>
      <c r="J10" s="55">
        <v>210.7</v>
      </c>
      <c r="K10" s="55">
        <v>564.12</v>
      </c>
      <c r="L10" s="55">
        <v>1128.25</v>
      </c>
      <c r="M10" s="55">
        <v>282.06</v>
      </c>
      <c r="N10" s="71"/>
      <c r="O10" s="71"/>
      <c r="P10" s="71" cm="1">
        <f t="array" ref="P10">SUM(C10:N10-O10)</f>
        <v>8421.7899999999991</v>
      </c>
    </row>
    <row r="11" spans="2:16" ht="15.75" thickBot="1" x14ac:dyDescent="0.3">
      <c r="B11" s="61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71"/>
      <c r="O11" s="71"/>
      <c r="P11" s="71"/>
    </row>
    <row r="12" spans="2:16" x14ac:dyDescent="0.25">
      <c r="B12" s="67" t="s">
        <v>227</v>
      </c>
      <c r="C12" s="56">
        <v>413.69</v>
      </c>
      <c r="D12" s="56"/>
      <c r="E12" s="56"/>
      <c r="F12" s="56">
        <v>6080.2999999999993</v>
      </c>
      <c r="G12" s="56">
        <v>3277.7999999999997</v>
      </c>
      <c r="H12" s="56">
        <v>6037.75</v>
      </c>
      <c r="I12" s="56">
        <v>1771.1499999999999</v>
      </c>
      <c r="J12" s="56">
        <v>940.19999999999993</v>
      </c>
      <c r="K12" s="56">
        <v>1880.3999999999999</v>
      </c>
      <c r="L12" s="56">
        <v>3760.7999999999997</v>
      </c>
      <c r="M12" s="56">
        <v>940.19999999999993</v>
      </c>
      <c r="N12" s="70">
        <f>SUM($N$13:$N$17)</f>
        <v>0</v>
      </c>
      <c r="O12" s="70">
        <f>SUM($O$13:$O$17)</f>
        <v>0</v>
      </c>
      <c r="P12" s="70" cm="1">
        <f t="array" ref="P12">SUM(C12:N12-O12)</f>
        <v>25102.29</v>
      </c>
    </row>
    <row r="13" spans="2:16" x14ac:dyDescent="0.25">
      <c r="B13" s="66" t="s">
        <v>226</v>
      </c>
      <c r="C13" s="55">
        <v>0</v>
      </c>
      <c r="D13" s="55"/>
      <c r="E13" s="55"/>
      <c r="F13" s="55">
        <v>1216.06</v>
      </c>
      <c r="G13" s="55">
        <v>655.56</v>
      </c>
      <c r="H13" s="55">
        <v>1207.55</v>
      </c>
      <c r="I13" s="55">
        <v>376.08</v>
      </c>
      <c r="J13" s="55">
        <v>188.04</v>
      </c>
      <c r="K13" s="55">
        <v>376.08</v>
      </c>
      <c r="L13" s="55">
        <v>752.16</v>
      </c>
      <c r="M13" s="55">
        <v>188.04</v>
      </c>
      <c r="N13" s="71"/>
      <c r="O13" s="71"/>
      <c r="P13" s="71" cm="1">
        <f t="array" ref="P13">SUM(C13:N13-O13)</f>
        <v>4959.57</v>
      </c>
    </row>
    <row r="14" spans="2:16" x14ac:dyDescent="0.25">
      <c r="B14" s="66" t="s">
        <v>234</v>
      </c>
      <c r="C14" s="55">
        <v>0</v>
      </c>
      <c r="D14" s="55"/>
      <c r="E14" s="55"/>
      <c r="F14" s="55">
        <v>1216.06</v>
      </c>
      <c r="G14" s="55">
        <v>655.56</v>
      </c>
      <c r="H14" s="55">
        <v>1207.55</v>
      </c>
      <c r="I14" s="55">
        <v>376.08</v>
      </c>
      <c r="J14" s="55">
        <v>188.04</v>
      </c>
      <c r="K14" s="55">
        <v>376.08</v>
      </c>
      <c r="L14" s="55">
        <v>752.16</v>
      </c>
      <c r="M14" s="55">
        <v>188.04</v>
      </c>
      <c r="N14" s="71"/>
      <c r="O14" s="71"/>
      <c r="P14" s="71" cm="1">
        <f t="array" ref="P14">SUM(C14:N14-O14)</f>
        <v>4959.57</v>
      </c>
    </row>
    <row r="15" spans="2:16" x14ac:dyDescent="0.25">
      <c r="B15" s="66" t="s">
        <v>237</v>
      </c>
      <c r="C15" s="55">
        <v>0</v>
      </c>
      <c r="D15" s="55"/>
      <c r="E15" s="55"/>
      <c r="F15" s="55">
        <v>1216.06</v>
      </c>
      <c r="G15" s="55">
        <v>655.56</v>
      </c>
      <c r="H15" s="55">
        <v>1207.55</v>
      </c>
      <c r="I15" s="55">
        <v>376.08</v>
      </c>
      <c r="J15" s="55">
        <v>188.04</v>
      </c>
      <c r="K15" s="55">
        <v>376.08</v>
      </c>
      <c r="L15" s="55">
        <v>752.16</v>
      </c>
      <c r="M15" s="55">
        <v>188.04</v>
      </c>
      <c r="N15" s="71"/>
      <c r="O15" s="71"/>
      <c r="P15" s="71" cm="1">
        <f t="array" ref="P15">SUM(C15:N15-O15)</f>
        <v>4959.57</v>
      </c>
    </row>
    <row r="16" spans="2:16" x14ac:dyDescent="0.25">
      <c r="B16" s="66" t="s">
        <v>246</v>
      </c>
      <c r="C16" s="55">
        <v>413.69</v>
      </c>
      <c r="D16" s="55"/>
      <c r="E16" s="55"/>
      <c r="F16" s="55">
        <v>1216.06</v>
      </c>
      <c r="G16" s="55">
        <v>655.56</v>
      </c>
      <c r="H16" s="55">
        <v>1207.55</v>
      </c>
      <c r="I16" s="55">
        <v>266.83</v>
      </c>
      <c r="J16" s="55">
        <v>188.04</v>
      </c>
      <c r="K16" s="55">
        <v>376.08</v>
      </c>
      <c r="L16" s="55">
        <v>752.16</v>
      </c>
      <c r="M16" s="55">
        <v>188.04</v>
      </c>
      <c r="N16" s="71"/>
      <c r="O16" s="71"/>
      <c r="P16" s="71" cm="1">
        <f t="array" ref="P16">SUM(C16:N16-O16)</f>
        <v>5264.0099999999993</v>
      </c>
    </row>
    <row r="17" spans="2:16" x14ac:dyDescent="0.25">
      <c r="B17" s="66" t="s">
        <v>321</v>
      </c>
      <c r="C17" s="55">
        <v>0</v>
      </c>
      <c r="D17" s="55"/>
      <c r="E17" s="55"/>
      <c r="F17" s="55">
        <v>1216.06</v>
      </c>
      <c r="G17" s="55">
        <v>655.56</v>
      </c>
      <c r="H17" s="55">
        <v>1207.55</v>
      </c>
      <c r="I17" s="55">
        <v>376.08</v>
      </c>
      <c r="J17" s="55">
        <v>188.04</v>
      </c>
      <c r="K17" s="55">
        <v>376.08</v>
      </c>
      <c r="L17" s="55">
        <v>752.16</v>
      </c>
      <c r="M17" s="55">
        <v>188.04</v>
      </c>
      <c r="N17" s="71"/>
      <c r="O17" s="71"/>
      <c r="P17" s="71" cm="1">
        <f t="array" ref="P17">SUM(C17:N17-O17)</f>
        <v>4959.57</v>
      </c>
    </row>
    <row r="18" spans="2:16" ht="15.75" thickBot="1" x14ac:dyDescent="0.3">
      <c r="B18" s="61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71"/>
      <c r="O18" s="71"/>
      <c r="P18" s="71"/>
    </row>
    <row r="19" spans="2:16" x14ac:dyDescent="0.25">
      <c r="B19" s="67" t="s">
        <v>222</v>
      </c>
      <c r="C19" s="56"/>
      <c r="D19" s="56">
        <v>11874.98</v>
      </c>
      <c r="E19" s="56">
        <v>6937.4900000000007</v>
      </c>
      <c r="F19" s="56">
        <v>13376.659999999996</v>
      </c>
      <c r="G19" s="56">
        <v>7211.159999999998</v>
      </c>
      <c r="H19" s="56">
        <v>13283.049999999997</v>
      </c>
      <c r="I19" s="56">
        <v>3663.6799999999994</v>
      </c>
      <c r="J19" s="56">
        <v>1954.6799999999998</v>
      </c>
      <c r="K19" s="56">
        <v>4136.88</v>
      </c>
      <c r="L19" s="56">
        <v>8273.76</v>
      </c>
      <c r="M19" s="56">
        <v>2068.44</v>
      </c>
      <c r="N19" s="70">
        <f>SUM($N$20:$N$30)</f>
        <v>0</v>
      </c>
      <c r="O19" s="70">
        <f>SUM($O$20:$O$30)</f>
        <v>0</v>
      </c>
      <c r="P19" s="70" cm="1">
        <f t="array" ref="P19">SUM(C19:N19-O19)</f>
        <v>72780.779999999984</v>
      </c>
    </row>
    <row r="20" spans="2:16" x14ac:dyDescent="0.25">
      <c r="B20" s="66" t="s">
        <v>220</v>
      </c>
      <c r="C20" s="55"/>
      <c r="D20" s="55">
        <v>989.83</v>
      </c>
      <c r="E20" s="55">
        <v>340.94</v>
      </c>
      <c r="F20" s="55">
        <v>1216.06</v>
      </c>
      <c r="G20" s="55">
        <v>655.56</v>
      </c>
      <c r="H20" s="55">
        <v>1207.55</v>
      </c>
      <c r="I20" s="55">
        <v>376.08</v>
      </c>
      <c r="J20" s="55">
        <v>188.04</v>
      </c>
      <c r="K20" s="55">
        <v>376.08</v>
      </c>
      <c r="L20" s="55">
        <v>752.16</v>
      </c>
      <c r="M20" s="55">
        <v>188.04</v>
      </c>
      <c r="N20" s="71"/>
      <c r="O20" s="71"/>
      <c r="P20" s="71" cm="1">
        <f t="array" ref="P20">SUM(C20:N20-O20)</f>
        <v>6290.3399999999992</v>
      </c>
    </row>
    <row r="21" spans="2:16" x14ac:dyDescent="0.25">
      <c r="B21" s="66" t="s">
        <v>223</v>
      </c>
      <c r="C21" s="55"/>
      <c r="D21" s="55">
        <v>333.89</v>
      </c>
      <c r="E21" s="55">
        <v>1638.9</v>
      </c>
      <c r="F21" s="55">
        <v>1216.06</v>
      </c>
      <c r="G21" s="55">
        <v>655.56</v>
      </c>
      <c r="H21" s="55">
        <v>1207.55</v>
      </c>
      <c r="I21" s="55">
        <v>376.08</v>
      </c>
      <c r="J21" s="55">
        <v>131.16</v>
      </c>
      <c r="K21" s="55">
        <v>376.08</v>
      </c>
      <c r="L21" s="55">
        <v>752.16</v>
      </c>
      <c r="M21" s="55">
        <v>188.04</v>
      </c>
      <c r="N21" s="71"/>
      <c r="O21" s="71"/>
      <c r="P21" s="71" cm="1">
        <f t="array" ref="P21">SUM(C21:N21-O21)</f>
        <v>6875.48</v>
      </c>
    </row>
    <row r="22" spans="2:16" x14ac:dyDescent="0.25">
      <c r="B22" s="66" t="s">
        <v>225</v>
      </c>
      <c r="C22" s="55"/>
      <c r="D22" s="55">
        <v>1597.17</v>
      </c>
      <c r="E22" s="55">
        <v>0</v>
      </c>
      <c r="F22" s="55">
        <v>1216.06</v>
      </c>
      <c r="G22" s="55">
        <v>655.56</v>
      </c>
      <c r="H22" s="55">
        <v>1207.55</v>
      </c>
      <c r="I22" s="55">
        <v>376.08</v>
      </c>
      <c r="J22" s="55">
        <v>131.16</v>
      </c>
      <c r="K22" s="55">
        <v>376.08</v>
      </c>
      <c r="L22" s="55">
        <v>752.16</v>
      </c>
      <c r="M22" s="55">
        <v>188.04</v>
      </c>
      <c r="N22" s="71"/>
      <c r="O22" s="71"/>
      <c r="P22" s="71" cm="1">
        <f t="array" ref="P22">SUM(C22:N22-O22)</f>
        <v>6499.86</v>
      </c>
    </row>
    <row r="23" spans="2:16" x14ac:dyDescent="0.25">
      <c r="B23" s="66" t="s">
        <v>235</v>
      </c>
      <c r="C23" s="55"/>
      <c r="D23" s="55">
        <v>0</v>
      </c>
      <c r="E23" s="55">
        <v>0</v>
      </c>
      <c r="F23" s="55">
        <v>1216.06</v>
      </c>
      <c r="G23" s="55">
        <v>655.56</v>
      </c>
      <c r="H23" s="55">
        <v>1207.55</v>
      </c>
      <c r="I23" s="55">
        <v>376.08</v>
      </c>
      <c r="J23" s="55">
        <v>188.04</v>
      </c>
      <c r="K23" s="55">
        <v>376.08</v>
      </c>
      <c r="L23" s="55">
        <v>752.16</v>
      </c>
      <c r="M23" s="55">
        <v>188.04</v>
      </c>
      <c r="N23" s="71"/>
      <c r="O23" s="71"/>
      <c r="P23" s="71" cm="1">
        <f t="array" ref="P23">SUM(C23:N23-O23)</f>
        <v>4959.57</v>
      </c>
    </row>
    <row r="24" spans="2:16" x14ac:dyDescent="0.25">
      <c r="B24" s="66" t="s">
        <v>238</v>
      </c>
      <c r="C24" s="55"/>
      <c r="D24" s="55">
        <v>1638.9</v>
      </c>
      <c r="E24" s="55">
        <v>1638.9</v>
      </c>
      <c r="F24" s="55">
        <v>1216.06</v>
      </c>
      <c r="G24" s="55">
        <v>655.56</v>
      </c>
      <c r="H24" s="55">
        <v>1207.55</v>
      </c>
      <c r="I24" s="55">
        <v>0</v>
      </c>
      <c r="J24" s="55">
        <v>188.04</v>
      </c>
      <c r="K24" s="55">
        <v>376.08</v>
      </c>
      <c r="L24" s="55">
        <v>752.16</v>
      </c>
      <c r="M24" s="55">
        <v>188.04</v>
      </c>
      <c r="N24" s="71"/>
      <c r="O24" s="71"/>
      <c r="P24" s="71" cm="1">
        <f t="array" ref="P24">SUM(C24:N24-O24)</f>
        <v>7861.29</v>
      </c>
    </row>
    <row r="25" spans="2:16" x14ac:dyDescent="0.25">
      <c r="B25" s="66" t="s">
        <v>240</v>
      </c>
      <c r="C25" s="55"/>
      <c r="D25" s="55">
        <v>1638.9</v>
      </c>
      <c r="E25" s="55">
        <v>0</v>
      </c>
      <c r="F25" s="55">
        <v>1216.06</v>
      </c>
      <c r="G25" s="55">
        <v>655.56</v>
      </c>
      <c r="H25" s="55">
        <v>1207.55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71"/>
      <c r="O25" s="71"/>
      <c r="P25" s="71" cm="1">
        <f t="array" ref="P25">SUM(C25:N25-O25)</f>
        <v>6598.4699999999993</v>
      </c>
    </row>
    <row r="26" spans="2:16" x14ac:dyDescent="0.25">
      <c r="B26" s="66" t="s">
        <v>241</v>
      </c>
      <c r="C26" s="55"/>
      <c r="D26" s="55">
        <v>188.04</v>
      </c>
      <c r="E26" s="55">
        <v>203.79</v>
      </c>
      <c r="F26" s="55">
        <v>1216.06</v>
      </c>
      <c r="G26" s="55">
        <v>655.56</v>
      </c>
      <c r="H26" s="55">
        <v>1207.55</v>
      </c>
      <c r="I26" s="55">
        <v>278.95999999999998</v>
      </c>
      <c r="J26" s="55">
        <v>188.04</v>
      </c>
      <c r="K26" s="55">
        <v>376.08</v>
      </c>
      <c r="L26" s="55">
        <v>752.16</v>
      </c>
      <c r="M26" s="55">
        <v>188.04</v>
      </c>
      <c r="N26" s="71"/>
      <c r="O26" s="71"/>
      <c r="P26" s="71" cm="1">
        <f t="array" ref="P26">SUM(C26:N26-O26)</f>
        <v>5254.28</v>
      </c>
    </row>
    <row r="27" spans="2:16" x14ac:dyDescent="0.25">
      <c r="B27" s="66" t="s">
        <v>242</v>
      </c>
      <c r="C27" s="55"/>
      <c r="D27" s="55">
        <v>1460.89</v>
      </c>
      <c r="E27" s="55">
        <v>321.2</v>
      </c>
      <c r="F27" s="55">
        <v>1216.06</v>
      </c>
      <c r="G27" s="55">
        <v>655.56</v>
      </c>
      <c r="H27" s="55">
        <v>1207.55</v>
      </c>
      <c r="I27" s="55">
        <v>376.08</v>
      </c>
      <c r="J27" s="55">
        <v>188.04</v>
      </c>
      <c r="K27" s="55">
        <v>376.08</v>
      </c>
      <c r="L27" s="55">
        <v>752.16</v>
      </c>
      <c r="M27" s="55">
        <v>188.04</v>
      </c>
      <c r="N27" s="71"/>
      <c r="O27" s="71"/>
      <c r="P27" s="71" cm="1">
        <f t="array" ref="P27">SUM(C27:N27-O27)</f>
        <v>6741.66</v>
      </c>
    </row>
    <row r="28" spans="2:16" x14ac:dyDescent="0.25">
      <c r="B28" s="66" t="s">
        <v>245</v>
      </c>
      <c r="C28" s="55"/>
      <c r="D28" s="55">
        <v>1324.06</v>
      </c>
      <c r="E28" s="55">
        <v>0</v>
      </c>
      <c r="F28" s="55">
        <v>1216.06</v>
      </c>
      <c r="G28" s="55">
        <v>655.56</v>
      </c>
      <c r="H28" s="55">
        <v>1207.55</v>
      </c>
      <c r="I28" s="55">
        <v>376.08</v>
      </c>
      <c r="J28" s="55">
        <v>188.04</v>
      </c>
      <c r="K28" s="55">
        <v>376.08</v>
      </c>
      <c r="L28" s="55">
        <v>752.16</v>
      </c>
      <c r="M28" s="55">
        <v>188.04</v>
      </c>
      <c r="N28" s="71"/>
      <c r="O28" s="71"/>
      <c r="P28" s="71" cm="1">
        <f t="array" ref="P28">SUM(C28:N28-O28)</f>
        <v>6283.6299999999992</v>
      </c>
    </row>
    <row r="29" spans="2:16" x14ac:dyDescent="0.25">
      <c r="B29" s="66" t="s">
        <v>281</v>
      </c>
      <c r="C29" s="55"/>
      <c r="D29" s="55">
        <v>1638.9</v>
      </c>
      <c r="E29" s="55">
        <v>1498.65</v>
      </c>
      <c r="F29" s="55">
        <v>1216.06</v>
      </c>
      <c r="G29" s="55">
        <v>655.56</v>
      </c>
      <c r="H29" s="55">
        <v>1207.55</v>
      </c>
      <c r="I29" s="55">
        <v>376.08</v>
      </c>
      <c r="J29" s="55">
        <v>188.04</v>
      </c>
      <c r="K29" s="55">
        <v>376.08</v>
      </c>
      <c r="L29" s="55">
        <v>752.16</v>
      </c>
      <c r="M29" s="55">
        <v>188.04</v>
      </c>
      <c r="N29" s="71"/>
      <c r="O29" s="71"/>
      <c r="P29" s="71" cm="1">
        <f t="array" ref="P29">SUM(C29:N29-O29)</f>
        <v>8097.12</v>
      </c>
    </row>
    <row r="30" spans="2:16" x14ac:dyDescent="0.25">
      <c r="B30" s="66" t="s">
        <v>285</v>
      </c>
      <c r="C30" s="55"/>
      <c r="D30" s="55">
        <v>1064.4000000000001</v>
      </c>
      <c r="E30" s="55">
        <v>1295.1099999999999</v>
      </c>
      <c r="F30" s="55">
        <v>1216.06</v>
      </c>
      <c r="G30" s="55">
        <v>655.56</v>
      </c>
      <c r="H30" s="55">
        <v>1207.55</v>
      </c>
      <c r="I30" s="55">
        <v>376.08</v>
      </c>
      <c r="J30" s="55">
        <v>188.04</v>
      </c>
      <c r="K30" s="55">
        <v>376.08</v>
      </c>
      <c r="L30" s="55">
        <v>752.16</v>
      </c>
      <c r="M30" s="55">
        <v>188.04</v>
      </c>
      <c r="N30" s="71"/>
      <c r="O30" s="71"/>
      <c r="P30" s="71" cm="1">
        <f t="array" ref="P30">SUM(C30:N30-O30)</f>
        <v>7319.08</v>
      </c>
    </row>
    <row r="31" spans="2:16" ht="15.75" thickBot="1" x14ac:dyDescent="0.3">
      <c r="B31" s="61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71"/>
      <c r="O31" s="71"/>
      <c r="P31" s="71"/>
    </row>
    <row r="32" spans="2:16" x14ac:dyDescent="0.25">
      <c r="B32" s="67" t="s">
        <v>229</v>
      </c>
      <c r="C32" s="56">
        <v>0</v>
      </c>
      <c r="D32" s="56">
        <v>1311.12</v>
      </c>
      <c r="E32" s="56">
        <v>1311.12</v>
      </c>
      <c r="F32" s="56">
        <v>3648.18</v>
      </c>
      <c r="G32" s="56">
        <v>1966.6799999999998</v>
      </c>
      <c r="H32" s="56">
        <v>3622.6499999999996</v>
      </c>
      <c r="I32" s="56">
        <v>655.04</v>
      </c>
      <c r="J32" s="56">
        <v>512.88</v>
      </c>
      <c r="K32" s="56">
        <v>1128.24</v>
      </c>
      <c r="L32" s="56">
        <v>2256.48</v>
      </c>
      <c r="M32" s="56">
        <v>564.12</v>
      </c>
      <c r="N32" s="70">
        <f>SUM($N$33:$N$35)</f>
        <v>0</v>
      </c>
      <c r="O32" s="70">
        <f>SUM($O$33:$O$35)</f>
        <v>0</v>
      </c>
      <c r="P32" s="70" cm="1">
        <f t="array" ref="P32">SUM(C32:N32-O32)</f>
        <v>16976.509999999998</v>
      </c>
    </row>
    <row r="33" spans="2:16" x14ac:dyDescent="0.25">
      <c r="B33" s="66" t="s">
        <v>228</v>
      </c>
      <c r="C33" s="55">
        <v>0</v>
      </c>
      <c r="D33" s="55">
        <v>1311.12</v>
      </c>
      <c r="E33" s="55">
        <v>1311.12</v>
      </c>
      <c r="F33" s="55">
        <v>1216.06</v>
      </c>
      <c r="G33" s="55">
        <v>655.56</v>
      </c>
      <c r="H33" s="55">
        <v>1207.55</v>
      </c>
      <c r="I33" s="55">
        <v>376.08</v>
      </c>
      <c r="J33" s="55">
        <v>188.04</v>
      </c>
      <c r="K33" s="55">
        <v>376.08</v>
      </c>
      <c r="L33" s="55">
        <v>752.16</v>
      </c>
      <c r="M33" s="55">
        <v>188.04</v>
      </c>
      <c r="N33" s="71"/>
      <c r="O33" s="71"/>
      <c r="P33" s="71" cm="1">
        <f t="array" ref="P33">SUM(C33:N33-O33)</f>
        <v>7581.8099999999995</v>
      </c>
    </row>
    <row r="34" spans="2:16" x14ac:dyDescent="0.25">
      <c r="B34" s="66" t="s">
        <v>236</v>
      </c>
      <c r="C34" s="55">
        <v>0</v>
      </c>
      <c r="D34" s="55">
        <v>0</v>
      </c>
      <c r="E34" s="55">
        <v>0</v>
      </c>
      <c r="F34" s="55">
        <v>1216.06</v>
      </c>
      <c r="G34" s="55">
        <v>655.56</v>
      </c>
      <c r="H34" s="55">
        <v>1207.55</v>
      </c>
      <c r="I34" s="55">
        <v>0</v>
      </c>
      <c r="J34" s="55">
        <v>136.80000000000001</v>
      </c>
      <c r="K34" s="55">
        <v>376.08</v>
      </c>
      <c r="L34" s="55">
        <v>752.16</v>
      </c>
      <c r="M34" s="55">
        <v>188.04</v>
      </c>
      <c r="N34" s="71"/>
      <c r="O34" s="71"/>
      <c r="P34" s="71" cm="1">
        <f t="array" ref="P34">SUM(C34:N34-O34)</f>
        <v>4532.25</v>
      </c>
    </row>
    <row r="35" spans="2:16" x14ac:dyDescent="0.25">
      <c r="B35" s="66" t="s">
        <v>322</v>
      </c>
      <c r="C35" s="55">
        <v>0</v>
      </c>
      <c r="D35" s="55">
        <v>0</v>
      </c>
      <c r="E35" s="55">
        <v>0</v>
      </c>
      <c r="F35" s="55">
        <v>1216.06</v>
      </c>
      <c r="G35" s="55">
        <v>655.56</v>
      </c>
      <c r="H35" s="55">
        <v>1207.55</v>
      </c>
      <c r="I35" s="55">
        <v>278.95999999999998</v>
      </c>
      <c r="J35" s="55">
        <v>188.04</v>
      </c>
      <c r="K35" s="55">
        <v>376.08</v>
      </c>
      <c r="L35" s="55">
        <v>752.16</v>
      </c>
      <c r="M35" s="55">
        <v>188.04</v>
      </c>
      <c r="N35" s="71"/>
      <c r="O35" s="71"/>
      <c r="P35" s="71" cm="1">
        <f t="array" ref="P35">SUM(C35:N35-O35)</f>
        <v>4862.45</v>
      </c>
    </row>
    <row r="36" spans="2:16" x14ac:dyDescent="0.25">
      <c r="B36" s="61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71"/>
      <c r="O36" s="71"/>
      <c r="P36" s="71"/>
    </row>
    <row r="37" spans="2:16" ht="15.75" thickBot="1" x14ac:dyDescent="0.3">
      <c r="B37" s="16" t="s">
        <v>408</v>
      </c>
      <c r="C37" s="55">
        <v>618.26</v>
      </c>
      <c r="D37" s="55">
        <v>17885.09</v>
      </c>
      <c r="E37" s="55">
        <v>11040.439999999999</v>
      </c>
      <c r="F37" s="55">
        <v>29102.020000000011</v>
      </c>
      <c r="G37" s="55">
        <v>15688.469999999992</v>
      </c>
      <c r="H37" s="55">
        <v>28709.689999999988</v>
      </c>
      <c r="I37" s="55">
        <v>7311.19</v>
      </c>
      <c r="J37" s="55">
        <v>4107.2</v>
      </c>
      <c r="K37" s="55">
        <v>8837.8799999999992</v>
      </c>
      <c r="L37" s="55">
        <v>17675.789999999997</v>
      </c>
      <c r="M37" s="55">
        <v>4418.9399999999996</v>
      </c>
      <c r="N37" s="72">
        <f>SUM(N32+N19+N12+N6)</f>
        <v>0</v>
      </c>
      <c r="O37" s="72">
        <f>SUM(O32+O19+O12+O6)</f>
        <v>0</v>
      </c>
      <c r="P37" s="72">
        <f>P32+P19+P12+P7</f>
        <v>145394.96999999997</v>
      </c>
    </row>
    <row r="38" spans="2:16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6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6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6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6" ht="15.75" thickBot="1" x14ac:dyDescent="0.3">
      <c r="C42"/>
      <c r="D42"/>
      <c r="E42"/>
      <c r="F42"/>
      <c r="G42"/>
      <c r="H42"/>
      <c r="I42"/>
      <c r="J42"/>
      <c r="K42"/>
      <c r="L42"/>
      <c r="M42"/>
      <c r="N42"/>
    </row>
    <row r="43" spans="2:16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6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6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6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6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6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ht="15.75" thickBot="1" x14ac:dyDescent="0.3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ht="15.75" thickBot="1" x14ac:dyDescent="0.3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ht="15.75" thickBot="1" x14ac:dyDescent="0.3"/>
    <row r="69" customFormat="1" x14ac:dyDescent="0.25"/>
    <row r="70" customFormat="1" x14ac:dyDescent="0.25"/>
    <row r="71" customFormat="1" x14ac:dyDescent="0.25"/>
    <row r="72" customFormat="1" x14ac:dyDescent="0.25"/>
    <row r="73" customFormat="1" ht="15.75" thickBot="1" x14ac:dyDescent="0.3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ht="15.75" thickBot="1" x14ac:dyDescent="0.3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ht="15.75" thickBot="1" x14ac:dyDescent="0.3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C4CF1-24E0-48F6-AEEA-F6D5A51690FA}">
  <dimension ref="B2:V99"/>
  <sheetViews>
    <sheetView showGridLines="0" topLeftCell="B1" zoomScale="110" zoomScaleNormal="110" workbookViewId="0">
      <pane xSplit="1" ySplit="5" topLeftCell="C6" activePane="bottomRight" state="frozen"/>
      <selection activeCell="B1" sqref="B1"/>
      <selection pane="topRight" activeCell="C1" sqref="C1"/>
      <selection pane="bottomLeft" activeCell="B6" sqref="B6"/>
      <selection pane="bottomRight" activeCell="C16" sqref="C16"/>
    </sheetView>
  </sheetViews>
  <sheetFormatPr defaultRowHeight="15" x14ac:dyDescent="0.25"/>
  <cols>
    <col min="1" max="1" width="3.5703125" customWidth="1"/>
    <col min="2" max="2" width="51.85546875" bestFit="1" customWidth="1"/>
    <col min="3" max="3" width="19" style="54" bestFit="1" customWidth="1"/>
    <col min="4" max="4" width="14.140625" style="54" bestFit="1" customWidth="1"/>
    <col min="5" max="5" width="18.5703125" style="54" bestFit="1" customWidth="1"/>
    <col min="6" max="6" width="13.7109375" style="54" bestFit="1" customWidth="1"/>
    <col min="7" max="7" width="17.42578125" style="54" bestFit="1" customWidth="1"/>
    <col min="8" max="8" width="12.42578125" style="54" bestFit="1" customWidth="1"/>
    <col min="9" max="9" width="18.5703125" style="54" bestFit="1" customWidth="1"/>
    <col min="10" max="10" width="13.7109375" style="54" bestFit="1" customWidth="1"/>
    <col min="11" max="11" width="21.42578125" style="54" bestFit="1" customWidth="1"/>
    <col min="12" max="12" width="16.42578125" style="54" bestFit="1" customWidth="1"/>
    <col min="13" max="13" width="28.5703125" style="54" bestFit="1" customWidth="1"/>
    <col min="14" max="14" width="23.7109375" style="54" bestFit="1" customWidth="1"/>
    <col min="15" max="15" width="10.7109375" style="54" bestFit="1" customWidth="1"/>
    <col min="16" max="16" width="16.28515625" style="54" bestFit="1" customWidth="1"/>
    <col min="17" max="17" width="12.85546875" style="54" bestFit="1" customWidth="1"/>
    <col min="18" max="18" width="27.7109375" style="54" bestFit="1" customWidth="1"/>
    <col min="19" max="19" width="10.7109375" style="54" bestFit="1" customWidth="1"/>
    <col min="20" max="20" width="15.5703125" style="54" bestFit="1" customWidth="1"/>
    <col min="21" max="21" width="14.42578125" bestFit="1" customWidth="1"/>
    <col min="22" max="22" width="18.140625" bestFit="1" customWidth="1"/>
  </cols>
  <sheetData>
    <row r="2" spans="2:22" ht="26.25" x14ac:dyDescent="0.4">
      <c r="B2" s="53" t="s">
        <v>677</v>
      </c>
      <c r="C2" s="114"/>
      <c r="J2" s="91"/>
    </row>
    <row r="3" spans="2:22" ht="29.25" customHeight="1" thickBot="1" x14ac:dyDescent="0.45">
      <c r="C3" s="116"/>
      <c r="D3" s="116"/>
      <c r="E3" s="116"/>
      <c r="F3" s="116"/>
      <c r="G3" s="116"/>
      <c r="H3" s="116"/>
    </row>
    <row r="4" spans="2:22" ht="16.5" thickTop="1" thickBot="1" x14ac:dyDescent="0.3">
      <c r="C4" s="127" t="s">
        <v>661</v>
      </c>
      <c r="D4" s="128"/>
      <c r="E4" s="128"/>
      <c r="F4" s="128"/>
      <c r="G4" s="128"/>
      <c r="H4" s="129"/>
      <c r="I4" s="127" t="s">
        <v>662</v>
      </c>
      <c r="J4" s="128"/>
      <c r="K4" s="128"/>
      <c r="L4" s="128"/>
      <c r="M4" s="128"/>
      <c r="N4" s="129"/>
      <c r="O4" s="127" t="s">
        <v>663</v>
      </c>
      <c r="P4" s="128"/>
      <c r="Q4" s="128"/>
      <c r="R4" s="128"/>
      <c r="S4" s="129"/>
      <c r="T4" s="127" t="s">
        <v>664</v>
      </c>
      <c r="U4" s="128"/>
      <c r="V4" s="129"/>
    </row>
    <row r="5" spans="2:22" ht="30" customHeight="1" x14ac:dyDescent="0.25">
      <c r="B5" s="95"/>
      <c r="C5" s="96" t="s">
        <v>665</v>
      </c>
      <c r="D5" s="97" t="s">
        <v>666</v>
      </c>
      <c r="E5" s="98" t="s">
        <v>667</v>
      </c>
      <c r="F5" s="97" t="s">
        <v>668</v>
      </c>
      <c r="G5" s="98" t="s">
        <v>669</v>
      </c>
      <c r="H5" s="97" t="s">
        <v>670</v>
      </c>
      <c r="I5" s="96" t="s">
        <v>671</v>
      </c>
      <c r="J5" s="97" t="s">
        <v>672</v>
      </c>
      <c r="K5" s="98" t="s">
        <v>673</v>
      </c>
      <c r="L5" s="97" t="s">
        <v>674</v>
      </c>
      <c r="M5" s="98" t="s">
        <v>675</v>
      </c>
      <c r="N5" s="97" t="s">
        <v>676</v>
      </c>
      <c r="O5" s="96" t="s">
        <v>202</v>
      </c>
      <c r="P5" s="98" t="s">
        <v>389</v>
      </c>
      <c r="Q5" s="98" t="s">
        <v>206</v>
      </c>
      <c r="R5" s="98" t="s">
        <v>336</v>
      </c>
      <c r="S5" s="99" t="s">
        <v>205</v>
      </c>
      <c r="T5" s="100" t="s">
        <v>432</v>
      </c>
      <c r="U5" s="101" t="s">
        <v>433</v>
      </c>
      <c r="V5" s="99" t="s">
        <v>434</v>
      </c>
    </row>
    <row r="6" spans="2:22" ht="15.75" thickBot="1" x14ac:dyDescent="0.3">
      <c r="B6" s="102" t="s">
        <v>505</v>
      </c>
      <c r="C6" s="103">
        <v>618.26</v>
      </c>
      <c r="D6" s="104">
        <v>0</v>
      </c>
      <c r="E6" s="104">
        <v>17885.09</v>
      </c>
      <c r="F6" s="104">
        <v>9728.597499999998</v>
      </c>
      <c r="G6" s="104">
        <v>11040.439999999999</v>
      </c>
      <c r="H6" s="104">
        <v>6079.9131999999991</v>
      </c>
      <c r="I6" s="103">
        <v>29102.019999999997</v>
      </c>
      <c r="J6" s="104">
        <v>2310.173600000001</v>
      </c>
      <c r="K6" s="104">
        <v>15688.469999999998</v>
      </c>
      <c r="L6" s="104">
        <v>0</v>
      </c>
      <c r="M6" s="104">
        <v>28709.689999999995</v>
      </c>
      <c r="N6" s="104">
        <v>14534.855000000009</v>
      </c>
      <c r="O6" s="103">
        <v>7311.19</v>
      </c>
      <c r="P6" s="104">
        <v>4107.2</v>
      </c>
      <c r="Q6" s="104">
        <v>8837.880000000001</v>
      </c>
      <c r="R6" s="104">
        <v>17675.79</v>
      </c>
      <c r="S6" s="105">
        <v>4418.9400000000005</v>
      </c>
      <c r="T6" s="103">
        <v>0</v>
      </c>
      <c r="U6" s="104">
        <v>0</v>
      </c>
      <c r="V6" s="105">
        <v>178048.50930000001</v>
      </c>
    </row>
    <row r="7" spans="2:22" x14ac:dyDescent="0.25">
      <c r="B7" s="106" t="s">
        <v>400</v>
      </c>
      <c r="C7" s="107">
        <v>204.57</v>
      </c>
      <c r="D7" s="108">
        <v>0</v>
      </c>
      <c r="E7" s="108">
        <v>4698.99</v>
      </c>
      <c r="F7" s="108">
        <v>1920.0713999999998</v>
      </c>
      <c r="G7" s="108">
        <v>2791.83</v>
      </c>
      <c r="H7" s="109">
        <v>719.63559999999961</v>
      </c>
      <c r="I7" s="107">
        <v>5996.88</v>
      </c>
      <c r="J7" s="108">
        <v>95.212500000000546</v>
      </c>
      <c r="K7" s="108">
        <v>3232.83</v>
      </c>
      <c r="L7" s="108">
        <v>0</v>
      </c>
      <c r="M7" s="108">
        <v>5766.24</v>
      </c>
      <c r="N7" s="109">
        <v>2658.9866999999999</v>
      </c>
      <c r="O7" s="107">
        <v>1221.32</v>
      </c>
      <c r="P7" s="108">
        <v>699.44</v>
      </c>
      <c r="Q7" s="108">
        <v>1692.3600000000001</v>
      </c>
      <c r="R7" s="108">
        <v>3384.75</v>
      </c>
      <c r="S7" s="109">
        <v>846.18000000000006</v>
      </c>
      <c r="T7" s="107">
        <v>0</v>
      </c>
      <c r="U7" s="108">
        <v>0</v>
      </c>
      <c r="V7" s="109">
        <v>35929.296200000004</v>
      </c>
    </row>
    <row r="8" spans="2:22" x14ac:dyDescent="0.25">
      <c r="B8" s="117" t="s">
        <v>224</v>
      </c>
      <c r="C8" s="118">
        <v>0</v>
      </c>
      <c r="D8" s="115">
        <v>0</v>
      </c>
      <c r="E8" s="115">
        <v>2116.04</v>
      </c>
      <c r="F8" s="115">
        <v>1459.2828</v>
      </c>
      <c r="G8" s="115">
        <v>2155.21</v>
      </c>
      <c r="H8" s="119">
        <v>719.63559999999961</v>
      </c>
      <c r="I8" s="118">
        <v>1998.96</v>
      </c>
      <c r="J8" s="115">
        <v>31.737500000000182</v>
      </c>
      <c r="K8" s="115">
        <v>1077.6099999999999</v>
      </c>
      <c r="L8" s="115">
        <v>0</v>
      </c>
      <c r="M8" s="115">
        <v>1922.08</v>
      </c>
      <c r="N8" s="119">
        <v>886.32889999999998</v>
      </c>
      <c r="O8" s="118">
        <v>564.12</v>
      </c>
      <c r="P8" s="115">
        <v>206.68</v>
      </c>
      <c r="Q8" s="115">
        <v>564.12</v>
      </c>
      <c r="R8" s="115">
        <v>1128.25</v>
      </c>
      <c r="S8" s="119">
        <v>282.06</v>
      </c>
      <c r="T8" s="118"/>
      <c r="U8" s="115"/>
      <c r="V8" s="119">
        <v>15112.114800000003</v>
      </c>
    </row>
    <row r="9" spans="2:22" x14ac:dyDescent="0.25">
      <c r="B9" s="117" t="s">
        <v>239</v>
      </c>
      <c r="C9" s="118">
        <v>204.57</v>
      </c>
      <c r="D9" s="115">
        <v>0</v>
      </c>
      <c r="E9" s="115">
        <v>1838.27</v>
      </c>
      <c r="F9" s="115">
        <v>460.78859999999986</v>
      </c>
      <c r="G9" s="115">
        <v>386.71</v>
      </c>
      <c r="H9" s="119">
        <v>0</v>
      </c>
      <c r="I9" s="118">
        <v>1998.96</v>
      </c>
      <c r="J9" s="115">
        <v>31.737500000000182</v>
      </c>
      <c r="K9" s="115">
        <v>1077.6099999999999</v>
      </c>
      <c r="L9" s="115">
        <v>0</v>
      </c>
      <c r="M9" s="115">
        <v>1922.08</v>
      </c>
      <c r="N9" s="119">
        <v>886.32889999999998</v>
      </c>
      <c r="O9" s="118">
        <v>413.78</v>
      </c>
      <c r="P9" s="115">
        <v>282.06</v>
      </c>
      <c r="Q9" s="115">
        <v>564.12</v>
      </c>
      <c r="R9" s="115">
        <v>1128.25</v>
      </c>
      <c r="S9" s="119">
        <v>282.06</v>
      </c>
      <c r="T9" s="118"/>
      <c r="U9" s="115"/>
      <c r="V9" s="119">
        <v>11477.325000000001</v>
      </c>
    </row>
    <row r="10" spans="2:22" x14ac:dyDescent="0.25">
      <c r="B10" s="117" t="s">
        <v>221</v>
      </c>
      <c r="C10" s="118">
        <v>0</v>
      </c>
      <c r="D10" s="115">
        <v>0</v>
      </c>
      <c r="E10" s="115">
        <v>744.68</v>
      </c>
      <c r="F10" s="115">
        <v>0</v>
      </c>
      <c r="G10" s="115">
        <v>249.91</v>
      </c>
      <c r="H10" s="119">
        <v>0</v>
      </c>
      <c r="I10" s="118">
        <v>1998.96</v>
      </c>
      <c r="J10" s="115">
        <v>31.737500000000182</v>
      </c>
      <c r="K10" s="115">
        <v>1077.6099999999999</v>
      </c>
      <c r="L10" s="115">
        <v>0</v>
      </c>
      <c r="M10" s="115">
        <v>1922.08</v>
      </c>
      <c r="N10" s="119">
        <v>886.32889999999998</v>
      </c>
      <c r="O10" s="118">
        <v>243.42</v>
      </c>
      <c r="P10" s="115">
        <v>210.7</v>
      </c>
      <c r="Q10" s="115">
        <v>564.12</v>
      </c>
      <c r="R10" s="115">
        <v>1128.25</v>
      </c>
      <c r="S10" s="119">
        <v>282.06</v>
      </c>
      <c r="T10" s="118"/>
      <c r="U10" s="115"/>
      <c r="V10" s="119">
        <v>9339.8563999999988</v>
      </c>
    </row>
    <row r="11" spans="2:22" ht="15.75" thickBot="1" x14ac:dyDescent="0.3">
      <c r="B11" s="120"/>
      <c r="C11" s="118"/>
      <c r="D11" s="115"/>
      <c r="E11" s="115"/>
      <c r="F11" s="115"/>
      <c r="G11" s="115"/>
      <c r="H11" s="119"/>
      <c r="I11" s="118"/>
      <c r="J11" s="115"/>
      <c r="K11" s="115"/>
      <c r="L11" s="115"/>
      <c r="M11" s="115"/>
      <c r="N11" s="119"/>
      <c r="O11" s="118"/>
      <c r="P11" s="115"/>
      <c r="Q11" s="115"/>
      <c r="R11" s="115"/>
      <c r="S11" s="119"/>
      <c r="T11" s="118"/>
      <c r="U11" s="115"/>
      <c r="V11" s="119"/>
    </row>
    <row r="12" spans="2:22" ht="15.75" x14ac:dyDescent="0.25">
      <c r="B12" s="122" t="s">
        <v>227</v>
      </c>
      <c r="C12" s="123">
        <v>413.69</v>
      </c>
      <c r="D12" s="124">
        <v>0</v>
      </c>
      <c r="E12" s="124">
        <v>0</v>
      </c>
      <c r="F12" s="124">
        <v>0</v>
      </c>
      <c r="G12" s="124">
        <v>0</v>
      </c>
      <c r="H12" s="125">
        <v>0</v>
      </c>
      <c r="I12" s="123">
        <v>6080.2999999999993</v>
      </c>
      <c r="J12" s="124">
        <v>582.88450000000012</v>
      </c>
      <c r="K12" s="124">
        <v>3277.7999999999997</v>
      </c>
      <c r="L12" s="124">
        <v>0</v>
      </c>
      <c r="M12" s="124">
        <v>6037.75</v>
      </c>
      <c r="N12" s="125">
        <v>3125.228500000002</v>
      </c>
      <c r="O12" s="123">
        <v>1771.1499999999999</v>
      </c>
      <c r="P12" s="124">
        <v>940.19999999999993</v>
      </c>
      <c r="Q12" s="124">
        <v>1880.3999999999999</v>
      </c>
      <c r="R12" s="124">
        <v>3760.7999999999997</v>
      </c>
      <c r="S12" s="125">
        <v>940.19999999999993</v>
      </c>
      <c r="T12" s="123">
        <v>0</v>
      </c>
      <c r="U12" s="124">
        <v>0</v>
      </c>
      <c r="V12" s="125">
        <v>28810.402999999998</v>
      </c>
    </row>
    <row r="13" spans="2:22" x14ac:dyDescent="0.25">
      <c r="B13" s="117" t="s">
        <v>226</v>
      </c>
      <c r="C13" s="118">
        <v>0</v>
      </c>
      <c r="D13" s="115">
        <v>0</v>
      </c>
      <c r="E13" s="115">
        <v>0</v>
      </c>
      <c r="F13" s="115">
        <v>0</v>
      </c>
      <c r="G13" s="115">
        <v>0</v>
      </c>
      <c r="H13" s="119">
        <v>0</v>
      </c>
      <c r="I13" s="118">
        <v>1216.06</v>
      </c>
      <c r="J13" s="115">
        <v>116.57690000000002</v>
      </c>
      <c r="K13" s="115">
        <v>655.56</v>
      </c>
      <c r="L13" s="115">
        <v>0</v>
      </c>
      <c r="M13" s="115">
        <v>1207.55</v>
      </c>
      <c r="N13" s="119">
        <v>625.04570000000035</v>
      </c>
      <c r="O13" s="118">
        <v>376.08</v>
      </c>
      <c r="P13" s="115">
        <v>188.04</v>
      </c>
      <c r="Q13" s="115">
        <v>376.08</v>
      </c>
      <c r="R13" s="115">
        <v>752.16</v>
      </c>
      <c r="S13" s="119">
        <v>188.04</v>
      </c>
      <c r="T13" s="118"/>
      <c r="U13" s="115"/>
      <c r="V13" s="119">
        <v>5701.1926000000003</v>
      </c>
    </row>
    <row r="14" spans="2:22" x14ac:dyDescent="0.25">
      <c r="B14" s="117" t="s">
        <v>234</v>
      </c>
      <c r="C14" s="118">
        <v>0</v>
      </c>
      <c r="D14" s="115">
        <v>0</v>
      </c>
      <c r="E14" s="115">
        <v>0</v>
      </c>
      <c r="F14" s="115">
        <v>0</v>
      </c>
      <c r="G14" s="115">
        <v>0</v>
      </c>
      <c r="H14" s="119">
        <v>0</v>
      </c>
      <c r="I14" s="118">
        <v>1216.06</v>
      </c>
      <c r="J14" s="115">
        <v>116.57690000000002</v>
      </c>
      <c r="K14" s="115">
        <v>655.56</v>
      </c>
      <c r="L14" s="115">
        <v>0</v>
      </c>
      <c r="M14" s="115">
        <v>1207.55</v>
      </c>
      <c r="N14" s="119">
        <v>625.04570000000035</v>
      </c>
      <c r="O14" s="118">
        <v>376.08</v>
      </c>
      <c r="P14" s="115">
        <v>188.04</v>
      </c>
      <c r="Q14" s="115">
        <v>376.08</v>
      </c>
      <c r="R14" s="115">
        <v>752.16</v>
      </c>
      <c r="S14" s="119">
        <v>188.04</v>
      </c>
      <c r="T14" s="118"/>
      <c r="U14" s="115"/>
      <c r="V14" s="119">
        <v>5701.1926000000003</v>
      </c>
    </row>
    <row r="15" spans="2:22" x14ac:dyDescent="0.25">
      <c r="B15" s="117" t="s">
        <v>237</v>
      </c>
      <c r="C15" s="118">
        <v>0</v>
      </c>
      <c r="D15" s="115">
        <v>0</v>
      </c>
      <c r="E15" s="115">
        <v>0</v>
      </c>
      <c r="F15" s="115">
        <v>0</v>
      </c>
      <c r="G15" s="115">
        <v>0</v>
      </c>
      <c r="H15" s="119">
        <v>0</v>
      </c>
      <c r="I15" s="118">
        <v>1216.06</v>
      </c>
      <c r="J15" s="115">
        <v>116.57690000000002</v>
      </c>
      <c r="K15" s="115">
        <v>655.56</v>
      </c>
      <c r="L15" s="115">
        <v>0</v>
      </c>
      <c r="M15" s="115">
        <v>1207.55</v>
      </c>
      <c r="N15" s="119">
        <v>625.04570000000035</v>
      </c>
      <c r="O15" s="118">
        <v>376.08</v>
      </c>
      <c r="P15" s="115">
        <v>188.04</v>
      </c>
      <c r="Q15" s="115">
        <v>376.08</v>
      </c>
      <c r="R15" s="115">
        <v>752.16</v>
      </c>
      <c r="S15" s="119">
        <v>188.04</v>
      </c>
      <c r="T15" s="118"/>
      <c r="U15" s="115"/>
      <c r="V15" s="119">
        <v>5701.1926000000003</v>
      </c>
    </row>
    <row r="16" spans="2:22" x14ac:dyDescent="0.25">
      <c r="B16" s="117" t="s">
        <v>246</v>
      </c>
      <c r="C16" s="118">
        <v>413.69</v>
      </c>
      <c r="D16" s="115">
        <v>0</v>
      </c>
      <c r="E16" s="115">
        <v>0</v>
      </c>
      <c r="F16" s="115">
        <v>0</v>
      </c>
      <c r="G16" s="115">
        <v>0</v>
      </c>
      <c r="H16" s="119">
        <v>0</v>
      </c>
      <c r="I16" s="118">
        <v>1216.06</v>
      </c>
      <c r="J16" s="115">
        <v>116.57690000000002</v>
      </c>
      <c r="K16" s="115">
        <v>655.56</v>
      </c>
      <c r="L16" s="115">
        <v>0</v>
      </c>
      <c r="M16" s="115">
        <v>1207.55</v>
      </c>
      <c r="N16" s="119">
        <v>625.04570000000035</v>
      </c>
      <c r="O16" s="118">
        <v>266.83</v>
      </c>
      <c r="P16" s="115">
        <v>188.04</v>
      </c>
      <c r="Q16" s="115">
        <v>376.08</v>
      </c>
      <c r="R16" s="115">
        <v>752.16</v>
      </c>
      <c r="S16" s="119">
        <v>188.04</v>
      </c>
      <c r="T16" s="118"/>
      <c r="U16" s="115"/>
      <c r="V16" s="119">
        <v>6005.6325999999999</v>
      </c>
    </row>
    <row r="17" spans="2:22" x14ac:dyDescent="0.25">
      <c r="B17" s="117" t="s">
        <v>321</v>
      </c>
      <c r="C17" s="118">
        <v>0</v>
      </c>
      <c r="D17" s="115">
        <v>0</v>
      </c>
      <c r="E17" s="115">
        <v>0</v>
      </c>
      <c r="F17" s="115">
        <v>0</v>
      </c>
      <c r="G17" s="115">
        <v>0</v>
      </c>
      <c r="H17" s="119">
        <v>0</v>
      </c>
      <c r="I17" s="118">
        <v>1216.06</v>
      </c>
      <c r="J17" s="115">
        <v>116.57690000000002</v>
      </c>
      <c r="K17" s="115">
        <v>655.56</v>
      </c>
      <c r="L17" s="115">
        <v>0</v>
      </c>
      <c r="M17" s="115">
        <v>1207.55</v>
      </c>
      <c r="N17" s="119">
        <v>625.04570000000035</v>
      </c>
      <c r="O17" s="118">
        <v>376.08</v>
      </c>
      <c r="P17" s="115">
        <v>188.04</v>
      </c>
      <c r="Q17" s="115">
        <v>376.08</v>
      </c>
      <c r="R17" s="115">
        <v>752.16</v>
      </c>
      <c r="S17" s="119">
        <v>188.04</v>
      </c>
      <c r="T17" s="118"/>
      <c r="U17" s="115"/>
      <c r="V17" s="119">
        <v>5701.1926000000003</v>
      </c>
    </row>
    <row r="18" spans="2:22" ht="15.75" thickBot="1" x14ac:dyDescent="0.3">
      <c r="B18" s="120"/>
      <c r="C18" s="118"/>
      <c r="D18" s="115"/>
      <c r="E18" s="115"/>
      <c r="F18" s="115"/>
      <c r="G18" s="115"/>
      <c r="H18" s="119"/>
      <c r="I18" s="118"/>
      <c r="J18" s="115"/>
      <c r="K18" s="115"/>
      <c r="L18" s="115"/>
      <c r="M18" s="115"/>
      <c r="N18" s="119"/>
      <c r="O18" s="118"/>
      <c r="P18" s="115"/>
      <c r="Q18" s="115"/>
      <c r="R18" s="115"/>
      <c r="S18" s="119"/>
      <c r="T18" s="118"/>
      <c r="U18" s="115"/>
      <c r="V18" s="119"/>
    </row>
    <row r="19" spans="2:22" s="150" customFormat="1" x14ac:dyDescent="0.25">
      <c r="B19" s="149" t="s">
        <v>222</v>
      </c>
      <c r="C19" s="123">
        <v>0</v>
      </c>
      <c r="D19" s="124">
        <v>0</v>
      </c>
      <c r="E19" s="124">
        <v>11874.98</v>
      </c>
      <c r="F19" s="124">
        <v>6873.4839999999976</v>
      </c>
      <c r="G19" s="124">
        <v>6937.4900000000007</v>
      </c>
      <c r="H19" s="124">
        <v>4329.1124999999993</v>
      </c>
      <c r="I19" s="123">
        <v>13376.659999999996</v>
      </c>
      <c r="J19" s="124">
        <v>1282.3459000000003</v>
      </c>
      <c r="K19" s="124">
        <v>7211.159999999998</v>
      </c>
      <c r="L19" s="124">
        <v>0</v>
      </c>
      <c r="M19" s="124">
        <v>13283.049999999997</v>
      </c>
      <c r="N19" s="124">
        <v>6875.5027000000055</v>
      </c>
      <c r="O19" s="123">
        <v>3663.6799999999994</v>
      </c>
      <c r="P19" s="124">
        <v>1954.6799999999998</v>
      </c>
      <c r="Q19" s="124">
        <v>4136.88</v>
      </c>
      <c r="R19" s="124">
        <v>8273.76</v>
      </c>
      <c r="S19" s="125">
        <v>2068.44</v>
      </c>
      <c r="T19" s="123">
        <v>0</v>
      </c>
      <c r="U19" s="124">
        <v>0</v>
      </c>
      <c r="V19" s="125">
        <v>92141.225099999996</v>
      </c>
    </row>
    <row r="20" spans="2:22" x14ac:dyDescent="0.25">
      <c r="B20" s="117" t="s">
        <v>220</v>
      </c>
      <c r="C20" s="118">
        <v>0</v>
      </c>
      <c r="D20" s="115">
        <v>0</v>
      </c>
      <c r="E20" s="115">
        <v>989.83</v>
      </c>
      <c r="F20" s="115">
        <v>0</v>
      </c>
      <c r="G20" s="115">
        <v>340.94</v>
      </c>
      <c r="H20" s="119">
        <v>0</v>
      </c>
      <c r="I20" s="118">
        <v>1216.06</v>
      </c>
      <c r="J20" s="115">
        <v>116.57690000000002</v>
      </c>
      <c r="K20" s="115">
        <v>655.56</v>
      </c>
      <c r="L20" s="115">
        <v>0</v>
      </c>
      <c r="M20" s="115">
        <v>1207.55</v>
      </c>
      <c r="N20" s="119">
        <v>625.04570000000035</v>
      </c>
      <c r="O20" s="118">
        <v>376.08</v>
      </c>
      <c r="P20" s="115">
        <v>188.04</v>
      </c>
      <c r="Q20" s="115">
        <v>376.08</v>
      </c>
      <c r="R20" s="115">
        <v>752.16</v>
      </c>
      <c r="S20" s="119">
        <v>188.04</v>
      </c>
      <c r="T20" s="118"/>
      <c r="U20" s="115"/>
      <c r="V20" s="119">
        <v>7031.9625999999998</v>
      </c>
    </row>
    <row r="21" spans="2:22" x14ac:dyDescent="0.25">
      <c r="B21" s="117" t="s">
        <v>223</v>
      </c>
      <c r="C21" s="118">
        <v>0</v>
      </c>
      <c r="D21" s="115">
        <v>0</v>
      </c>
      <c r="E21" s="115">
        <v>333.89</v>
      </c>
      <c r="F21" s="115">
        <v>259.14490000000001</v>
      </c>
      <c r="G21" s="115">
        <v>1638.9</v>
      </c>
      <c r="H21" s="119">
        <v>103.75410000000011</v>
      </c>
      <c r="I21" s="118">
        <v>1216.06</v>
      </c>
      <c r="J21" s="115">
        <v>116.57690000000002</v>
      </c>
      <c r="K21" s="115">
        <v>655.56</v>
      </c>
      <c r="L21" s="115">
        <v>0</v>
      </c>
      <c r="M21" s="115">
        <v>1207.55</v>
      </c>
      <c r="N21" s="119">
        <v>625.04570000000035</v>
      </c>
      <c r="O21" s="118">
        <v>376.08</v>
      </c>
      <c r="P21" s="115">
        <v>131.16</v>
      </c>
      <c r="Q21" s="115">
        <v>376.08</v>
      </c>
      <c r="R21" s="115">
        <v>752.16</v>
      </c>
      <c r="S21" s="119">
        <v>188.04</v>
      </c>
      <c r="T21" s="118"/>
      <c r="U21" s="115"/>
      <c r="V21" s="119">
        <v>7980.0016000000005</v>
      </c>
    </row>
    <row r="22" spans="2:22" x14ac:dyDescent="0.25">
      <c r="B22" s="117" t="s">
        <v>225</v>
      </c>
      <c r="C22" s="118">
        <v>0</v>
      </c>
      <c r="D22" s="115">
        <v>0</v>
      </c>
      <c r="E22" s="115">
        <v>1597.17</v>
      </c>
      <c r="F22" s="115">
        <v>784.89449999999988</v>
      </c>
      <c r="G22" s="115">
        <v>0</v>
      </c>
      <c r="H22" s="119">
        <v>0</v>
      </c>
      <c r="I22" s="118">
        <v>1216.06</v>
      </c>
      <c r="J22" s="115">
        <v>116.57690000000002</v>
      </c>
      <c r="K22" s="115">
        <v>655.56</v>
      </c>
      <c r="L22" s="115">
        <v>0</v>
      </c>
      <c r="M22" s="115">
        <v>1207.55</v>
      </c>
      <c r="N22" s="119">
        <v>625.04570000000035</v>
      </c>
      <c r="O22" s="118">
        <v>376.08</v>
      </c>
      <c r="P22" s="115">
        <v>131.16</v>
      </c>
      <c r="Q22" s="115">
        <v>376.08</v>
      </c>
      <c r="R22" s="115">
        <v>752.16</v>
      </c>
      <c r="S22" s="119">
        <v>188.04</v>
      </c>
      <c r="T22" s="118"/>
      <c r="U22" s="115"/>
      <c r="V22" s="119">
        <v>8026.3770999999997</v>
      </c>
    </row>
    <row r="23" spans="2:22" x14ac:dyDescent="0.25">
      <c r="B23" s="117" t="s">
        <v>235</v>
      </c>
      <c r="C23" s="118">
        <v>0</v>
      </c>
      <c r="D23" s="115">
        <v>0</v>
      </c>
      <c r="E23" s="115">
        <v>0</v>
      </c>
      <c r="F23" s="115">
        <v>0</v>
      </c>
      <c r="G23" s="115">
        <v>0</v>
      </c>
      <c r="H23" s="119">
        <v>0</v>
      </c>
      <c r="I23" s="118">
        <v>1216.06</v>
      </c>
      <c r="J23" s="115">
        <v>116.57690000000002</v>
      </c>
      <c r="K23" s="115">
        <v>655.56</v>
      </c>
      <c r="L23" s="115">
        <v>0</v>
      </c>
      <c r="M23" s="115">
        <v>1207.55</v>
      </c>
      <c r="N23" s="119">
        <v>625.04570000000035</v>
      </c>
      <c r="O23" s="118">
        <v>376.08</v>
      </c>
      <c r="P23" s="115">
        <v>188.04</v>
      </c>
      <c r="Q23" s="115">
        <v>376.08</v>
      </c>
      <c r="R23" s="115">
        <v>752.16</v>
      </c>
      <c r="S23" s="119">
        <v>188.04</v>
      </c>
      <c r="T23" s="118"/>
      <c r="U23" s="115"/>
      <c r="V23" s="119">
        <v>5701.1926000000003</v>
      </c>
    </row>
    <row r="24" spans="2:22" x14ac:dyDescent="0.25">
      <c r="B24" s="117" t="s">
        <v>238</v>
      </c>
      <c r="C24" s="118">
        <v>0</v>
      </c>
      <c r="D24" s="115">
        <v>0</v>
      </c>
      <c r="E24" s="115">
        <v>1638.9</v>
      </c>
      <c r="F24" s="115">
        <v>1638.9026999999996</v>
      </c>
      <c r="G24" s="115">
        <v>1638.9</v>
      </c>
      <c r="H24" s="119">
        <v>819.26349999999957</v>
      </c>
      <c r="I24" s="118">
        <v>1216.06</v>
      </c>
      <c r="J24" s="115">
        <v>116.57690000000002</v>
      </c>
      <c r="K24" s="115">
        <v>655.56</v>
      </c>
      <c r="L24" s="115">
        <v>0</v>
      </c>
      <c r="M24" s="115">
        <v>1207.55</v>
      </c>
      <c r="N24" s="119">
        <v>625.04570000000035</v>
      </c>
      <c r="O24" s="118">
        <v>0</v>
      </c>
      <c r="P24" s="115">
        <v>188.04</v>
      </c>
      <c r="Q24" s="115">
        <v>376.08</v>
      </c>
      <c r="R24" s="115">
        <v>752.16</v>
      </c>
      <c r="S24" s="119">
        <v>188.04</v>
      </c>
      <c r="T24" s="118"/>
      <c r="U24" s="115"/>
      <c r="V24" s="119">
        <v>11061.078799999999</v>
      </c>
    </row>
    <row r="25" spans="2:22" x14ac:dyDescent="0.25">
      <c r="B25" s="117" t="s">
        <v>240</v>
      </c>
      <c r="C25" s="118">
        <v>0</v>
      </c>
      <c r="D25" s="115">
        <v>0</v>
      </c>
      <c r="E25" s="115">
        <v>1638.9</v>
      </c>
      <c r="F25" s="115">
        <v>118.82269999999971</v>
      </c>
      <c r="G25" s="115">
        <v>0</v>
      </c>
      <c r="H25" s="119">
        <v>0</v>
      </c>
      <c r="I25" s="118">
        <v>1216.06</v>
      </c>
      <c r="J25" s="115">
        <v>116.57690000000002</v>
      </c>
      <c r="K25" s="115">
        <v>655.56</v>
      </c>
      <c r="L25" s="115">
        <v>0</v>
      </c>
      <c r="M25" s="115">
        <v>1207.55</v>
      </c>
      <c r="N25" s="119">
        <v>625.04570000000035</v>
      </c>
      <c r="O25" s="118">
        <v>376.08</v>
      </c>
      <c r="P25" s="115">
        <v>188.04</v>
      </c>
      <c r="Q25" s="115">
        <v>376.08</v>
      </c>
      <c r="R25" s="115">
        <v>752.16</v>
      </c>
      <c r="S25" s="119">
        <v>188.04</v>
      </c>
      <c r="T25" s="118"/>
      <c r="U25" s="115"/>
      <c r="V25" s="119">
        <v>7458.9152999999997</v>
      </c>
    </row>
    <row r="26" spans="2:22" x14ac:dyDescent="0.25">
      <c r="B26" s="117" t="s">
        <v>241</v>
      </c>
      <c r="C26" s="118">
        <v>0</v>
      </c>
      <c r="D26" s="115">
        <v>0</v>
      </c>
      <c r="E26" s="115">
        <v>188.04</v>
      </c>
      <c r="F26" s="115">
        <v>0</v>
      </c>
      <c r="G26" s="115">
        <v>203.79</v>
      </c>
      <c r="H26" s="119">
        <v>0</v>
      </c>
      <c r="I26" s="118">
        <v>1216.06</v>
      </c>
      <c r="J26" s="115">
        <v>116.57690000000002</v>
      </c>
      <c r="K26" s="115">
        <v>655.56</v>
      </c>
      <c r="L26" s="115">
        <v>0</v>
      </c>
      <c r="M26" s="115">
        <v>1207.55</v>
      </c>
      <c r="N26" s="119">
        <v>625.04570000000035</v>
      </c>
      <c r="O26" s="118">
        <v>278.95999999999998</v>
      </c>
      <c r="P26" s="115">
        <v>188.04</v>
      </c>
      <c r="Q26" s="115">
        <v>376.08</v>
      </c>
      <c r="R26" s="115">
        <v>752.16</v>
      </c>
      <c r="S26" s="119">
        <v>188.04</v>
      </c>
      <c r="T26" s="118"/>
      <c r="U26" s="115"/>
      <c r="V26" s="119">
        <v>5995.9026000000003</v>
      </c>
    </row>
    <row r="27" spans="2:22" x14ac:dyDescent="0.25">
      <c r="B27" s="117" t="s">
        <v>242</v>
      </c>
      <c r="C27" s="118">
        <v>0</v>
      </c>
      <c r="D27" s="115">
        <v>0</v>
      </c>
      <c r="E27" s="115">
        <v>1460.89</v>
      </c>
      <c r="F27" s="115">
        <v>625.20309999999972</v>
      </c>
      <c r="G27" s="115">
        <v>321.2</v>
      </c>
      <c r="H27" s="119">
        <v>49.47950000000003</v>
      </c>
      <c r="I27" s="118">
        <v>1216.06</v>
      </c>
      <c r="J27" s="115">
        <v>116.57690000000002</v>
      </c>
      <c r="K27" s="115">
        <v>655.56</v>
      </c>
      <c r="L27" s="115">
        <v>0</v>
      </c>
      <c r="M27" s="115">
        <v>1207.55</v>
      </c>
      <c r="N27" s="119">
        <v>625.04570000000035</v>
      </c>
      <c r="O27" s="118">
        <v>376.08</v>
      </c>
      <c r="P27" s="115">
        <v>188.04</v>
      </c>
      <c r="Q27" s="115">
        <v>376.08</v>
      </c>
      <c r="R27" s="115">
        <v>752.16</v>
      </c>
      <c r="S27" s="119">
        <v>188.04</v>
      </c>
      <c r="T27" s="118"/>
      <c r="U27" s="115"/>
      <c r="V27" s="119">
        <v>8157.9651999999996</v>
      </c>
    </row>
    <row r="28" spans="2:22" x14ac:dyDescent="0.25">
      <c r="B28" s="117" t="s">
        <v>245</v>
      </c>
      <c r="C28" s="118">
        <v>0</v>
      </c>
      <c r="D28" s="115">
        <v>0</v>
      </c>
      <c r="E28" s="115">
        <v>1324.06</v>
      </c>
      <c r="F28" s="115">
        <v>390.09069999999974</v>
      </c>
      <c r="G28" s="115">
        <v>0</v>
      </c>
      <c r="H28" s="119">
        <v>0</v>
      </c>
      <c r="I28" s="118">
        <v>1216.06</v>
      </c>
      <c r="J28" s="115">
        <v>116.57690000000002</v>
      </c>
      <c r="K28" s="115">
        <v>655.56</v>
      </c>
      <c r="L28" s="115">
        <v>0</v>
      </c>
      <c r="M28" s="115">
        <v>1207.55</v>
      </c>
      <c r="N28" s="119">
        <v>625.04570000000035</v>
      </c>
      <c r="O28" s="118">
        <v>376.08</v>
      </c>
      <c r="P28" s="115">
        <v>188.04</v>
      </c>
      <c r="Q28" s="115">
        <v>376.08</v>
      </c>
      <c r="R28" s="115">
        <v>752.16</v>
      </c>
      <c r="S28" s="119">
        <v>188.04</v>
      </c>
      <c r="T28" s="118"/>
      <c r="U28" s="115"/>
      <c r="V28" s="119">
        <v>7415.3432999999995</v>
      </c>
    </row>
    <row r="29" spans="2:22" x14ac:dyDescent="0.25">
      <c r="B29" s="117" t="s">
        <v>281</v>
      </c>
      <c r="C29" s="118">
        <v>0</v>
      </c>
      <c r="D29" s="115">
        <v>0</v>
      </c>
      <c r="E29" s="115">
        <v>1638.9</v>
      </c>
      <c r="F29" s="115">
        <v>1160.3426999999997</v>
      </c>
      <c r="G29" s="115">
        <v>1498.65</v>
      </c>
      <c r="H29" s="119">
        <v>1581.9426999999996</v>
      </c>
      <c r="I29" s="118">
        <v>1216.06</v>
      </c>
      <c r="J29" s="115">
        <v>116.57690000000002</v>
      </c>
      <c r="K29" s="115">
        <v>655.56</v>
      </c>
      <c r="L29" s="115">
        <v>0</v>
      </c>
      <c r="M29" s="115">
        <v>1207.55</v>
      </c>
      <c r="N29" s="119">
        <v>625.04570000000035</v>
      </c>
      <c r="O29" s="118">
        <v>376.08</v>
      </c>
      <c r="P29" s="115">
        <v>188.04</v>
      </c>
      <c r="Q29" s="115">
        <v>376.08</v>
      </c>
      <c r="R29" s="115">
        <v>752.16</v>
      </c>
      <c r="S29" s="119">
        <v>188.04</v>
      </c>
      <c r="T29" s="118"/>
      <c r="U29" s="115"/>
      <c r="V29" s="119">
        <v>11581.028</v>
      </c>
    </row>
    <row r="30" spans="2:22" x14ac:dyDescent="0.25">
      <c r="B30" s="117" t="s">
        <v>285</v>
      </c>
      <c r="C30" s="118">
        <v>0</v>
      </c>
      <c r="D30" s="115">
        <v>0</v>
      </c>
      <c r="E30" s="115">
        <v>1064.4000000000001</v>
      </c>
      <c r="F30" s="115">
        <v>1896.0826999999999</v>
      </c>
      <c r="G30" s="115">
        <v>1295.1099999999999</v>
      </c>
      <c r="H30" s="119">
        <v>1774.6727000000001</v>
      </c>
      <c r="I30" s="118">
        <v>1216.06</v>
      </c>
      <c r="J30" s="115">
        <v>116.57690000000002</v>
      </c>
      <c r="K30" s="115">
        <v>655.56</v>
      </c>
      <c r="L30" s="115">
        <v>0</v>
      </c>
      <c r="M30" s="115">
        <v>1207.55</v>
      </c>
      <c r="N30" s="119">
        <v>625.04570000000035</v>
      </c>
      <c r="O30" s="118">
        <v>376.08</v>
      </c>
      <c r="P30" s="115">
        <v>188.04</v>
      </c>
      <c r="Q30" s="115">
        <v>376.08</v>
      </c>
      <c r="R30" s="115">
        <v>752.16</v>
      </c>
      <c r="S30" s="119">
        <v>188.04</v>
      </c>
      <c r="T30" s="118"/>
      <c r="U30" s="115"/>
      <c r="V30" s="119">
        <v>11731.458000000001</v>
      </c>
    </row>
    <row r="31" spans="2:22" ht="15.75" thickBot="1" x14ac:dyDescent="0.3">
      <c r="B31" s="120"/>
      <c r="C31" s="118"/>
      <c r="D31" s="115"/>
      <c r="E31" s="115"/>
      <c r="F31" s="115"/>
      <c r="G31" s="115"/>
      <c r="H31" s="119"/>
      <c r="I31" s="118"/>
      <c r="J31" s="115"/>
      <c r="K31" s="115"/>
      <c r="L31" s="115"/>
      <c r="M31" s="115"/>
      <c r="N31" s="119"/>
      <c r="O31" s="118"/>
      <c r="P31" s="115"/>
      <c r="Q31" s="115"/>
      <c r="R31" s="115"/>
      <c r="S31" s="119"/>
      <c r="T31" s="118"/>
      <c r="U31" s="115"/>
      <c r="V31" s="119"/>
    </row>
    <row r="32" spans="2:22" x14ac:dyDescent="0.25">
      <c r="B32" s="106" t="s">
        <v>229</v>
      </c>
      <c r="C32" s="107">
        <v>0</v>
      </c>
      <c r="D32" s="108">
        <v>0</v>
      </c>
      <c r="E32" s="108">
        <v>1311.12</v>
      </c>
      <c r="F32" s="108">
        <v>935.04210000000012</v>
      </c>
      <c r="G32" s="108">
        <v>1311.12</v>
      </c>
      <c r="H32" s="109">
        <v>1031.1651000000002</v>
      </c>
      <c r="I32" s="107">
        <v>3648.18</v>
      </c>
      <c r="J32" s="108">
        <v>349.73070000000007</v>
      </c>
      <c r="K32" s="108">
        <v>1966.6799999999998</v>
      </c>
      <c r="L32" s="108">
        <v>0</v>
      </c>
      <c r="M32" s="108">
        <v>3622.6499999999996</v>
      </c>
      <c r="N32" s="109">
        <v>1875.1371000000011</v>
      </c>
      <c r="O32" s="107">
        <v>655.04</v>
      </c>
      <c r="P32" s="108">
        <v>512.88</v>
      </c>
      <c r="Q32" s="108">
        <v>1128.24</v>
      </c>
      <c r="R32" s="108">
        <v>2256.48</v>
      </c>
      <c r="S32" s="109">
        <v>564.12</v>
      </c>
      <c r="T32" s="107">
        <v>0</v>
      </c>
      <c r="U32" s="108">
        <v>0</v>
      </c>
      <c r="V32" s="109">
        <v>21167.585000000003</v>
      </c>
    </row>
    <row r="33" spans="2:22" x14ac:dyDescent="0.25">
      <c r="B33" s="117" t="s">
        <v>228</v>
      </c>
      <c r="C33" s="118">
        <v>0</v>
      </c>
      <c r="D33" s="115">
        <v>0</v>
      </c>
      <c r="E33" s="115">
        <v>1311.12</v>
      </c>
      <c r="F33" s="115">
        <v>935.04210000000012</v>
      </c>
      <c r="G33" s="115">
        <v>1311.12</v>
      </c>
      <c r="H33" s="119">
        <v>1031.1651000000002</v>
      </c>
      <c r="I33" s="118">
        <v>1216.06</v>
      </c>
      <c r="J33" s="115">
        <v>116.57690000000002</v>
      </c>
      <c r="K33" s="115">
        <v>655.56</v>
      </c>
      <c r="L33" s="115">
        <v>0</v>
      </c>
      <c r="M33" s="115">
        <v>1207.55</v>
      </c>
      <c r="N33" s="119">
        <v>625.04570000000035</v>
      </c>
      <c r="O33" s="118">
        <v>376.08</v>
      </c>
      <c r="P33" s="115">
        <v>188.04</v>
      </c>
      <c r="Q33" s="115">
        <v>376.08</v>
      </c>
      <c r="R33" s="115">
        <v>752.16</v>
      </c>
      <c r="S33" s="119">
        <v>188.04</v>
      </c>
      <c r="T33" s="118"/>
      <c r="U33" s="115"/>
      <c r="V33" s="119">
        <v>10289.639800000001</v>
      </c>
    </row>
    <row r="34" spans="2:22" x14ac:dyDescent="0.25">
      <c r="B34" s="117" t="s">
        <v>236</v>
      </c>
      <c r="C34" s="118">
        <v>0</v>
      </c>
      <c r="D34" s="115">
        <v>0</v>
      </c>
      <c r="E34" s="115">
        <v>0</v>
      </c>
      <c r="F34" s="115">
        <v>0</v>
      </c>
      <c r="G34" s="115">
        <v>0</v>
      </c>
      <c r="H34" s="119">
        <v>0</v>
      </c>
      <c r="I34" s="118">
        <v>1216.06</v>
      </c>
      <c r="J34" s="115">
        <v>116.57690000000002</v>
      </c>
      <c r="K34" s="115">
        <v>655.56</v>
      </c>
      <c r="L34" s="115">
        <v>0</v>
      </c>
      <c r="M34" s="115">
        <v>1207.55</v>
      </c>
      <c r="N34" s="119">
        <v>625.04570000000035</v>
      </c>
      <c r="O34" s="118">
        <v>0</v>
      </c>
      <c r="P34" s="115">
        <v>136.80000000000001</v>
      </c>
      <c r="Q34" s="115">
        <v>376.08</v>
      </c>
      <c r="R34" s="115">
        <v>752.16</v>
      </c>
      <c r="S34" s="119">
        <v>188.04</v>
      </c>
      <c r="T34" s="118"/>
      <c r="U34" s="115"/>
      <c r="V34" s="119">
        <v>5273.8726000000006</v>
      </c>
    </row>
    <row r="35" spans="2:22" x14ac:dyDescent="0.25">
      <c r="B35" s="117" t="s">
        <v>322</v>
      </c>
      <c r="C35" s="118">
        <v>0</v>
      </c>
      <c r="D35" s="115">
        <v>0</v>
      </c>
      <c r="E35" s="115">
        <v>0</v>
      </c>
      <c r="F35" s="115">
        <v>0</v>
      </c>
      <c r="G35" s="115">
        <v>0</v>
      </c>
      <c r="H35" s="119">
        <v>0</v>
      </c>
      <c r="I35" s="118">
        <v>1216.06</v>
      </c>
      <c r="J35" s="115">
        <v>116.57690000000002</v>
      </c>
      <c r="K35" s="115">
        <v>655.56</v>
      </c>
      <c r="L35" s="115">
        <v>0</v>
      </c>
      <c r="M35" s="115">
        <v>1207.55</v>
      </c>
      <c r="N35" s="119">
        <v>625.04570000000035</v>
      </c>
      <c r="O35" s="118">
        <v>278.95999999999998</v>
      </c>
      <c r="P35" s="115">
        <v>188.04</v>
      </c>
      <c r="Q35" s="115">
        <v>376.08</v>
      </c>
      <c r="R35" s="115">
        <v>752.16</v>
      </c>
      <c r="S35" s="119">
        <v>188.04</v>
      </c>
      <c r="T35" s="118"/>
      <c r="U35" s="115"/>
      <c r="V35" s="119">
        <v>5604.0726000000004</v>
      </c>
    </row>
    <row r="36" spans="2:22" x14ac:dyDescent="0.25">
      <c r="B36" s="120"/>
      <c r="C36" s="118"/>
      <c r="D36" s="115"/>
      <c r="E36" s="115"/>
      <c r="F36" s="115"/>
      <c r="G36" s="115"/>
      <c r="H36" s="119"/>
      <c r="I36" s="118"/>
      <c r="J36" s="115"/>
      <c r="K36" s="115"/>
      <c r="L36" s="115"/>
      <c r="M36" s="115"/>
      <c r="N36" s="119"/>
      <c r="O36" s="118"/>
      <c r="P36" s="115"/>
      <c r="Q36" s="115"/>
      <c r="R36" s="115"/>
      <c r="S36" s="119"/>
      <c r="T36" s="118"/>
      <c r="U36" s="115"/>
      <c r="V36" s="119"/>
    </row>
    <row r="37" spans="2:22" ht="15.75" thickBot="1" x14ac:dyDescent="0.3">
      <c r="B37" s="110" t="s">
        <v>408</v>
      </c>
      <c r="C37" s="111">
        <v>618.26</v>
      </c>
      <c r="D37" s="112">
        <v>0</v>
      </c>
      <c r="E37" s="112">
        <v>17885.089999999997</v>
      </c>
      <c r="F37" s="112">
        <v>9728.5974999999962</v>
      </c>
      <c r="G37" s="112">
        <v>11040.44</v>
      </c>
      <c r="H37" s="113">
        <v>6079.9131999999991</v>
      </c>
      <c r="I37" s="111">
        <v>29102.019999999997</v>
      </c>
      <c r="J37" s="112">
        <v>2310.173600000001</v>
      </c>
      <c r="K37" s="112">
        <v>15688.469999999998</v>
      </c>
      <c r="L37" s="112">
        <v>0</v>
      </c>
      <c r="M37" s="112">
        <v>28709.689999999995</v>
      </c>
      <c r="N37" s="113">
        <v>14534.855000000009</v>
      </c>
      <c r="O37" s="111">
        <v>7311.1899999999987</v>
      </c>
      <c r="P37" s="112">
        <v>4107.2</v>
      </c>
      <c r="Q37" s="112">
        <v>8837.8799999999992</v>
      </c>
      <c r="R37" s="112">
        <v>17675.79</v>
      </c>
      <c r="S37" s="113">
        <v>4418.9399999999996</v>
      </c>
      <c r="T37" s="111">
        <v>0</v>
      </c>
      <c r="U37" s="112">
        <v>0</v>
      </c>
      <c r="V37" s="113">
        <v>178048.50930000001</v>
      </c>
    </row>
    <row r="38" spans="2:22" x14ac:dyDescent="0.25"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</row>
    <row r="39" spans="2:22" x14ac:dyDescent="0.25"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spans="2:22" x14ac:dyDescent="0.25"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</row>
    <row r="41" spans="2:22" x14ac:dyDescent="0.25"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</row>
    <row r="42" spans="2:22" x14ac:dyDescent="0.25"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spans="2:22" x14ac:dyDescent="0.25">
      <c r="C43"/>
      <c r="D43"/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 spans="2:22" x14ac:dyDescent="0.25">
      <c r="C44"/>
      <c r="D44"/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 spans="2:22" x14ac:dyDescent="0.25">
      <c r="C45"/>
      <c r="D45"/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 spans="2:22" x14ac:dyDescent="0.25"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2:22" x14ac:dyDescent="0.25"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2:22" x14ac:dyDescent="0.25"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4">
    <mergeCell ref="O4:S4"/>
    <mergeCell ref="T4:V4"/>
    <mergeCell ref="C4:H4"/>
    <mergeCell ref="I4:N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C124-D83B-4C5B-A6A1-024624B16BE6}">
  <dimension ref="B2:V99"/>
  <sheetViews>
    <sheetView showGridLines="0" zoomScale="85" zoomScaleNormal="85" workbookViewId="0">
      <selection activeCell="A3" sqref="A3"/>
    </sheetView>
  </sheetViews>
  <sheetFormatPr defaultRowHeight="15" x14ac:dyDescent="0.25"/>
  <cols>
    <col min="1" max="1" width="3.5703125" customWidth="1"/>
    <col min="2" max="2" width="51.85546875" bestFit="1" customWidth="1"/>
    <col min="3" max="3" width="19" style="54" bestFit="1" customWidth="1"/>
    <col min="4" max="4" width="14.140625" style="54" bestFit="1" customWidth="1"/>
    <col min="5" max="5" width="18.5703125" style="54" bestFit="1" customWidth="1"/>
    <col min="6" max="6" width="13.7109375" style="54" bestFit="1" customWidth="1"/>
    <col min="7" max="7" width="17.42578125" style="54" bestFit="1" customWidth="1"/>
    <col min="8" max="8" width="12.42578125" style="54" bestFit="1" customWidth="1"/>
    <col min="9" max="9" width="18.5703125" style="54" bestFit="1" customWidth="1"/>
    <col min="10" max="10" width="13.7109375" style="54" bestFit="1" customWidth="1"/>
    <col min="11" max="11" width="21.42578125" style="54" bestFit="1" customWidth="1"/>
    <col min="12" max="12" width="16.42578125" style="54" bestFit="1" customWidth="1"/>
    <col min="13" max="13" width="28.5703125" style="54" bestFit="1" customWidth="1"/>
    <col min="14" max="14" width="23.7109375" style="54" bestFit="1" customWidth="1"/>
    <col min="15" max="15" width="10.7109375" style="54" bestFit="1" customWidth="1"/>
    <col min="16" max="16" width="16.28515625" style="54" bestFit="1" customWidth="1"/>
    <col min="17" max="17" width="12.85546875" style="54" bestFit="1" customWidth="1"/>
    <col min="18" max="18" width="27.7109375" style="54" bestFit="1" customWidth="1"/>
    <col min="19" max="19" width="10.7109375" style="54" bestFit="1" customWidth="1"/>
    <col min="20" max="20" width="15.5703125" style="54" bestFit="1" customWidth="1"/>
    <col min="21" max="21" width="14.42578125" bestFit="1" customWidth="1"/>
    <col min="22" max="22" width="18.140625" bestFit="1" customWidth="1"/>
  </cols>
  <sheetData>
    <row r="2" spans="2:22" ht="26.25" x14ac:dyDescent="0.4">
      <c r="B2" s="53" t="s">
        <v>677</v>
      </c>
      <c r="C2" s="114"/>
      <c r="J2" s="91"/>
    </row>
    <row r="3" spans="2:22" ht="29.25" customHeight="1" thickBot="1" x14ac:dyDescent="0.45">
      <c r="C3" s="116"/>
      <c r="D3" s="116"/>
      <c r="E3" s="116"/>
      <c r="F3" s="116"/>
      <c r="G3" s="116"/>
      <c r="H3" s="116"/>
    </row>
    <row r="4" spans="2:22" ht="16.5" thickTop="1" thickBot="1" x14ac:dyDescent="0.3">
      <c r="C4" s="127" t="s">
        <v>661</v>
      </c>
      <c r="D4" s="128"/>
      <c r="E4" s="128"/>
      <c r="F4" s="128"/>
      <c r="G4" s="128"/>
      <c r="H4" s="129"/>
      <c r="I4" s="127" t="s">
        <v>662</v>
      </c>
      <c r="J4" s="128"/>
      <c r="K4" s="128"/>
      <c r="L4" s="128"/>
      <c r="M4" s="128"/>
      <c r="N4" s="129"/>
      <c r="O4" s="127" t="s">
        <v>663</v>
      </c>
      <c r="P4" s="128"/>
      <c r="Q4" s="128"/>
      <c r="R4" s="128"/>
      <c r="S4" s="129"/>
      <c r="T4" s="127" t="s">
        <v>664</v>
      </c>
      <c r="U4" s="128"/>
      <c r="V4" s="129"/>
    </row>
    <row r="5" spans="2:22" ht="30" customHeight="1" x14ac:dyDescent="0.25">
      <c r="B5" s="95"/>
      <c r="C5" s="96" t="s">
        <v>665</v>
      </c>
      <c r="D5" s="97" t="s">
        <v>666</v>
      </c>
      <c r="E5" s="98" t="s">
        <v>667</v>
      </c>
      <c r="F5" s="97" t="s">
        <v>668</v>
      </c>
      <c r="G5" s="98" t="s">
        <v>669</v>
      </c>
      <c r="H5" s="97" t="s">
        <v>670</v>
      </c>
      <c r="I5" s="96" t="s">
        <v>671</v>
      </c>
      <c r="J5" s="97" t="s">
        <v>672</v>
      </c>
      <c r="K5" s="98" t="s">
        <v>673</v>
      </c>
      <c r="L5" s="97" t="s">
        <v>674</v>
      </c>
      <c r="M5" s="98" t="s">
        <v>675</v>
      </c>
      <c r="N5" s="97" t="s">
        <v>676</v>
      </c>
      <c r="O5" s="96" t="s">
        <v>202</v>
      </c>
      <c r="P5" s="98" t="s">
        <v>389</v>
      </c>
      <c r="Q5" s="98" t="s">
        <v>206</v>
      </c>
      <c r="R5" s="98" t="s">
        <v>336</v>
      </c>
      <c r="S5" s="99" t="s">
        <v>205</v>
      </c>
      <c r="T5" s="100" t="s">
        <v>432</v>
      </c>
      <c r="U5" s="101" t="s">
        <v>433</v>
      </c>
      <c r="V5" s="99" t="s">
        <v>434</v>
      </c>
    </row>
    <row r="6" spans="2:22" ht="15.75" thickBot="1" x14ac:dyDescent="0.3">
      <c r="B6" s="102" t="s">
        <v>505</v>
      </c>
      <c r="C6" s="103">
        <f t="shared" ref="C6:V6" si="0">C7+C12+C19+C32</f>
        <v>618.26</v>
      </c>
      <c r="D6" s="104">
        <f t="shared" si="0"/>
        <v>0</v>
      </c>
      <c r="E6" s="104">
        <f t="shared" si="0"/>
        <v>17885.09</v>
      </c>
      <c r="F6" s="104">
        <f t="shared" si="0"/>
        <v>9728.597499999998</v>
      </c>
      <c r="G6" s="104">
        <f t="shared" si="0"/>
        <v>11040.439999999999</v>
      </c>
      <c r="H6" s="104">
        <f t="shared" si="0"/>
        <v>6079.9131999999991</v>
      </c>
      <c r="I6" s="103">
        <f t="shared" si="0"/>
        <v>29102.019999999997</v>
      </c>
      <c r="J6" s="104">
        <f t="shared" si="0"/>
        <v>2310.173600000001</v>
      </c>
      <c r="K6" s="104">
        <f t="shared" si="0"/>
        <v>15688.469999999998</v>
      </c>
      <c r="L6" s="104">
        <f t="shared" si="0"/>
        <v>0</v>
      </c>
      <c r="M6" s="104">
        <f t="shared" si="0"/>
        <v>28709.689999999995</v>
      </c>
      <c r="N6" s="104">
        <f t="shared" si="0"/>
        <v>14534.855000000009</v>
      </c>
      <c r="O6" s="103">
        <f t="shared" si="0"/>
        <v>7311.19</v>
      </c>
      <c r="P6" s="104">
        <f t="shared" si="0"/>
        <v>4107.2</v>
      </c>
      <c r="Q6" s="104">
        <f t="shared" si="0"/>
        <v>8837.880000000001</v>
      </c>
      <c r="R6" s="104">
        <f t="shared" si="0"/>
        <v>17675.79</v>
      </c>
      <c r="S6" s="105">
        <f t="shared" si="0"/>
        <v>4418.9400000000005</v>
      </c>
      <c r="T6" s="103">
        <f t="shared" si="0"/>
        <v>0</v>
      </c>
      <c r="U6" s="104">
        <f t="shared" si="0"/>
        <v>0</v>
      </c>
      <c r="V6" s="105">
        <f t="shared" si="0"/>
        <v>178048.50930000001</v>
      </c>
    </row>
    <row r="7" spans="2:22" x14ac:dyDescent="0.25">
      <c r="B7" s="106" t="s">
        <v>400</v>
      </c>
      <c r="C7" s="107">
        <f>SUM(C8:C10)</f>
        <v>204.57</v>
      </c>
      <c r="D7" s="108">
        <f t="shared" ref="D7:U7" si="1">SUM(D8:D10)</f>
        <v>0</v>
      </c>
      <c r="E7" s="108">
        <f t="shared" si="1"/>
        <v>4698.99</v>
      </c>
      <c r="F7" s="108">
        <f t="shared" si="1"/>
        <v>1920.0713999999998</v>
      </c>
      <c r="G7" s="108">
        <f t="shared" si="1"/>
        <v>2791.83</v>
      </c>
      <c r="H7" s="109">
        <f t="shared" si="1"/>
        <v>719.63559999999961</v>
      </c>
      <c r="I7" s="107">
        <f t="shared" si="1"/>
        <v>5996.88</v>
      </c>
      <c r="J7" s="108">
        <f t="shared" si="1"/>
        <v>95.212500000000546</v>
      </c>
      <c r="K7" s="108">
        <f t="shared" si="1"/>
        <v>3232.83</v>
      </c>
      <c r="L7" s="108">
        <f t="shared" si="1"/>
        <v>0</v>
      </c>
      <c r="M7" s="108">
        <f t="shared" si="1"/>
        <v>5766.24</v>
      </c>
      <c r="N7" s="109">
        <f t="shared" si="1"/>
        <v>2658.9866999999999</v>
      </c>
      <c r="O7" s="107">
        <f t="shared" si="1"/>
        <v>1221.32</v>
      </c>
      <c r="P7" s="108">
        <f t="shared" si="1"/>
        <v>699.44</v>
      </c>
      <c r="Q7" s="108">
        <f t="shared" si="1"/>
        <v>1692.3600000000001</v>
      </c>
      <c r="R7" s="108">
        <f t="shared" si="1"/>
        <v>3384.75</v>
      </c>
      <c r="S7" s="109">
        <f t="shared" si="1"/>
        <v>846.18000000000006</v>
      </c>
      <c r="T7" s="107">
        <f t="shared" si="1"/>
        <v>0</v>
      </c>
      <c r="U7" s="108">
        <f t="shared" si="1"/>
        <v>0</v>
      </c>
      <c r="V7" s="109">
        <f>SUM(V8:V10)</f>
        <v>35929.296200000004</v>
      </c>
    </row>
    <row r="8" spans="2:22" x14ac:dyDescent="0.25">
      <c r="B8" s="117" t="s">
        <v>224</v>
      </c>
      <c r="C8" s="118">
        <f>Dn_Resumo!C8</f>
        <v>0</v>
      </c>
      <c r="D8" s="115">
        <v>0</v>
      </c>
      <c r="E8" s="115">
        <f>Dn_Resumo!D8</f>
        <v>2116.04</v>
      </c>
      <c r="F8" s="115">
        <v>1459.2828</v>
      </c>
      <c r="G8" s="115">
        <f>Dn_Resumo!E8</f>
        <v>2155.21</v>
      </c>
      <c r="H8" s="119">
        <v>719.63559999999961</v>
      </c>
      <c r="I8" s="118">
        <f>Dn_Resumo!F8</f>
        <v>1998.96</v>
      </c>
      <c r="J8" s="115">
        <v>31.737500000000182</v>
      </c>
      <c r="K8" s="115">
        <f>Dn_Resumo!G8</f>
        <v>1077.6099999999999</v>
      </c>
      <c r="L8" s="115">
        <v>0</v>
      </c>
      <c r="M8" s="115">
        <f>Dn_Resumo!H8</f>
        <v>1922.08</v>
      </c>
      <c r="N8" s="119">
        <v>886.32889999999998</v>
      </c>
      <c r="O8" s="118">
        <f>Dn_Resumo!I8</f>
        <v>564.12</v>
      </c>
      <c r="P8" s="115">
        <f>Dn_Resumo!J8</f>
        <v>206.68</v>
      </c>
      <c r="Q8" s="115">
        <f>Dn_Resumo!K8</f>
        <v>564.12</v>
      </c>
      <c r="R8" s="115">
        <f>Dn_Resumo!L8</f>
        <v>1128.25</v>
      </c>
      <c r="S8" s="119">
        <f>Dn_Resumo!M8</f>
        <v>282.06</v>
      </c>
      <c r="T8" s="118"/>
      <c r="U8" s="115"/>
      <c r="V8" s="119">
        <f>SUM(C8:T8)-U8</f>
        <v>15112.114800000003</v>
      </c>
    </row>
    <row r="9" spans="2:22" x14ac:dyDescent="0.25">
      <c r="B9" s="117" t="s">
        <v>239</v>
      </c>
      <c r="C9" s="118">
        <f>Dn_Resumo!C9</f>
        <v>204.57</v>
      </c>
      <c r="D9" s="115">
        <v>0</v>
      </c>
      <c r="E9" s="115">
        <f>Dn_Resumo!D9</f>
        <v>1838.27</v>
      </c>
      <c r="F9" s="115">
        <v>460.78859999999986</v>
      </c>
      <c r="G9" s="115">
        <f>Dn_Resumo!E9</f>
        <v>386.71</v>
      </c>
      <c r="H9" s="119">
        <v>0</v>
      </c>
      <c r="I9" s="118">
        <f>Dn_Resumo!F9</f>
        <v>1998.96</v>
      </c>
      <c r="J9" s="115">
        <v>31.737500000000182</v>
      </c>
      <c r="K9" s="115">
        <f>Dn_Resumo!G9</f>
        <v>1077.6099999999999</v>
      </c>
      <c r="L9" s="115">
        <v>0</v>
      </c>
      <c r="M9" s="115">
        <f>Dn_Resumo!H9</f>
        <v>1922.08</v>
      </c>
      <c r="N9" s="119">
        <v>886.32889999999998</v>
      </c>
      <c r="O9" s="118">
        <f>Dn_Resumo!I9</f>
        <v>413.78</v>
      </c>
      <c r="P9" s="115">
        <f>Dn_Resumo!J9</f>
        <v>282.06</v>
      </c>
      <c r="Q9" s="115">
        <f>Dn_Resumo!K9</f>
        <v>564.12</v>
      </c>
      <c r="R9" s="115">
        <f>Dn_Resumo!L9</f>
        <v>1128.25</v>
      </c>
      <c r="S9" s="119">
        <f>Dn_Resumo!M9</f>
        <v>282.06</v>
      </c>
      <c r="T9" s="118"/>
      <c r="U9" s="115"/>
      <c r="V9" s="119">
        <f>SUM(C9:T9)-U9</f>
        <v>11477.325000000001</v>
      </c>
    </row>
    <row r="10" spans="2:22" x14ac:dyDescent="0.25">
      <c r="B10" s="117" t="s">
        <v>221</v>
      </c>
      <c r="C10" s="118">
        <f>Dn_Resumo!C10</f>
        <v>0</v>
      </c>
      <c r="D10" s="115">
        <v>0</v>
      </c>
      <c r="E10" s="115">
        <f>Dn_Resumo!D10</f>
        <v>744.68</v>
      </c>
      <c r="F10" s="115">
        <v>0</v>
      </c>
      <c r="G10" s="115">
        <f>Dn_Resumo!E10</f>
        <v>249.91</v>
      </c>
      <c r="H10" s="119">
        <v>0</v>
      </c>
      <c r="I10" s="118">
        <f>Dn_Resumo!F10</f>
        <v>1998.96</v>
      </c>
      <c r="J10" s="115">
        <v>31.737500000000182</v>
      </c>
      <c r="K10" s="115">
        <f>Dn_Resumo!G10</f>
        <v>1077.6099999999999</v>
      </c>
      <c r="L10" s="115">
        <v>0</v>
      </c>
      <c r="M10" s="115">
        <f>Dn_Resumo!H10</f>
        <v>1922.08</v>
      </c>
      <c r="N10" s="119">
        <v>886.32889999999998</v>
      </c>
      <c r="O10" s="118">
        <f>Dn_Resumo!I10</f>
        <v>243.42</v>
      </c>
      <c r="P10" s="115">
        <f>Dn_Resumo!J10</f>
        <v>210.7</v>
      </c>
      <c r="Q10" s="115">
        <f>Dn_Resumo!K10</f>
        <v>564.12</v>
      </c>
      <c r="R10" s="115">
        <f>Dn_Resumo!L10</f>
        <v>1128.25</v>
      </c>
      <c r="S10" s="119">
        <f>Dn_Resumo!M10</f>
        <v>282.06</v>
      </c>
      <c r="T10" s="118"/>
      <c r="U10" s="115"/>
      <c r="V10" s="119">
        <f>SUM(C10:T10)-U10</f>
        <v>9339.8563999999988</v>
      </c>
    </row>
    <row r="11" spans="2:22" ht="15.75" thickBot="1" x14ac:dyDescent="0.3">
      <c r="B11" s="120"/>
      <c r="C11" s="118"/>
      <c r="D11" s="115"/>
      <c r="E11" s="115"/>
      <c r="F11" s="115"/>
      <c r="G11" s="115"/>
      <c r="H11" s="119"/>
      <c r="I11" s="118"/>
      <c r="J11" s="115"/>
      <c r="K11" s="115"/>
      <c r="L11" s="115"/>
      <c r="M11" s="115"/>
      <c r="N11" s="119"/>
      <c r="O11" s="118"/>
      <c r="P11" s="115"/>
      <c r="Q11" s="115"/>
      <c r="R11" s="115"/>
      <c r="S11" s="119"/>
      <c r="T11" s="118"/>
      <c r="U11" s="115"/>
      <c r="V11" s="119"/>
    </row>
    <row r="12" spans="2:22" x14ac:dyDescent="0.25">
      <c r="B12" s="106" t="s">
        <v>227</v>
      </c>
      <c r="C12" s="107">
        <f>SUM(C13:C17)</f>
        <v>413.69</v>
      </c>
      <c r="D12" s="108">
        <f t="shared" ref="D12:U12" si="2">SUM(D13:D17)</f>
        <v>0</v>
      </c>
      <c r="E12" s="108">
        <f t="shared" si="2"/>
        <v>0</v>
      </c>
      <c r="F12" s="108">
        <f>SUM(F13:F17)</f>
        <v>0</v>
      </c>
      <c r="G12" s="108">
        <f t="shared" si="2"/>
        <v>0</v>
      </c>
      <c r="H12" s="109">
        <f t="shared" si="2"/>
        <v>0</v>
      </c>
      <c r="I12" s="107">
        <f t="shared" si="2"/>
        <v>6080.2999999999993</v>
      </c>
      <c r="J12" s="108">
        <f t="shared" si="2"/>
        <v>582.88450000000012</v>
      </c>
      <c r="K12" s="108">
        <f t="shared" si="2"/>
        <v>3277.7999999999997</v>
      </c>
      <c r="L12" s="108">
        <f t="shared" si="2"/>
        <v>0</v>
      </c>
      <c r="M12" s="108">
        <f t="shared" si="2"/>
        <v>6037.75</v>
      </c>
      <c r="N12" s="109">
        <f t="shared" si="2"/>
        <v>3125.228500000002</v>
      </c>
      <c r="O12" s="107">
        <f t="shared" si="2"/>
        <v>1771.1499999999999</v>
      </c>
      <c r="P12" s="108">
        <f t="shared" si="2"/>
        <v>940.19999999999993</v>
      </c>
      <c r="Q12" s="108">
        <f t="shared" si="2"/>
        <v>1880.3999999999999</v>
      </c>
      <c r="R12" s="108">
        <f t="shared" si="2"/>
        <v>3760.7999999999997</v>
      </c>
      <c r="S12" s="109">
        <f t="shared" si="2"/>
        <v>940.19999999999993</v>
      </c>
      <c r="T12" s="107">
        <f t="shared" si="2"/>
        <v>0</v>
      </c>
      <c r="U12" s="108">
        <f t="shared" si="2"/>
        <v>0</v>
      </c>
      <c r="V12" s="109">
        <f>SUM(V13:V17)</f>
        <v>28810.402999999998</v>
      </c>
    </row>
    <row r="13" spans="2:22" x14ac:dyDescent="0.25">
      <c r="B13" s="117" t="s">
        <v>226</v>
      </c>
      <c r="C13" s="118">
        <f>Dn_Resumo!C13</f>
        <v>0</v>
      </c>
      <c r="D13" s="115">
        <v>0</v>
      </c>
      <c r="E13" s="115">
        <f>Dn_Resumo!D13</f>
        <v>0</v>
      </c>
      <c r="F13" s="115">
        <v>0</v>
      </c>
      <c r="G13" s="115">
        <f>Dn_Resumo!E13</f>
        <v>0</v>
      </c>
      <c r="H13" s="119">
        <v>0</v>
      </c>
      <c r="I13" s="118">
        <f>Dn_Resumo!F13</f>
        <v>1216.06</v>
      </c>
      <c r="J13" s="115">
        <v>116.57690000000002</v>
      </c>
      <c r="K13" s="115">
        <f>Dn_Resumo!G13</f>
        <v>655.56</v>
      </c>
      <c r="L13" s="115">
        <v>0</v>
      </c>
      <c r="M13" s="115">
        <f>Dn_Resumo!H13</f>
        <v>1207.55</v>
      </c>
      <c r="N13" s="119">
        <v>625.04570000000035</v>
      </c>
      <c r="O13" s="118">
        <f>Dn_Resumo!I13</f>
        <v>376.08</v>
      </c>
      <c r="P13" s="115">
        <f>Dn_Resumo!J13</f>
        <v>188.04</v>
      </c>
      <c r="Q13" s="115">
        <f>Dn_Resumo!K13</f>
        <v>376.08</v>
      </c>
      <c r="R13" s="115">
        <f>Dn_Resumo!L13</f>
        <v>752.16</v>
      </c>
      <c r="S13" s="119">
        <f>Dn_Resumo!M13</f>
        <v>188.04</v>
      </c>
      <c r="T13" s="118"/>
      <c r="U13" s="115"/>
      <c r="V13" s="119">
        <f>SUM(C13:T13)-U13</f>
        <v>5701.1926000000003</v>
      </c>
    </row>
    <row r="14" spans="2:22" x14ac:dyDescent="0.25">
      <c r="B14" s="117" t="s">
        <v>234</v>
      </c>
      <c r="C14" s="118">
        <f>Dn_Resumo!C14</f>
        <v>0</v>
      </c>
      <c r="D14" s="115">
        <v>0</v>
      </c>
      <c r="E14" s="115">
        <f>Dn_Resumo!D14</f>
        <v>0</v>
      </c>
      <c r="F14" s="115">
        <v>0</v>
      </c>
      <c r="G14" s="115">
        <f>Dn_Resumo!E14</f>
        <v>0</v>
      </c>
      <c r="H14" s="119">
        <v>0</v>
      </c>
      <c r="I14" s="118">
        <f>Dn_Resumo!F14</f>
        <v>1216.06</v>
      </c>
      <c r="J14" s="115">
        <v>116.57690000000002</v>
      </c>
      <c r="K14" s="115">
        <f>Dn_Resumo!G14</f>
        <v>655.56</v>
      </c>
      <c r="L14" s="115">
        <v>0</v>
      </c>
      <c r="M14" s="115">
        <f>Dn_Resumo!H14</f>
        <v>1207.55</v>
      </c>
      <c r="N14" s="119">
        <v>625.04570000000035</v>
      </c>
      <c r="O14" s="118">
        <f>Dn_Resumo!I14</f>
        <v>376.08</v>
      </c>
      <c r="P14" s="115">
        <f>Dn_Resumo!J14</f>
        <v>188.04</v>
      </c>
      <c r="Q14" s="115">
        <f>Dn_Resumo!K14</f>
        <v>376.08</v>
      </c>
      <c r="R14" s="115">
        <f>Dn_Resumo!L14</f>
        <v>752.16</v>
      </c>
      <c r="S14" s="119">
        <f>Dn_Resumo!M14</f>
        <v>188.04</v>
      </c>
      <c r="T14" s="118"/>
      <c r="U14" s="115"/>
      <c r="V14" s="119">
        <f>SUM(C14:T14)-U14</f>
        <v>5701.1926000000003</v>
      </c>
    </row>
    <row r="15" spans="2:22" x14ac:dyDescent="0.25">
      <c r="B15" s="117" t="s">
        <v>237</v>
      </c>
      <c r="C15" s="118">
        <f>Dn_Resumo!C15</f>
        <v>0</v>
      </c>
      <c r="D15" s="115">
        <v>0</v>
      </c>
      <c r="E15" s="115">
        <f>Dn_Resumo!D15</f>
        <v>0</v>
      </c>
      <c r="F15" s="115">
        <v>0</v>
      </c>
      <c r="G15" s="115">
        <f>Dn_Resumo!E15</f>
        <v>0</v>
      </c>
      <c r="H15" s="119">
        <v>0</v>
      </c>
      <c r="I15" s="118">
        <f>Dn_Resumo!F15</f>
        <v>1216.06</v>
      </c>
      <c r="J15" s="115">
        <v>116.57690000000002</v>
      </c>
      <c r="K15" s="115">
        <f>Dn_Resumo!G15</f>
        <v>655.56</v>
      </c>
      <c r="L15" s="115">
        <v>0</v>
      </c>
      <c r="M15" s="115">
        <f>Dn_Resumo!H15</f>
        <v>1207.55</v>
      </c>
      <c r="N15" s="119">
        <v>625.04570000000035</v>
      </c>
      <c r="O15" s="118">
        <f>Dn_Resumo!I15</f>
        <v>376.08</v>
      </c>
      <c r="P15" s="115">
        <f>Dn_Resumo!J15</f>
        <v>188.04</v>
      </c>
      <c r="Q15" s="115">
        <f>Dn_Resumo!K15</f>
        <v>376.08</v>
      </c>
      <c r="R15" s="115">
        <f>Dn_Resumo!L15</f>
        <v>752.16</v>
      </c>
      <c r="S15" s="119">
        <f>Dn_Resumo!M15</f>
        <v>188.04</v>
      </c>
      <c r="T15" s="118"/>
      <c r="U15" s="115"/>
      <c r="V15" s="119">
        <f>SUM(C15:T15)-U15</f>
        <v>5701.1926000000003</v>
      </c>
    </row>
    <row r="16" spans="2:22" x14ac:dyDescent="0.25">
      <c r="B16" s="117" t="s">
        <v>246</v>
      </c>
      <c r="C16" s="118">
        <f>Dn_Resumo!C16</f>
        <v>413.69</v>
      </c>
      <c r="D16" s="115">
        <v>0</v>
      </c>
      <c r="E16" s="115">
        <f>Dn_Resumo!D16</f>
        <v>0</v>
      </c>
      <c r="F16" s="115">
        <v>0</v>
      </c>
      <c r="G16" s="115">
        <f>Dn_Resumo!E16</f>
        <v>0</v>
      </c>
      <c r="H16" s="119">
        <v>0</v>
      </c>
      <c r="I16" s="118">
        <f>Dn_Resumo!F16</f>
        <v>1216.06</v>
      </c>
      <c r="J16" s="115">
        <v>116.57690000000002</v>
      </c>
      <c r="K16" s="115">
        <f>Dn_Resumo!G16</f>
        <v>655.56</v>
      </c>
      <c r="L16" s="115">
        <v>0</v>
      </c>
      <c r="M16" s="115">
        <f>Dn_Resumo!H16</f>
        <v>1207.55</v>
      </c>
      <c r="N16" s="119">
        <v>625.04570000000035</v>
      </c>
      <c r="O16" s="118">
        <f>Dn_Resumo!I16</f>
        <v>266.83</v>
      </c>
      <c r="P16" s="115">
        <f>Dn_Resumo!J16</f>
        <v>188.04</v>
      </c>
      <c r="Q16" s="115">
        <f>Dn_Resumo!K16</f>
        <v>376.08</v>
      </c>
      <c r="R16" s="115">
        <f>Dn_Resumo!L16</f>
        <v>752.16</v>
      </c>
      <c r="S16" s="119">
        <f>Dn_Resumo!M16</f>
        <v>188.04</v>
      </c>
      <c r="T16" s="118"/>
      <c r="U16" s="115"/>
      <c r="V16" s="119">
        <f>SUM(C16:T16)-U16</f>
        <v>6005.6325999999999</v>
      </c>
    </row>
    <row r="17" spans="2:22" x14ac:dyDescent="0.25">
      <c r="B17" s="117" t="s">
        <v>321</v>
      </c>
      <c r="C17" s="118">
        <f>Dn_Resumo!C17</f>
        <v>0</v>
      </c>
      <c r="D17" s="115">
        <v>0</v>
      </c>
      <c r="E17" s="115">
        <f>Dn_Resumo!D17</f>
        <v>0</v>
      </c>
      <c r="F17" s="115">
        <v>0</v>
      </c>
      <c r="G17" s="115">
        <f>Dn_Resumo!E17</f>
        <v>0</v>
      </c>
      <c r="H17" s="119">
        <v>0</v>
      </c>
      <c r="I17" s="118">
        <f>Dn_Resumo!F17</f>
        <v>1216.06</v>
      </c>
      <c r="J17" s="115">
        <v>116.57690000000002</v>
      </c>
      <c r="K17" s="115">
        <f>Dn_Resumo!G17</f>
        <v>655.56</v>
      </c>
      <c r="L17" s="115">
        <v>0</v>
      </c>
      <c r="M17" s="115">
        <f>Dn_Resumo!H17</f>
        <v>1207.55</v>
      </c>
      <c r="N17" s="119">
        <v>625.04570000000035</v>
      </c>
      <c r="O17" s="118">
        <f>Dn_Resumo!I17</f>
        <v>376.08</v>
      </c>
      <c r="P17" s="115">
        <f>Dn_Resumo!J17</f>
        <v>188.04</v>
      </c>
      <c r="Q17" s="115">
        <f>Dn_Resumo!K17</f>
        <v>376.08</v>
      </c>
      <c r="R17" s="115">
        <f>Dn_Resumo!L17</f>
        <v>752.16</v>
      </c>
      <c r="S17" s="119">
        <f>Dn_Resumo!M17</f>
        <v>188.04</v>
      </c>
      <c r="T17" s="118"/>
      <c r="U17" s="115"/>
      <c r="V17" s="119">
        <f>SUM(C17:T17)-U17</f>
        <v>5701.1926000000003</v>
      </c>
    </row>
    <row r="18" spans="2:22" ht="15.75" thickBot="1" x14ac:dyDescent="0.3">
      <c r="B18" s="120"/>
      <c r="C18" s="118"/>
      <c r="D18" s="115"/>
      <c r="E18" s="115"/>
      <c r="F18" s="115"/>
      <c r="G18" s="115"/>
      <c r="H18" s="119"/>
      <c r="I18" s="118"/>
      <c r="J18" s="115"/>
      <c r="K18" s="115"/>
      <c r="L18" s="115"/>
      <c r="M18" s="115"/>
      <c r="N18" s="119"/>
      <c r="O18" s="118"/>
      <c r="P18" s="115"/>
      <c r="Q18" s="115"/>
      <c r="R18" s="115"/>
      <c r="S18" s="119"/>
      <c r="T18" s="118"/>
      <c r="U18" s="115"/>
      <c r="V18" s="119"/>
    </row>
    <row r="19" spans="2:22" x14ac:dyDescent="0.25">
      <c r="B19" s="106" t="s">
        <v>222</v>
      </c>
      <c r="C19" s="107">
        <f>SUM(C20:C30)</f>
        <v>0</v>
      </c>
      <c r="D19" s="108">
        <f t="shared" ref="D19:U19" si="3">SUM(D20:D30)</f>
        <v>0</v>
      </c>
      <c r="E19" s="108">
        <f t="shared" si="3"/>
        <v>11874.98</v>
      </c>
      <c r="F19" s="108">
        <f t="shared" si="3"/>
        <v>6873.4839999999976</v>
      </c>
      <c r="G19" s="108">
        <f t="shared" si="3"/>
        <v>6937.4900000000007</v>
      </c>
      <c r="H19" s="108">
        <f t="shared" si="3"/>
        <v>4329.1124999999993</v>
      </c>
      <c r="I19" s="107">
        <f t="shared" si="3"/>
        <v>13376.659999999996</v>
      </c>
      <c r="J19" s="108">
        <f t="shared" si="3"/>
        <v>1282.3459000000003</v>
      </c>
      <c r="K19" s="108">
        <f t="shared" si="3"/>
        <v>7211.159999999998</v>
      </c>
      <c r="L19" s="108">
        <f t="shared" si="3"/>
        <v>0</v>
      </c>
      <c r="M19" s="108">
        <f t="shared" si="3"/>
        <v>13283.049999999997</v>
      </c>
      <c r="N19" s="108">
        <f t="shared" si="3"/>
        <v>6875.5027000000055</v>
      </c>
      <c r="O19" s="107">
        <f t="shared" si="3"/>
        <v>3663.6799999999994</v>
      </c>
      <c r="P19" s="108">
        <f t="shared" si="3"/>
        <v>1954.6799999999998</v>
      </c>
      <c r="Q19" s="108">
        <f t="shared" si="3"/>
        <v>4136.88</v>
      </c>
      <c r="R19" s="108">
        <f t="shared" si="3"/>
        <v>8273.76</v>
      </c>
      <c r="S19" s="109">
        <f t="shared" si="3"/>
        <v>2068.44</v>
      </c>
      <c r="T19" s="107">
        <f t="shared" si="3"/>
        <v>0</v>
      </c>
      <c r="U19" s="108">
        <f t="shared" si="3"/>
        <v>0</v>
      </c>
      <c r="V19" s="109">
        <f>SUM(V20:V30)</f>
        <v>92141.225099999996</v>
      </c>
    </row>
    <row r="20" spans="2:22" x14ac:dyDescent="0.25">
      <c r="B20" s="117" t="s">
        <v>220</v>
      </c>
      <c r="C20" s="118">
        <f>Dn_Resumo!C20</f>
        <v>0</v>
      </c>
      <c r="D20" s="115">
        <v>0</v>
      </c>
      <c r="E20" s="115">
        <f>Dn_Resumo!D20</f>
        <v>989.83</v>
      </c>
      <c r="F20" s="115">
        <v>0</v>
      </c>
      <c r="G20" s="115">
        <f>Dn_Resumo!E20</f>
        <v>340.94</v>
      </c>
      <c r="H20" s="119">
        <v>0</v>
      </c>
      <c r="I20" s="118">
        <f>Dn_Resumo!F20</f>
        <v>1216.06</v>
      </c>
      <c r="J20" s="115">
        <v>116.57690000000002</v>
      </c>
      <c r="K20" s="115">
        <f>Dn_Resumo!G20</f>
        <v>655.56</v>
      </c>
      <c r="L20" s="115">
        <v>0</v>
      </c>
      <c r="M20" s="115">
        <f>Dn_Resumo!H20</f>
        <v>1207.55</v>
      </c>
      <c r="N20" s="119">
        <v>625.04570000000035</v>
      </c>
      <c r="O20" s="118">
        <f>Dn_Resumo!I20</f>
        <v>376.08</v>
      </c>
      <c r="P20" s="115">
        <f>Dn_Resumo!J20</f>
        <v>188.04</v>
      </c>
      <c r="Q20" s="115">
        <f>Dn_Resumo!K20</f>
        <v>376.08</v>
      </c>
      <c r="R20" s="115">
        <f>Dn_Resumo!L20</f>
        <v>752.16</v>
      </c>
      <c r="S20" s="119">
        <f>Dn_Resumo!M20</f>
        <v>188.04</v>
      </c>
      <c r="T20" s="118"/>
      <c r="U20" s="115"/>
      <c r="V20" s="119">
        <f t="shared" ref="V20:V30" si="4">SUM(C20:T20)-U20</f>
        <v>7031.9625999999998</v>
      </c>
    </row>
    <row r="21" spans="2:22" x14ac:dyDescent="0.25">
      <c r="B21" s="117" t="s">
        <v>223</v>
      </c>
      <c r="C21" s="118">
        <f>Dn_Resumo!C21</f>
        <v>0</v>
      </c>
      <c r="D21" s="115">
        <v>0</v>
      </c>
      <c r="E21" s="115">
        <f>Dn_Resumo!D21</f>
        <v>333.89</v>
      </c>
      <c r="F21" s="115">
        <v>259.14490000000001</v>
      </c>
      <c r="G21" s="115">
        <f>Dn_Resumo!E21</f>
        <v>1638.9</v>
      </c>
      <c r="H21" s="119">
        <v>103.75410000000011</v>
      </c>
      <c r="I21" s="118">
        <f>Dn_Resumo!F21</f>
        <v>1216.06</v>
      </c>
      <c r="J21" s="115">
        <v>116.57690000000002</v>
      </c>
      <c r="K21" s="115">
        <f>Dn_Resumo!G21</f>
        <v>655.56</v>
      </c>
      <c r="L21" s="115">
        <v>0</v>
      </c>
      <c r="M21" s="115">
        <f>Dn_Resumo!H21</f>
        <v>1207.55</v>
      </c>
      <c r="N21" s="119">
        <v>625.04570000000035</v>
      </c>
      <c r="O21" s="118">
        <f>Dn_Resumo!I21</f>
        <v>376.08</v>
      </c>
      <c r="P21" s="115">
        <f>Dn_Resumo!J21</f>
        <v>131.16</v>
      </c>
      <c r="Q21" s="115">
        <f>Dn_Resumo!K21</f>
        <v>376.08</v>
      </c>
      <c r="R21" s="115">
        <f>Dn_Resumo!L21</f>
        <v>752.16</v>
      </c>
      <c r="S21" s="119">
        <f>Dn_Resumo!M21</f>
        <v>188.04</v>
      </c>
      <c r="T21" s="118"/>
      <c r="U21" s="115"/>
      <c r="V21" s="119">
        <f t="shared" si="4"/>
        <v>7980.0016000000005</v>
      </c>
    </row>
    <row r="22" spans="2:22" x14ac:dyDescent="0.25">
      <c r="B22" s="117" t="s">
        <v>225</v>
      </c>
      <c r="C22" s="118">
        <f>Dn_Resumo!C22</f>
        <v>0</v>
      </c>
      <c r="D22" s="115">
        <v>0</v>
      </c>
      <c r="E22" s="115">
        <f>Dn_Resumo!D22</f>
        <v>1597.17</v>
      </c>
      <c r="F22" s="115">
        <v>784.89449999999988</v>
      </c>
      <c r="G22" s="115">
        <f>Dn_Resumo!E22</f>
        <v>0</v>
      </c>
      <c r="H22" s="119">
        <v>0</v>
      </c>
      <c r="I22" s="118">
        <f>Dn_Resumo!F22</f>
        <v>1216.06</v>
      </c>
      <c r="J22" s="115">
        <v>116.57690000000002</v>
      </c>
      <c r="K22" s="115">
        <f>Dn_Resumo!G22</f>
        <v>655.56</v>
      </c>
      <c r="L22" s="115">
        <v>0</v>
      </c>
      <c r="M22" s="115">
        <f>Dn_Resumo!H22</f>
        <v>1207.55</v>
      </c>
      <c r="N22" s="119">
        <v>625.04570000000035</v>
      </c>
      <c r="O22" s="118">
        <f>Dn_Resumo!I22</f>
        <v>376.08</v>
      </c>
      <c r="P22" s="115">
        <f>Dn_Resumo!J22</f>
        <v>131.16</v>
      </c>
      <c r="Q22" s="115">
        <f>Dn_Resumo!K22</f>
        <v>376.08</v>
      </c>
      <c r="R22" s="115">
        <f>Dn_Resumo!L22</f>
        <v>752.16</v>
      </c>
      <c r="S22" s="119">
        <f>Dn_Resumo!M22</f>
        <v>188.04</v>
      </c>
      <c r="T22" s="118"/>
      <c r="U22" s="115"/>
      <c r="V22" s="119">
        <f t="shared" si="4"/>
        <v>8026.3770999999997</v>
      </c>
    </row>
    <row r="23" spans="2:22" x14ac:dyDescent="0.25">
      <c r="B23" s="117" t="s">
        <v>235</v>
      </c>
      <c r="C23" s="118">
        <f>Dn_Resumo!C23</f>
        <v>0</v>
      </c>
      <c r="D23" s="115">
        <v>0</v>
      </c>
      <c r="E23" s="115">
        <f>Dn_Resumo!D23</f>
        <v>0</v>
      </c>
      <c r="F23" s="115">
        <v>0</v>
      </c>
      <c r="G23" s="115">
        <f>Dn_Resumo!E23</f>
        <v>0</v>
      </c>
      <c r="H23" s="119">
        <v>0</v>
      </c>
      <c r="I23" s="118">
        <f>Dn_Resumo!F23</f>
        <v>1216.06</v>
      </c>
      <c r="J23" s="115">
        <v>116.57690000000002</v>
      </c>
      <c r="K23" s="115">
        <f>Dn_Resumo!G23</f>
        <v>655.56</v>
      </c>
      <c r="L23" s="115">
        <v>0</v>
      </c>
      <c r="M23" s="115">
        <f>Dn_Resumo!H23</f>
        <v>1207.55</v>
      </c>
      <c r="N23" s="119">
        <v>625.04570000000035</v>
      </c>
      <c r="O23" s="118">
        <f>Dn_Resumo!I23</f>
        <v>376.08</v>
      </c>
      <c r="P23" s="115">
        <f>Dn_Resumo!J23</f>
        <v>188.04</v>
      </c>
      <c r="Q23" s="115">
        <f>Dn_Resumo!K23</f>
        <v>376.08</v>
      </c>
      <c r="R23" s="115">
        <f>Dn_Resumo!L23</f>
        <v>752.16</v>
      </c>
      <c r="S23" s="119">
        <f>Dn_Resumo!M23</f>
        <v>188.04</v>
      </c>
      <c r="T23" s="118"/>
      <c r="U23" s="115"/>
      <c r="V23" s="119">
        <f t="shared" si="4"/>
        <v>5701.1926000000003</v>
      </c>
    </row>
    <row r="24" spans="2:22" x14ac:dyDescent="0.25">
      <c r="B24" s="117" t="s">
        <v>238</v>
      </c>
      <c r="C24" s="118">
        <f>Dn_Resumo!C24</f>
        <v>0</v>
      </c>
      <c r="D24" s="115">
        <v>0</v>
      </c>
      <c r="E24" s="115">
        <f>Dn_Resumo!D24</f>
        <v>1638.9</v>
      </c>
      <c r="F24" s="115">
        <v>1638.9026999999996</v>
      </c>
      <c r="G24" s="115">
        <f>Dn_Resumo!E24</f>
        <v>1638.9</v>
      </c>
      <c r="H24" s="119">
        <v>819.26349999999957</v>
      </c>
      <c r="I24" s="118">
        <f>Dn_Resumo!F24</f>
        <v>1216.06</v>
      </c>
      <c r="J24" s="115">
        <v>116.57690000000002</v>
      </c>
      <c r="K24" s="115">
        <f>Dn_Resumo!G24</f>
        <v>655.56</v>
      </c>
      <c r="L24" s="115">
        <v>0</v>
      </c>
      <c r="M24" s="115">
        <f>Dn_Resumo!H24</f>
        <v>1207.55</v>
      </c>
      <c r="N24" s="119">
        <v>625.04570000000035</v>
      </c>
      <c r="O24" s="118">
        <f>Dn_Resumo!I24</f>
        <v>0</v>
      </c>
      <c r="P24" s="115">
        <f>Dn_Resumo!J24</f>
        <v>188.04</v>
      </c>
      <c r="Q24" s="115">
        <f>Dn_Resumo!K24</f>
        <v>376.08</v>
      </c>
      <c r="R24" s="115">
        <f>Dn_Resumo!L24</f>
        <v>752.16</v>
      </c>
      <c r="S24" s="119">
        <f>Dn_Resumo!M24</f>
        <v>188.04</v>
      </c>
      <c r="T24" s="118"/>
      <c r="U24" s="115"/>
      <c r="V24" s="119">
        <f t="shared" si="4"/>
        <v>11061.078799999999</v>
      </c>
    </row>
    <row r="25" spans="2:22" x14ac:dyDescent="0.25">
      <c r="B25" s="117" t="s">
        <v>240</v>
      </c>
      <c r="C25" s="118">
        <f>Dn_Resumo!C25</f>
        <v>0</v>
      </c>
      <c r="D25" s="115">
        <v>0</v>
      </c>
      <c r="E25" s="115">
        <f>Dn_Resumo!D25</f>
        <v>1638.9</v>
      </c>
      <c r="F25" s="115">
        <v>118.82269999999971</v>
      </c>
      <c r="G25" s="115">
        <f>Dn_Resumo!E25</f>
        <v>0</v>
      </c>
      <c r="H25" s="119">
        <v>0</v>
      </c>
      <c r="I25" s="118">
        <f>Dn_Resumo!F25</f>
        <v>1216.06</v>
      </c>
      <c r="J25" s="115">
        <v>116.57690000000002</v>
      </c>
      <c r="K25" s="115">
        <f>Dn_Resumo!G25</f>
        <v>655.56</v>
      </c>
      <c r="L25" s="115">
        <v>0</v>
      </c>
      <c r="M25" s="115">
        <f>Dn_Resumo!H25</f>
        <v>1207.55</v>
      </c>
      <c r="N25" s="119">
        <v>625.04570000000035</v>
      </c>
      <c r="O25" s="118">
        <f>Dn_Resumo!I25</f>
        <v>376.08</v>
      </c>
      <c r="P25" s="115">
        <f>Dn_Resumo!J25</f>
        <v>188.04</v>
      </c>
      <c r="Q25" s="115">
        <f>Dn_Resumo!K25</f>
        <v>376.08</v>
      </c>
      <c r="R25" s="115">
        <f>Dn_Resumo!L25</f>
        <v>752.16</v>
      </c>
      <c r="S25" s="119">
        <f>Dn_Resumo!M25</f>
        <v>188.04</v>
      </c>
      <c r="T25" s="118"/>
      <c r="U25" s="115"/>
      <c r="V25" s="119">
        <f t="shared" si="4"/>
        <v>7458.9152999999997</v>
      </c>
    </row>
    <row r="26" spans="2:22" x14ac:dyDescent="0.25">
      <c r="B26" s="117" t="s">
        <v>241</v>
      </c>
      <c r="C26" s="118">
        <f>Dn_Resumo!C26</f>
        <v>0</v>
      </c>
      <c r="D26" s="115">
        <v>0</v>
      </c>
      <c r="E26" s="115">
        <f>Dn_Resumo!D26</f>
        <v>188.04</v>
      </c>
      <c r="F26" s="115">
        <v>0</v>
      </c>
      <c r="G26" s="115">
        <f>Dn_Resumo!E26</f>
        <v>203.79</v>
      </c>
      <c r="H26" s="119">
        <v>0</v>
      </c>
      <c r="I26" s="118">
        <f>Dn_Resumo!F26</f>
        <v>1216.06</v>
      </c>
      <c r="J26" s="115">
        <v>116.57690000000002</v>
      </c>
      <c r="K26" s="115">
        <f>Dn_Resumo!G26</f>
        <v>655.56</v>
      </c>
      <c r="L26" s="115">
        <v>0</v>
      </c>
      <c r="M26" s="115">
        <f>Dn_Resumo!H26</f>
        <v>1207.55</v>
      </c>
      <c r="N26" s="119">
        <v>625.04570000000035</v>
      </c>
      <c r="O26" s="118">
        <f>Dn_Resumo!I26</f>
        <v>278.95999999999998</v>
      </c>
      <c r="P26" s="115">
        <f>Dn_Resumo!J26</f>
        <v>188.04</v>
      </c>
      <c r="Q26" s="115">
        <f>Dn_Resumo!K26</f>
        <v>376.08</v>
      </c>
      <c r="R26" s="115">
        <f>Dn_Resumo!L26</f>
        <v>752.16</v>
      </c>
      <c r="S26" s="119">
        <f>Dn_Resumo!M26</f>
        <v>188.04</v>
      </c>
      <c r="T26" s="118"/>
      <c r="U26" s="115"/>
      <c r="V26" s="119">
        <f t="shared" si="4"/>
        <v>5995.9026000000003</v>
      </c>
    </row>
    <row r="27" spans="2:22" x14ac:dyDescent="0.25">
      <c r="B27" s="117" t="s">
        <v>242</v>
      </c>
      <c r="C27" s="118">
        <f>Dn_Resumo!C27</f>
        <v>0</v>
      </c>
      <c r="D27" s="115">
        <v>0</v>
      </c>
      <c r="E27" s="115">
        <f>Dn_Resumo!D27</f>
        <v>1460.89</v>
      </c>
      <c r="F27" s="115">
        <v>625.20309999999972</v>
      </c>
      <c r="G27" s="115">
        <f>Dn_Resumo!E27</f>
        <v>321.2</v>
      </c>
      <c r="H27" s="119">
        <v>49.47950000000003</v>
      </c>
      <c r="I27" s="118">
        <f>Dn_Resumo!F27</f>
        <v>1216.06</v>
      </c>
      <c r="J27" s="115">
        <v>116.57690000000002</v>
      </c>
      <c r="K27" s="115">
        <f>Dn_Resumo!G27</f>
        <v>655.56</v>
      </c>
      <c r="L27" s="115">
        <v>0</v>
      </c>
      <c r="M27" s="115">
        <f>Dn_Resumo!H27</f>
        <v>1207.55</v>
      </c>
      <c r="N27" s="119">
        <v>625.04570000000035</v>
      </c>
      <c r="O27" s="118">
        <f>Dn_Resumo!I27</f>
        <v>376.08</v>
      </c>
      <c r="P27" s="115">
        <f>Dn_Resumo!J27</f>
        <v>188.04</v>
      </c>
      <c r="Q27" s="115">
        <f>Dn_Resumo!K27</f>
        <v>376.08</v>
      </c>
      <c r="R27" s="115">
        <f>Dn_Resumo!L27</f>
        <v>752.16</v>
      </c>
      <c r="S27" s="119">
        <f>Dn_Resumo!M27</f>
        <v>188.04</v>
      </c>
      <c r="T27" s="118"/>
      <c r="U27" s="115"/>
      <c r="V27" s="119">
        <f t="shared" si="4"/>
        <v>8157.9651999999996</v>
      </c>
    </row>
    <row r="28" spans="2:22" x14ac:dyDescent="0.25">
      <c r="B28" s="117" t="s">
        <v>245</v>
      </c>
      <c r="C28" s="118">
        <f>Dn_Resumo!C28</f>
        <v>0</v>
      </c>
      <c r="D28" s="115">
        <v>0</v>
      </c>
      <c r="E28" s="115">
        <f>Dn_Resumo!D28</f>
        <v>1324.06</v>
      </c>
      <c r="F28" s="115">
        <v>390.09069999999974</v>
      </c>
      <c r="G28" s="115">
        <f>Dn_Resumo!E28</f>
        <v>0</v>
      </c>
      <c r="H28" s="119">
        <v>0</v>
      </c>
      <c r="I28" s="118">
        <f>Dn_Resumo!F28</f>
        <v>1216.06</v>
      </c>
      <c r="J28" s="115">
        <v>116.57690000000002</v>
      </c>
      <c r="K28" s="115">
        <f>Dn_Resumo!G28</f>
        <v>655.56</v>
      </c>
      <c r="L28" s="115">
        <v>0</v>
      </c>
      <c r="M28" s="115">
        <f>Dn_Resumo!H28</f>
        <v>1207.55</v>
      </c>
      <c r="N28" s="119">
        <v>625.04570000000035</v>
      </c>
      <c r="O28" s="118">
        <f>Dn_Resumo!I28</f>
        <v>376.08</v>
      </c>
      <c r="P28" s="115">
        <f>Dn_Resumo!J28</f>
        <v>188.04</v>
      </c>
      <c r="Q28" s="115">
        <f>Dn_Resumo!K28</f>
        <v>376.08</v>
      </c>
      <c r="R28" s="115">
        <f>Dn_Resumo!L28</f>
        <v>752.16</v>
      </c>
      <c r="S28" s="119">
        <f>Dn_Resumo!M28</f>
        <v>188.04</v>
      </c>
      <c r="T28" s="118"/>
      <c r="U28" s="115"/>
      <c r="V28" s="119">
        <f t="shared" si="4"/>
        <v>7415.3432999999995</v>
      </c>
    </row>
    <row r="29" spans="2:22" x14ac:dyDescent="0.25">
      <c r="B29" s="117" t="s">
        <v>281</v>
      </c>
      <c r="C29" s="118">
        <f>Dn_Resumo!C29</f>
        <v>0</v>
      </c>
      <c r="D29" s="115">
        <v>0</v>
      </c>
      <c r="E29" s="115">
        <f>Dn_Resumo!D29</f>
        <v>1638.9</v>
      </c>
      <c r="F29" s="115">
        <v>1160.3426999999997</v>
      </c>
      <c r="G29" s="115">
        <f>Dn_Resumo!E29</f>
        <v>1498.65</v>
      </c>
      <c r="H29" s="119">
        <v>1581.9426999999996</v>
      </c>
      <c r="I29" s="118">
        <f>Dn_Resumo!F29</f>
        <v>1216.06</v>
      </c>
      <c r="J29" s="115">
        <v>116.57690000000002</v>
      </c>
      <c r="K29" s="115">
        <f>Dn_Resumo!G29</f>
        <v>655.56</v>
      </c>
      <c r="L29" s="115">
        <v>0</v>
      </c>
      <c r="M29" s="115">
        <f>Dn_Resumo!H29</f>
        <v>1207.55</v>
      </c>
      <c r="N29" s="119">
        <v>625.04570000000035</v>
      </c>
      <c r="O29" s="118">
        <f>Dn_Resumo!I29</f>
        <v>376.08</v>
      </c>
      <c r="P29" s="115">
        <f>Dn_Resumo!J29</f>
        <v>188.04</v>
      </c>
      <c r="Q29" s="115">
        <f>Dn_Resumo!K29</f>
        <v>376.08</v>
      </c>
      <c r="R29" s="115">
        <f>Dn_Resumo!L29</f>
        <v>752.16</v>
      </c>
      <c r="S29" s="119">
        <f>Dn_Resumo!M29</f>
        <v>188.04</v>
      </c>
      <c r="T29" s="118"/>
      <c r="U29" s="115"/>
      <c r="V29" s="119">
        <f t="shared" si="4"/>
        <v>11581.028</v>
      </c>
    </row>
    <row r="30" spans="2:22" x14ac:dyDescent="0.25">
      <c r="B30" s="117" t="s">
        <v>285</v>
      </c>
      <c r="C30" s="118">
        <f>Dn_Resumo!C30</f>
        <v>0</v>
      </c>
      <c r="D30" s="115">
        <v>0</v>
      </c>
      <c r="E30" s="115">
        <f>Dn_Resumo!D30</f>
        <v>1064.4000000000001</v>
      </c>
      <c r="F30" s="115">
        <v>1896.0826999999999</v>
      </c>
      <c r="G30" s="115">
        <f>Dn_Resumo!E30</f>
        <v>1295.1099999999999</v>
      </c>
      <c r="H30" s="119">
        <v>1774.6727000000001</v>
      </c>
      <c r="I30" s="118">
        <f>Dn_Resumo!F30</f>
        <v>1216.06</v>
      </c>
      <c r="J30" s="115">
        <v>116.57690000000002</v>
      </c>
      <c r="K30" s="115">
        <f>Dn_Resumo!G30</f>
        <v>655.56</v>
      </c>
      <c r="L30" s="115">
        <v>0</v>
      </c>
      <c r="M30" s="115">
        <f>Dn_Resumo!H30</f>
        <v>1207.55</v>
      </c>
      <c r="N30" s="119">
        <v>625.04570000000035</v>
      </c>
      <c r="O30" s="118">
        <f>Dn_Resumo!I30</f>
        <v>376.08</v>
      </c>
      <c r="P30" s="115">
        <f>Dn_Resumo!J30</f>
        <v>188.04</v>
      </c>
      <c r="Q30" s="115">
        <f>Dn_Resumo!K30</f>
        <v>376.08</v>
      </c>
      <c r="R30" s="115">
        <f>Dn_Resumo!L30</f>
        <v>752.16</v>
      </c>
      <c r="S30" s="119">
        <f>Dn_Resumo!M30</f>
        <v>188.04</v>
      </c>
      <c r="T30" s="118"/>
      <c r="U30" s="115"/>
      <c r="V30" s="119">
        <f t="shared" si="4"/>
        <v>11731.458000000001</v>
      </c>
    </row>
    <row r="31" spans="2:22" ht="15.75" thickBot="1" x14ac:dyDescent="0.3">
      <c r="B31" s="120"/>
      <c r="C31" s="118"/>
      <c r="D31" s="115"/>
      <c r="E31" s="115"/>
      <c r="F31" s="115"/>
      <c r="G31" s="115"/>
      <c r="H31" s="119"/>
      <c r="I31" s="118"/>
      <c r="J31" s="115"/>
      <c r="K31" s="115"/>
      <c r="L31" s="115"/>
      <c r="M31" s="115"/>
      <c r="N31" s="119"/>
      <c r="O31" s="118"/>
      <c r="P31" s="115"/>
      <c r="Q31" s="115"/>
      <c r="R31" s="115"/>
      <c r="S31" s="119"/>
      <c r="T31" s="118"/>
      <c r="U31" s="115"/>
      <c r="V31" s="119"/>
    </row>
    <row r="32" spans="2:22" x14ac:dyDescent="0.25">
      <c r="B32" s="106" t="s">
        <v>229</v>
      </c>
      <c r="C32" s="107">
        <f>SUM(C33:C35)</f>
        <v>0</v>
      </c>
      <c r="D32" s="108">
        <f t="shared" ref="D32:U32" si="5">SUM(D33:D35)</f>
        <v>0</v>
      </c>
      <c r="E32" s="108">
        <f t="shared" si="5"/>
        <v>1311.12</v>
      </c>
      <c r="F32" s="108">
        <f t="shared" si="5"/>
        <v>935.04210000000012</v>
      </c>
      <c r="G32" s="108">
        <f t="shared" si="5"/>
        <v>1311.12</v>
      </c>
      <c r="H32" s="109">
        <f t="shared" si="5"/>
        <v>1031.1651000000002</v>
      </c>
      <c r="I32" s="107">
        <f t="shared" si="5"/>
        <v>3648.18</v>
      </c>
      <c r="J32" s="108">
        <f t="shared" si="5"/>
        <v>349.73070000000007</v>
      </c>
      <c r="K32" s="108">
        <f t="shared" si="5"/>
        <v>1966.6799999999998</v>
      </c>
      <c r="L32" s="108">
        <f t="shared" si="5"/>
        <v>0</v>
      </c>
      <c r="M32" s="108">
        <f t="shared" si="5"/>
        <v>3622.6499999999996</v>
      </c>
      <c r="N32" s="109">
        <f t="shared" si="5"/>
        <v>1875.1371000000011</v>
      </c>
      <c r="O32" s="107">
        <f t="shared" si="5"/>
        <v>655.04</v>
      </c>
      <c r="P32" s="108">
        <f t="shared" si="5"/>
        <v>512.88</v>
      </c>
      <c r="Q32" s="108">
        <f t="shared" si="5"/>
        <v>1128.24</v>
      </c>
      <c r="R32" s="108">
        <f t="shared" si="5"/>
        <v>2256.48</v>
      </c>
      <c r="S32" s="109">
        <f t="shared" si="5"/>
        <v>564.12</v>
      </c>
      <c r="T32" s="107">
        <f t="shared" si="5"/>
        <v>0</v>
      </c>
      <c r="U32" s="108">
        <f t="shared" si="5"/>
        <v>0</v>
      </c>
      <c r="V32" s="109">
        <f>SUM(V33:V35)</f>
        <v>21167.585000000003</v>
      </c>
    </row>
    <row r="33" spans="2:22" x14ac:dyDescent="0.25">
      <c r="B33" s="117" t="s">
        <v>228</v>
      </c>
      <c r="C33" s="118">
        <f>Dn_Resumo!C33</f>
        <v>0</v>
      </c>
      <c r="D33" s="115">
        <v>0</v>
      </c>
      <c r="E33" s="115">
        <f>Dn_Resumo!D33</f>
        <v>1311.12</v>
      </c>
      <c r="F33" s="115">
        <v>935.04210000000012</v>
      </c>
      <c r="G33" s="115">
        <f>Dn_Resumo!E33</f>
        <v>1311.12</v>
      </c>
      <c r="H33" s="119">
        <v>1031.1651000000002</v>
      </c>
      <c r="I33" s="118">
        <f>Dn_Resumo!F33</f>
        <v>1216.06</v>
      </c>
      <c r="J33" s="115">
        <v>116.57690000000002</v>
      </c>
      <c r="K33" s="115">
        <f>Dn_Resumo!G33</f>
        <v>655.56</v>
      </c>
      <c r="L33" s="115">
        <v>0</v>
      </c>
      <c r="M33" s="115">
        <f>Dn_Resumo!H33</f>
        <v>1207.55</v>
      </c>
      <c r="N33" s="119">
        <v>625.04570000000035</v>
      </c>
      <c r="O33" s="118">
        <f>Dn_Resumo!I33</f>
        <v>376.08</v>
      </c>
      <c r="P33" s="115">
        <f>Dn_Resumo!J33</f>
        <v>188.04</v>
      </c>
      <c r="Q33" s="115">
        <f>Dn_Resumo!K33</f>
        <v>376.08</v>
      </c>
      <c r="R33" s="115">
        <f>Dn_Resumo!L33</f>
        <v>752.16</v>
      </c>
      <c r="S33" s="119">
        <f>Dn_Resumo!M33</f>
        <v>188.04</v>
      </c>
      <c r="T33" s="118"/>
      <c r="U33" s="115"/>
      <c r="V33" s="119">
        <f>SUM(C33:T33)-U33</f>
        <v>10289.639800000001</v>
      </c>
    </row>
    <row r="34" spans="2:22" x14ac:dyDescent="0.25">
      <c r="B34" s="117" t="s">
        <v>236</v>
      </c>
      <c r="C34" s="118">
        <f>Dn_Resumo!C34</f>
        <v>0</v>
      </c>
      <c r="D34" s="115">
        <v>0</v>
      </c>
      <c r="E34" s="115">
        <f>Dn_Resumo!D34</f>
        <v>0</v>
      </c>
      <c r="F34" s="115">
        <v>0</v>
      </c>
      <c r="G34" s="115">
        <f>Dn_Resumo!E34</f>
        <v>0</v>
      </c>
      <c r="H34" s="119">
        <v>0</v>
      </c>
      <c r="I34" s="118">
        <f>Dn_Resumo!F34</f>
        <v>1216.06</v>
      </c>
      <c r="J34" s="115">
        <v>116.57690000000002</v>
      </c>
      <c r="K34" s="115">
        <f>Dn_Resumo!G34</f>
        <v>655.56</v>
      </c>
      <c r="L34" s="115">
        <v>0</v>
      </c>
      <c r="M34" s="115">
        <f>Dn_Resumo!H34</f>
        <v>1207.55</v>
      </c>
      <c r="N34" s="119">
        <v>625.04570000000035</v>
      </c>
      <c r="O34" s="118">
        <f>Dn_Resumo!I34</f>
        <v>0</v>
      </c>
      <c r="P34" s="115">
        <f>Dn_Resumo!J34</f>
        <v>136.80000000000001</v>
      </c>
      <c r="Q34" s="115">
        <f>Dn_Resumo!K34</f>
        <v>376.08</v>
      </c>
      <c r="R34" s="115">
        <f>Dn_Resumo!L34</f>
        <v>752.16</v>
      </c>
      <c r="S34" s="119">
        <f>Dn_Resumo!M34</f>
        <v>188.04</v>
      </c>
      <c r="T34" s="118"/>
      <c r="U34" s="115"/>
      <c r="V34" s="119">
        <f>SUM(C34:T34)-U34</f>
        <v>5273.8726000000006</v>
      </c>
    </row>
    <row r="35" spans="2:22" x14ac:dyDescent="0.25">
      <c r="B35" s="117" t="s">
        <v>322</v>
      </c>
      <c r="C35" s="118">
        <f>Dn_Resumo!C35</f>
        <v>0</v>
      </c>
      <c r="D35" s="115">
        <v>0</v>
      </c>
      <c r="E35" s="115">
        <f>Dn_Resumo!D35</f>
        <v>0</v>
      </c>
      <c r="F35" s="115">
        <v>0</v>
      </c>
      <c r="G35" s="115">
        <f>Dn_Resumo!E35</f>
        <v>0</v>
      </c>
      <c r="H35" s="119">
        <v>0</v>
      </c>
      <c r="I35" s="118">
        <f>Dn_Resumo!F35</f>
        <v>1216.06</v>
      </c>
      <c r="J35" s="115">
        <v>116.57690000000002</v>
      </c>
      <c r="K35" s="115">
        <f>Dn_Resumo!G35</f>
        <v>655.56</v>
      </c>
      <c r="L35" s="115">
        <v>0</v>
      </c>
      <c r="M35" s="115">
        <f>Dn_Resumo!H35</f>
        <v>1207.55</v>
      </c>
      <c r="N35" s="119">
        <v>625.04570000000035</v>
      </c>
      <c r="O35" s="118">
        <f>Dn_Resumo!I35</f>
        <v>278.95999999999998</v>
      </c>
      <c r="P35" s="115">
        <f>Dn_Resumo!J35</f>
        <v>188.04</v>
      </c>
      <c r="Q35" s="115">
        <f>Dn_Resumo!K35</f>
        <v>376.08</v>
      </c>
      <c r="R35" s="115">
        <f>Dn_Resumo!L35</f>
        <v>752.16</v>
      </c>
      <c r="S35" s="119">
        <f>Dn_Resumo!M35</f>
        <v>188.04</v>
      </c>
      <c r="T35" s="118"/>
      <c r="U35" s="115"/>
      <c r="V35" s="119">
        <f>SUM(C35:T35)-U35</f>
        <v>5604.0726000000004</v>
      </c>
    </row>
    <row r="36" spans="2:22" x14ac:dyDescent="0.25">
      <c r="B36" s="120"/>
      <c r="C36" s="118"/>
      <c r="D36" s="115"/>
      <c r="E36" s="115"/>
      <c r="F36" s="115"/>
      <c r="G36" s="115"/>
      <c r="H36" s="119"/>
      <c r="I36" s="118"/>
      <c r="J36" s="115"/>
      <c r="K36" s="115"/>
      <c r="L36" s="115"/>
      <c r="M36" s="115"/>
      <c r="N36" s="119"/>
      <c r="O36" s="118"/>
      <c r="P36" s="115"/>
      <c r="Q36" s="115"/>
      <c r="R36" s="115"/>
      <c r="S36" s="119"/>
      <c r="T36" s="118"/>
      <c r="U36" s="115"/>
      <c r="V36" s="119"/>
    </row>
    <row r="37" spans="2:22" ht="15.75" thickBot="1" x14ac:dyDescent="0.3">
      <c r="B37" s="110" t="s">
        <v>408</v>
      </c>
      <c r="C37" s="111">
        <f t="shared" ref="C37:O37" si="6">SUM(C32+C19+C12+C7)</f>
        <v>618.26</v>
      </c>
      <c r="D37" s="112">
        <f t="shared" si="6"/>
        <v>0</v>
      </c>
      <c r="E37" s="112">
        <f t="shared" si="6"/>
        <v>17885.089999999997</v>
      </c>
      <c r="F37" s="112">
        <f t="shared" si="6"/>
        <v>9728.5974999999962</v>
      </c>
      <c r="G37" s="112">
        <f t="shared" si="6"/>
        <v>11040.44</v>
      </c>
      <c r="H37" s="113">
        <f t="shared" si="6"/>
        <v>6079.9131999999991</v>
      </c>
      <c r="I37" s="111">
        <f t="shared" si="6"/>
        <v>29102.019999999997</v>
      </c>
      <c r="J37" s="112">
        <f t="shared" si="6"/>
        <v>2310.173600000001</v>
      </c>
      <c r="K37" s="112">
        <f t="shared" si="6"/>
        <v>15688.469999999998</v>
      </c>
      <c r="L37" s="112">
        <f t="shared" si="6"/>
        <v>0</v>
      </c>
      <c r="M37" s="112">
        <f t="shared" si="6"/>
        <v>28709.689999999995</v>
      </c>
      <c r="N37" s="113">
        <f t="shared" si="6"/>
        <v>14534.855000000009</v>
      </c>
      <c r="O37" s="111">
        <f t="shared" si="6"/>
        <v>7311.1899999999987</v>
      </c>
      <c r="P37" s="112">
        <f t="shared" ref="P37:R37" si="7">SUM(P32+P19+P12+P7)</f>
        <v>4107.2</v>
      </c>
      <c r="Q37" s="112">
        <f t="shared" si="7"/>
        <v>8837.8799999999992</v>
      </c>
      <c r="R37" s="112">
        <f t="shared" si="7"/>
        <v>17675.79</v>
      </c>
      <c r="S37" s="113">
        <f>SUM(S32+S19+S12+S7)</f>
        <v>4418.9399999999996</v>
      </c>
      <c r="T37" s="111">
        <f>SUM(T32+T19+T12+T7)</f>
        <v>0</v>
      </c>
      <c r="U37" s="112">
        <f>SUM(U32+U19+U12+U7)</f>
        <v>0</v>
      </c>
      <c r="V37" s="113">
        <f>SUM(C37:T37)-U37</f>
        <v>178048.50930000001</v>
      </c>
    </row>
    <row r="38" spans="2:22" x14ac:dyDescent="0.25"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</row>
    <row r="39" spans="2:22" x14ac:dyDescent="0.25"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spans="2:22" x14ac:dyDescent="0.25"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</row>
    <row r="41" spans="2:22" x14ac:dyDescent="0.25"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</row>
    <row r="42" spans="2:22" x14ac:dyDescent="0.25"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spans="2:22" x14ac:dyDescent="0.25"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 spans="2:22" x14ac:dyDescent="0.25"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 spans="2:22" x14ac:dyDescent="0.25"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 spans="2:22" x14ac:dyDescent="0.25"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2:22" x14ac:dyDescent="0.25"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2:22" x14ac:dyDescent="0.25"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4">
    <mergeCell ref="C4:H4"/>
    <mergeCell ref="I4:N4"/>
    <mergeCell ref="O4:S4"/>
    <mergeCell ref="T4:V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L926"/>
  <sheetViews>
    <sheetView showGridLines="0" zoomScaleNormal="100" workbookViewId="0">
      <selection activeCell="K22" sqref="K22"/>
    </sheetView>
  </sheetViews>
  <sheetFormatPr defaultRowHeight="15" x14ac:dyDescent="0.25"/>
  <cols>
    <col min="1" max="1" width="1.14062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4.42578125" customWidth="1"/>
    <col min="10" max="10" width="4" customWidth="1"/>
    <col min="11" max="11" width="49.5703125" customWidth="1"/>
    <col min="12" max="12" width="30.5703125" bestFit="1" customWidth="1"/>
    <col min="13" max="14" width="14" customWidth="1"/>
    <col min="15" max="15" width="10.7109375" bestFit="1" customWidth="1"/>
  </cols>
  <sheetData>
    <row r="1" spans="2:12" x14ac:dyDescent="0.25">
      <c r="K1" s="15" t="s">
        <v>216</v>
      </c>
      <c r="L1" t="s">
        <v>227</v>
      </c>
    </row>
    <row r="2" spans="2:12" x14ac:dyDescent="0.25">
      <c r="B2" s="136" t="s">
        <v>349</v>
      </c>
      <c r="C2" s="136"/>
      <c r="D2" s="136"/>
      <c r="E2" s="136"/>
      <c r="F2" s="136"/>
      <c r="G2" s="136"/>
      <c r="H2" s="136"/>
      <c r="K2" s="15" t="s">
        <v>0</v>
      </c>
      <c r="L2" s="16">
        <v>2021</v>
      </c>
    </row>
    <row r="3" spans="2:12" x14ac:dyDescent="0.25">
      <c r="B3" s="136" t="str">
        <f ca="1">"Relatório atualizado em "&amp;TEXT(TODAY(),"DD/MM/AAAA") &amp;" Dados Atualizados em "&amp; TEXT(TODAY(),"DD/MM/AAAA")</f>
        <v>Relatório atualizado em 13/04/2021 Dados Atualizados em 13/04/2021</v>
      </c>
      <c r="C3" s="136"/>
      <c r="D3" s="136"/>
      <c r="E3" s="136"/>
      <c r="F3" s="136"/>
      <c r="G3" s="136"/>
      <c r="H3" s="136"/>
      <c r="K3" s="15" t="s">
        <v>1</v>
      </c>
      <c r="L3" s="16">
        <v>3</v>
      </c>
    </row>
    <row r="4" spans="2:12" ht="23.25" x14ac:dyDescent="0.25">
      <c r="B4" s="137" t="s">
        <v>367</v>
      </c>
      <c r="C4" s="137"/>
      <c r="D4" s="137"/>
      <c r="E4" s="137"/>
      <c r="F4" s="137"/>
      <c r="G4" s="137"/>
      <c r="H4" s="137"/>
      <c r="K4" s="15" t="s">
        <v>4</v>
      </c>
      <c r="L4" t="s">
        <v>32</v>
      </c>
    </row>
    <row r="5" spans="2:12" x14ac:dyDescent="0.25">
      <c r="B5" s="7" t="s">
        <v>350</v>
      </c>
      <c r="C5" s="25" t="str">
        <f>Dn_Resumo!B6</f>
        <v>2021-2021 - 3º Tri - 09-Mar</v>
      </c>
    </row>
    <row r="6" spans="2:12" ht="15.75" x14ac:dyDescent="0.25">
      <c r="B6" s="7" t="s">
        <v>351</v>
      </c>
      <c r="C6" s="3" t="str">
        <f>INDEX(MOVIMENTO_IV_DEMANDA_REP[],MATCH($C$7,'Movimento Demanda REP'!$J$6:$J$1390,0),11)</f>
        <v>MICHELE MORAES ESP (PR/SC/RS)</v>
      </c>
      <c r="E6" s="3"/>
      <c r="F6" s="3"/>
      <c r="G6" s="3"/>
      <c r="H6" s="3"/>
      <c r="K6" s="15" t="s">
        <v>361</v>
      </c>
      <c r="L6" s="15" t="s">
        <v>362</v>
      </c>
    </row>
    <row r="7" spans="2:12" x14ac:dyDescent="0.25">
      <c r="B7" s="7" t="s">
        <v>352</v>
      </c>
      <c r="C7" s="4" t="str">
        <f>$L$4</f>
        <v>michele.moraes@cslbehring.com</v>
      </c>
      <c r="K7" s="15" t="s">
        <v>363</v>
      </c>
      <c r="L7" t="s">
        <v>27</v>
      </c>
    </row>
    <row r="8" spans="2:12" x14ac:dyDescent="0.25">
      <c r="B8" s="7" t="s">
        <v>353</v>
      </c>
      <c r="C8" s="4" t="str">
        <f>INDEX(MOVIMENTO_IV_DEMANDA_REP[],MATCH($C$7,'Movimento Demanda REP'!$J$6:$J$1390,0),13)</f>
        <v>Especialidade (ESP)</v>
      </c>
      <c r="K8" s="16" t="s">
        <v>638</v>
      </c>
      <c r="L8" s="1">
        <v>176</v>
      </c>
    </row>
    <row r="10" spans="2:12" ht="15.75" x14ac:dyDescent="0.25">
      <c r="B10" s="138" t="s">
        <v>354</v>
      </c>
      <c r="C10" s="138"/>
      <c r="D10" s="138"/>
      <c r="E10" s="138"/>
      <c r="F10" s="138"/>
      <c r="G10" s="138"/>
      <c r="H10" s="8">
        <f>SUM(H13:H21)+SUM(H25:H28)</f>
        <v>6005.6325999999999</v>
      </c>
    </row>
    <row r="12" spans="2:12" x14ac:dyDescent="0.25">
      <c r="B12" s="20" t="s">
        <v>364</v>
      </c>
      <c r="C12" s="9" t="s">
        <v>355</v>
      </c>
      <c r="D12" s="9" t="s">
        <v>356</v>
      </c>
      <c r="E12" s="9" t="s">
        <v>357</v>
      </c>
      <c r="F12" s="9" t="s">
        <v>358</v>
      </c>
      <c r="G12" s="9" t="s">
        <v>359</v>
      </c>
      <c r="H12" s="9" t="s">
        <v>360</v>
      </c>
    </row>
    <row r="13" spans="2:12" x14ac:dyDescent="0.25">
      <c r="B13" s="11">
        <v>0.25</v>
      </c>
      <c r="C13" s="10" t="s">
        <v>344</v>
      </c>
      <c r="D13" s="23">
        <f>SUMIFS(PREMIO_IV_REPRESENTANTES[COTA],PREMIO_IV_REPRESENTANTES[TIPO],ESP!$C13,PREMIO_IV_REPRESENTANTES[EMAIL_REPRESENTANTE],ESP!$C$7,PREMIO_IV_REPRESENTANTES[ANO],ESP!$L$2,PREMIO_IV_REPRESENTANTES[MES],ESP!$L$3)</f>
        <v>200</v>
      </c>
      <c r="E13" s="23">
        <f>SUMIFS(PREMIO_IV_REPRESENTANTES[REALIZADO],PREMIO_IV_REPRESENTANTES[TIPO],ESP!$C13,PREMIO_IV_REPRESENTANTES[EMAIL_REPRESENTANTE],ESP!$C$7,PREMIO_IV_REPRESENTANTES[ANO],ESP!$L$2,PREMIO_IV_REPRESENTANTES[MES],ESP!$L$3)</f>
        <v>176</v>
      </c>
      <c r="F13" s="11">
        <f>SUMIFS(PREMIO_IV_REPRESENTANTES[COBERTURA],PREMIO_IV_REPRESENTANTES[TIPO],ESP!C13,PREMIO_IV_REPRESENTANTES[ANO],ESP!$L$2,PREMIO_IV_REPRESENTANTES[MES],ESP!$L$3,PREMIO_IV_REPRESENTANTES[EMAIL_REPRESENTANTE],ESP!$L$4)</f>
        <v>0.88</v>
      </c>
      <c r="G13" s="11" t="str">
        <f>IF(SUMIFS(PREMIO_IV_REPRESENTANTES[GARANTIDO],PREMIO_IV_REPRESENTANTES[TIPO],ESP!C13,PREMIO_IV_REPRESENTANTES[ANO],ESP!$L$2,PREMIO_IV_REPRESENTANTES[MES],ESP!$L$3,PREMIO_IV_REPRESENTANTES[EMAIL_REPRESENTANTE],ESP!$L$4)=0,"Não","Sim")</f>
        <v>Não</v>
      </c>
      <c r="H13" s="12">
        <f>SUMIFS(PREMIO_IV_REPRESENTANTES[PREMIO],PREMIO_IV_REPRESENTANTES[TIPO],ESP!C13,PREMIO_IV_REPRESENTANTES[ANO],ESP!$L$2,PREMIO_IV_REPRESENTANTES[MES],ESP!$L$3,PREMIO_IV_REPRESENTANTES[EMAIL_REPRESENTANTE],ESP!$L$4)</f>
        <v>413.69</v>
      </c>
    </row>
    <row r="14" spans="2:12" x14ac:dyDescent="0.25">
      <c r="B14" s="11">
        <v>0.1</v>
      </c>
      <c r="C14" s="10" t="s">
        <v>348</v>
      </c>
      <c r="D14" s="23">
        <f>SUMIFS(PREMIO_IV_REPRESENTANTES[COTA],PREMIO_IV_REPRESENTANTES[TIPO],ESP!$C14,PREMIO_IV_REPRESENTANTES[EMAIL_REPRESENTANTE],ESP!$C$7,PREMIO_IV_REPRESENTANTES[ANO],ESP!$L$2,PREMIO_IV_REPRESENTANTES[MES],ESP!$L$3)</f>
        <v>3571329.6</v>
      </c>
      <c r="E14" s="23">
        <f>SUMIFS(PREMIO_IV_REPRESENTANTES[REALIZADO],PREMIO_IV_REPRESENTANTES[TIPO],ESP!$C14,PREMIO_IV_REPRESENTANTES[EMAIL_REPRESENTANTE],ESP!$C$7,PREMIO_IV_REPRESENTANTES[ANO],ESP!$L$2,PREMIO_IV_REPRESENTANTES[MES],ESP!$L$3)</f>
        <v>4999912.4800000004</v>
      </c>
      <c r="F14" s="11">
        <f>SUMIFS(PREMIO_IV_REPRESENTANTES[COBERTURA],PREMIO_IV_REPRESENTANTES[TIPO],ESP!C14,PREMIO_IV_REPRESENTANTES[ANO],ESP!$L$2,PREMIO_IV_REPRESENTANTES[MES],ESP!$L$3,PREMIO_IV_REPRESENTANTES[EMAIL_REPRESENTANTE],ESP!$L$4)</f>
        <v>1.4</v>
      </c>
      <c r="G14" s="11" t="str">
        <f>IF(SUMIFS(PREMIO_IV_REPRESENTANTES[GARANTIDO],PREMIO_IV_REPRESENTANTES[TIPO],ESP!C14,PREMIO_IV_REPRESENTANTES[ANO],ESP!$L$2,PREMIO_IV_REPRESENTANTES[MES],ESP!$L$3,PREMIO_IV_REPRESENTANTES[EMAIL_REPRESENTANTE],ESP!$L$4)=0,"Não","Sim")</f>
        <v>Não</v>
      </c>
      <c r="H14" s="12">
        <f>SUMIFS(PREMIO_IV_REPRESENTANTES[PREMIO],PREMIO_IV_REPRESENTANTES[TIPO],ESP!C14,PREMIO_IV_REPRESENTANTES[ANO],ESP!$L$2,PREMIO_IV_REPRESENTANTES[MES],ESP!$L$3,PREMIO_IV_REPRESENTANTES[EMAIL_REPRESENTANTE],ESP!$L$4)</f>
        <v>1216.06</v>
      </c>
    </row>
    <row r="15" spans="2:12" x14ac:dyDescent="0.25">
      <c r="B15" s="11">
        <v>0.05</v>
      </c>
      <c r="C15" s="10" t="s">
        <v>346</v>
      </c>
      <c r="D15" s="23">
        <f>SUMIFS(PREMIO_IV_REPRESENTANTES[COTA],PREMIO_IV_REPRESENTANTES[TIPO],ESP!$C15,PREMIO_IV_REPRESENTANTES[EMAIL_REPRESENTANTE],ESP!$C$7,PREMIO_IV_REPRESENTANTES[ANO],ESP!$L$2,PREMIO_IV_REPRESENTANTES[MES],ESP!$L$3)</f>
        <v>2257954.31</v>
      </c>
      <c r="E15" s="23">
        <f>SUMIFS(PREMIO_IV_REPRESENTANTES[REALIZADO],PREMIO_IV_REPRESENTANTES[TIPO],ESP!$C15,PREMIO_IV_REPRESENTANTES[EMAIL_REPRESENTANTE],ESP!$C$7,PREMIO_IV_REPRESENTANTES[ANO],ESP!$L$2,PREMIO_IV_REPRESENTANTES[MES],ESP!$L$3)</f>
        <v>3713908.4</v>
      </c>
      <c r="F15" s="11">
        <f>SUMIFS(PREMIO_IV_REPRESENTANTES[COBERTURA],PREMIO_IV_REPRESENTANTES[TIPO],ESP!C15,PREMIO_IV_REPRESENTANTES[ANO],ESP!$L$2,PREMIO_IV_REPRESENTANTES[MES],ESP!$L$3,PREMIO_IV_REPRESENTANTES[EMAIL_REPRESENTANTE],ESP!$L$4)</f>
        <v>1.645</v>
      </c>
      <c r="G15" s="11" t="str">
        <f>IF(SUMIFS(PREMIO_IV_REPRESENTANTES[GARANTIDO],PREMIO_IV_REPRESENTANTES[TIPO],ESP!C15,PREMIO_IV_REPRESENTANTES[ANO],ESP!$L$2,PREMIO_IV_REPRESENTANTES[MES],ESP!$L$3,PREMIO_IV_REPRESENTANTES[EMAIL_REPRESENTANTE],ESP!$L$4)=0,"Não","Sim")</f>
        <v>Não</v>
      </c>
      <c r="H15" s="12">
        <f>SUMIFS(PREMIO_IV_REPRESENTANTES[PREMIO],PREMIO_IV_REPRESENTANTES[TIPO],ESP!C15,PREMIO_IV_REPRESENTANTES[ANO],ESP!$L$2,PREMIO_IV_REPRESENTANTES[MES],ESP!$L$3,PREMIO_IV_REPRESENTANTES[EMAIL_REPRESENTANTE],ESP!$L$4)</f>
        <v>655.56</v>
      </c>
    </row>
    <row r="16" spans="2:12" x14ac:dyDescent="0.25">
      <c r="B16" s="11">
        <v>0.1</v>
      </c>
      <c r="C16" s="10" t="s">
        <v>347</v>
      </c>
      <c r="D16" s="23">
        <f>SUMIFS(PREMIO_IV_REPRESENTANTES[COTA],PREMIO_IV_REPRESENTANTES[TIPO],ESP!$C16,PREMIO_IV_REPRESENTANTES[EMAIL_REPRESENTANTE],ESP!$C$7,PREMIO_IV_REPRESENTANTES[ANO],ESP!$L$2,PREMIO_IV_REPRESENTANTES[MES],ESP!$L$3)</f>
        <v>16423017.609999999</v>
      </c>
      <c r="E16" s="23">
        <f>SUMIFS(PREMIO_IV_REPRESENTANTES[REALIZADO],PREMIO_IV_REPRESENTANTES[TIPO],ESP!$C16,PREMIO_IV_REPRESENTANTES[EMAIL_REPRESENTANTE],ESP!$C$7,PREMIO_IV_REPRESENTANTES[ANO],ESP!$L$2,PREMIO_IV_REPRESENTANTES[MES],ESP!$L$3)</f>
        <v>22983485.32</v>
      </c>
      <c r="F16" s="11">
        <f>SUMIFS(PREMIO_IV_REPRESENTANTES[COBERTURA],PREMIO_IV_REPRESENTANTES[TIPO],ESP!C16,PREMIO_IV_REPRESENTANTES[ANO],ESP!$L$2,PREMIO_IV_REPRESENTANTES[MES],ESP!$L$3,PREMIO_IV_REPRESENTANTES[EMAIL_REPRESENTANTE],ESP!$L$4)</f>
        <v>1.399</v>
      </c>
      <c r="G16" s="11" t="str">
        <f>IF(SUMIFS(PREMIO_IV_REPRESENTANTES[GARANTIDO],PREMIO_IV_REPRESENTANTES[TIPO],ESP!C16,PREMIO_IV_REPRESENTANTES[ANO],ESP!$L$2,PREMIO_IV_REPRESENTANTES[MES],ESP!$L$3,PREMIO_IV_REPRESENTANTES[EMAIL_REPRESENTANTE],ESP!$L$4)=0,"Não","Sim")</f>
        <v>Não</v>
      </c>
      <c r="H16" s="12">
        <f>SUMIFS(PREMIO_IV_REPRESENTANTES[PREMIO],PREMIO_IV_REPRESENTANTES[TIPO],ESP!C16,PREMIO_IV_REPRESENTANTES[ANO],ESP!$L$2,PREMIO_IV_REPRESENTANTES[MES],ESP!$L$3,PREMIO_IV_REPRESENTANTES[EMAIL_REPRESENTANTE],ESP!$L$4)</f>
        <v>1207.55</v>
      </c>
    </row>
    <row r="17" spans="2:11" x14ac:dyDescent="0.25">
      <c r="B17" s="11">
        <v>0.1</v>
      </c>
      <c r="C17" s="10" t="s">
        <v>202</v>
      </c>
      <c r="D17" s="23">
        <f>SUMIFS(PREMIO_IV_REPRESENTANTES[COTA],PREMIO_IV_REPRESENTANTES[TIPO],ESP!$C17,PREMIO_IV_REPRESENTANTES[EMAIL_REPRESENTANTE],ESP!$C$7,PREMIO_IV_REPRESENTANTES[ANO],ESP!$L$2,PREMIO_IV_REPRESENTANTES[MES],ESP!$L$3)</f>
        <v>92</v>
      </c>
      <c r="E17" s="23">
        <f>SUMIFS(PREMIO_IV_REPRESENTANTES[REALIZADO],PREMIO_IV_REPRESENTANTES[TIPO],ESP!$C17,PREMIO_IV_REPRESENTANTES[EMAIL_REPRESENTANTE],ESP!$C$7,PREMIO_IV_REPRESENTANTES[ANO],ESP!$L$2,PREMIO_IV_REPRESENTANTES[MES],ESP!$L$3)</f>
        <v>87</v>
      </c>
      <c r="F17" s="11">
        <f>SUMIFS(PREMIO_IV_REPRESENTANTES[COBERTURA],PREMIO_IV_REPRESENTANTES[TIPO],ESP!C17,PREMIO_IV_REPRESENTANTES[ANO],ESP!$L$2,PREMIO_IV_REPRESENTANTES[MES],ESP!$L$3,PREMIO_IV_REPRESENTANTES[EMAIL_REPRESENTANTE],ESP!$L$4)</f>
        <v>0.94599999999999995</v>
      </c>
      <c r="G17" s="13"/>
      <c r="H17" s="12">
        <f>SUMIFS(PREMIO_IV_REPRESENTANTES[PREMIO],PREMIO_IV_REPRESENTANTES[TIPO],ESP!C17,PREMIO_IV_REPRESENTANTES[ANO],ESP!$L$2,PREMIO_IV_REPRESENTANTES[MES],ESP!$L$3,PREMIO_IV_REPRESENTANTES[EMAIL_REPRESENTANTE],ESP!$L$4)</f>
        <v>266.83</v>
      </c>
    </row>
    <row r="18" spans="2:11" x14ac:dyDescent="0.25">
      <c r="B18" s="11">
        <v>0.05</v>
      </c>
      <c r="C18" s="10" t="s">
        <v>389</v>
      </c>
      <c r="D18" s="24"/>
      <c r="E18" s="24"/>
      <c r="F18" s="11">
        <f>SUMIFS(PREMIO_IV_REPRESENTANTES[COBERTURA],PREMIO_IV_REPRESENTANTES[TIPO],ESP!C18,PREMIO_IV_REPRESENTANTES[ANO],ESP!$L$2,PREMIO_IV_REPRESENTANTES[MES],ESP!$L$3,PREMIO_IV_REPRESENTANTES[EMAIL_REPRESENTANTE],ESP!$L$4)</f>
        <v>1</v>
      </c>
      <c r="G18" s="13"/>
      <c r="H18" s="12">
        <f>SUMIFS(PREMIO_IV_REPRESENTANTES[PREMIO],PREMIO_IV_REPRESENTANTES[TIPO],ESP!C18,PREMIO_IV_REPRESENTANTES[ANO],ESP!$L$2,PREMIO_IV_REPRESENTANTES[MES],ESP!$L$3,PREMIO_IV_REPRESENTANTES[EMAIL_REPRESENTANTE],ESP!$L$4)</f>
        <v>188.04</v>
      </c>
    </row>
    <row r="19" spans="2:11" x14ac:dyDescent="0.25">
      <c r="B19" s="11">
        <v>0.2</v>
      </c>
      <c r="C19" s="10" t="s">
        <v>336</v>
      </c>
      <c r="D19" s="24"/>
      <c r="E19" s="24"/>
      <c r="F19" s="11">
        <f>SUMIFS(PREMIO_IV_REPRESENTANTES[COBERTURA],PREMIO_IV_REPRESENTANTES[TIPO],ESP!C19,PREMIO_IV_REPRESENTANTES[ANO],ESP!$L$2,PREMIO_IV_REPRESENTANTES[MES],ESP!$L$3,PREMIO_IV_REPRESENTANTES[EMAIL_REPRESENTANTE],ESP!$L$4)</f>
        <v>1</v>
      </c>
      <c r="G19" s="13"/>
      <c r="H19" s="12">
        <f>SUMIFS(PREMIO_IV_REPRESENTANTES[PREMIO],PREMIO_IV_REPRESENTANTES[TIPO],ESP!C19,PREMIO_IV_REPRESENTANTES[ANO],ESP!$L$2,PREMIO_IV_REPRESENTANTES[MES],ESP!$L$3,PREMIO_IV_REPRESENTANTES[EMAIL_REPRESENTANTE],ESP!$L$4)</f>
        <v>752.16</v>
      </c>
    </row>
    <row r="20" spans="2:11" x14ac:dyDescent="0.25">
      <c r="B20" s="11">
        <v>0.05</v>
      </c>
      <c r="C20" s="10" t="s">
        <v>205</v>
      </c>
      <c r="D20" s="24"/>
      <c r="E20" s="24"/>
      <c r="F20" s="11">
        <f>SUMIFS(PREMIO_IV_REPRESENTANTES[COBERTURA],PREMIO_IV_REPRESENTANTES[TIPO],ESP!C20,PREMIO_IV_REPRESENTANTES[ANO],ESP!$L$2,PREMIO_IV_REPRESENTANTES[MES],ESP!$L$3,PREMIO_IV_REPRESENTANTES[EMAIL_REPRESENTANTE],ESP!$L$4)</f>
        <v>1</v>
      </c>
      <c r="G20" s="13"/>
      <c r="H20" s="12">
        <f>SUMIFS(PREMIO_IV_REPRESENTANTES[PREMIO],PREMIO_IV_REPRESENTANTES[TIPO],ESP!C20,PREMIO_IV_REPRESENTANTES[ANO],ESP!$L$2,PREMIO_IV_REPRESENTANTES[MES],ESP!$L$3,PREMIO_IV_REPRESENTANTES[EMAIL_REPRESENTANTE],ESP!$L$4)</f>
        <v>188.04</v>
      </c>
    </row>
    <row r="21" spans="2:11" x14ac:dyDescent="0.25">
      <c r="B21" s="11">
        <v>0.1</v>
      </c>
      <c r="C21" s="10" t="s">
        <v>206</v>
      </c>
      <c r="D21" s="24"/>
      <c r="E21" s="24"/>
      <c r="F21" s="11">
        <f>SUMIFS(PREMIO_IV_REPRESENTANTES[COBERTURA],PREMIO_IV_REPRESENTANTES[TIPO],ESP!C21,PREMIO_IV_REPRESENTANTES[ANO],ESP!$L$2,PREMIO_IV_REPRESENTANTES[MES],ESP!$L$3,PREMIO_IV_REPRESENTANTES[EMAIL_REPRESENTANTE],ESP!$L$4)</f>
        <v>1</v>
      </c>
      <c r="G21" s="13"/>
      <c r="H21" s="12">
        <f>SUMIFS(PREMIO_IV_REPRESENTANTES[PREMIO],PREMIO_IV_REPRESENTANTES[TIPO],ESP!C21,PREMIO_IV_REPRESENTANTES[ANO],ESP!$L$2,PREMIO_IV_REPRESENTANTES[MES],ESP!$L$3,PREMIO_IV_REPRESENTANTES[EMAIL_REPRESENTANTE],ESP!$L$4)</f>
        <v>376.08</v>
      </c>
    </row>
    <row r="22" spans="2:11" x14ac:dyDescent="0.25">
      <c r="B22"/>
      <c r="C22"/>
      <c r="D22"/>
      <c r="E22"/>
      <c r="F22"/>
      <c r="G22"/>
      <c r="H22"/>
    </row>
    <row r="23" spans="2:11" x14ac:dyDescent="0.25">
      <c r="B23" s="139" t="s">
        <v>648</v>
      </c>
      <c r="C23" s="140"/>
      <c r="D23" s="140"/>
      <c r="E23" s="140"/>
      <c r="F23" s="140"/>
      <c r="G23" s="140"/>
      <c r="H23" s="141"/>
      <c r="K23" s="77"/>
    </row>
    <row r="24" spans="2:11" x14ac:dyDescent="0.25">
      <c r="B24" s="20" t="s">
        <v>364</v>
      </c>
      <c r="C24" s="9" t="s">
        <v>355</v>
      </c>
      <c r="D24" s="9" t="s">
        <v>356</v>
      </c>
      <c r="E24" s="9" t="s">
        <v>357</v>
      </c>
      <c r="F24" s="9" t="s">
        <v>358</v>
      </c>
      <c r="G24" s="9" t="s">
        <v>649</v>
      </c>
      <c r="H24" s="9" t="s">
        <v>360</v>
      </c>
    </row>
    <row r="25" spans="2:11" x14ac:dyDescent="0.25">
      <c r="B25" s="11">
        <v>0.25</v>
      </c>
      <c r="C25" s="10" t="s">
        <v>344</v>
      </c>
      <c r="D25" s="23">
        <f>SUMIFS(PREMIO_IV_REPRESENTANTES[COTA],PREMIO_IV_REPRESENTANTES[TIPO],ESP!$C25,PREMIO_IV_REPRESENTANTES[EMAIL_REPRESENTANTE],ESP!$L$4)</f>
        <v>600</v>
      </c>
      <c r="E25" s="23">
        <f>SUMIFS(PREMIO_IV_REPRESENTANTES[REALIZADO],PREMIO_IV_REPRESENTANTES[TIPO],ESP!$C25,PREMIO_IV_REPRESENTANTES[EMAIL_REPRESENTANTE],ESP!$L$4)</f>
        <v>376</v>
      </c>
      <c r="F25" s="11">
        <f>E25/D25</f>
        <v>0.62666666666666671</v>
      </c>
      <c r="G25" s="12">
        <f>SUMIFS(PREMIO_IV_REPRESENTANTES[PREMIO],PREMIO_IV_REPRESENTANTES[TIPO],ESP!$C25,PREMIO_IV_REPRESENTANTES[EMAIL_REPRESENTANTE],ESP!$L$4)</f>
        <v>413.69</v>
      </c>
      <c r="H25" s="88">
        <f>IF(((VLOOKUP(ROUNDUP(F25,3),VALORES_IV_ESP[],4,1)*3)-G25)&lt;0,0,((VLOOKUP(ROUNDUP(F25,3),VALORES_IV_ESP[],4,1)*3)-G25))</f>
        <v>0</v>
      </c>
    </row>
    <row r="26" spans="2:11" x14ac:dyDescent="0.25">
      <c r="B26" s="11">
        <v>0.1</v>
      </c>
      <c r="C26" s="10" t="s">
        <v>348</v>
      </c>
      <c r="D26" s="23">
        <f>SUMIFS(PREMIO_IV_REPRESENTANTES[COTA],PREMIO_IV_REPRESENTANTES[TIPO],ESP!$C26,PREMIO_IV_REPRESENTANTES[EMAIL_REPRESENTANTE],ESP!$L$4)</f>
        <v>10713988.789999999</v>
      </c>
      <c r="E26" s="23">
        <f>SUMIFS(PREMIO_IV_REPRESENTANTES[REALIZADO],PREMIO_IV_REPRESENTANTES[TIPO],ESP!$C26,PREMIO_IV_REPRESENTANTES[EMAIL_REPRESENTANTE],ESP!$L$4)</f>
        <v>11950125.970000001</v>
      </c>
      <c r="F26" s="11">
        <f t="shared" ref="F26:F28" si="0">E26/D26</f>
        <v>1.1153760008740874</v>
      </c>
      <c r="G26" s="12">
        <f>SUMIFS(PREMIO_IV_REPRESENTANTES[PREMIO],PREMIO_IV_REPRESENTANTES[TIPO],ESP!$C26,PREMIO_IV_REPRESENTANTES[EMAIL_REPRESENTANTE],ESP!$L$4)</f>
        <v>2259.0100000000002</v>
      </c>
      <c r="H26" s="88">
        <f>IF(((VLOOKUP(ROUNDUP(F26,3),VALORES_IV_ESP[],9,1)*3)-G26)&lt;0,0,((VLOOKUP(ROUNDUP(F26,3),VALORES_IV_ESP[],9,1)*3)-G26))</f>
        <v>116.57690000000002</v>
      </c>
    </row>
    <row r="27" spans="2:11" x14ac:dyDescent="0.25">
      <c r="B27" s="11">
        <v>0.05</v>
      </c>
      <c r="C27" s="10" t="s">
        <v>346</v>
      </c>
      <c r="D27" s="23">
        <f>SUMIFS(PREMIO_IV_REPRESENTANTES[COTA],PREMIO_IV_REPRESENTANTES[TIPO],ESP!$C27,PREMIO_IV_REPRESENTANTES[EMAIL_REPRESENTANTE],ESP!$L$4)</f>
        <v>6773862.9299999997</v>
      </c>
      <c r="E27" s="23">
        <f>SUMIFS(PREMIO_IV_REPRESENTANTES[REALIZADO],PREMIO_IV_REPRESENTANTES[TIPO],ESP!$C27,PREMIO_IV_REPRESENTANTES[EMAIL_REPRESENTANTE],ESP!$L$4)</f>
        <v>7068324.9100000001</v>
      </c>
      <c r="F27" s="11">
        <f t="shared" si="0"/>
        <v>1.0434703186413605</v>
      </c>
      <c r="G27" s="12">
        <f>SUMIFS(PREMIO_IV_REPRESENTANTES[PREMIO],PREMIO_IV_REPRESENTANTES[TIPO],ESP!$C27,PREMIO_IV_REPRESENTANTES[EMAIL_REPRESENTANTE],ESP!$L$4)</f>
        <v>655.56</v>
      </c>
      <c r="H27" s="88">
        <f>IF(((VLOOKUP(ROUNDUP(F27,3),VALORES_IV_ESP[],10,1)*3)-G27)&lt;0,0,((VLOOKUP(ROUNDUP(F27,3),VALORES_IV_ESP[],10,1)*3)-G27))</f>
        <v>0</v>
      </c>
    </row>
    <row r="28" spans="2:11" x14ac:dyDescent="0.25">
      <c r="B28" s="11">
        <v>0.1</v>
      </c>
      <c r="C28" s="10" t="s">
        <v>347</v>
      </c>
      <c r="D28" s="23">
        <f>SUMIFS(PREMIO_IV_REPRESENTANTES[COTA],PREMIO_IV_REPRESENTANTES[TIPO],ESP!$C28,PREMIO_IV_REPRESENTANTES[EMAIL_REPRESENTANTE],ESP!$L$4)</f>
        <v>46139000.670000002</v>
      </c>
      <c r="E28" s="23">
        <f>SUMIFS(PREMIO_IV_REPRESENTANTES[REALIZADO],PREMIO_IV_REPRESENTANTES[TIPO],ESP!$C28,PREMIO_IV_REPRESENTANTES[EMAIL_REPRESENTANTE],ESP!$L$4)</f>
        <v>51362345.100000001</v>
      </c>
      <c r="F28" s="11">
        <f t="shared" si="0"/>
        <v>1.1132088765285344</v>
      </c>
      <c r="G28" s="12">
        <f>SUMIFS(PREMIO_IV_REPRESENTANTES[PREMIO],PREMIO_IV_REPRESENTANTES[TIPO],ESP!$C28,PREMIO_IV_REPRESENTANTES[EMAIL_REPRESENTANTE],ESP!$L$4)</f>
        <v>1746.28</v>
      </c>
      <c r="H28" s="88">
        <f>IF(((VLOOKUP(ROUNDUP(F28,3),VALORES_IV_ESP[],11,1)*3)-G28)&lt;0,0,((VLOOKUP(ROUNDUP(F28,3),VALORES_IV_ESP[],11,1)*3)-G28))</f>
        <v>625.04570000000035</v>
      </c>
    </row>
    <row r="30" spans="2:11" ht="15.75" x14ac:dyDescent="0.25">
      <c r="B30" s="14" t="s">
        <v>366</v>
      </c>
      <c r="G30"/>
      <c r="H30" s="26">
        <f>SUM(H32:H506)</f>
        <v>176</v>
      </c>
    </row>
    <row r="31" spans="2:11" x14ac:dyDescent="0.25">
      <c r="B31" s="133" t="s">
        <v>365</v>
      </c>
      <c r="C31" s="134"/>
      <c r="D31" s="134"/>
      <c r="E31" s="134"/>
      <c r="F31" s="134"/>
      <c r="G31" s="135"/>
      <c r="H31" s="20" t="str">
        <f>L7</f>
        <v>BERINERT</v>
      </c>
    </row>
    <row r="32" spans="2:11" x14ac:dyDescent="0.25">
      <c r="B32" s="130" t="str">
        <f t="shared" ref="B32:B45" si="1">IF($K8="","",K8)</f>
        <v>FUNDO ESTADUAL DE SAUDE DO PARANA - FUNSAUDE - CURITIBA-PR (08.597.121/0001-74)</v>
      </c>
      <c r="C32" s="131"/>
      <c r="D32" s="131"/>
      <c r="E32" s="131"/>
      <c r="F32" s="131"/>
      <c r="G32" s="132"/>
      <c r="H32" s="18">
        <f t="shared" ref="H32:H45" si="2">IF($L8="","",L8)</f>
        <v>176</v>
      </c>
    </row>
    <row r="33" spans="2:8" x14ac:dyDescent="0.25">
      <c r="B33" s="130" t="str">
        <f t="shared" si="1"/>
        <v/>
      </c>
      <c r="C33" s="131"/>
      <c r="D33" s="131"/>
      <c r="E33" s="131"/>
      <c r="F33" s="131"/>
      <c r="G33" s="132"/>
      <c r="H33" s="18" t="str">
        <f t="shared" si="2"/>
        <v/>
      </c>
    </row>
    <row r="34" spans="2:8" x14ac:dyDescent="0.25">
      <c r="B34" s="130" t="str">
        <f t="shared" si="1"/>
        <v/>
      </c>
      <c r="C34" s="131"/>
      <c r="D34" s="131"/>
      <c r="E34" s="131"/>
      <c r="F34" s="131"/>
      <c r="G34" s="132"/>
      <c r="H34" s="18" t="str">
        <f t="shared" si="2"/>
        <v/>
      </c>
    </row>
    <row r="35" spans="2:8" x14ac:dyDescent="0.25">
      <c r="B35" s="130" t="str">
        <f t="shared" si="1"/>
        <v/>
      </c>
      <c r="C35" s="131"/>
      <c r="D35" s="131"/>
      <c r="E35" s="131"/>
      <c r="F35" s="131"/>
      <c r="G35" s="132"/>
      <c r="H35" s="18" t="str">
        <f t="shared" si="2"/>
        <v/>
      </c>
    </row>
    <row r="36" spans="2:8" x14ac:dyDescent="0.25">
      <c r="B36" s="130" t="str">
        <f t="shared" si="1"/>
        <v/>
      </c>
      <c r="C36" s="131"/>
      <c r="D36" s="131"/>
      <c r="E36" s="131"/>
      <c r="F36" s="131"/>
      <c r="G36" s="132"/>
      <c r="H36" s="18" t="str">
        <f t="shared" si="2"/>
        <v/>
      </c>
    </row>
    <row r="37" spans="2:8" x14ac:dyDescent="0.25">
      <c r="B37" s="130" t="str">
        <f t="shared" si="1"/>
        <v/>
      </c>
      <c r="C37" s="131"/>
      <c r="D37" s="131"/>
      <c r="E37" s="131"/>
      <c r="F37" s="131"/>
      <c r="G37" s="132"/>
      <c r="H37" s="18" t="str">
        <f t="shared" si="2"/>
        <v/>
      </c>
    </row>
    <row r="38" spans="2:8" x14ac:dyDescent="0.25">
      <c r="B38" s="130" t="str">
        <f t="shared" si="1"/>
        <v/>
      </c>
      <c r="C38" s="131"/>
      <c r="D38" s="131"/>
      <c r="E38" s="131"/>
      <c r="F38" s="131"/>
      <c r="G38" s="132"/>
      <c r="H38" s="18" t="str">
        <f t="shared" si="2"/>
        <v/>
      </c>
    </row>
    <row r="39" spans="2:8" x14ac:dyDescent="0.25">
      <c r="B39" s="130" t="str">
        <f t="shared" si="1"/>
        <v/>
      </c>
      <c r="C39" s="131"/>
      <c r="D39" s="131"/>
      <c r="E39" s="131"/>
      <c r="F39" s="131"/>
      <c r="G39" s="132"/>
      <c r="H39" s="18" t="str">
        <f t="shared" si="2"/>
        <v/>
      </c>
    </row>
    <row r="40" spans="2:8" x14ac:dyDescent="0.25">
      <c r="B40" s="130" t="str">
        <f t="shared" si="1"/>
        <v/>
      </c>
      <c r="C40" s="131"/>
      <c r="D40" s="131"/>
      <c r="E40" s="131"/>
      <c r="F40" s="131"/>
      <c r="G40" s="132"/>
      <c r="H40" s="18" t="str">
        <f t="shared" si="2"/>
        <v/>
      </c>
    </row>
    <row r="41" spans="2:8" x14ac:dyDescent="0.25">
      <c r="B41" s="130" t="str">
        <f t="shared" si="1"/>
        <v/>
      </c>
      <c r="C41" s="131"/>
      <c r="D41" s="131"/>
      <c r="E41" s="131"/>
      <c r="F41" s="131"/>
      <c r="G41" s="132"/>
      <c r="H41" s="18" t="str">
        <f t="shared" si="2"/>
        <v/>
      </c>
    </row>
    <row r="42" spans="2:8" x14ac:dyDescent="0.25">
      <c r="B42" s="130" t="str">
        <f t="shared" si="1"/>
        <v/>
      </c>
      <c r="C42" s="131"/>
      <c r="D42" s="131"/>
      <c r="E42" s="131"/>
      <c r="F42" s="131"/>
      <c r="G42" s="132"/>
      <c r="H42" s="18" t="str">
        <f t="shared" si="2"/>
        <v/>
      </c>
    </row>
    <row r="43" spans="2:8" x14ac:dyDescent="0.25">
      <c r="B43" s="130" t="str">
        <f t="shared" si="1"/>
        <v/>
      </c>
      <c r="C43" s="131"/>
      <c r="D43" s="131"/>
      <c r="E43" s="131"/>
      <c r="F43" s="131"/>
      <c r="G43" s="132"/>
      <c r="H43" s="18" t="str">
        <f t="shared" si="2"/>
        <v/>
      </c>
    </row>
    <row r="44" spans="2:8" x14ac:dyDescent="0.25">
      <c r="B44" s="130" t="str">
        <f t="shared" si="1"/>
        <v/>
      </c>
      <c r="C44" s="131"/>
      <c r="D44" s="131"/>
      <c r="E44" s="131"/>
      <c r="F44" s="131"/>
      <c r="G44" s="132"/>
      <c r="H44" s="18" t="str">
        <f t="shared" si="2"/>
        <v/>
      </c>
    </row>
    <row r="45" spans="2:8" x14ac:dyDescent="0.25">
      <c r="B45" s="130" t="str">
        <f t="shared" si="1"/>
        <v/>
      </c>
      <c r="C45" s="131"/>
      <c r="D45" s="131"/>
      <c r="E45" s="131"/>
      <c r="F45" s="131"/>
      <c r="G45" s="132"/>
      <c r="H45" s="18" t="str">
        <f t="shared" si="2"/>
        <v/>
      </c>
    </row>
    <row r="46" spans="2:8" x14ac:dyDescent="0.25">
      <c r="B46" s="130" t="str">
        <f t="shared" ref="B46:B96" si="3">IF($K29="","",K29)</f>
        <v/>
      </c>
      <c r="C46" s="131"/>
      <c r="D46" s="131"/>
      <c r="E46" s="131"/>
      <c r="F46" s="131"/>
      <c r="G46" s="132"/>
      <c r="H46" s="18" t="str">
        <f t="shared" ref="H46:H96" si="4">IF($L29="","",L29)</f>
        <v/>
      </c>
    </row>
    <row r="47" spans="2:8" x14ac:dyDescent="0.25">
      <c r="B47" s="130" t="str">
        <f t="shared" si="3"/>
        <v/>
      </c>
      <c r="C47" s="131"/>
      <c r="D47" s="131"/>
      <c r="E47" s="131"/>
      <c r="F47" s="131"/>
      <c r="G47" s="132"/>
      <c r="H47" s="18" t="str">
        <f t="shared" si="4"/>
        <v/>
      </c>
    </row>
    <row r="48" spans="2:8" x14ac:dyDescent="0.25">
      <c r="B48" s="130" t="str">
        <f t="shared" si="3"/>
        <v/>
      </c>
      <c r="C48" s="131"/>
      <c r="D48" s="131"/>
      <c r="E48" s="131"/>
      <c r="F48" s="131"/>
      <c r="G48" s="132"/>
      <c r="H48" s="18" t="str">
        <f t="shared" si="4"/>
        <v/>
      </c>
    </row>
    <row r="49" spans="2:8" x14ac:dyDescent="0.25">
      <c r="B49" s="130" t="str">
        <f t="shared" si="3"/>
        <v/>
      </c>
      <c r="C49" s="131"/>
      <c r="D49" s="131"/>
      <c r="E49" s="131"/>
      <c r="F49" s="131"/>
      <c r="G49" s="132"/>
      <c r="H49" s="18" t="str">
        <f t="shared" si="4"/>
        <v/>
      </c>
    </row>
    <row r="50" spans="2:8" x14ac:dyDescent="0.25">
      <c r="B50" s="130" t="str">
        <f t="shared" si="3"/>
        <v/>
      </c>
      <c r="C50" s="131"/>
      <c r="D50" s="131"/>
      <c r="E50" s="131"/>
      <c r="F50" s="131"/>
      <c r="G50" s="132"/>
      <c r="H50" s="18" t="str">
        <f t="shared" si="4"/>
        <v/>
      </c>
    </row>
    <row r="51" spans="2:8" x14ac:dyDescent="0.25">
      <c r="B51" s="130" t="str">
        <f t="shared" si="3"/>
        <v/>
      </c>
      <c r="C51" s="131"/>
      <c r="D51" s="131"/>
      <c r="E51" s="131"/>
      <c r="F51" s="131"/>
      <c r="G51" s="132"/>
      <c r="H51" s="18" t="str">
        <f t="shared" si="4"/>
        <v/>
      </c>
    </row>
    <row r="52" spans="2:8" x14ac:dyDescent="0.25">
      <c r="B52" s="130" t="str">
        <f t="shared" si="3"/>
        <v/>
      </c>
      <c r="C52" s="131"/>
      <c r="D52" s="131"/>
      <c r="E52" s="131"/>
      <c r="F52" s="131"/>
      <c r="G52" s="132"/>
      <c r="H52" s="18" t="str">
        <f t="shared" si="4"/>
        <v/>
      </c>
    </row>
    <row r="53" spans="2:8" x14ac:dyDescent="0.25">
      <c r="B53" s="130" t="str">
        <f t="shared" si="3"/>
        <v/>
      </c>
      <c r="C53" s="131"/>
      <c r="D53" s="131"/>
      <c r="E53" s="131"/>
      <c r="F53" s="131"/>
      <c r="G53" s="132"/>
      <c r="H53" s="18" t="str">
        <f t="shared" si="4"/>
        <v/>
      </c>
    </row>
    <row r="54" spans="2:8" x14ac:dyDescent="0.25">
      <c r="B54" s="130" t="str">
        <f t="shared" si="3"/>
        <v/>
      </c>
      <c r="C54" s="131"/>
      <c r="D54" s="131"/>
      <c r="E54" s="131"/>
      <c r="F54" s="131"/>
      <c r="G54" s="132"/>
      <c r="H54" s="18" t="str">
        <f t="shared" si="4"/>
        <v/>
      </c>
    </row>
    <row r="55" spans="2:8" x14ac:dyDescent="0.25">
      <c r="B55" s="130" t="str">
        <f t="shared" si="3"/>
        <v/>
      </c>
      <c r="C55" s="131"/>
      <c r="D55" s="131"/>
      <c r="E55" s="131"/>
      <c r="F55" s="131"/>
      <c r="G55" s="132"/>
      <c r="H55" s="18" t="str">
        <f t="shared" si="4"/>
        <v/>
      </c>
    </row>
    <row r="56" spans="2:8" x14ac:dyDescent="0.25">
      <c r="B56" s="130" t="str">
        <f t="shared" si="3"/>
        <v/>
      </c>
      <c r="C56" s="131"/>
      <c r="D56" s="131"/>
      <c r="E56" s="131"/>
      <c r="F56" s="131"/>
      <c r="G56" s="132"/>
      <c r="H56" s="18" t="str">
        <f t="shared" si="4"/>
        <v/>
      </c>
    </row>
    <row r="57" spans="2:8" x14ac:dyDescent="0.25">
      <c r="B57" s="130" t="str">
        <f t="shared" si="3"/>
        <v/>
      </c>
      <c r="C57" s="131"/>
      <c r="D57" s="131"/>
      <c r="E57" s="131"/>
      <c r="F57" s="131"/>
      <c r="G57" s="132"/>
      <c r="H57" s="18" t="str">
        <f t="shared" si="4"/>
        <v/>
      </c>
    </row>
    <row r="58" spans="2:8" x14ac:dyDescent="0.25">
      <c r="B58" s="130" t="str">
        <f t="shared" si="3"/>
        <v/>
      </c>
      <c r="C58" s="131"/>
      <c r="D58" s="131"/>
      <c r="E58" s="131"/>
      <c r="F58" s="131"/>
      <c r="G58" s="132"/>
      <c r="H58" s="18" t="str">
        <f t="shared" si="4"/>
        <v/>
      </c>
    </row>
    <row r="59" spans="2:8" x14ac:dyDescent="0.25">
      <c r="B59" s="130" t="str">
        <f t="shared" si="3"/>
        <v/>
      </c>
      <c r="C59" s="131"/>
      <c r="D59" s="131"/>
      <c r="E59" s="131"/>
      <c r="F59" s="131"/>
      <c r="G59" s="132"/>
      <c r="H59" s="18" t="str">
        <f t="shared" si="4"/>
        <v/>
      </c>
    </row>
    <row r="60" spans="2:8" x14ac:dyDescent="0.25">
      <c r="B60" s="130" t="str">
        <f t="shared" si="3"/>
        <v/>
      </c>
      <c r="C60" s="131"/>
      <c r="D60" s="131"/>
      <c r="E60" s="131"/>
      <c r="F60" s="131"/>
      <c r="G60" s="132"/>
      <c r="H60" s="18" t="str">
        <f t="shared" si="4"/>
        <v/>
      </c>
    </row>
    <row r="61" spans="2:8" x14ac:dyDescent="0.25">
      <c r="B61" s="130" t="str">
        <f t="shared" si="3"/>
        <v/>
      </c>
      <c r="C61" s="131"/>
      <c r="D61" s="131"/>
      <c r="E61" s="131"/>
      <c r="F61" s="131"/>
      <c r="G61" s="132"/>
      <c r="H61" s="18" t="str">
        <f t="shared" si="4"/>
        <v/>
      </c>
    </row>
    <row r="62" spans="2:8" x14ac:dyDescent="0.25">
      <c r="B62" s="130" t="str">
        <f t="shared" si="3"/>
        <v/>
      </c>
      <c r="C62" s="131"/>
      <c r="D62" s="131"/>
      <c r="E62" s="131"/>
      <c r="F62" s="131"/>
      <c r="G62" s="132"/>
      <c r="H62" s="18" t="str">
        <f t="shared" si="4"/>
        <v/>
      </c>
    </row>
    <row r="63" spans="2:8" x14ac:dyDescent="0.25">
      <c r="B63" s="130" t="str">
        <f t="shared" si="3"/>
        <v/>
      </c>
      <c r="C63" s="131"/>
      <c r="D63" s="131"/>
      <c r="E63" s="131"/>
      <c r="F63" s="131"/>
      <c r="G63" s="132"/>
      <c r="H63" s="18" t="str">
        <f t="shared" si="4"/>
        <v/>
      </c>
    </row>
    <row r="64" spans="2:8" x14ac:dyDescent="0.25">
      <c r="B64" s="130" t="str">
        <f t="shared" si="3"/>
        <v/>
      </c>
      <c r="C64" s="131"/>
      <c r="D64" s="131"/>
      <c r="E64" s="131"/>
      <c r="F64" s="131"/>
      <c r="G64" s="132"/>
      <c r="H64" s="18" t="str">
        <f t="shared" si="4"/>
        <v/>
      </c>
    </row>
    <row r="65" spans="2:8" x14ac:dyDescent="0.25">
      <c r="B65" s="130" t="str">
        <f t="shared" si="3"/>
        <v/>
      </c>
      <c r="C65" s="131"/>
      <c r="D65" s="131"/>
      <c r="E65" s="131"/>
      <c r="F65" s="131"/>
      <c r="G65" s="132"/>
      <c r="H65" s="18" t="str">
        <f t="shared" si="4"/>
        <v/>
      </c>
    </row>
    <row r="66" spans="2:8" x14ac:dyDescent="0.25">
      <c r="B66" s="130" t="str">
        <f t="shared" si="3"/>
        <v/>
      </c>
      <c r="C66" s="131"/>
      <c r="D66" s="131"/>
      <c r="E66" s="131"/>
      <c r="F66" s="131"/>
      <c r="G66" s="132"/>
      <c r="H66" s="18" t="str">
        <f t="shared" si="4"/>
        <v/>
      </c>
    </row>
    <row r="67" spans="2:8" x14ac:dyDescent="0.25">
      <c r="B67" s="130" t="str">
        <f t="shared" si="3"/>
        <v/>
      </c>
      <c r="C67" s="131"/>
      <c r="D67" s="131"/>
      <c r="E67" s="131"/>
      <c r="F67" s="131"/>
      <c r="G67" s="132"/>
      <c r="H67" s="18" t="str">
        <f t="shared" si="4"/>
        <v/>
      </c>
    </row>
    <row r="68" spans="2:8" x14ac:dyDescent="0.25">
      <c r="B68" s="130" t="str">
        <f t="shared" si="3"/>
        <v/>
      </c>
      <c r="C68" s="131"/>
      <c r="D68" s="131"/>
      <c r="E68" s="131"/>
      <c r="F68" s="131"/>
      <c r="G68" s="132"/>
      <c r="H68" s="18" t="str">
        <f t="shared" si="4"/>
        <v/>
      </c>
    </row>
    <row r="69" spans="2:8" x14ac:dyDescent="0.25">
      <c r="B69" s="130" t="str">
        <f t="shared" si="3"/>
        <v/>
      </c>
      <c r="C69" s="131"/>
      <c r="D69" s="131"/>
      <c r="E69" s="131"/>
      <c r="F69" s="131"/>
      <c r="G69" s="132"/>
      <c r="H69" s="18" t="str">
        <f t="shared" si="4"/>
        <v/>
      </c>
    </row>
    <row r="70" spans="2:8" x14ac:dyDescent="0.25">
      <c r="B70" s="130" t="str">
        <f t="shared" si="3"/>
        <v/>
      </c>
      <c r="C70" s="131"/>
      <c r="D70" s="131"/>
      <c r="E70" s="131"/>
      <c r="F70" s="131"/>
      <c r="G70" s="132"/>
      <c r="H70" s="18" t="str">
        <f t="shared" si="4"/>
        <v/>
      </c>
    </row>
    <row r="71" spans="2:8" x14ac:dyDescent="0.25">
      <c r="B71" s="130" t="str">
        <f t="shared" si="3"/>
        <v/>
      </c>
      <c r="C71" s="131"/>
      <c r="D71" s="131"/>
      <c r="E71" s="131"/>
      <c r="F71" s="131"/>
      <c r="G71" s="132"/>
      <c r="H71" s="18" t="str">
        <f t="shared" si="4"/>
        <v/>
      </c>
    </row>
    <row r="72" spans="2:8" x14ac:dyDescent="0.25">
      <c r="B72" s="130" t="str">
        <f t="shared" si="3"/>
        <v/>
      </c>
      <c r="C72" s="131"/>
      <c r="D72" s="131"/>
      <c r="E72" s="131"/>
      <c r="F72" s="131"/>
      <c r="G72" s="132"/>
      <c r="H72" s="18" t="str">
        <f t="shared" si="4"/>
        <v/>
      </c>
    </row>
    <row r="73" spans="2:8" x14ac:dyDescent="0.25">
      <c r="B73" s="130" t="str">
        <f t="shared" si="3"/>
        <v/>
      </c>
      <c r="C73" s="131"/>
      <c r="D73" s="131"/>
      <c r="E73" s="131"/>
      <c r="F73" s="131"/>
      <c r="G73" s="132"/>
      <c r="H73" s="18" t="str">
        <f t="shared" si="4"/>
        <v/>
      </c>
    </row>
    <row r="74" spans="2:8" x14ac:dyDescent="0.25">
      <c r="B74" s="130" t="str">
        <f t="shared" si="3"/>
        <v/>
      </c>
      <c r="C74" s="131"/>
      <c r="D74" s="131"/>
      <c r="E74" s="131"/>
      <c r="F74" s="131"/>
      <c r="G74" s="132"/>
      <c r="H74" s="18" t="str">
        <f t="shared" si="4"/>
        <v/>
      </c>
    </row>
    <row r="75" spans="2:8" x14ac:dyDescent="0.25">
      <c r="B75" s="130" t="str">
        <f t="shared" si="3"/>
        <v/>
      </c>
      <c r="C75" s="131"/>
      <c r="D75" s="131"/>
      <c r="E75" s="131"/>
      <c r="F75" s="131"/>
      <c r="G75" s="132"/>
      <c r="H75" s="18" t="str">
        <f t="shared" si="4"/>
        <v/>
      </c>
    </row>
    <row r="76" spans="2:8" x14ac:dyDescent="0.25">
      <c r="B76" s="130" t="str">
        <f t="shared" si="3"/>
        <v/>
      </c>
      <c r="C76" s="131"/>
      <c r="D76" s="131"/>
      <c r="E76" s="131"/>
      <c r="F76" s="131"/>
      <c r="G76" s="132"/>
      <c r="H76" s="18" t="str">
        <f t="shared" si="4"/>
        <v/>
      </c>
    </row>
    <row r="77" spans="2:8" x14ac:dyDescent="0.25">
      <c r="B77" s="130" t="str">
        <f t="shared" si="3"/>
        <v/>
      </c>
      <c r="C77" s="131"/>
      <c r="D77" s="131"/>
      <c r="E77" s="131"/>
      <c r="F77" s="131"/>
      <c r="G77" s="132"/>
      <c r="H77" s="18" t="str">
        <f t="shared" si="4"/>
        <v/>
      </c>
    </row>
    <row r="78" spans="2:8" x14ac:dyDescent="0.25">
      <c r="B78" s="130" t="str">
        <f t="shared" si="3"/>
        <v/>
      </c>
      <c r="C78" s="131"/>
      <c r="D78" s="131"/>
      <c r="E78" s="131"/>
      <c r="F78" s="131"/>
      <c r="G78" s="132"/>
      <c r="H78" s="18" t="str">
        <f t="shared" si="4"/>
        <v/>
      </c>
    </row>
    <row r="79" spans="2:8" x14ac:dyDescent="0.25">
      <c r="B79" s="130" t="str">
        <f t="shared" si="3"/>
        <v/>
      </c>
      <c r="C79" s="131"/>
      <c r="D79" s="131"/>
      <c r="E79" s="131"/>
      <c r="F79" s="131"/>
      <c r="G79" s="132"/>
      <c r="H79" s="18" t="str">
        <f t="shared" si="4"/>
        <v/>
      </c>
    </row>
    <row r="80" spans="2:8" x14ac:dyDescent="0.25">
      <c r="B80" s="130" t="str">
        <f t="shared" si="3"/>
        <v/>
      </c>
      <c r="C80" s="131"/>
      <c r="D80" s="131"/>
      <c r="E80" s="131"/>
      <c r="F80" s="131"/>
      <c r="G80" s="132"/>
      <c r="H80" s="18" t="str">
        <f t="shared" si="4"/>
        <v/>
      </c>
    </row>
    <row r="81" spans="2:8" x14ac:dyDescent="0.25">
      <c r="B81" s="130" t="str">
        <f t="shared" si="3"/>
        <v/>
      </c>
      <c r="C81" s="131"/>
      <c r="D81" s="131"/>
      <c r="E81" s="131"/>
      <c r="F81" s="131"/>
      <c r="G81" s="132"/>
      <c r="H81" s="18" t="str">
        <f t="shared" si="4"/>
        <v/>
      </c>
    </row>
    <row r="82" spans="2:8" x14ac:dyDescent="0.25">
      <c r="B82" s="130" t="str">
        <f t="shared" si="3"/>
        <v/>
      </c>
      <c r="C82" s="131"/>
      <c r="D82" s="131"/>
      <c r="E82" s="131"/>
      <c r="F82" s="131"/>
      <c r="G82" s="132"/>
      <c r="H82" s="18" t="str">
        <f t="shared" si="4"/>
        <v/>
      </c>
    </row>
    <row r="83" spans="2:8" x14ac:dyDescent="0.25">
      <c r="B83" s="130" t="str">
        <f t="shared" si="3"/>
        <v/>
      </c>
      <c r="C83" s="131"/>
      <c r="D83" s="131"/>
      <c r="E83" s="131"/>
      <c r="F83" s="131"/>
      <c r="G83" s="132"/>
      <c r="H83" s="18" t="str">
        <f t="shared" si="4"/>
        <v/>
      </c>
    </row>
    <row r="84" spans="2:8" x14ac:dyDescent="0.25">
      <c r="B84" s="130" t="str">
        <f t="shared" si="3"/>
        <v/>
      </c>
      <c r="C84" s="131"/>
      <c r="D84" s="131"/>
      <c r="E84" s="131"/>
      <c r="F84" s="131"/>
      <c r="G84" s="132"/>
      <c r="H84" s="18" t="str">
        <f t="shared" si="4"/>
        <v/>
      </c>
    </row>
    <row r="85" spans="2:8" x14ac:dyDescent="0.25">
      <c r="B85" s="130" t="str">
        <f t="shared" si="3"/>
        <v/>
      </c>
      <c r="C85" s="131"/>
      <c r="D85" s="131"/>
      <c r="E85" s="131"/>
      <c r="F85" s="131"/>
      <c r="G85" s="132"/>
      <c r="H85" s="18" t="str">
        <f t="shared" si="4"/>
        <v/>
      </c>
    </row>
    <row r="86" spans="2:8" x14ac:dyDescent="0.25">
      <c r="B86" s="130" t="str">
        <f t="shared" si="3"/>
        <v/>
      </c>
      <c r="C86" s="131"/>
      <c r="D86" s="131"/>
      <c r="E86" s="131"/>
      <c r="F86" s="131"/>
      <c r="G86" s="132"/>
      <c r="H86" s="18" t="str">
        <f t="shared" si="4"/>
        <v/>
      </c>
    </row>
    <row r="87" spans="2:8" x14ac:dyDescent="0.25">
      <c r="B87" s="130" t="str">
        <f t="shared" si="3"/>
        <v/>
      </c>
      <c r="C87" s="131"/>
      <c r="D87" s="131"/>
      <c r="E87" s="131"/>
      <c r="F87" s="131"/>
      <c r="G87" s="132"/>
      <c r="H87" s="18" t="str">
        <f t="shared" si="4"/>
        <v/>
      </c>
    </row>
    <row r="88" spans="2:8" x14ac:dyDescent="0.25">
      <c r="B88" s="130" t="str">
        <f t="shared" si="3"/>
        <v/>
      </c>
      <c r="C88" s="131"/>
      <c r="D88" s="131"/>
      <c r="E88" s="131"/>
      <c r="F88" s="131"/>
      <c r="G88" s="132"/>
      <c r="H88" s="18" t="str">
        <f t="shared" si="4"/>
        <v/>
      </c>
    </row>
    <row r="89" spans="2:8" x14ac:dyDescent="0.25">
      <c r="B89" s="130" t="str">
        <f t="shared" si="3"/>
        <v/>
      </c>
      <c r="C89" s="131"/>
      <c r="D89" s="131"/>
      <c r="E89" s="131"/>
      <c r="F89" s="131"/>
      <c r="G89" s="132"/>
      <c r="H89" s="18" t="str">
        <f t="shared" si="4"/>
        <v/>
      </c>
    </row>
    <row r="90" spans="2:8" x14ac:dyDescent="0.25">
      <c r="B90" s="130" t="str">
        <f t="shared" si="3"/>
        <v/>
      </c>
      <c r="C90" s="131"/>
      <c r="D90" s="131"/>
      <c r="E90" s="131"/>
      <c r="F90" s="131"/>
      <c r="G90" s="132"/>
      <c r="H90" s="18" t="str">
        <f t="shared" si="4"/>
        <v/>
      </c>
    </row>
    <row r="91" spans="2:8" x14ac:dyDescent="0.25">
      <c r="B91" s="130" t="str">
        <f t="shared" si="3"/>
        <v/>
      </c>
      <c r="C91" s="131"/>
      <c r="D91" s="131"/>
      <c r="E91" s="131"/>
      <c r="F91" s="131"/>
      <c r="G91" s="132"/>
      <c r="H91" s="18" t="str">
        <f t="shared" si="4"/>
        <v/>
      </c>
    </row>
    <row r="92" spans="2:8" x14ac:dyDescent="0.25">
      <c r="B92" s="130" t="str">
        <f t="shared" si="3"/>
        <v/>
      </c>
      <c r="C92" s="131"/>
      <c r="D92" s="131"/>
      <c r="E92" s="131"/>
      <c r="F92" s="131"/>
      <c r="G92" s="132"/>
      <c r="H92" s="18" t="str">
        <f t="shared" si="4"/>
        <v/>
      </c>
    </row>
    <row r="93" spans="2:8" x14ac:dyDescent="0.25">
      <c r="B93" s="130" t="str">
        <f t="shared" si="3"/>
        <v/>
      </c>
      <c r="C93" s="131"/>
      <c r="D93" s="131"/>
      <c r="E93" s="131"/>
      <c r="F93" s="131"/>
      <c r="G93" s="132"/>
      <c r="H93" s="18" t="str">
        <f t="shared" si="4"/>
        <v/>
      </c>
    </row>
    <row r="94" spans="2:8" x14ac:dyDescent="0.25">
      <c r="B94" s="130" t="str">
        <f t="shared" si="3"/>
        <v/>
      </c>
      <c r="C94" s="131"/>
      <c r="D94" s="131"/>
      <c r="E94" s="131"/>
      <c r="F94" s="131"/>
      <c r="G94" s="132"/>
      <c r="H94" s="18" t="str">
        <f t="shared" si="4"/>
        <v/>
      </c>
    </row>
    <row r="95" spans="2:8" x14ac:dyDescent="0.25">
      <c r="B95" s="130" t="str">
        <f t="shared" si="3"/>
        <v/>
      </c>
      <c r="C95" s="131"/>
      <c r="D95" s="131"/>
      <c r="E95" s="131"/>
      <c r="F95" s="131"/>
      <c r="G95" s="132"/>
      <c r="H95" s="18" t="str">
        <f t="shared" si="4"/>
        <v/>
      </c>
    </row>
    <row r="96" spans="2:8" x14ac:dyDescent="0.25">
      <c r="B96" s="130" t="str">
        <f t="shared" si="3"/>
        <v/>
      </c>
      <c r="C96" s="131"/>
      <c r="D96" s="131"/>
      <c r="E96" s="131"/>
      <c r="F96" s="131"/>
      <c r="G96" s="132"/>
      <c r="H96" s="18" t="str">
        <f t="shared" si="4"/>
        <v/>
      </c>
    </row>
    <row r="97" spans="2:8" x14ac:dyDescent="0.25">
      <c r="B97" s="130" t="str">
        <f t="shared" ref="B97:B160" si="5">IF($K80="","",K80)</f>
        <v/>
      </c>
      <c r="C97" s="131"/>
      <c r="D97" s="131"/>
      <c r="E97" s="131"/>
      <c r="F97" s="131"/>
      <c r="G97" s="132"/>
      <c r="H97" s="18" t="str">
        <f t="shared" ref="H97:H160" si="6">IF($L80="","",L80)</f>
        <v/>
      </c>
    </row>
    <row r="98" spans="2:8" x14ac:dyDescent="0.25">
      <c r="B98" s="130" t="str">
        <f t="shared" si="5"/>
        <v/>
      </c>
      <c r="C98" s="131"/>
      <c r="D98" s="131"/>
      <c r="E98" s="131"/>
      <c r="F98" s="131"/>
      <c r="G98" s="132"/>
      <c r="H98" s="18" t="str">
        <f t="shared" si="6"/>
        <v/>
      </c>
    </row>
    <row r="99" spans="2:8" x14ac:dyDescent="0.25">
      <c r="B99" s="130" t="str">
        <f t="shared" si="5"/>
        <v/>
      </c>
      <c r="C99" s="131"/>
      <c r="D99" s="131"/>
      <c r="E99" s="131"/>
      <c r="F99" s="131"/>
      <c r="G99" s="132"/>
      <c r="H99" s="18" t="str">
        <f t="shared" si="6"/>
        <v/>
      </c>
    </row>
    <row r="100" spans="2:8" x14ac:dyDescent="0.25">
      <c r="B100" s="130" t="str">
        <f t="shared" si="5"/>
        <v/>
      </c>
      <c r="C100" s="131"/>
      <c r="D100" s="131"/>
      <c r="E100" s="131"/>
      <c r="F100" s="131"/>
      <c r="G100" s="132"/>
      <c r="H100" s="18" t="str">
        <f t="shared" si="6"/>
        <v/>
      </c>
    </row>
    <row r="101" spans="2:8" x14ac:dyDescent="0.25">
      <c r="B101" s="130" t="str">
        <f t="shared" si="5"/>
        <v/>
      </c>
      <c r="C101" s="131"/>
      <c r="D101" s="131"/>
      <c r="E101" s="131"/>
      <c r="F101" s="131"/>
      <c r="G101" s="132"/>
      <c r="H101" s="18" t="str">
        <f t="shared" si="6"/>
        <v/>
      </c>
    </row>
    <row r="102" spans="2:8" x14ac:dyDescent="0.25">
      <c r="B102" s="130" t="str">
        <f t="shared" si="5"/>
        <v/>
      </c>
      <c r="C102" s="131"/>
      <c r="D102" s="131"/>
      <c r="E102" s="131"/>
      <c r="F102" s="131"/>
      <c r="G102" s="132"/>
      <c r="H102" s="18" t="str">
        <f t="shared" si="6"/>
        <v/>
      </c>
    </row>
    <row r="103" spans="2:8" x14ac:dyDescent="0.25">
      <c r="B103" s="130" t="str">
        <f t="shared" si="5"/>
        <v/>
      </c>
      <c r="C103" s="131"/>
      <c r="D103" s="131"/>
      <c r="E103" s="131"/>
      <c r="F103" s="131"/>
      <c r="G103" s="132"/>
      <c r="H103" s="18" t="str">
        <f t="shared" si="6"/>
        <v/>
      </c>
    </row>
    <row r="104" spans="2:8" x14ac:dyDescent="0.25">
      <c r="B104" s="130" t="str">
        <f t="shared" si="5"/>
        <v/>
      </c>
      <c r="C104" s="131"/>
      <c r="D104" s="131"/>
      <c r="E104" s="131"/>
      <c r="F104" s="131"/>
      <c r="G104" s="132"/>
      <c r="H104" s="18" t="str">
        <f t="shared" si="6"/>
        <v/>
      </c>
    </row>
    <row r="105" spans="2:8" x14ac:dyDescent="0.25">
      <c r="B105" s="130" t="str">
        <f t="shared" si="5"/>
        <v/>
      </c>
      <c r="C105" s="131"/>
      <c r="D105" s="131"/>
      <c r="E105" s="131"/>
      <c r="F105" s="131"/>
      <c r="G105" s="132"/>
      <c r="H105" s="18" t="str">
        <f t="shared" si="6"/>
        <v/>
      </c>
    </row>
    <row r="106" spans="2:8" x14ac:dyDescent="0.25">
      <c r="B106" s="130" t="str">
        <f t="shared" si="5"/>
        <v/>
      </c>
      <c r="C106" s="131"/>
      <c r="D106" s="131"/>
      <c r="E106" s="131"/>
      <c r="F106" s="131"/>
      <c r="G106" s="132"/>
      <c r="H106" s="18" t="str">
        <f t="shared" si="6"/>
        <v/>
      </c>
    </row>
    <row r="107" spans="2:8" x14ac:dyDescent="0.25">
      <c r="B107" s="130" t="str">
        <f t="shared" si="5"/>
        <v/>
      </c>
      <c r="C107" s="131"/>
      <c r="D107" s="131"/>
      <c r="E107" s="131"/>
      <c r="F107" s="131"/>
      <c r="G107" s="132"/>
      <c r="H107" s="18" t="str">
        <f t="shared" si="6"/>
        <v/>
      </c>
    </row>
    <row r="108" spans="2:8" x14ac:dyDescent="0.25">
      <c r="B108" s="130" t="str">
        <f t="shared" si="5"/>
        <v/>
      </c>
      <c r="C108" s="131"/>
      <c r="D108" s="131"/>
      <c r="E108" s="131"/>
      <c r="F108" s="131"/>
      <c r="G108" s="132"/>
      <c r="H108" s="18" t="str">
        <f t="shared" si="6"/>
        <v/>
      </c>
    </row>
    <row r="109" spans="2:8" x14ac:dyDescent="0.25">
      <c r="B109" s="130" t="str">
        <f t="shared" si="5"/>
        <v/>
      </c>
      <c r="C109" s="131"/>
      <c r="D109" s="131"/>
      <c r="E109" s="131"/>
      <c r="F109" s="131"/>
      <c r="G109" s="132"/>
      <c r="H109" s="18" t="str">
        <f t="shared" si="6"/>
        <v/>
      </c>
    </row>
    <row r="110" spans="2:8" x14ac:dyDescent="0.25">
      <c r="B110" s="130" t="str">
        <f t="shared" si="5"/>
        <v/>
      </c>
      <c r="C110" s="131"/>
      <c r="D110" s="131"/>
      <c r="E110" s="131"/>
      <c r="F110" s="131"/>
      <c r="G110" s="132"/>
      <c r="H110" s="18" t="str">
        <f t="shared" si="6"/>
        <v/>
      </c>
    </row>
    <row r="111" spans="2:8" x14ac:dyDescent="0.25">
      <c r="B111" s="130" t="str">
        <f t="shared" si="5"/>
        <v/>
      </c>
      <c r="C111" s="131"/>
      <c r="D111" s="131"/>
      <c r="E111" s="131"/>
      <c r="F111" s="131"/>
      <c r="G111" s="132"/>
      <c r="H111" s="18" t="str">
        <f t="shared" si="6"/>
        <v/>
      </c>
    </row>
    <row r="112" spans="2:8" x14ac:dyDescent="0.25">
      <c r="B112" s="130" t="str">
        <f t="shared" si="5"/>
        <v/>
      </c>
      <c r="C112" s="131"/>
      <c r="D112" s="131"/>
      <c r="E112" s="131"/>
      <c r="F112" s="131"/>
      <c r="G112" s="132"/>
      <c r="H112" s="18" t="str">
        <f t="shared" si="6"/>
        <v/>
      </c>
    </row>
    <row r="113" spans="2:8" x14ac:dyDescent="0.25">
      <c r="B113" s="130" t="str">
        <f t="shared" si="5"/>
        <v/>
      </c>
      <c r="C113" s="131"/>
      <c r="D113" s="131"/>
      <c r="E113" s="131"/>
      <c r="F113" s="131"/>
      <c r="G113" s="132"/>
      <c r="H113" s="18" t="str">
        <f t="shared" si="6"/>
        <v/>
      </c>
    </row>
    <row r="114" spans="2:8" x14ac:dyDescent="0.25">
      <c r="B114" s="130" t="str">
        <f t="shared" si="5"/>
        <v/>
      </c>
      <c r="C114" s="131"/>
      <c r="D114" s="131"/>
      <c r="E114" s="131"/>
      <c r="F114" s="131"/>
      <c r="G114" s="132"/>
      <c r="H114" s="18" t="str">
        <f t="shared" si="6"/>
        <v/>
      </c>
    </row>
    <row r="115" spans="2:8" x14ac:dyDescent="0.25">
      <c r="B115" s="130" t="str">
        <f t="shared" si="5"/>
        <v/>
      </c>
      <c r="C115" s="131"/>
      <c r="D115" s="131"/>
      <c r="E115" s="131"/>
      <c r="F115" s="131"/>
      <c r="G115" s="132"/>
      <c r="H115" s="18" t="str">
        <f t="shared" si="6"/>
        <v/>
      </c>
    </row>
    <row r="116" spans="2:8" x14ac:dyDescent="0.25">
      <c r="B116" s="130" t="str">
        <f t="shared" si="5"/>
        <v/>
      </c>
      <c r="C116" s="131"/>
      <c r="D116" s="131"/>
      <c r="E116" s="131"/>
      <c r="F116" s="131"/>
      <c r="G116" s="132"/>
      <c r="H116" s="18" t="str">
        <f t="shared" si="6"/>
        <v/>
      </c>
    </row>
    <row r="117" spans="2:8" x14ac:dyDescent="0.25">
      <c r="B117" s="130" t="str">
        <f t="shared" si="5"/>
        <v/>
      </c>
      <c r="C117" s="131"/>
      <c r="D117" s="131"/>
      <c r="E117" s="131"/>
      <c r="F117" s="131"/>
      <c r="G117" s="132"/>
      <c r="H117" s="18" t="str">
        <f t="shared" si="6"/>
        <v/>
      </c>
    </row>
    <row r="118" spans="2:8" x14ac:dyDescent="0.25">
      <c r="B118" s="130" t="str">
        <f t="shared" si="5"/>
        <v/>
      </c>
      <c r="C118" s="131"/>
      <c r="D118" s="131"/>
      <c r="E118" s="131"/>
      <c r="F118" s="131"/>
      <c r="G118" s="132"/>
      <c r="H118" s="18" t="str">
        <f t="shared" si="6"/>
        <v/>
      </c>
    </row>
    <row r="119" spans="2:8" x14ac:dyDescent="0.25">
      <c r="B119" s="130" t="str">
        <f t="shared" si="5"/>
        <v/>
      </c>
      <c r="C119" s="131"/>
      <c r="D119" s="131"/>
      <c r="E119" s="131"/>
      <c r="F119" s="131"/>
      <c r="G119" s="132"/>
      <c r="H119" s="18" t="str">
        <f t="shared" si="6"/>
        <v/>
      </c>
    </row>
    <row r="120" spans="2:8" x14ac:dyDescent="0.25">
      <c r="B120" s="130" t="str">
        <f t="shared" si="5"/>
        <v/>
      </c>
      <c r="C120" s="131"/>
      <c r="D120" s="131"/>
      <c r="E120" s="131"/>
      <c r="F120" s="131"/>
      <c r="G120" s="132"/>
      <c r="H120" s="18" t="str">
        <f t="shared" si="6"/>
        <v/>
      </c>
    </row>
    <row r="121" spans="2:8" x14ac:dyDescent="0.25">
      <c r="B121" s="130" t="str">
        <f t="shared" si="5"/>
        <v/>
      </c>
      <c r="C121" s="131"/>
      <c r="D121" s="131"/>
      <c r="E121" s="131"/>
      <c r="F121" s="131"/>
      <c r="G121" s="132"/>
      <c r="H121" s="18" t="str">
        <f t="shared" si="6"/>
        <v/>
      </c>
    </row>
    <row r="122" spans="2:8" x14ac:dyDescent="0.25">
      <c r="B122" s="130" t="str">
        <f t="shared" si="5"/>
        <v/>
      </c>
      <c r="C122" s="131"/>
      <c r="D122" s="131"/>
      <c r="E122" s="131"/>
      <c r="F122" s="131"/>
      <c r="G122" s="132"/>
      <c r="H122" s="18" t="str">
        <f t="shared" si="6"/>
        <v/>
      </c>
    </row>
    <row r="123" spans="2:8" x14ac:dyDescent="0.25">
      <c r="B123" s="130" t="str">
        <f t="shared" si="5"/>
        <v/>
      </c>
      <c r="C123" s="131"/>
      <c r="D123" s="131"/>
      <c r="E123" s="131"/>
      <c r="F123" s="131"/>
      <c r="G123" s="132"/>
      <c r="H123" s="18" t="str">
        <f t="shared" si="6"/>
        <v/>
      </c>
    </row>
    <row r="124" spans="2:8" x14ac:dyDescent="0.25">
      <c r="B124" s="130" t="str">
        <f t="shared" si="5"/>
        <v/>
      </c>
      <c r="C124" s="131"/>
      <c r="D124" s="131"/>
      <c r="E124" s="131"/>
      <c r="F124" s="131"/>
      <c r="G124" s="132"/>
      <c r="H124" s="18" t="str">
        <f t="shared" si="6"/>
        <v/>
      </c>
    </row>
    <row r="125" spans="2:8" x14ac:dyDescent="0.25">
      <c r="B125" s="130" t="str">
        <f t="shared" si="5"/>
        <v/>
      </c>
      <c r="C125" s="131"/>
      <c r="D125" s="131"/>
      <c r="E125" s="131"/>
      <c r="F125" s="131"/>
      <c r="G125" s="132"/>
      <c r="H125" s="18" t="str">
        <f t="shared" si="6"/>
        <v/>
      </c>
    </row>
    <row r="126" spans="2:8" x14ac:dyDescent="0.25">
      <c r="B126" s="130" t="str">
        <f t="shared" si="5"/>
        <v/>
      </c>
      <c r="C126" s="131"/>
      <c r="D126" s="131"/>
      <c r="E126" s="131"/>
      <c r="F126" s="131"/>
      <c r="G126" s="132"/>
      <c r="H126" s="18" t="str">
        <f t="shared" si="6"/>
        <v/>
      </c>
    </row>
    <row r="127" spans="2:8" x14ac:dyDescent="0.25">
      <c r="B127" s="130" t="str">
        <f t="shared" si="5"/>
        <v/>
      </c>
      <c r="C127" s="131"/>
      <c r="D127" s="131"/>
      <c r="E127" s="131"/>
      <c r="F127" s="131"/>
      <c r="G127" s="132"/>
      <c r="H127" s="18" t="str">
        <f t="shared" si="6"/>
        <v/>
      </c>
    </row>
    <row r="128" spans="2:8" x14ac:dyDescent="0.25">
      <c r="B128" s="130" t="str">
        <f t="shared" si="5"/>
        <v/>
      </c>
      <c r="C128" s="131"/>
      <c r="D128" s="131"/>
      <c r="E128" s="131"/>
      <c r="F128" s="131"/>
      <c r="G128" s="132"/>
      <c r="H128" s="18" t="str">
        <f t="shared" si="6"/>
        <v/>
      </c>
    </row>
    <row r="129" spans="2:8" x14ac:dyDescent="0.25">
      <c r="B129" s="130" t="str">
        <f t="shared" si="5"/>
        <v/>
      </c>
      <c r="C129" s="131"/>
      <c r="D129" s="131"/>
      <c r="E129" s="131"/>
      <c r="F129" s="131"/>
      <c r="G129" s="132"/>
      <c r="H129" s="18" t="str">
        <f t="shared" si="6"/>
        <v/>
      </c>
    </row>
    <row r="130" spans="2:8" x14ac:dyDescent="0.25">
      <c r="B130" s="130" t="str">
        <f t="shared" si="5"/>
        <v/>
      </c>
      <c r="C130" s="131"/>
      <c r="D130" s="131"/>
      <c r="E130" s="131"/>
      <c r="F130" s="131"/>
      <c r="G130" s="132"/>
      <c r="H130" s="18" t="str">
        <f t="shared" si="6"/>
        <v/>
      </c>
    </row>
    <row r="131" spans="2:8" x14ac:dyDescent="0.25">
      <c r="B131" s="130" t="str">
        <f t="shared" si="5"/>
        <v/>
      </c>
      <c r="C131" s="131"/>
      <c r="D131" s="131"/>
      <c r="E131" s="131"/>
      <c r="F131" s="131"/>
      <c r="G131" s="132"/>
      <c r="H131" s="18" t="str">
        <f t="shared" si="6"/>
        <v/>
      </c>
    </row>
    <row r="132" spans="2:8" x14ac:dyDescent="0.25">
      <c r="B132" s="130" t="str">
        <f t="shared" si="5"/>
        <v/>
      </c>
      <c r="C132" s="131"/>
      <c r="D132" s="131"/>
      <c r="E132" s="131"/>
      <c r="F132" s="131"/>
      <c r="G132" s="132"/>
      <c r="H132" s="18" t="str">
        <f t="shared" si="6"/>
        <v/>
      </c>
    </row>
    <row r="133" spans="2:8" x14ac:dyDescent="0.25">
      <c r="B133" s="130" t="str">
        <f t="shared" si="5"/>
        <v/>
      </c>
      <c r="C133" s="131"/>
      <c r="D133" s="131"/>
      <c r="E133" s="131"/>
      <c r="F133" s="131"/>
      <c r="G133" s="132"/>
      <c r="H133" s="18" t="str">
        <f t="shared" si="6"/>
        <v/>
      </c>
    </row>
    <row r="134" spans="2:8" x14ac:dyDescent="0.25">
      <c r="B134" s="130" t="str">
        <f t="shared" si="5"/>
        <v/>
      </c>
      <c r="C134" s="131"/>
      <c r="D134" s="131"/>
      <c r="E134" s="131"/>
      <c r="F134" s="131"/>
      <c r="G134" s="132"/>
      <c r="H134" s="18" t="str">
        <f t="shared" si="6"/>
        <v/>
      </c>
    </row>
    <row r="135" spans="2:8" x14ac:dyDescent="0.25">
      <c r="B135" s="130" t="str">
        <f t="shared" si="5"/>
        <v/>
      </c>
      <c r="C135" s="131"/>
      <c r="D135" s="131"/>
      <c r="E135" s="131"/>
      <c r="F135" s="131"/>
      <c r="G135" s="132"/>
      <c r="H135" s="18" t="str">
        <f t="shared" si="6"/>
        <v/>
      </c>
    </row>
    <row r="136" spans="2:8" x14ac:dyDescent="0.25">
      <c r="B136" s="130" t="str">
        <f t="shared" si="5"/>
        <v/>
      </c>
      <c r="C136" s="131"/>
      <c r="D136" s="131"/>
      <c r="E136" s="131"/>
      <c r="F136" s="131"/>
      <c r="G136" s="132"/>
      <c r="H136" s="18" t="str">
        <f t="shared" si="6"/>
        <v/>
      </c>
    </row>
    <row r="137" spans="2:8" x14ac:dyDescent="0.25">
      <c r="B137" s="130" t="str">
        <f t="shared" si="5"/>
        <v/>
      </c>
      <c r="C137" s="131"/>
      <c r="D137" s="131"/>
      <c r="E137" s="131"/>
      <c r="F137" s="131"/>
      <c r="G137" s="132"/>
      <c r="H137" s="18" t="str">
        <f t="shared" si="6"/>
        <v/>
      </c>
    </row>
    <row r="138" spans="2:8" x14ac:dyDescent="0.25">
      <c r="B138" s="130" t="str">
        <f t="shared" si="5"/>
        <v/>
      </c>
      <c r="C138" s="131"/>
      <c r="D138" s="131"/>
      <c r="E138" s="131"/>
      <c r="F138" s="131"/>
      <c r="G138" s="132"/>
      <c r="H138" s="18" t="str">
        <f t="shared" si="6"/>
        <v/>
      </c>
    </row>
    <row r="139" spans="2:8" x14ac:dyDescent="0.25">
      <c r="B139" s="130" t="str">
        <f t="shared" si="5"/>
        <v/>
      </c>
      <c r="C139" s="131"/>
      <c r="D139" s="131"/>
      <c r="E139" s="131"/>
      <c r="F139" s="131"/>
      <c r="G139" s="132"/>
      <c r="H139" s="18" t="str">
        <f t="shared" si="6"/>
        <v/>
      </c>
    </row>
    <row r="140" spans="2:8" x14ac:dyDescent="0.25">
      <c r="B140" s="130" t="str">
        <f t="shared" si="5"/>
        <v/>
      </c>
      <c r="C140" s="131"/>
      <c r="D140" s="131"/>
      <c r="E140" s="131"/>
      <c r="F140" s="131"/>
      <c r="G140" s="132"/>
      <c r="H140" s="18" t="str">
        <f t="shared" si="6"/>
        <v/>
      </c>
    </row>
    <row r="141" spans="2:8" x14ac:dyDescent="0.25">
      <c r="B141" s="130" t="str">
        <f t="shared" si="5"/>
        <v/>
      </c>
      <c r="C141" s="131"/>
      <c r="D141" s="131"/>
      <c r="E141" s="131"/>
      <c r="F141" s="131"/>
      <c r="G141" s="132"/>
      <c r="H141" s="18" t="str">
        <f t="shared" si="6"/>
        <v/>
      </c>
    </row>
    <row r="142" spans="2:8" x14ac:dyDescent="0.25">
      <c r="B142" s="130" t="str">
        <f t="shared" si="5"/>
        <v/>
      </c>
      <c r="C142" s="131"/>
      <c r="D142" s="131"/>
      <c r="E142" s="131"/>
      <c r="F142" s="131"/>
      <c r="G142" s="132"/>
      <c r="H142" s="18" t="str">
        <f t="shared" si="6"/>
        <v/>
      </c>
    </row>
    <row r="143" spans="2:8" x14ac:dyDescent="0.25">
      <c r="B143" s="130" t="str">
        <f t="shared" si="5"/>
        <v/>
      </c>
      <c r="C143" s="131"/>
      <c r="D143" s="131"/>
      <c r="E143" s="131"/>
      <c r="F143" s="131"/>
      <c r="G143" s="132"/>
      <c r="H143" s="18" t="str">
        <f t="shared" si="6"/>
        <v/>
      </c>
    </row>
    <row r="144" spans="2:8" x14ac:dyDescent="0.25">
      <c r="B144" s="130" t="str">
        <f t="shared" si="5"/>
        <v/>
      </c>
      <c r="C144" s="131"/>
      <c r="D144" s="131"/>
      <c r="E144" s="131"/>
      <c r="F144" s="131"/>
      <c r="G144" s="132"/>
      <c r="H144" s="18" t="str">
        <f t="shared" si="6"/>
        <v/>
      </c>
    </row>
    <row r="145" spans="2:8" x14ac:dyDescent="0.25">
      <c r="B145" s="130" t="str">
        <f t="shared" si="5"/>
        <v/>
      </c>
      <c r="C145" s="131"/>
      <c r="D145" s="131"/>
      <c r="E145" s="131"/>
      <c r="F145" s="131"/>
      <c r="G145" s="132"/>
      <c r="H145" s="18" t="str">
        <f t="shared" si="6"/>
        <v/>
      </c>
    </row>
    <row r="146" spans="2:8" x14ac:dyDescent="0.25">
      <c r="B146" s="130" t="str">
        <f t="shared" si="5"/>
        <v/>
      </c>
      <c r="C146" s="131"/>
      <c r="D146" s="131"/>
      <c r="E146" s="131"/>
      <c r="F146" s="131"/>
      <c r="G146" s="132"/>
      <c r="H146" s="18" t="str">
        <f t="shared" si="6"/>
        <v/>
      </c>
    </row>
    <row r="147" spans="2:8" x14ac:dyDescent="0.25">
      <c r="B147" s="130" t="str">
        <f t="shared" si="5"/>
        <v/>
      </c>
      <c r="C147" s="131"/>
      <c r="D147" s="131"/>
      <c r="E147" s="131"/>
      <c r="F147" s="131"/>
      <c r="G147" s="132"/>
      <c r="H147" s="18" t="str">
        <f t="shared" si="6"/>
        <v/>
      </c>
    </row>
    <row r="148" spans="2:8" x14ac:dyDescent="0.25">
      <c r="B148" s="130" t="str">
        <f t="shared" si="5"/>
        <v/>
      </c>
      <c r="C148" s="131"/>
      <c r="D148" s="131"/>
      <c r="E148" s="131"/>
      <c r="F148" s="131"/>
      <c r="G148" s="132"/>
      <c r="H148" s="18" t="str">
        <f t="shared" si="6"/>
        <v/>
      </c>
    </row>
    <row r="149" spans="2:8" x14ac:dyDescent="0.25">
      <c r="B149" s="130" t="str">
        <f t="shared" si="5"/>
        <v/>
      </c>
      <c r="C149" s="131"/>
      <c r="D149" s="131"/>
      <c r="E149" s="131"/>
      <c r="F149" s="131"/>
      <c r="G149" s="132"/>
      <c r="H149" s="18" t="str">
        <f t="shared" si="6"/>
        <v/>
      </c>
    </row>
    <row r="150" spans="2:8" x14ac:dyDescent="0.25">
      <c r="B150" s="130" t="str">
        <f t="shared" si="5"/>
        <v/>
      </c>
      <c r="C150" s="131"/>
      <c r="D150" s="131"/>
      <c r="E150" s="131"/>
      <c r="F150" s="131"/>
      <c r="G150" s="132"/>
      <c r="H150" s="18" t="str">
        <f t="shared" si="6"/>
        <v/>
      </c>
    </row>
    <row r="151" spans="2:8" x14ac:dyDescent="0.25">
      <c r="B151" s="130" t="str">
        <f t="shared" si="5"/>
        <v/>
      </c>
      <c r="C151" s="131"/>
      <c r="D151" s="131"/>
      <c r="E151" s="131"/>
      <c r="F151" s="131"/>
      <c r="G151" s="132"/>
      <c r="H151" s="18" t="str">
        <f t="shared" si="6"/>
        <v/>
      </c>
    </row>
    <row r="152" spans="2:8" x14ac:dyDescent="0.25">
      <c r="B152" s="130" t="str">
        <f t="shared" si="5"/>
        <v/>
      </c>
      <c r="C152" s="131"/>
      <c r="D152" s="131"/>
      <c r="E152" s="131"/>
      <c r="F152" s="131"/>
      <c r="G152" s="132"/>
      <c r="H152" s="18" t="str">
        <f t="shared" si="6"/>
        <v/>
      </c>
    </row>
    <row r="153" spans="2:8" x14ac:dyDescent="0.25">
      <c r="B153" s="130" t="str">
        <f t="shared" si="5"/>
        <v/>
      </c>
      <c r="C153" s="131"/>
      <c r="D153" s="131"/>
      <c r="E153" s="131"/>
      <c r="F153" s="131"/>
      <c r="G153" s="132"/>
      <c r="H153" s="18" t="str">
        <f t="shared" si="6"/>
        <v/>
      </c>
    </row>
    <row r="154" spans="2:8" x14ac:dyDescent="0.25">
      <c r="B154" s="130" t="str">
        <f t="shared" si="5"/>
        <v/>
      </c>
      <c r="C154" s="131"/>
      <c r="D154" s="131"/>
      <c r="E154" s="131"/>
      <c r="F154" s="131"/>
      <c r="G154" s="132"/>
      <c r="H154" s="18" t="str">
        <f t="shared" si="6"/>
        <v/>
      </c>
    </row>
    <row r="155" spans="2:8" x14ac:dyDescent="0.25">
      <c r="B155" s="130" t="str">
        <f t="shared" si="5"/>
        <v/>
      </c>
      <c r="C155" s="131"/>
      <c r="D155" s="131"/>
      <c r="E155" s="131"/>
      <c r="F155" s="131"/>
      <c r="G155" s="132"/>
      <c r="H155" s="18" t="str">
        <f t="shared" si="6"/>
        <v/>
      </c>
    </row>
    <row r="156" spans="2:8" x14ac:dyDescent="0.25">
      <c r="B156" s="130" t="str">
        <f t="shared" si="5"/>
        <v/>
      </c>
      <c r="C156" s="131"/>
      <c r="D156" s="131"/>
      <c r="E156" s="131"/>
      <c r="F156" s="131"/>
      <c r="G156" s="132"/>
      <c r="H156" s="18" t="str">
        <f t="shared" si="6"/>
        <v/>
      </c>
    </row>
    <row r="157" spans="2:8" x14ac:dyDescent="0.25">
      <c r="B157" s="130" t="str">
        <f t="shared" si="5"/>
        <v/>
      </c>
      <c r="C157" s="131"/>
      <c r="D157" s="131"/>
      <c r="E157" s="131"/>
      <c r="F157" s="131"/>
      <c r="G157" s="132"/>
      <c r="H157" s="18" t="str">
        <f t="shared" si="6"/>
        <v/>
      </c>
    </row>
    <row r="158" spans="2:8" x14ac:dyDescent="0.25">
      <c r="B158" s="130" t="str">
        <f t="shared" si="5"/>
        <v/>
      </c>
      <c r="C158" s="131"/>
      <c r="D158" s="131"/>
      <c r="E158" s="131"/>
      <c r="F158" s="131"/>
      <c r="G158" s="132"/>
      <c r="H158" s="18" t="str">
        <f t="shared" si="6"/>
        <v/>
      </c>
    </row>
    <row r="159" spans="2:8" x14ac:dyDescent="0.25">
      <c r="B159" s="130" t="str">
        <f t="shared" si="5"/>
        <v/>
      </c>
      <c r="C159" s="131"/>
      <c r="D159" s="131"/>
      <c r="E159" s="131"/>
      <c r="F159" s="131"/>
      <c r="G159" s="132"/>
      <c r="H159" s="18" t="str">
        <f t="shared" si="6"/>
        <v/>
      </c>
    </row>
    <row r="160" spans="2:8" x14ac:dyDescent="0.25">
      <c r="B160" s="130" t="str">
        <f t="shared" si="5"/>
        <v/>
      </c>
      <c r="C160" s="131"/>
      <c r="D160" s="131"/>
      <c r="E160" s="131"/>
      <c r="F160" s="131"/>
      <c r="G160" s="132"/>
      <c r="H160" s="18" t="str">
        <f t="shared" si="6"/>
        <v/>
      </c>
    </row>
    <row r="161" spans="2:8" x14ac:dyDescent="0.25">
      <c r="B161" s="130" t="str">
        <f t="shared" ref="B161:B224" si="7">IF($K144="","",K144)</f>
        <v/>
      </c>
      <c r="C161" s="131"/>
      <c r="D161" s="131"/>
      <c r="E161" s="131"/>
      <c r="F161" s="131"/>
      <c r="G161" s="132"/>
      <c r="H161" s="18" t="str">
        <f t="shared" ref="H161:H224" si="8">IF($L144="","",L144)</f>
        <v/>
      </c>
    </row>
    <row r="162" spans="2:8" x14ac:dyDescent="0.25">
      <c r="B162" s="130" t="str">
        <f t="shared" si="7"/>
        <v/>
      </c>
      <c r="C162" s="131"/>
      <c r="D162" s="131"/>
      <c r="E162" s="131"/>
      <c r="F162" s="131"/>
      <c r="G162" s="132"/>
      <c r="H162" s="18" t="str">
        <f t="shared" si="8"/>
        <v/>
      </c>
    </row>
    <row r="163" spans="2:8" x14ac:dyDescent="0.25">
      <c r="B163" s="130" t="str">
        <f t="shared" si="7"/>
        <v/>
      </c>
      <c r="C163" s="131"/>
      <c r="D163" s="131"/>
      <c r="E163" s="131"/>
      <c r="F163" s="131"/>
      <c r="G163" s="132"/>
      <c r="H163" s="18" t="str">
        <f t="shared" si="8"/>
        <v/>
      </c>
    </row>
    <row r="164" spans="2:8" x14ac:dyDescent="0.25">
      <c r="B164" s="130" t="str">
        <f t="shared" si="7"/>
        <v/>
      </c>
      <c r="C164" s="131"/>
      <c r="D164" s="131"/>
      <c r="E164" s="131"/>
      <c r="F164" s="131"/>
      <c r="G164" s="132"/>
      <c r="H164" s="18" t="str">
        <f t="shared" si="8"/>
        <v/>
      </c>
    </row>
    <row r="165" spans="2:8" x14ac:dyDescent="0.25">
      <c r="B165" s="130" t="str">
        <f t="shared" si="7"/>
        <v/>
      </c>
      <c r="C165" s="131"/>
      <c r="D165" s="131"/>
      <c r="E165" s="131"/>
      <c r="F165" s="131"/>
      <c r="G165" s="132"/>
      <c r="H165" s="18" t="str">
        <f t="shared" si="8"/>
        <v/>
      </c>
    </row>
    <row r="166" spans="2:8" x14ac:dyDescent="0.25">
      <c r="B166" s="130" t="str">
        <f t="shared" si="7"/>
        <v/>
      </c>
      <c r="C166" s="131"/>
      <c r="D166" s="131"/>
      <c r="E166" s="131"/>
      <c r="F166" s="131"/>
      <c r="G166" s="132"/>
      <c r="H166" s="18" t="str">
        <f t="shared" si="8"/>
        <v/>
      </c>
    </row>
    <row r="167" spans="2:8" x14ac:dyDescent="0.25">
      <c r="B167" s="130" t="str">
        <f t="shared" si="7"/>
        <v/>
      </c>
      <c r="C167" s="131"/>
      <c r="D167" s="131"/>
      <c r="E167" s="131"/>
      <c r="F167" s="131"/>
      <c r="G167" s="132"/>
      <c r="H167" s="18" t="str">
        <f t="shared" si="8"/>
        <v/>
      </c>
    </row>
    <row r="168" spans="2:8" x14ac:dyDescent="0.25">
      <c r="B168" s="130" t="str">
        <f t="shared" si="7"/>
        <v/>
      </c>
      <c r="C168" s="131"/>
      <c r="D168" s="131"/>
      <c r="E168" s="131"/>
      <c r="F168" s="131"/>
      <c r="G168" s="132"/>
      <c r="H168" s="18" t="str">
        <f t="shared" si="8"/>
        <v/>
      </c>
    </row>
    <row r="169" spans="2:8" x14ac:dyDescent="0.25">
      <c r="B169" s="130" t="str">
        <f t="shared" si="7"/>
        <v/>
      </c>
      <c r="C169" s="131"/>
      <c r="D169" s="131"/>
      <c r="E169" s="131"/>
      <c r="F169" s="131"/>
      <c r="G169" s="132"/>
      <c r="H169" s="18" t="str">
        <f t="shared" si="8"/>
        <v/>
      </c>
    </row>
    <row r="170" spans="2:8" x14ac:dyDescent="0.25">
      <c r="B170" s="130" t="str">
        <f t="shared" si="7"/>
        <v/>
      </c>
      <c r="C170" s="131"/>
      <c r="D170" s="131"/>
      <c r="E170" s="131"/>
      <c r="F170" s="131"/>
      <c r="G170" s="132"/>
      <c r="H170" s="18" t="str">
        <f t="shared" si="8"/>
        <v/>
      </c>
    </row>
    <row r="171" spans="2:8" x14ac:dyDescent="0.25">
      <c r="B171" s="130" t="str">
        <f t="shared" si="7"/>
        <v/>
      </c>
      <c r="C171" s="131"/>
      <c r="D171" s="131"/>
      <c r="E171" s="131"/>
      <c r="F171" s="131"/>
      <c r="G171" s="132"/>
      <c r="H171" s="18" t="str">
        <f t="shared" si="8"/>
        <v/>
      </c>
    </row>
    <row r="172" spans="2:8" x14ac:dyDescent="0.25">
      <c r="B172" s="130" t="str">
        <f t="shared" si="7"/>
        <v/>
      </c>
      <c r="C172" s="131"/>
      <c r="D172" s="131"/>
      <c r="E172" s="131"/>
      <c r="F172" s="131"/>
      <c r="G172" s="132"/>
      <c r="H172" s="18" t="str">
        <f t="shared" si="8"/>
        <v/>
      </c>
    </row>
    <row r="173" spans="2:8" x14ac:dyDescent="0.25">
      <c r="B173" s="130" t="str">
        <f t="shared" si="7"/>
        <v/>
      </c>
      <c r="C173" s="131"/>
      <c r="D173" s="131"/>
      <c r="E173" s="131"/>
      <c r="F173" s="131"/>
      <c r="G173" s="132"/>
      <c r="H173" s="18" t="str">
        <f t="shared" si="8"/>
        <v/>
      </c>
    </row>
    <row r="174" spans="2:8" x14ac:dyDescent="0.25">
      <c r="B174" s="130" t="str">
        <f t="shared" si="7"/>
        <v/>
      </c>
      <c r="C174" s="131"/>
      <c r="D174" s="131"/>
      <c r="E174" s="131"/>
      <c r="F174" s="131"/>
      <c r="G174" s="132"/>
      <c r="H174" s="18" t="str">
        <f t="shared" si="8"/>
        <v/>
      </c>
    </row>
    <row r="175" spans="2:8" x14ac:dyDescent="0.25">
      <c r="B175" s="130" t="str">
        <f t="shared" si="7"/>
        <v/>
      </c>
      <c r="C175" s="131"/>
      <c r="D175" s="131"/>
      <c r="E175" s="131"/>
      <c r="F175" s="131"/>
      <c r="G175" s="132"/>
      <c r="H175" s="18" t="str">
        <f t="shared" si="8"/>
        <v/>
      </c>
    </row>
    <row r="176" spans="2:8" x14ac:dyDescent="0.25">
      <c r="B176" s="130" t="str">
        <f t="shared" si="7"/>
        <v/>
      </c>
      <c r="C176" s="131"/>
      <c r="D176" s="131"/>
      <c r="E176" s="131"/>
      <c r="F176" s="131"/>
      <c r="G176" s="132"/>
      <c r="H176" s="18" t="str">
        <f t="shared" si="8"/>
        <v/>
      </c>
    </row>
    <row r="177" spans="2:8" x14ac:dyDescent="0.25">
      <c r="B177" s="130" t="str">
        <f t="shared" si="7"/>
        <v/>
      </c>
      <c r="C177" s="131"/>
      <c r="D177" s="131"/>
      <c r="E177" s="131"/>
      <c r="F177" s="131"/>
      <c r="G177" s="132"/>
      <c r="H177" s="18" t="str">
        <f t="shared" si="8"/>
        <v/>
      </c>
    </row>
    <row r="178" spans="2:8" x14ac:dyDescent="0.25">
      <c r="B178" s="130" t="str">
        <f t="shared" si="7"/>
        <v/>
      </c>
      <c r="C178" s="131"/>
      <c r="D178" s="131"/>
      <c r="E178" s="131"/>
      <c r="F178" s="131"/>
      <c r="G178" s="132"/>
      <c r="H178" s="18" t="str">
        <f t="shared" si="8"/>
        <v/>
      </c>
    </row>
    <row r="179" spans="2:8" x14ac:dyDescent="0.25">
      <c r="B179" s="130" t="str">
        <f t="shared" si="7"/>
        <v/>
      </c>
      <c r="C179" s="131"/>
      <c r="D179" s="131"/>
      <c r="E179" s="131"/>
      <c r="F179" s="131"/>
      <c r="G179" s="132"/>
      <c r="H179" s="18" t="str">
        <f t="shared" si="8"/>
        <v/>
      </c>
    </row>
    <row r="180" spans="2:8" x14ac:dyDescent="0.25">
      <c r="B180" s="130" t="str">
        <f t="shared" si="7"/>
        <v/>
      </c>
      <c r="C180" s="131"/>
      <c r="D180" s="131"/>
      <c r="E180" s="131"/>
      <c r="F180" s="131"/>
      <c r="G180" s="132"/>
      <c r="H180" s="18" t="str">
        <f t="shared" si="8"/>
        <v/>
      </c>
    </row>
    <row r="181" spans="2:8" x14ac:dyDescent="0.25">
      <c r="B181" s="130" t="str">
        <f t="shared" si="7"/>
        <v/>
      </c>
      <c r="C181" s="131"/>
      <c r="D181" s="131"/>
      <c r="E181" s="131"/>
      <c r="F181" s="131"/>
      <c r="G181" s="132"/>
      <c r="H181" s="18" t="str">
        <f t="shared" si="8"/>
        <v/>
      </c>
    </row>
    <row r="182" spans="2:8" x14ac:dyDescent="0.25">
      <c r="B182" s="130" t="str">
        <f t="shared" si="7"/>
        <v/>
      </c>
      <c r="C182" s="131"/>
      <c r="D182" s="131"/>
      <c r="E182" s="131"/>
      <c r="F182" s="131"/>
      <c r="G182" s="132"/>
      <c r="H182" s="18" t="str">
        <f t="shared" si="8"/>
        <v/>
      </c>
    </row>
    <row r="183" spans="2:8" x14ac:dyDescent="0.25">
      <c r="B183" s="130" t="str">
        <f t="shared" si="7"/>
        <v/>
      </c>
      <c r="C183" s="131"/>
      <c r="D183" s="131"/>
      <c r="E183" s="131"/>
      <c r="F183" s="131"/>
      <c r="G183" s="132"/>
      <c r="H183" s="18" t="str">
        <f t="shared" si="8"/>
        <v/>
      </c>
    </row>
    <row r="184" spans="2:8" x14ac:dyDescent="0.25">
      <c r="B184" s="130" t="str">
        <f t="shared" si="7"/>
        <v/>
      </c>
      <c r="C184" s="131"/>
      <c r="D184" s="131"/>
      <c r="E184" s="131"/>
      <c r="F184" s="131"/>
      <c r="G184" s="132"/>
      <c r="H184" s="18" t="str">
        <f t="shared" si="8"/>
        <v/>
      </c>
    </row>
    <row r="185" spans="2:8" x14ac:dyDescent="0.25">
      <c r="B185" s="130" t="str">
        <f t="shared" si="7"/>
        <v/>
      </c>
      <c r="C185" s="131"/>
      <c r="D185" s="131"/>
      <c r="E185" s="131"/>
      <c r="F185" s="131"/>
      <c r="G185" s="132"/>
      <c r="H185" s="18" t="str">
        <f t="shared" si="8"/>
        <v/>
      </c>
    </row>
    <row r="186" spans="2:8" x14ac:dyDescent="0.25">
      <c r="B186" s="130" t="str">
        <f t="shared" si="7"/>
        <v/>
      </c>
      <c r="C186" s="131"/>
      <c r="D186" s="131"/>
      <c r="E186" s="131"/>
      <c r="F186" s="131"/>
      <c r="G186" s="132"/>
      <c r="H186" s="18" t="str">
        <f t="shared" si="8"/>
        <v/>
      </c>
    </row>
    <row r="187" spans="2:8" x14ac:dyDescent="0.25">
      <c r="B187" s="130" t="str">
        <f t="shared" si="7"/>
        <v/>
      </c>
      <c r="C187" s="131"/>
      <c r="D187" s="131"/>
      <c r="E187" s="131"/>
      <c r="F187" s="131"/>
      <c r="G187" s="132"/>
      <c r="H187" s="18" t="str">
        <f t="shared" si="8"/>
        <v/>
      </c>
    </row>
    <row r="188" spans="2:8" x14ac:dyDescent="0.25">
      <c r="B188" s="130" t="str">
        <f t="shared" si="7"/>
        <v/>
      </c>
      <c r="C188" s="131"/>
      <c r="D188" s="131"/>
      <c r="E188" s="131"/>
      <c r="F188" s="131"/>
      <c r="G188" s="132"/>
      <c r="H188" s="18" t="str">
        <f t="shared" si="8"/>
        <v/>
      </c>
    </row>
    <row r="189" spans="2:8" x14ac:dyDescent="0.25">
      <c r="B189" s="130" t="str">
        <f t="shared" si="7"/>
        <v/>
      </c>
      <c r="C189" s="131"/>
      <c r="D189" s="131"/>
      <c r="E189" s="131"/>
      <c r="F189" s="131"/>
      <c r="G189" s="132"/>
      <c r="H189" s="18" t="str">
        <f t="shared" si="8"/>
        <v/>
      </c>
    </row>
    <row r="190" spans="2:8" x14ac:dyDescent="0.25">
      <c r="B190" s="130" t="str">
        <f t="shared" si="7"/>
        <v/>
      </c>
      <c r="C190" s="131"/>
      <c r="D190" s="131"/>
      <c r="E190" s="131"/>
      <c r="F190" s="131"/>
      <c r="G190" s="132"/>
      <c r="H190" s="18" t="str">
        <f t="shared" si="8"/>
        <v/>
      </c>
    </row>
    <row r="191" spans="2:8" x14ac:dyDescent="0.25">
      <c r="B191" s="130" t="str">
        <f t="shared" si="7"/>
        <v/>
      </c>
      <c r="C191" s="131"/>
      <c r="D191" s="131"/>
      <c r="E191" s="131"/>
      <c r="F191" s="131"/>
      <c r="G191" s="132"/>
      <c r="H191" s="18" t="str">
        <f t="shared" si="8"/>
        <v/>
      </c>
    </row>
    <row r="192" spans="2:8" x14ac:dyDescent="0.25">
      <c r="B192" s="130" t="str">
        <f t="shared" si="7"/>
        <v/>
      </c>
      <c r="C192" s="131"/>
      <c r="D192" s="131"/>
      <c r="E192" s="131"/>
      <c r="F192" s="131"/>
      <c r="G192" s="132"/>
      <c r="H192" s="18" t="str">
        <f t="shared" si="8"/>
        <v/>
      </c>
    </row>
    <row r="193" spans="2:8" x14ac:dyDescent="0.25">
      <c r="B193" s="130" t="str">
        <f t="shared" si="7"/>
        <v/>
      </c>
      <c r="C193" s="131"/>
      <c r="D193" s="131"/>
      <c r="E193" s="131"/>
      <c r="F193" s="131"/>
      <c r="G193" s="132"/>
      <c r="H193" s="18" t="str">
        <f t="shared" si="8"/>
        <v/>
      </c>
    </row>
    <row r="194" spans="2:8" x14ac:dyDescent="0.25">
      <c r="B194" s="130" t="str">
        <f t="shared" si="7"/>
        <v/>
      </c>
      <c r="C194" s="131"/>
      <c r="D194" s="131"/>
      <c r="E194" s="131"/>
      <c r="F194" s="131"/>
      <c r="G194" s="132"/>
      <c r="H194" s="18" t="str">
        <f t="shared" si="8"/>
        <v/>
      </c>
    </row>
    <row r="195" spans="2:8" x14ac:dyDescent="0.25">
      <c r="B195" s="130" t="str">
        <f t="shared" si="7"/>
        <v/>
      </c>
      <c r="C195" s="131"/>
      <c r="D195" s="131"/>
      <c r="E195" s="131"/>
      <c r="F195" s="131"/>
      <c r="G195" s="132"/>
      <c r="H195" s="18" t="str">
        <f t="shared" si="8"/>
        <v/>
      </c>
    </row>
    <row r="196" spans="2:8" x14ac:dyDescent="0.25">
      <c r="B196" s="130" t="str">
        <f t="shared" si="7"/>
        <v/>
      </c>
      <c r="C196" s="131"/>
      <c r="D196" s="131"/>
      <c r="E196" s="131"/>
      <c r="F196" s="131"/>
      <c r="G196" s="132"/>
      <c r="H196" s="18" t="str">
        <f t="shared" si="8"/>
        <v/>
      </c>
    </row>
    <row r="197" spans="2:8" x14ac:dyDescent="0.25">
      <c r="B197" s="130" t="str">
        <f t="shared" si="7"/>
        <v/>
      </c>
      <c r="C197" s="131"/>
      <c r="D197" s="131"/>
      <c r="E197" s="131"/>
      <c r="F197" s="131"/>
      <c r="G197" s="132"/>
      <c r="H197" s="18" t="str">
        <f t="shared" si="8"/>
        <v/>
      </c>
    </row>
    <row r="198" spans="2:8" x14ac:dyDescent="0.25">
      <c r="B198" s="130" t="str">
        <f t="shared" si="7"/>
        <v/>
      </c>
      <c r="C198" s="131"/>
      <c r="D198" s="131"/>
      <c r="E198" s="131"/>
      <c r="F198" s="131"/>
      <c r="G198" s="132"/>
      <c r="H198" s="18" t="str">
        <f t="shared" si="8"/>
        <v/>
      </c>
    </row>
    <row r="199" spans="2:8" x14ac:dyDescent="0.25">
      <c r="B199" s="130" t="str">
        <f t="shared" si="7"/>
        <v/>
      </c>
      <c r="C199" s="131"/>
      <c r="D199" s="131"/>
      <c r="E199" s="131"/>
      <c r="F199" s="131"/>
      <c r="G199" s="132"/>
      <c r="H199" s="18" t="str">
        <f t="shared" si="8"/>
        <v/>
      </c>
    </row>
    <row r="200" spans="2:8" x14ac:dyDescent="0.25">
      <c r="B200" s="130" t="str">
        <f t="shared" si="7"/>
        <v/>
      </c>
      <c r="C200" s="131"/>
      <c r="D200" s="131"/>
      <c r="E200" s="131"/>
      <c r="F200" s="131"/>
      <c r="G200" s="132"/>
      <c r="H200" s="18" t="str">
        <f t="shared" si="8"/>
        <v/>
      </c>
    </row>
    <row r="201" spans="2:8" x14ac:dyDescent="0.25">
      <c r="B201" s="130" t="str">
        <f t="shared" si="7"/>
        <v/>
      </c>
      <c r="C201" s="131"/>
      <c r="D201" s="131"/>
      <c r="E201" s="131"/>
      <c r="F201" s="131"/>
      <c r="G201" s="132"/>
      <c r="H201" s="18" t="str">
        <f t="shared" si="8"/>
        <v/>
      </c>
    </row>
    <row r="202" spans="2:8" x14ac:dyDescent="0.25">
      <c r="B202" s="130" t="str">
        <f t="shared" si="7"/>
        <v/>
      </c>
      <c r="C202" s="131"/>
      <c r="D202" s="131"/>
      <c r="E202" s="131"/>
      <c r="F202" s="131"/>
      <c r="G202" s="132"/>
      <c r="H202" s="18" t="str">
        <f t="shared" si="8"/>
        <v/>
      </c>
    </row>
    <row r="203" spans="2:8" x14ac:dyDescent="0.25">
      <c r="B203" s="130" t="str">
        <f t="shared" si="7"/>
        <v/>
      </c>
      <c r="C203" s="131"/>
      <c r="D203" s="131"/>
      <c r="E203" s="131"/>
      <c r="F203" s="131"/>
      <c r="G203" s="132"/>
      <c r="H203" s="18" t="str">
        <f t="shared" si="8"/>
        <v/>
      </c>
    </row>
    <row r="204" spans="2:8" x14ac:dyDescent="0.25">
      <c r="B204" s="130" t="str">
        <f t="shared" si="7"/>
        <v/>
      </c>
      <c r="C204" s="131"/>
      <c r="D204" s="131"/>
      <c r="E204" s="131"/>
      <c r="F204" s="131"/>
      <c r="G204" s="132"/>
      <c r="H204" s="18" t="str">
        <f t="shared" si="8"/>
        <v/>
      </c>
    </row>
    <row r="205" spans="2:8" x14ac:dyDescent="0.25">
      <c r="B205" s="130" t="str">
        <f t="shared" si="7"/>
        <v/>
      </c>
      <c r="C205" s="131"/>
      <c r="D205" s="131"/>
      <c r="E205" s="131"/>
      <c r="F205" s="131"/>
      <c r="G205" s="132"/>
      <c r="H205" s="18" t="str">
        <f t="shared" si="8"/>
        <v/>
      </c>
    </row>
    <row r="206" spans="2:8" x14ac:dyDescent="0.25">
      <c r="B206" s="130" t="str">
        <f t="shared" si="7"/>
        <v/>
      </c>
      <c r="C206" s="131"/>
      <c r="D206" s="131"/>
      <c r="E206" s="131"/>
      <c r="F206" s="131"/>
      <c r="G206" s="132"/>
      <c r="H206" s="18" t="str">
        <f t="shared" si="8"/>
        <v/>
      </c>
    </row>
    <row r="207" spans="2:8" x14ac:dyDescent="0.25">
      <c r="B207" s="130" t="str">
        <f t="shared" si="7"/>
        <v/>
      </c>
      <c r="C207" s="131"/>
      <c r="D207" s="131"/>
      <c r="E207" s="131"/>
      <c r="F207" s="131"/>
      <c r="G207" s="132"/>
      <c r="H207" s="18" t="str">
        <f t="shared" si="8"/>
        <v/>
      </c>
    </row>
    <row r="208" spans="2:8" x14ac:dyDescent="0.25">
      <c r="B208" s="130" t="str">
        <f t="shared" si="7"/>
        <v/>
      </c>
      <c r="C208" s="131"/>
      <c r="D208" s="131"/>
      <c r="E208" s="131"/>
      <c r="F208" s="131"/>
      <c r="G208" s="132"/>
      <c r="H208" s="18" t="str">
        <f t="shared" si="8"/>
        <v/>
      </c>
    </row>
    <row r="209" spans="2:8" x14ac:dyDescent="0.25">
      <c r="B209" s="130" t="str">
        <f t="shared" si="7"/>
        <v/>
      </c>
      <c r="C209" s="131"/>
      <c r="D209" s="131"/>
      <c r="E209" s="131"/>
      <c r="F209" s="131"/>
      <c r="G209" s="132"/>
      <c r="H209" s="18" t="str">
        <f t="shared" si="8"/>
        <v/>
      </c>
    </row>
    <row r="210" spans="2:8" x14ac:dyDescent="0.25">
      <c r="B210" s="130" t="str">
        <f t="shared" si="7"/>
        <v/>
      </c>
      <c r="C210" s="131"/>
      <c r="D210" s="131"/>
      <c r="E210" s="131"/>
      <c r="F210" s="131"/>
      <c r="G210" s="132"/>
      <c r="H210" s="18" t="str">
        <f t="shared" si="8"/>
        <v/>
      </c>
    </row>
    <row r="211" spans="2:8" x14ac:dyDescent="0.25">
      <c r="B211" s="130" t="str">
        <f t="shared" si="7"/>
        <v/>
      </c>
      <c r="C211" s="131"/>
      <c r="D211" s="131"/>
      <c r="E211" s="131"/>
      <c r="F211" s="131"/>
      <c r="G211" s="132"/>
      <c r="H211" s="18" t="str">
        <f t="shared" si="8"/>
        <v/>
      </c>
    </row>
    <row r="212" spans="2:8" x14ac:dyDescent="0.25">
      <c r="B212" s="130" t="str">
        <f t="shared" si="7"/>
        <v/>
      </c>
      <c r="C212" s="131"/>
      <c r="D212" s="131"/>
      <c r="E212" s="131"/>
      <c r="F212" s="131"/>
      <c r="G212" s="132"/>
      <c r="H212" s="18" t="str">
        <f t="shared" si="8"/>
        <v/>
      </c>
    </row>
    <row r="213" spans="2:8" x14ac:dyDescent="0.25">
      <c r="B213" s="130" t="str">
        <f t="shared" si="7"/>
        <v/>
      </c>
      <c r="C213" s="131"/>
      <c r="D213" s="131"/>
      <c r="E213" s="131"/>
      <c r="F213" s="131"/>
      <c r="G213" s="132"/>
      <c r="H213" s="18" t="str">
        <f t="shared" si="8"/>
        <v/>
      </c>
    </row>
    <row r="214" spans="2:8" x14ac:dyDescent="0.25">
      <c r="B214" s="130" t="str">
        <f t="shared" si="7"/>
        <v/>
      </c>
      <c r="C214" s="131"/>
      <c r="D214" s="131"/>
      <c r="E214" s="131"/>
      <c r="F214" s="131"/>
      <c r="G214" s="132"/>
      <c r="H214" s="18" t="str">
        <f t="shared" si="8"/>
        <v/>
      </c>
    </row>
    <row r="215" spans="2:8" x14ac:dyDescent="0.25">
      <c r="B215" s="130" t="str">
        <f t="shared" si="7"/>
        <v/>
      </c>
      <c r="C215" s="131"/>
      <c r="D215" s="131"/>
      <c r="E215" s="131"/>
      <c r="F215" s="131"/>
      <c r="G215" s="132"/>
      <c r="H215" s="18" t="str">
        <f t="shared" si="8"/>
        <v/>
      </c>
    </row>
    <row r="216" spans="2:8" x14ac:dyDescent="0.25">
      <c r="B216" s="130" t="str">
        <f t="shared" si="7"/>
        <v/>
      </c>
      <c r="C216" s="131"/>
      <c r="D216" s="131"/>
      <c r="E216" s="131"/>
      <c r="F216" s="131"/>
      <c r="G216" s="132"/>
      <c r="H216" s="18" t="str">
        <f t="shared" si="8"/>
        <v/>
      </c>
    </row>
    <row r="217" spans="2:8" x14ac:dyDescent="0.25">
      <c r="B217" s="130" t="str">
        <f t="shared" si="7"/>
        <v/>
      </c>
      <c r="C217" s="131"/>
      <c r="D217" s="131"/>
      <c r="E217" s="131"/>
      <c r="F217" s="131"/>
      <c r="G217" s="132"/>
      <c r="H217" s="18" t="str">
        <f t="shared" si="8"/>
        <v/>
      </c>
    </row>
    <row r="218" spans="2:8" x14ac:dyDescent="0.25">
      <c r="B218" s="130" t="str">
        <f t="shared" si="7"/>
        <v/>
      </c>
      <c r="C218" s="131"/>
      <c r="D218" s="131"/>
      <c r="E218" s="131"/>
      <c r="F218" s="131"/>
      <c r="G218" s="132"/>
      <c r="H218" s="18" t="str">
        <f t="shared" si="8"/>
        <v/>
      </c>
    </row>
    <row r="219" spans="2:8" x14ac:dyDescent="0.25">
      <c r="B219" s="130" t="str">
        <f t="shared" si="7"/>
        <v/>
      </c>
      <c r="C219" s="131"/>
      <c r="D219" s="131"/>
      <c r="E219" s="131"/>
      <c r="F219" s="131"/>
      <c r="G219" s="132"/>
      <c r="H219" s="18" t="str">
        <f t="shared" si="8"/>
        <v/>
      </c>
    </row>
    <row r="220" spans="2:8" x14ac:dyDescent="0.25">
      <c r="B220" s="130" t="str">
        <f t="shared" si="7"/>
        <v/>
      </c>
      <c r="C220" s="131"/>
      <c r="D220" s="131"/>
      <c r="E220" s="131"/>
      <c r="F220" s="131"/>
      <c r="G220" s="132"/>
      <c r="H220" s="18" t="str">
        <f t="shared" si="8"/>
        <v/>
      </c>
    </row>
    <row r="221" spans="2:8" x14ac:dyDescent="0.25">
      <c r="B221" s="130" t="str">
        <f t="shared" si="7"/>
        <v/>
      </c>
      <c r="C221" s="131"/>
      <c r="D221" s="131"/>
      <c r="E221" s="131"/>
      <c r="F221" s="131"/>
      <c r="G221" s="132"/>
      <c r="H221" s="18" t="str">
        <f t="shared" si="8"/>
        <v/>
      </c>
    </row>
    <row r="222" spans="2:8" x14ac:dyDescent="0.25">
      <c r="B222" s="130" t="str">
        <f t="shared" si="7"/>
        <v/>
      </c>
      <c r="C222" s="131"/>
      <c r="D222" s="131"/>
      <c r="E222" s="131"/>
      <c r="F222" s="131"/>
      <c r="G222" s="132"/>
      <c r="H222" s="18" t="str">
        <f t="shared" si="8"/>
        <v/>
      </c>
    </row>
    <row r="223" spans="2:8" x14ac:dyDescent="0.25">
      <c r="B223" s="130" t="str">
        <f t="shared" si="7"/>
        <v/>
      </c>
      <c r="C223" s="131"/>
      <c r="D223" s="131"/>
      <c r="E223" s="131"/>
      <c r="F223" s="131"/>
      <c r="G223" s="132"/>
      <c r="H223" s="18" t="str">
        <f t="shared" si="8"/>
        <v/>
      </c>
    </row>
    <row r="224" spans="2:8" x14ac:dyDescent="0.25">
      <c r="B224" s="130" t="str">
        <f t="shared" si="7"/>
        <v/>
      </c>
      <c r="C224" s="131"/>
      <c r="D224" s="131"/>
      <c r="E224" s="131"/>
      <c r="F224" s="131"/>
      <c r="G224" s="132"/>
      <c r="H224" s="18" t="str">
        <f t="shared" si="8"/>
        <v/>
      </c>
    </row>
    <row r="225" spans="2:8" x14ac:dyDescent="0.25">
      <c r="B225" s="130" t="str">
        <f t="shared" ref="B225:B288" si="9">IF($K208="","",K208)</f>
        <v/>
      </c>
      <c r="C225" s="131"/>
      <c r="D225" s="131"/>
      <c r="E225" s="131"/>
      <c r="F225" s="131"/>
      <c r="G225" s="132"/>
      <c r="H225" s="18" t="str">
        <f t="shared" ref="H225:H288" si="10">IF($L208="","",L208)</f>
        <v/>
      </c>
    </row>
    <row r="226" spans="2:8" x14ac:dyDescent="0.25">
      <c r="B226" s="130" t="str">
        <f t="shared" si="9"/>
        <v/>
      </c>
      <c r="C226" s="131"/>
      <c r="D226" s="131"/>
      <c r="E226" s="131"/>
      <c r="F226" s="131"/>
      <c r="G226" s="132"/>
      <c r="H226" s="18" t="str">
        <f t="shared" si="10"/>
        <v/>
      </c>
    </row>
    <row r="227" spans="2:8" x14ac:dyDescent="0.25">
      <c r="B227" s="130" t="str">
        <f t="shared" si="9"/>
        <v/>
      </c>
      <c r="C227" s="131"/>
      <c r="D227" s="131"/>
      <c r="E227" s="131"/>
      <c r="F227" s="131"/>
      <c r="G227" s="132"/>
      <c r="H227" s="18" t="str">
        <f t="shared" si="10"/>
        <v/>
      </c>
    </row>
    <row r="228" spans="2:8" x14ac:dyDescent="0.25">
      <c r="B228" s="130" t="str">
        <f t="shared" si="9"/>
        <v/>
      </c>
      <c r="C228" s="131"/>
      <c r="D228" s="131"/>
      <c r="E228" s="131"/>
      <c r="F228" s="131"/>
      <c r="G228" s="132"/>
      <c r="H228" s="18" t="str">
        <f t="shared" si="10"/>
        <v/>
      </c>
    </row>
    <row r="229" spans="2:8" x14ac:dyDescent="0.25">
      <c r="B229" s="130" t="str">
        <f t="shared" si="9"/>
        <v/>
      </c>
      <c r="C229" s="131"/>
      <c r="D229" s="131"/>
      <c r="E229" s="131"/>
      <c r="F229" s="131"/>
      <c r="G229" s="132"/>
      <c r="H229" s="18" t="str">
        <f t="shared" si="10"/>
        <v/>
      </c>
    </row>
    <row r="230" spans="2:8" x14ac:dyDescent="0.25">
      <c r="B230" s="130" t="str">
        <f t="shared" si="9"/>
        <v/>
      </c>
      <c r="C230" s="131"/>
      <c r="D230" s="131"/>
      <c r="E230" s="131"/>
      <c r="F230" s="131"/>
      <c r="G230" s="132"/>
      <c r="H230" s="18" t="str">
        <f t="shared" si="10"/>
        <v/>
      </c>
    </row>
    <row r="231" spans="2:8" x14ac:dyDescent="0.25">
      <c r="B231" s="130" t="str">
        <f t="shared" si="9"/>
        <v/>
      </c>
      <c r="C231" s="131"/>
      <c r="D231" s="131"/>
      <c r="E231" s="131"/>
      <c r="F231" s="131"/>
      <c r="G231" s="132"/>
      <c r="H231" s="18" t="str">
        <f t="shared" si="10"/>
        <v/>
      </c>
    </row>
    <row r="232" spans="2:8" x14ac:dyDescent="0.25">
      <c r="B232" s="130" t="str">
        <f t="shared" si="9"/>
        <v/>
      </c>
      <c r="C232" s="131"/>
      <c r="D232" s="131"/>
      <c r="E232" s="131"/>
      <c r="F232" s="131"/>
      <c r="G232" s="132"/>
      <c r="H232" s="18" t="str">
        <f t="shared" si="10"/>
        <v/>
      </c>
    </row>
    <row r="233" spans="2:8" x14ac:dyDescent="0.25">
      <c r="B233" s="130" t="str">
        <f t="shared" si="9"/>
        <v/>
      </c>
      <c r="C233" s="131"/>
      <c r="D233" s="131"/>
      <c r="E233" s="131"/>
      <c r="F233" s="131"/>
      <c r="G233" s="132"/>
      <c r="H233" s="18" t="str">
        <f t="shared" si="10"/>
        <v/>
      </c>
    </row>
    <row r="234" spans="2:8" x14ac:dyDescent="0.25">
      <c r="B234" s="130" t="str">
        <f t="shared" si="9"/>
        <v/>
      </c>
      <c r="C234" s="131"/>
      <c r="D234" s="131"/>
      <c r="E234" s="131"/>
      <c r="F234" s="131"/>
      <c r="G234" s="132"/>
      <c r="H234" s="18" t="str">
        <f t="shared" si="10"/>
        <v/>
      </c>
    </row>
    <row r="235" spans="2:8" x14ac:dyDescent="0.25">
      <c r="B235" s="130" t="str">
        <f t="shared" si="9"/>
        <v/>
      </c>
      <c r="C235" s="131"/>
      <c r="D235" s="131"/>
      <c r="E235" s="131"/>
      <c r="F235" s="131"/>
      <c r="G235" s="132"/>
      <c r="H235" s="18" t="str">
        <f t="shared" si="10"/>
        <v/>
      </c>
    </row>
    <row r="236" spans="2:8" x14ac:dyDescent="0.25">
      <c r="B236" s="130" t="str">
        <f t="shared" si="9"/>
        <v/>
      </c>
      <c r="C236" s="131"/>
      <c r="D236" s="131"/>
      <c r="E236" s="131"/>
      <c r="F236" s="131"/>
      <c r="G236" s="132"/>
      <c r="H236" s="18" t="str">
        <f t="shared" si="10"/>
        <v/>
      </c>
    </row>
    <row r="237" spans="2:8" x14ac:dyDescent="0.25">
      <c r="B237" s="130" t="str">
        <f t="shared" si="9"/>
        <v/>
      </c>
      <c r="C237" s="131"/>
      <c r="D237" s="131"/>
      <c r="E237" s="131"/>
      <c r="F237" s="131"/>
      <c r="G237" s="132"/>
      <c r="H237" s="18" t="str">
        <f t="shared" si="10"/>
        <v/>
      </c>
    </row>
    <row r="238" spans="2:8" x14ac:dyDescent="0.25">
      <c r="B238" s="130" t="str">
        <f t="shared" si="9"/>
        <v/>
      </c>
      <c r="C238" s="131"/>
      <c r="D238" s="131"/>
      <c r="E238" s="131"/>
      <c r="F238" s="131"/>
      <c r="G238" s="132"/>
      <c r="H238" s="18" t="str">
        <f t="shared" si="10"/>
        <v/>
      </c>
    </row>
    <row r="239" spans="2:8" x14ac:dyDescent="0.25">
      <c r="B239" s="130" t="str">
        <f t="shared" si="9"/>
        <v/>
      </c>
      <c r="C239" s="131"/>
      <c r="D239" s="131"/>
      <c r="E239" s="131"/>
      <c r="F239" s="131"/>
      <c r="G239" s="132"/>
      <c r="H239" s="18" t="str">
        <f t="shared" si="10"/>
        <v/>
      </c>
    </row>
    <row r="240" spans="2:8" x14ac:dyDescent="0.25">
      <c r="B240" s="130" t="str">
        <f t="shared" si="9"/>
        <v/>
      </c>
      <c r="C240" s="131"/>
      <c r="D240" s="131"/>
      <c r="E240" s="131"/>
      <c r="F240" s="131"/>
      <c r="G240" s="132"/>
      <c r="H240" s="18" t="str">
        <f t="shared" si="10"/>
        <v/>
      </c>
    </row>
    <row r="241" spans="2:8" x14ac:dyDescent="0.25">
      <c r="B241" s="130" t="str">
        <f t="shared" si="9"/>
        <v/>
      </c>
      <c r="C241" s="131"/>
      <c r="D241" s="131"/>
      <c r="E241" s="131"/>
      <c r="F241" s="131"/>
      <c r="G241" s="132"/>
      <c r="H241" s="18" t="str">
        <f t="shared" si="10"/>
        <v/>
      </c>
    </row>
    <row r="242" spans="2:8" x14ac:dyDescent="0.25">
      <c r="B242" s="130" t="str">
        <f t="shared" si="9"/>
        <v/>
      </c>
      <c r="C242" s="131"/>
      <c r="D242" s="131"/>
      <c r="E242" s="131"/>
      <c r="F242" s="131"/>
      <c r="G242" s="132"/>
      <c r="H242" s="18" t="str">
        <f t="shared" si="10"/>
        <v/>
      </c>
    </row>
    <row r="243" spans="2:8" x14ac:dyDescent="0.25">
      <c r="B243" s="130" t="str">
        <f t="shared" si="9"/>
        <v/>
      </c>
      <c r="C243" s="131"/>
      <c r="D243" s="131"/>
      <c r="E243" s="131"/>
      <c r="F243" s="131"/>
      <c r="G243" s="132"/>
      <c r="H243" s="18" t="str">
        <f t="shared" si="10"/>
        <v/>
      </c>
    </row>
    <row r="244" spans="2:8" x14ac:dyDescent="0.25">
      <c r="B244" s="130" t="str">
        <f t="shared" si="9"/>
        <v/>
      </c>
      <c r="C244" s="131"/>
      <c r="D244" s="131"/>
      <c r="E244" s="131"/>
      <c r="F244" s="131"/>
      <c r="G244" s="132"/>
      <c r="H244" s="18" t="str">
        <f t="shared" si="10"/>
        <v/>
      </c>
    </row>
    <row r="245" spans="2:8" x14ac:dyDescent="0.25">
      <c r="B245" s="130" t="str">
        <f t="shared" si="9"/>
        <v/>
      </c>
      <c r="C245" s="131"/>
      <c r="D245" s="131"/>
      <c r="E245" s="131"/>
      <c r="F245" s="131"/>
      <c r="G245" s="132"/>
      <c r="H245" s="18" t="str">
        <f t="shared" si="10"/>
        <v/>
      </c>
    </row>
    <row r="246" spans="2:8" x14ac:dyDescent="0.25">
      <c r="B246" s="130" t="str">
        <f t="shared" si="9"/>
        <v/>
      </c>
      <c r="C246" s="131"/>
      <c r="D246" s="131"/>
      <c r="E246" s="131"/>
      <c r="F246" s="131"/>
      <c r="G246" s="132"/>
      <c r="H246" s="18" t="str">
        <f t="shared" si="10"/>
        <v/>
      </c>
    </row>
    <row r="247" spans="2:8" x14ac:dyDescent="0.25">
      <c r="B247" s="130" t="str">
        <f t="shared" si="9"/>
        <v/>
      </c>
      <c r="C247" s="131"/>
      <c r="D247" s="131"/>
      <c r="E247" s="131"/>
      <c r="F247" s="131"/>
      <c r="G247" s="132"/>
      <c r="H247" s="18" t="str">
        <f t="shared" si="10"/>
        <v/>
      </c>
    </row>
    <row r="248" spans="2:8" x14ac:dyDescent="0.25">
      <c r="B248" s="130" t="str">
        <f t="shared" si="9"/>
        <v/>
      </c>
      <c r="C248" s="131"/>
      <c r="D248" s="131"/>
      <c r="E248" s="131"/>
      <c r="F248" s="131"/>
      <c r="G248" s="132"/>
      <c r="H248" s="18" t="str">
        <f t="shared" si="10"/>
        <v/>
      </c>
    </row>
    <row r="249" spans="2:8" x14ac:dyDescent="0.25">
      <c r="B249" s="130" t="str">
        <f t="shared" si="9"/>
        <v/>
      </c>
      <c r="C249" s="131"/>
      <c r="D249" s="131"/>
      <c r="E249" s="131"/>
      <c r="F249" s="131"/>
      <c r="G249" s="132"/>
      <c r="H249" s="18" t="str">
        <f t="shared" si="10"/>
        <v/>
      </c>
    </row>
    <row r="250" spans="2:8" x14ac:dyDescent="0.25">
      <c r="B250" s="130" t="str">
        <f t="shared" si="9"/>
        <v/>
      </c>
      <c r="C250" s="131"/>
      <c r="D250" s="131"/>
      <c r="E250" s="131"/>
      <c r="F250" s="131"/>
      <c r="G250" s="132"/>
      <c r="H250" s="18" t="str">
        <f t="shared" si="10"/>
        <v/>
      </c>
    </row>
    <row r="251" spans="2:8" x14ac:dyDescent="0.25">
      <c r="B251" s="130" t="str">
        <f t="shared" si="9"/>
        <v/>
      </c>
      <c r="C251" s="131"/>
      <c r="D251" s="131"/>
      <c r="E251" s="131"/>
      <c r="F251" s="131"/>
      <c r="G251" s="132"/>
      <c r="H251" s="18" t="str">
        <f t="shared" si="10"/>
        <v/>
      </c>
    </row>
    <row r="252" spans="2:8" x14ac:dyDescent="0.25">
      <c r="B252" s="130" t="str">
        <f t="shared" si="9"/>
        <v/>
      </c>
      <c r="C252" s="131"/>
      <c r="D252" s="131"/>
      <c r="E252" s="131"/>
      <c r="F252" s="131"/>
      <c r="G252" s="132"/>
      <c r="H252" s="18" t="str">
        <f t="shared" si="10"/>
        <v/>
      </c>
    </row>
    <row r="253" spans="2:8" x14ac:dyDescent="0.25">
      <c r="B253" s="130" t="str">
        <f t="shared" si="9"/>
        <v/>
      </c>
      <c r="C253" s="131"/>
      <c r="D253" s="131"/>
      <c r="E253" s="131"/>
      <c r="F253" s="131"/>
      <c r="G253" s="132"/>
      <c r="H253" s="18" t="str">
        <f t="shared" si="10"/>
        <v/>
      </c>
    </row>
    <row r="254" spans="2:8" x14ac:dyDescent="0.25">
      <c r="B254" s="130" t="str">
        <f t="shared" si="9"/>
        <v/>
      </c>
      <c r="C254" s="131"/>
      <c r="D254" s="131"/>
      <c r="E254" s="131"/>
      <c r="F254" s="131"/>
      <c r="G254" s="132"/>
      <c r="H254" s="18" t="str">
        <f t="shared" si="10"/>
        <v/>
      </c>
    </row>
    <row r="255" spans="2:8" x14ac:dyDescent="0.25">
      <c r="B255" s="130" t="str">
        <f t="shared" si="9"/>
        <v/>
      </c>
      <c r="C255" s="131"/>
      <c r="D255" s="131"/>
      <c r="E255" s="131"/>
      <c r="F255" s="131"/>
      <c r="G255" s="132"/>
      <c r="H255" s="18" t="str">
        <f t="shared" si="10"/>
        <v/>
      </c>
    </row>
    <row r="256" spans="2:8" x14ac:dyDescent="0.25">
      <c r="B256" s="130" t="str">
        <f t="shared" si="9"/>
        <v/>
      </c>
      <c r="C256" s="131"/>
      <c r="D256" s="131"/>
      <c r="E256" s="131"/>
      <c r="F256" s="131"/>
      <c r="G256" s="132"/>
      <c r="H256" s="18" t="str">
        <f t="shared" si="10"/>
        <v/>
      </c>
    </row>
    <row r="257" spans="2:8" x14ac:dyDescent="0.25">
      <c r="B257" s="130" t="str">
        <f t="shared" si="9"/>
        <v/>
      </c>
      <c r="C257" s="131"/>
      <c r="D257" s="131"/>
      <c r="E257" s="131"/>
      <c r="F257" s="131"/>
      <c r="G257" s="132"/>
      <c r="H257" s="18" t="str">
        <f t="shared" si="10"/>
        <v/>
      </c>
    </row>
    <row r="258" spans="2:8" x14ac:dyDescent="0.25">
      <c r="B258" s="130" t="str">
        <f t="shared" si="9"/>
        <v/>
      </c>
      <c r="C258" s="131"/>
      <c r="D258" s="131"/>
      <c r="E258" s="131"/>
      <c r="F258" s="131"/>
      <c r="G258" s="132"/>
      <c r="H258" s="18" t="str">
        <f t="shared" si="10"/>
        <v/>
      </c>
    </row>
    <row r="259" spans="2:8" x14ac:dyDescent="0.25">
      <c r="B259" s="130" t="str">
        <f t="shared" si="9"/>
        <v/>
      </c>
      <c r="C259" s="131"/>
      <c r="D259" s="131"/>
      <c r="E259" s="131"/>
      <c r="F259" s="131"/>
      <c r="G259" s="132"/>
      <c r="H259" s="18" t="str">
        <f t="shared" si="10"/>
        <v/>
      </c>
    </row>
    <row r="260" spans="2:8" x14ac:dyDescent="0.25">
      <c r="B260" s="130" t="str">
        <f t="shared" si="9"/>
        <v/>
      </c>
      <c r="C260" s="131"/>
      <c r="D260" s="131"/>
      <c r="E260" s="131"/>
      <c r="F260" s="131"/>
      <c r="G260" s="132"/>
      <c r="H260" s="18" t="str">
        <f t="shared" si="10"/>
        <v/>
      </c>
    </row>
    <row r="261" spans="2:8" x14ac:dyDescent="0.25">
      <c r="B261" s="130" t="str">
        <f t="shared" si="9"/>
        <v/>
      </c>
      <c r="C261" s="131"/>
      <c r="D261" s="131"/>
      <c r="E261" s="131"/>
      <c r="F261" s="131"/>
      <c r="G261" s="132"/>
      <c r="H261" s="18" t="str">
        <f t="shared" si="10"/>
        <v/>
      </c>
    </row>
    <row r="262" spans="2:8" x14ac:dyDescent="0.25">
      <c r="B262" s="130" t="str">
        <f t="shared" si="9"/>
        <v/>
      </c>
      <c r="C262" s="131"/>
      <c r="D262" s="131"/>
      <c r="E262" s="131"/>
      <c r="F262" s="131"/>
      <c r="G262" s="132"/>
      <c r="H262" s="18" t="str">
        <f t="shared" si="10"/>
        <v/>
      </c>
    </row>
    <row r="263" spans="2:8" x14ac:dyDescent="0.25">
      <c r="B263" s="130" t="str">
        <f t="shared" si="9"/>
        <v/>
      </c>
      <c r="C263" s="131"/>
      <c r="D263" s="131"/>
      <c r="E263" s="131"/>
      <c r="F263" s="131"/>
      <c r="G263" s="132"/>
      <c r="H263" s="18" t="str">
        <f t="shared" si="10"/>
        <v/>
      </c>
    </row>
    <row r="264" spans="2:8" x14ac:dyDescent="0.25">
      <c r="B264" s="130" t="str">
        <f t="shared" si="9"/>
        <v/>
      </c>
      <c r="C264" s="131"/>
      <c r="D264" s="131"/>
      <c r="E264" s="131"/>
      <c r="F264" s="131"/>
      <c r="G264" s="132"/>
      <c r="H264" s="18" t="str">
        <f t="shared" si="10"/>
        <v/>
      </c>
    </row>
    <row r="265" spans="2:8" x14ac:dyDescent="0.25">
      <c r="B265" s="130" t="str">
        <f t="shared" si="9"/>
        <v/>
      </c>
      <c r="C265" s="131"/>
      <c r="D265" s="131"/>
      <c r="E265" s="131"/>
      <c r="F265" s="131"/>
      <c r="G265" s="132"/>
      <c r="H265" s="18" t="str">
        <f t="shared" si="10"/>
        <v/>
      </c>
    </row>
    <row r="266" spans="2:8" x14ac:dyDescent="0.25">
      <c r="B266" s="130" t="str">
        <f t="shared" si="9"/>
        <v/>
      </c>
      <c r="C266" s="131"/>
      <c r="D266" s="131"/>
      <c r="E266" s="131"/>
      <c r="F266" s="131"/>
      <c r="G266" s="132"/>
      <c r="H266" s="18" t="str">
        <f t="shared" si="10"/>
        <v/>
      </c>
    </row>
    <row r="267" spans="2:8" x14ac:dyDescent="0.25">
      <c r="B267" s="130" t="str">
        <f t="shared" si="9"/>
        <v/>
      </c>
      <c r="C267" s="131"/>
      <c r="D267" s="131"/>
      <c r="E267" s="131"/>
      <c r="F267" s="131"/>
      <c r="G267" s="132"/>
      <c r="H267" s="18" t="str">
        <f t="shared" si="10"/>
        <v/>
      </c>
    </row>
    <row r="268" spans="2:8" x14ac:dyDescent="0.25">
      <c r="B268" s="130" t="str">
        <f t="shared" si="9"/>
        <v/>
      </c>
      <c r="C268" s="131"/>
      <c r="D268" s="131"/>
      <c r="E268" s="131"/>
      <c r="F268" s="131"/>
      <c r="G268" s="132"/>
      <c r="H268" s="18" t="str">
        <f t="shared" si="10"/>
        <v/>
      </c>
    </row>
    <row r="269" spans="2:8" x14ac:dyDescent="0.25">
      <c r="B269" s="130" t="str">
        <f t="shared" si="9"/>
        <v/>
      </c>
      <c r="C269" s="131"/>
      <c r="D269" s="131"/>
      <c r="E269" s="131"/>
      <c r="F269" s="131"/>
      <c r="G269" s="132"/>
      <c r="H269" s="18" t="str">
        <f t="shared" si="10"/>
        <v/>
      </c>
    </row>
    <row r="270" spans="2:8" x14ac:dyDescent="0.25">
      <c r="B270" s="130" t="str">
        <f t="shared" si="9"/>
        <v/>
      </c>
      <c r="C270" s="131"/>
      <c r="D270" s="131"/>
      <c r="E270" s="131"/>
      <c r="F270" s="131"/>
      <c r="G270" s="132"/>
      <c r="H270" s="18" t="str">
        <f t="shared" si="10"/>
        <v/>
      </c>
    </row>
    <row r="271" spans="2:8" x14ac:dyDescent="0.25">
      <c r="B271" s="130" t="str">
        <f t="shared" si="9"/>
        <v/>
      </c>
      <c r="C271" s="131"/>
      <c r="D271" s="131"/>
      <c r="E271" s="131"/>
      <c r="F271" s="131"/>
      <c r="G271" s="132"/>
      <c r="H271" s="18" t="str">
        <f t="shared" si="10"/>
        <v/>
      </c>
    </row>
    <row r="272" spans="2:8" x14ac:dyDescent="0.25">
      <c r="B272" s="130" t="str">
        <f t="shared" si="9"/>
        <v/>
      </c>
      <c r="C272" s="131"/>
      <c r="D272" s="131"/>
      <c r="E272" s="131"/>
      <c r="F272" s="131"/>
      <c r="G272" s="132"/>
      <c r="H272" s="18" t="str">
        <f t="shared" si="10"/>
        <v/>
      </c>
    </row>
    <row r="273" spans="2:8" x14ac:dyDescent="0.25">
      <c r="B273" s="130" t="str">
        <f t="shared" si="9"/>
        <v/>
      </c>
      <c r="C273" s="131"/>
      <c r="D273" s="131"/>
      <c r="E273" s="131"/>
      <c r="F273" s="131"/>
      <c r="G273" s="132"/>
      <c r="H273" s="18" t="str">
        <f t="shared" si="10"/>
        <v/>
      </c>
    </row>
    <row r="274" spans="2:8" x14ac:dyDescent="0.25">
      <c r="B274" s="130" t="str">
        <f t="shared" si="9"/>
        <v/>
      </c>
      <c r="C274" s="131"/>
      <c r="D274" s="131"/>
      <c r="E274" s="131"/>
      <c r="F274" s="131"/>
      <c r="G274" s="132"/>
      <c r="H274" s="18" t="str">
        <f t="shared" si="10"/>
        <v/>
      </c>
    </row>
    <row r="275" spans="2:8" x14ac:dyDescent="0.25">
      <c r="B275" s="130" t="str">
        <f t="shared" si="9"/>
        <v/>
      </c>
      <c r="C275" s="131"/>
      <c r="D275" s="131"/>
      <c r="E275" s="131"/>
      <c r="F275" s="131"/>
      <c r="G275" s="132"/>
      <c r="H275" s="18" t="str">
        <f t="shared" si="10"/>
        <v/>
      </c>
    </row>
    <row r="276" spans="2:8" x14ac:dyDescent="0.25">
      <c r="B276" s="130" t="str">
        <f t="shared" si="9"/>
        <v/>
      </c>
      <c r="C276" s="131"/>
      <c r="D276" s="131"/>
      <c r="E276" s="131"/>
      <c r="F276" s="131"/>
      <c r="G276" s="132"/>
      <c r="H276" s="18" t="str">
        <f t="shared" si="10"/>
        <v/>
      </c>
    </row>
    <row r="277" spans="2:8" x14ac:dyDescent="0.25">
      <c r="B277" s="130" t="str">
        <f t="shared" si="9"/>
        <v/>
      </c>
      <c r="C277" s="131"/>
      <c r="D277" s="131"/>
      <c r="E277" s="131"/>
      <c r="F277" s="131"/>
      <c r="G277" s="132"/>
      <c r="H277" s="18" t="str">
        <f t="shared" si="10"/>
        <v/>
      </c>
    </row>
    <row r="278" spans="2:8" x14ac:dyDescent="0.25">
      <c r="B278" s="130" t="str">
        <f t="shared" si="9"/>
        <v/>
      </c>
      <c r="C278" s="131"/>
      <c r="D278" s="131"/>
      <c r="E278" s="131"/>
      <c r="F278" s="131"/>
      <c r="G278" s="132"/>
      <c r="H278" s="18" t="str">
        <f t="shared" si="10"/>
        <v/>
      </c>
    </row>
    <row r="279" spans="2:8" x14ac:dyDescent="0.25">
      <c r="B279" s="130" t="str">
        <f t="shared" si="9"/>
        <v/>
      </c>
      <c r="C279" s="131"/>
      <c r="D279" s="131"/>
      <c r="E279" s="131"/>
      <c r="F279" s="131"/>
      <c r="G279" s="132"/>
      <c r="H279" s="18" t="str">
        <f t="shared" si="10"/>
        <v/>
      </c>
    </row>
    <row r="280" spans="2:8" x14ac:dyDescent="0.25">
      <c r="B280" s="130" t="str">
        <f t="shared" si="9"/>
        <v/>
      </c>
      <c r="C280" s="131"/>
      <c r="D280" s="131"/>
      <c r="E280" s="131"/>
      <c r="F280" s="131"/>
      <c r="G280" s="132"/>
      <c r="H280" s="18" t="str">
        <f t="shared" si="10"/>
        <v/>
      </c>
    </row>
    <row r="281" spans="2:8" x14ac:dyDescent="0.25">
      <c r="B281" s="130" t="str">
        <f t="shared" si="9"/>
        <v/>
      </c>
      <c r="C281" s="131"/>
      <c r="D281" s="131"/>
      <c r="E281" s="131"/>
      <c r="F281" s="131"/>
      <c r="G281" s="132"/>
      <c r="H281" s="18" t="str">
        <f t="shared" si="10"/>
        <v/>
      </c>
    </row>
    <row r="282" spans="2:8" x14ac:dyDescent="0.25">
      <c r="B282" s="130" t="str">
        <f t="shared" si="9"/>
        <v/>
      </c>
      <c r="C282" s="131"/>
      <c r="D282" s="131"/>
      <c r="E282" s="131"/>
      <c r="F282" s="131"/>
      <c r="G282" s="132"/>
      <c r="H282" s="18" t="str">
        <f t="shared" si="10"/>
        <v/>
      </c>
    </row>
    <row r="283" spans="2:8" x14ac:dyDescent="0.25">
      <c r="B283" s="130" t="str">
        <f t="shared" si="9"/>
        <v/>
      </c>
      <c r="C283" s="131"/>
      <c r="D283" s="131"/>
      <c r="E283" s="131"/>
      <c r="F283" s="131"/>
      <c r="G283" s="132"/>
      <c r="H283" s="18" t="str">
        <f t="shared" si="10"/>
        <v/>
      </c>
    </row>
    <row r="284" spans="2:8" x14ac:dyDescent="0.25">
      <c r="B284" s="130" t="str">
        <f t="shared" si="9"/>
        <v/>
      </c>
      <c r="C284" s="131"/>
      <c r="D284" s="131"/>
      <c r="E284" s="131"/>
      <c r="F284" s="131"/>
      <c r="G284" s="132"/>
      <c r="H284" s="18" t="str">
        <f t="shared" si="10"/>
        <v/>
      </c>
    </row>
    <row r="285" spans="2:8" x14ac:dyDescent="0.25">
      <c r="B285" s="130" t="str">
        <f t="shared" si="9"/>
        <v/>
      </c>
      <c r="C285" s="131"/>
      <c r="D285" s="131"/>
      <c r="E285" s="131"/>
      <c r="F285" s="131"/>
      <c r="G285" s="132"/>
      <c r="H285" s="18" t="str">
        <f t="shared" si="10"/>
        <v/>
      </c>
    </row>
    <row r="286" spans="2:8" x14ac:dyDescent="0.25">
      <c r="B286" s="130" t="str">
        <f t="shared" si="9"/>
        <v/>
      </c>
      <c r="C286" s="131"/>
      <c r="D286" s="131"/>
      <c r="E286" s="131"/>
      <c r="F286" s="131"/>
      <c r="G286" s="132"/>
      <c r="H286" s="18" t="str">
        <f t="shared" si="10"/>
        <v/>
      </c>
    </row>
    <row r="287" spans="2:8" x14ac:dyDescent="0.25">
      <c r="B287" s="130" t="str">
        <f t="shared" si="9"/>
        <v/>
      </c>
      <c r="C287" s="131"/>
      <c r="D287" s="131"/>
      <c r="E287" s="131"/>
      <c r="F287" s="131"/>
      <c r="G287" s="132"/>
      <c r="H287" s="18" t="str">
        <f t="shared" si="10"/>
        <v/>
      </c>
    </row>
    <row r="288" spans="2:8" x14ac:dyDescent="0.25">
      <c r="B288" s="130" t="str">
        <f t="shared" si="9"/>
        <v/>
      </c>
      <c r="C288" s="131"/>
      <c r="D288" s="131"/>
      <c r="E288" s="131"/>
      <c r="F288" s="131"/>
      <c r="G288" s="132"/>
      <c r="H288" s="18" t="str">
        <f t="shared" si="10"/>
        <v/>
      </c>
    </row>
    <row r="289" spans="2:8" x14ac:dyDescent="0.25">
      <c r="B289" s="130" t="str">
        <f t="shared" ref="B289:B352" si="11">IF($K272="","",K272)</f>
        <v/>
      </c>
      <c r="C289" s="131"/>
      <c r="D289" s="131"/>
      <c r="E289" s="131"/>
      <c r="F289" s="131"/>
      <c r="G289" s="132"/>
      <c r="H289" s="18" t="str">
        <f t="shared" ref="H289:H352" si="12">IF($L272="","",L272)</f>
        <v/>
      </c>
    </row>
    <row r="290" spans="2:8" x14ac:dyDescent="0.25">
      <c r="B290" s="130" t="str">
        <f t="shared" si="11"/>
        <v/>
      </c>
      <c r="C290" s="131"/>
      <c r="D290" s="131"/>
      <c r="E290" s="131"/>
      <c r="F290" s="131"/>
      <c r="G290" s="132"/>
      <c r="H290" s="18" t="str">
        <f t="shared" si="12"/>
        <v/>
      </c>
    </row>
    <row r="291" spans="2:8" x14ac:dyDescent="0.25">
      <c r="B291" s="130" t="str">
        <f t="shared" si="11"/>
        <v/>
      </c>
      <c r="C291" s="131"/>
      <c r="D291" s="131"/>
      <c r="E291" s="131"/>
      <c r="F291" s="131"/>
      <c r="G291" s="132"/>
      <c r="H291" s="18" t="str">
        <f t="shared" si="12"/>
        <v/>
      </c>
    </row>
    <row r="292" spans="2:8" x14ac:dyDescent="0.25">
      <c r="B292" s="130" t="str">
        <f t="shared" si="11"/>
        <v/>
      </c>
      <c r="C292" s="131"/>
      <c r="D292" s="131"/>
      <c r="E292" s="131"/>
      <c r="F292" s="131"/>
      <c r="G292" s="132"/>
      <c r="H292" s="18" t="str">
        <f t="shared" si="12"/>
        <v/>
      </c>
    </row>
    <row r="293" spans="2:8" x14ac:dyDescent="0.25">
      <c r="B293" s="130" t="str">
        <f t="shared" si="11"/>
        <v/>
      </c>
      <c r="C293" s="131"/>
      <c r="D293" s="131"/>
      <c r="E293" s="131"/>
      <c r="F293" s="131"/>
      <c r="G293" s="132"/>
      <c r="H293" s="18" t="str">
        <f t="shared" si="12"/>
        <v/>
      </c>
    </row>
    <row r="294" spans="2:8" x14ac:dyDescent="0.25">
      <c r="B294" s="130" t="str">
        <f t="shared" si="11"/>
        <v/>
      </c>
      <c r="C294" s="131"/>
      <c r="D294" s="131"/>
      <c r="E294" s="131"/>
      <c r="F294" s="131"/>
      <c r="G294" s="132"/>
      <c r="H294" s="18" t="str">
        <f t="shared" si="12"/>
        <v/>
      </c>
    </row>
    <row r="295" spans="2:8" x14ac:dyDescent="0.25">
      <c r="B295" s="130" t="str">
        <f t="shared" si="11"/>
        <v/>
      </c>
      <c r="C295" s="131"/>
      <c r="D295" s="131"/>
      <c r="E295" s="131"/>
      <c r="F295" s="131"/>
      <c r="G295" s="132"/>
      <c r="H295" s="18" t="str">
        <f t="shared" si="12"/>
        <v/>
      </c>
    </row>
    <row r="296" spans="2:8" x14ac:dyDescent="0.25">
      <c r="B296" s="130" t="str">
        <f t="shared" si="11"/>
        <v/>
      </c>
      <c r="C296" s="131"/>
      <c r="D296" s="131"/>
      <c r="E296" s="131"/>
      <c r="F296" s="131"/>
      <c r="G296" s="132"/>
      <c r="H296" s="18" t="str">
        <f t="shared" si="12"/>
        <v/>
      </c>
    </row>
    <row r="297" spans="2:8" x14ac:dyDescent="0.25">
      <c r="B297" s="130" t="str">
        <f t="shared" si="11"/>
        <v/>
      </c>
      <c r="C297" s="131"/>
      <c r="D297" s="131"/>
      <c r="E297" s="131"/>
      <c r="F297" s="131"/>
      <c r="G297" s="132"/>
      <c r="H297" s="18" t="str">
        <f t="shared" si="12"/>
        <v/>
      </c>
    </row>
    <row r="298" spans="2:8" x14ac:dyDescent="0.25">
      <c r="B298" s="130" t="str">
        <f t="shared" si="11"/>
        <v/>
      </c>
      <c r="C298" s="131"/>
      <c r="D298" s="131"/>
      <c r="E298" s="131"/>
      <c r="F298" s="131"/>
      <c r="G298" s="132"/>
      <c r="H298" s="18" t="str">
        <f t="shared" si="12"/>
        <v/>
      </c>
    </row>
    <row r="299" spans="2:8" x14ac:dyDescent="0.25">
      <c r="B299" s="130" t="str">
        <f t="shared" si="11"/>
        <v/>
      </c>
      <c r="C299" s="131"/>
      <c r="D299" s="131"/>
      <c r="E299" s="131"/>
      <c r="F299" s="131"/>
      <c r="G299" s="132"/>
      <c r="H299" s="18" t="str">
        <f t="shared" si="12"/>
        <v/>
      </c>
    </row>
    <row r="300" spans="2:8" x14ac:dyDescent="0.25">
      <c r="B300" s="130" t="str">
        <f t="shared" si="11"/>
        <v/>
      </c>
      <c r="C300" s="131"/>
      <c r="D300" s="131"/>
      <c r="E300" s="131"/>
      <c r="F300" s="131"/>
      <c r="G300" s="132"/>
      <c r="H300" s="18" t="str">
        <f t="shared" si="12"/>
        <v/>
      </c>
    </row>
    <row r="301" spans="2:8" x14ac:dyDescent="0.25">
      <c r="B301" s="130" t="str">
        <f t="shared" si="11"/>
        <v/>
      </c>
      <c r="C301" s="131"/>
      <c r="D301" s="131"/>
      <c r="E301" s="131"/>
      <c r="F301" s="131"/>
      <c r="G301" s="132"/>
      <c r="H301" s="18" t="str">
        <f t="shared" si="12"/>
        <v/>
      </c>
    </row>
    <row r="302" spans="2:8" x14ac:dyDescent="0.25">
      <c r="B302" s="130" t="str">
        <f t="shared" si="11"/>
        <v/>
      </c>
      <c r="C302" s="131"/>
      <c r="D302" s="131"/>
      <c r="E302" s="131"/>
      <c r="F302" s="131"/>
      <c r="G302" s="132"/>
      <c r="H302" s="18" t="str">
        <f t="shared" si="12"/>
        <v/>
      </c>
    </row>
    <row r="303" spans="2:8" x14ac:dyDescent="0.25">
      <c r="B303" s="130" t="str">
        <f t="shared" si="11"/>
        <v/>
      </c>
      <c r="C303" s="131"/>
      <c r="D303" s="131"/>
      <c r="E303" s="131"/>
      <c r="F303" s="131"/>
      <c r="G303" s="132"/>
      <c r="H303" s="18" t="str">
        <f t="shared" si="12"/>
        <v/>
      </c>
    </row>
    <row r="304" spans="2:8" x14ac:dyDescent="0.25">
      <c r="B304" s="130" t="str">
        <f t="shared" si="11"/>
        <v/>
      </c>
      <c r="C304" s="131"/>
      <c r="D304" s="131"/>
      <c r="E304" s="131"/>
      <c r="F304" s="131"/>
      <c r="G304" s="132"/>
      <c r="H304" s="18" t="str">
        <f t="shared" si="12"/>
        <v/>
      </c>
    </row>
    <row r="305" spans="2:8" x14ac:dyDescent="0.25">
      <c r="B305" s="130" t="str">
        <f t="shared" si="11"/>
        <v/>
      </c>
      <c r="C305" s="131"/>
      <c r="D305" s="131"/>
      <c r="E305" s="131"/>
      <c r="F305" s="131"/>
      <c r="G305" s="132"/>
      <c r="H305" s="18" t="str">
        <f t="shared" si="12"/>
        <v/>
      </c>
    </row>
    <row r="306" spans="2:8" x14ac:dyDescent="0.25">
      <c r="B306" s="130" t="str">
        <f t="shared" si="11"/>
        <v/>
      </c>
      <c r="C306" s="131"/>
      <c r="D306" s="131"/>
      <c r="E306" s="131"/>
      <c r="F306" s="131"/>
      <c r="G306" s="132"/>
      <c r="H306" s="18" t="str">
        <f t="shared" si="12"/>
        <v/>
      </c>
    </row>
    <row r="307" spans="2:8" x14ac:dyDescent="0.25">
      <c r="B307" s="130" t="str">
        <f t="shared" si="11"/>
        <v/>
      </c>
      <c r="C307" s="131"/>
      <c r="D307" s="131"/>
      <c r="E307" s="131"/>
      <c r="F307" s="131"/>
      <c r="G307" s="132"/>
      <c r="H307" s="18" t="str">
        <f t="shared" si="12"/>
        <v/>
      </c>
    </row>
    <row r="308" spans="2:8" x14ac:dyDescent="0.25">
      <c r="B308" s="130" t="str">
        <f t="shared" si="11"/>
        <v/>
      </c>
      <c r="C308" s="131"/>
      <c r="D308" s="131"/>
      <c r="E308" s="131"/>
      <c r="F308" s="131"/>
      <c r="G308" s="132"/>
      <c r="H308" s="18" t="str">
        <f t="shared" si="12"/>
        <v/>
      </c>
    </row>
    <row r="309" spans="2:8" x14ac:dyDescent="0.25">
      <c r="B309" s="130" t="str">
        <f t="shared" si="11"/>
        <v/>
      </c>
      <c r="C309" s="131"/>
      <c r="D309" s="131"/>
      <c r="E309" s="131"/>
      <c r="F309" s="131"/>
      <c r="G309" s="132"/>
      <c r="H309" s="18" t="str">
        <f t="shared" si="12"/>
        <v/>
      </c>
    </row>
    <row r="310" spans="2:8" x14ac:dyDescent="0.25">
      <c r="B310" s="130" t="str">
        <f t="shared" si="11"/>
        <v/>
      </c>
      <c r="C310" s="131"/>
      <c r="D310" s="131"/>
      <c r="E310" s="131"/>
      <c r="F310" s="131"/>
      <c r="G310" s="132"/>
      <c r="H310" s="18" t="str">
        <f t="shared" si="12"/>
        <v/>
      </c>
    </row>
    <row r="311" spans="2:8" x14ac:dyDescent="0.25">
      <c r="B311" s="130" t="str">
        <f t="shared" si="11"/>
        <v/>
      </c>
      <c r="C311" s="131"/>
      <c r="D311" s="131"/>
      <c r="E311" s="131"/>
      <c r="F311" s="131"/>
      <c r="G311" s="132"/>
      <c r="H311" s="18" t="str">
        <f t="shared" si="12"/>
        <v/>
      </c>
    </row>
    <row r="312" spans="2:8" x14ac:dyDescent="0.25">
      <c r="B312" s="130" t="str">
        <f t="shared" si="11"/>
        <v/>
      </c>
      <c r="C312" s="131"/>
      <c r="D312" s="131"/>
      <c r="E312" s="131"/>
      <c r="F312" s="131"/>
      <c r="G312" s="132"/>
      <c r="H312" s="18" t="str">
        <f t="shared" si="12"/>
        <v/>
      </c>
    </row>
    <row r="313" spans="2:8" x14ac:dyDescent="0.25">
      <c r="B313" s="130" t="str">
        <f t="shared" si="11"/>
        <v/>
      </c>
      <c r="C313" s="131"/>
      <c r="D313" s="131"/>
      <c r="E313" s="131"/>
      <c r="F313" s="131"/>
      <c r="G313" s="132"/>
      <c r="H313" s="18" t="str">
        <f t="shared" si="12"/>
        <v/>
      </c>
    </row>
    <row r="314" spans="2:8" x14ac:dyDescent="0.25">
      <c r="B314" s="130" t="str">
        <f t="shared" si="11"/>
        <v/>
      </c>
      <c r="C314" s="131"/>
      <c r="D314" s="131"/>
      <c r="E314" s="131"/>
      <c r="F314" s="131"/>
      <c r="G314" s="132"/>
      <c r="H314" s="18" t="str">
        <f t="shared" si="12"/>
        <v/>
      </c>
    </row>
    <row r="315" spans="2:8" x14ac:dyDescent="0.25">
      <c r="B315" s="130" t="str">
        <f t="shared" si="11"/>
        <v/>
      </c>
      <c r="C315" s="131"/>
      <c r="D315" s="131"/>
      <c r="E315" s="131"/>
      <c r="F315" s="131"/>
      <c r="G315" s="132"/>
      <c r="H315" s="18" t="str">
        <f t="shared" si="12"/>
        <v/>
      </c>
    </row>
    <row r="316" spans="2:8" x14ac:dyDescent="0.25">
      <c r="B316" s="130" t="str">
        <f t="shared" si="11"/>
        <v/>
      </c>
      <c r="C316" s="131"/>
      <c r="D316" s="131"/>
      <c r="E316" s="131"/>
      <c r="F316" s="131"/>
      <c r="G316" s="132"/>
      <c r="H316" s="18" t="str">
        <f t="shared" si="12"/>
        <v/>
      </c>
    </row>
    <row r="317" spans="2:8" x14ac:dyDescent="0.25">
      <c r="B317" s="130" t="str">
        <f t="shared" si="11"/>
        <v/>
      </c>
      <c r="C317" s="131"/>
      <c r="D317" s="131"/>
      <c r="E317" s="131"/>
      <c r="F317" s="131"/>
      <c r="G317" s="132"/>
      <c r="H317" s="18" t="str">
        <f t="shared" si="12"/>
        <v/>
      </c>
    </row>
    <row r="318" spans="2:8" x14ac:dyDescent="0.25">
      <c r="B318" s="130" t="str">
        <f t="shared" si="11"/>
        <v/>
      </c>
      <c r="C318" s="131"/>
      <c r="D318" s="131"/>
      <c r="E318" s="131"/>
      <c r="F318" s="131"/>
      <c r="G318" s="132"/>
      <c r="H318" s="18" t="str">
        <f t="shared" si="12"/>
        <v/>
      </c>
    </row>
    <row r="319" spans="2:8" x14ac:dyDescent="0.25">
      <c r="B319" s="130" t="str">
        <f t="shared" si="11"/>
        <v/>
      </c>
      <c r="C319" s="131"/>
      <c r="D319" s="131"/>
      <c r="E319" s="131"/>
      <c r="F319" s="131"/>
      <c r="G319" s="132"/>
      <c r="H319" s="18" t="str">
        <f t="shared" si="12"/>
        <v/>
      </c>
    </row>
    <row r="320" spans="2:8" x14ac:dyDescent="0.25">
      <c r="B320" s="130" t="str">
        <f t="shared" si="11"/>
        <v/>
      </c>
      <c r="C320" s="131"/>
      <c r="D320" s="131"/>
      <c r="E320" s="131"/>
      <c r="F320" s="131"/>
      <c r="G320" s="132"/>
      <c r="H320" s="18" t="str">
        <f t="shared" si="12"/>
        <v/>
      </c>
    </row>
    <row r="321" spans="2:8" x14ac:dyDescent="0.25">
      <c r="B321" s="130" t="str">
        <f t="shared" si="11"/>
        <v/>
      </c>
      <c r="C321" s="131"/>
      <c r="D321" s="131"/>
      <c r="E321" s="131"/>
      <c r="F321" s="131"/>
      <c r="G321" s="132"/>
      <c r="H321" s="18" t="str">
        <f t="shared" si="12"/>
        <v/>
      </c>
    </row>
    <row r="322" spans="2:8" x14ac:dyDescent="0.25">
      <c r="B322" s="130" t="str">
        <f t="shared" si="11"/>
        <v/>
      </c>
      <c r="C322" s="131"/>
      <c r="D322" s="131"/>
      <c r="E322" s="131"/>
      <c r="F322" s="131"/>
      <c r="G322" s="132"/>
      <c r="H322" s="18" t="str">
        <f t="shared" si="12"/>
        <v/>
      </c>
    </row>
    <row r="323" spans="2:8" x14ac:dyDescent="0.25">
      <c r="B323" s="130" t="str">
        <f t="shared" si="11"/>
        <v/>
      </c>
      <c r="C323" s="131"/>
      <c r="D323" s="131"/>
      <c r="E323" s="131"/>
      <c r="F323" s="131"/>
      <c r="G323" s="132"/>
      <c r="H323" s="18" t="str">
        <f t="shared" si="12"/>
        <v/>
      </c>
    </row>
    <row r="324" spans="2:8" x14ac:dyDescent="0.25">
      <c r="B324" s="130" t="str">
        <f t="shared" si="11"/>
        <v/>
      </c>
      <c r="C324" s="131"/>
      <c r="D324" s="131"/>
      <c r="E324" s="131"/>
      <c r="F324" s="131"/>
      <c r="G324" s="132"/>
      <c r="H324" s="18" t="str">
        <f t="shared" si="12"/>
        <v/>
      </c>
    </row>
    <row r="325" spans="2:8" x14ac:dyDescent="0.25">
      <c r="B325" s="130" t="str">
        <f t="shared" si="11"/>
        <v/>
      </c>
      <c r="C325" s="131"/>
      <c r="D325" s="131"/>
      <c r="E325" s="131"/>
      <c r="F325" s="131"/>
      <c r="G325" s="132"/>
      <c r="H325" s="18" t="str">
        <f t="shared" si="12"/>
        <v/>
      </c>
    </row>
    <row r="326" spans="2:8" x14ac:dyDescent="0.25">
      <c r="B326" s="130" t="str">
        <f t="shared" si="11"/>
        <v/>
      </c>
      <c r="C326" s="131"/>
      <c r="D326" s="131"/>
      <c r="E326" s="131"/>
      <c r="F326" s="131"/>
      <c r="G326" s="132"/>
      <c r="H326" s="18" t="str">
        <f t="shared" si="12"/>
        <v/>
      </c>
    </row>
    <row r="327" spans="2:8" x14ac:dyDescent="0.25">
      <c r="B327" s="130" t="str">
        <f t="shared" si="11"/>
        <v/>
      </c>
      <c r="C327" s="131"/>
      <c r="D327" s="131"/>
      <c r="E327" s="131"/>
      <c r="F327" s="131"/>
      <c r="G327" s="132"/>
      <c r="H327" s="18" t="str">
        <f t="shared" si="12"/>
        <v/>
      </c>
    </row>
    <row r="328" spans="2:8" x14ac:dyDescent="0.25">
      <c r="B328" s="130" t="str">
        <f t="shared" si="11"/>
        <v/>
      </c>
      <c r="C328" s="131"/>
      <c r="D328" s="131"/>
      <c r="E328" s="131"/>
      <c r="F328" s="131"/>
      <c r="G328" s="132"/>
      <c r="H328" s="18" t="str">
        <f t="shared" si="12"/>
        <v/>
      </c>
    </row>
    <row r="329" spans="2:8" x14ac:dyDescent="0.25">
      <c r="B329" s="130" t="str">
        <f t="shared" si="11"/>
        <v/>
      </c>
      <c r="C329" s="131"/>
      <c r="D329" s="131"/>
      <c r="E329" s="131"/>
      <c r="F329" s="131"/>
      <c r="G329" s="132"/>
      <c r="H329" s="18" t="str">
        <f t="shared" si="12"/>
        <v/>
      </c>
    </row>
    <row r="330" spans="2:8" x14ac:dyDescent="0.25">
      <c r="B330" s="130" t="str">
        <f t="shared" si="11"/>
        <v/>
      </c>
      <c r="C330" s="131"/>
      <c r="D330" s="131"/>
      <c r="E330" s="131"/>
      <c r="F330" s="131"/>
      <c r="G330" s="132"/>
      <c r="H330" s="18" t="str">
        <f t="shared" si="12"/>
        <v/>
      </c>
    </row>
    <row r="331" spans="2:8" x14ac:dyDescent="0.25">
      <c r="B331" s="130" t="str">
        <f t="shared" si="11"/>
        <v/>
      </c>
      <c r="C331" s="131"/>
      <c r="D331" s="131"/>
      <c r="E331" s="131"/>
      <c r="F331" s="131"/>
      <c r="G331" s="132"/>
      <c r="H331" s="18" t="str">
        <f t="shared" si="12"/>
        <v/>
      </c>
    </row>
    <row r="332" spans="2:8" x14ac:dyDescent="0.25">
      <c r="B332" s="130" t="str">
        <f t="shared" si="11"/>
        <v/>
      </c>
      <c r="C332" s="131"/>
      <c r="D332" s="131"/>
      <c r="E332" s="131"/>
      <c r="F332" s="131"/>
      <c r="G332" s="132"/>
      <c r="H332" s="18" t="str">
        <f t="shared" si="12"/>
        <v/>
      </c>
    </row>
    <row r="333" spans="2:8" x14ac:dyDescent="0.25">
      <c r="B333" s="130" t="str">
        <f t="shared" si="11"/>
        <v/>
      </c>
      <c r="C333" s="131"/>
      <c r="D333" s="131"/>
      <c r="E333" s="131"/>
      <c r="F333" s="131"/>
      <c r="G333" s="132"/>
      <c r="H333" s="18" t="str">
        <f t="shared" si="12"/>
        <v/>
      </c>
    </row>
    <row r="334" spans="2:8" x14ac:dyDescent="0.25">
      <c r="B334" s="130" t="str">
        <f t="shared" si="11"/>
        <v/>
      </c>
      <c r="C334" s="131"/>
      <c r="D334" s="131"/>
      <c r="E334" s="131"/>
      <c r="F334" s="131"/>
      <c r="G334" s="132"/>
      <c r="H334" s="18" t="str">
        <f t="shared" si="12"/>
        <v/>
      </c>
    </row>
    <row r="335" spans="2:8" x14ac:dyDescent="0.25">
      <c r="B335" s="130" t="str">
        <f t="shared" si="11"/>
        <v/>
      </c>
      <c r="C335" s="131"/>
      <c r="D335" s="131"/>
      <c r="E335" s="131"/>
      <c r="F335" s="131"/>
      <c r="G335" s="132"/>
      <c r="H335" s="18" t="str">
        <f t="shared" si="12"/>
        <v/>
      </c>
    </row>
    <row r="336" spans="2:8" x14ac:dyDescent="0.25">
      <c r="B336" s="130" t="str">
        <f t="shared" si="11"/>
        <v/>
      </c>
      <c r="C336" s="131"/>
      <c r="D336" s="131"/>
      <c r="E336" s="131"/>
      <c r="F336" s="131"/>
      <c r="G336" s="132"/>
      <c r="H336" s="18" t="str">
        <f t="shared" si="12"/>
        <v/>
      </c>
    </row>
    <row r="337" spans="2:8" x14ac:dyDescent="0.25">
      <c r="B337" s="130" t="str">
        <f t="shared" si="11"/>
        <v/>
      </c>
      <c r="C337" s="131"/>
      <c r="D337" s="131"/>
      <c r="E337" s="131"/>
      <c r="F337" s="131"/>
      <c r="G337" s="132"/>
      <c r="H337" s="18" t="str">
        <f t="shared" si="12"/>
        <v/>
      </c>
    </row>
    <row r="338" spans="2:8" x14ac:dyDescent="0.25">
      <c r="B338" s="130" t="str">
        <f t="shared" si="11"/>
        <v/>
      </c>
      <c r="C338" s="131"/>
      <c r="D338" s="131"/>
      <c r="E338" s="131"/>
      <c r="F338" s="131"/>
      <c r="G338" s="132"/>
      <c r="H338" s="18" t="str">
        <f t="shared" si="12"/>
        <v/>
      </c>
    </row>
    <row r="339" spans="2:8" x14ac:dyDescent="0.25">
      <c r="B339" s="130" t="str">
        <f t="shared" si="11"/>
        <v/>
      </c>
      <c r="C339" s="131"/>
      <c r="D339" s="131"/>
      <c r="E339" s="131"/>
      <c r="F339" s="131"/>
      <c r="G339" s="132"/>
      <c r="H339" s="18" t="str">
        <f t="shared" si="12"/>
        <v/>
      </c>
    </row>
    <row r="340" spans="2:8" x14ac:dyDescent="0.25">
      <c r="B340" s="130" t="str">
        <f t="shared" si="11"/>
        <v/>
      </c>
      <c r="C340" s="131"/>
      <c r="D340" s="131"/>
      <c r="E340" s="131"/>
      <c r="F340" s="131"/>
      <c r="G340" s="132"/>
      <c r="H340" s="18" t="str">
        <f t="shared" si="12"/>
        <v/>
      </c>
    </row>
    <row r="341" spans="2:8" x14ac:dyDescent="0.25">
      <c r="B341" s="130" t="str">
        <f t="shared" si="11"/>
        <v/>
      </c>
      <c r="C341" s="131"/>
      <c r="D341" s="131"/>
      <c r="E341" s="131"/>
      <c r="F341" s="131"/>
      <c r="G341" s="132"/>
      <c r="H341" s="18" t="str">
        <f t="shared" si="12"/>
        <v/>
      </c>
    </row>
    <row r="342" spans="2:8" x14ac:dyDescent="0.25">
      <c r="B342" s="130" t="str">
        <f t="shared" si="11"/>
        <v/>
      </c>
      <c r="C342" s="131"/>
      <c r="D342" s="131"/>
      <c r="E342" s="131"/>
      <c r="F342" s="131"/>
      <c r="G342" s="132"/>
      <c r="H342" s="18" t="str">
        <f t="shared" si="12"/>
        <v/>
      </c>
    </row>
    <row r="343" spans="2:8" x14ac:dyDescent="0.25">
      <c r="B343" s="130" t="str">
        <f t="shared" si="11"/>
        <v/>
      </c>
      <c r="C343" s="131"/>
      <c r="D343" s="131"/>
      <c r="E343" s="131"/>
      <c r="F343" s="131"/>
      <c r="G343" s="132"/>
      <c r="H343" s="18" t="str">
        <f t="shared" si="12"/>
        <v/>
      </c>
    </row>
    <row r="344" spans="2:8" x14ac:dyDescent="0.25">
      <c r="B344" s="130" t="str">
        <f t="shared" si="11"/>
        <v/>
      </c>
      <c r="C344" s="131"/>
      <c r="D344" s="131"/>
      <c r="E344" s="131"/>
      <c r="F344" s="131"/>
      <c r="G344" s="132"/>
      <c r="H344" s="18" t="str">
        <f t="shared" si="12"/>
        <v/>
      </c>
    </row>
    <row r="345" spans="2:8" x14ac:dyDescent="0.25">
      <c r="B345" s="130" t="str">
        <f t="shared" si="11"/>
        <v/>
      </c>
      <c r="C345" s="131"/>
      <c r="D345" s="131"/>
      <c r="E345" s="131"/>
      <c r="F345" s="131"/>
      <c r="G345" s="132"/>
      <c r="H345" s="18" t="str">
        <f t="shared" si="12"/>
        <v/>
      </c>
    </row>
    <row r="346" spans="2:8" x14ac:dyDescent="0.25">
      <c r="B346" s="130" t="str">
        <f t="shared" si="11"/>
        <v/>
      </c>
      <c r="C346" s="131"/>
      <c r="D346" s="131"/>
      <c r="E346" s="131"/>
      <c r="F346" s="131"/>
      <c r="G346" s="132"/>
      <c r="H346" s="18" t="str">
        <f t="shared" si="12"/>
        <v/>
      </c>
    </row>
    <row r="347" spans="2:8" x14ac:dyDescent="0.25">
      <c r="B347" s="130" t="str">
        <f t="shared" si="11"/>
        <v/>
      </c>
      <c r="C347" s="131"/>
      <c r="D347" s="131"/>
      <c r="E347" s="131"/>
      <c r="F347" s="131"/>
      <c r="G347" s="132"/>
      <c r="H347" s="18" t="str">
        <f t="shared" si="12"/>
        <v/>
      </c>
    </row>
    <row r="348" spans="2:8" x14ac:dyDescent="0.25">
      <c r="B348" s="130" t="str">
        <f t="shared" si="11"/>
        <v/>
      </c>
      <c r="C348" s="131"/>
      <c r="D348" s="131"/>
      <c r="E348" s="131"/>
      <c r="F348" s="131"/>
      <c r="G348" s="132"/>
      <c r="H348" s="18" t="str">
        <f t="shared" si="12"/>
        <v/>
      </c>
    </row>
    <row r="349" spans="2:8" x14ac:dyDescent="0.25">
      <c r="B349" s="130" t="str">
        <f t="shared" si="11"/>
        <v/>
      </c>
      <c r="C349" s="131"/>
      <c r="D349" s="131"/>
      <c r="E349" s="131"/>
      <c r="F349" s="131"/>
      <c r="G349" s="132"/>
      <c r="H349" s="18" t="str">
        <f t="shared" si="12"/>
        <v/>
      </c>
    </row>
    <row r="350" spans="2:8" x14ac:dyDescent="0.25">
      <c r="B350" s="130" t="str">
        <f t="shared" si="11"/>
        <v/>
      </c>
      <c r="C350" s="131"/>
      <c r="D350" s="131"/>
      <c r="E350" s="131"/>
      <c r="F350" s="131"/>
      <c r="G350" s="132"/>
      <c r="H350" s="18" t="str">
        <f t="shared" si="12"/>
        <v/>
      </c>
    </row>
    <row r="351" spans="2:8" x14ac:dyDescent="0.25">
      <c r="B351" s="130" t="str">
        <f t="shared" si="11"/>
        <v/>
      </c>
      <c r="C351" s="131"/>
      <c r="D351" s="131"/>
      <c r="E351" s="131"/>
      <c r="F351" s="131"/>
      <c r="G351" s="132"/>
      <c r="H351" s="18" t="str">
        <f t="shared" si="12"/>
        <v/>
      </c>
    </row>
    <row r="352" spans="2:8" x14ac:dyDescent="0.25">
      <c r="B352" s="130" t="str">
        <f t="shared" si="11"/>
        <v/>
      </c>
      <c r="C352" s="131"/>
      <c r="D352" s="131"/>
      <c r="E352" s="131"/>
      <c r="F352" s="131"/>
      <c r="G352" s="132"/>
      <c r="H352" s="18" t="str">
        <f t="shared" si="12"/>
        <v/>
      </c>
    </row>
    <row r="353" spans="2:8" x14ac:dyDescent="0.25">
      <c r="B353" s="130" t="str">
        <f t="shared" ref="B353:B416" si="13">IF($K336="","",K336)</f>
        <v/>
      </c>
      <c r="C353" s="131"/>
      <c r="D353" s="131"/>
      <c r="E353" s="131"/>
      <c r="F353" s="131"/>
      <c r="G353" s="132"/>
      <c r="H353" s="18" t="str">
        <f t="shared" ref="H353:H416" si="14">IF($L336="","",L336)</f>
        <v/>
      </c>
    </row>
    <row r="354" spans="2:8" x14ac:dyDescent="0.25">
      <c r="B354" s="130" t="str">
        <f t="shared" si="13"/>
        <v/>
      </c>
      <c r="C354" s="131"/>
      <c r="D354" s="131"/>
      <c r="E354" s="131"/>
      <c r="F354" s="131"/>
      <c r="G354" s="132"/>
      <c r="H354" s="18" t="str">
        <f t="shared" si="14"/>
        <v/>
      </c>
    </row>
    <row r="355" spans="2:8" x14ac:dyDescent="0.25">
      <c r="B355" s="130" t="str">
        <f t="shared" si="13"/>
        <v/>
      </c>
      <c r="C355" s="131"/>
      <c r="D355" s="131"/>
      <c r="E355" s="131"/>
      <c r="F355" s="131"/>
      <c r="G355" s="132"/>
      <c r="H355" s="18" t="str">
        <f t="shared" si="14"/>
        <v/>
      </c>
    </row>
    <row r="356" spans="2:8" x14ac:dyDescent="0.25">
      <c r="B356" s="130" t="str">
        <f t="shared" si="13"/>
        <v/>
      </c>
      <c r="C356" s="131"/>
      <c r="D356" s="131"/>
      <c r="E356" s="131"/>
      <c r="F356" s="131"/>
      <c r="G356" s="132"/>
      <c r="H356" s="18" t="str">
        <f t="shared" si="14"/>
        <v/>
      </c>
    </row>
    <row r="357" spans="2:8" x14ac:dyDescent="0.25">
      <c r="B357" s="130" t="str">
        <f t="shared" si="13"/>
        <v/>
      </c>
      <c r="C357" s="131"/>
      <c r="D357" s="131"/>
      <c r="E357" s="131"/>
      <c r="F357" s="131"/>
      <c r="G357" s="132"/>
      <c r="H357" s="18" t="str">
        <f t="shared" si="14"/>
        <v/>
      </c>
    </row>
    <row r="358" spans="2:8" x14ac:dyDescent="0.25">
      <c r="B358" s="130" t="str">
        <f t="shared" si="13"/>
        <v/>
      </c>
      <c r="C358" s="131"/>
      <c r="D358" s="131"/>
      <c r="E358" s="131"/>
      <c r="F358" s="131"/>
      <c r="G358" s="132"/>
      <c r="H358" s="18" t="str">
        <f t="shared" si="14"/>
        <v/>
      </c>
    </row>
    <row r="359" spans="2:8" x14ac:dyDescent="0.25">
      <c r="B359" s="130" t="str">
        <f t="shared" si="13"/>
        <v/>
      </c>
      <c r="C359" s="131"/>
      <c r="D359" s="131"/>
      <c r="E359" s="131"/>
      <c r="F359" s="131"/>
      <c r="G359" s="132"/>
      <c r="H359" s="18" t="str">
        <f t="shared" si="14"/>
        <v/>
      </c>
    </row>
    <row r="360" spans="2:8" x14ac:dyDescent="0.25">
      <c r="B360" s="130" t="str">
        <f t="shared" si="13"/>
        <v/>
      </c>
      <c r="C360" s="131"/>
      <c r="D360" s="131"/>
      <c r="E360" s="131"/>
      <c r="F360" s="131"/>
      <c r="G360" s="132"/>
      <c r="H360" s="18" t="str">
        <f t="shared" si="14"/>
        <v/>
      </c>
    </row>
    <row r="361" spans="2:8" x14ac:dyDescent="0.25">
      <c r="B361" s="130" t="str">
        <f t="shared" si="13"/>
        <v/>
      </c>
      <c r="C361" s="131"/>
      <c r="D361" s="131"/>
      <c r="E361" s="131"/>
      <c r="F361" s="131"/>
      <c r="G361" s="132"/>
      <c r="H361" s="18" t="str">
        <f t="shared" si="14"/>
        <v/>
      </c>
    </row>
    <row r="362" spans="2:8" x14ac:dyDescent="0.25">
      <c r="B362" s="130" t="str">
        <f t="shared" si="13"/>
        <v/>
      </c>
      <c r="C362" s="131"/>
      <c r="D362" s="131"/>
      <c r="E362" s="131"/>
      <c r="F362" s="131"/>
      <c r="G362" s="132"/>
      <c r="H362" s="18" t="str">
        <f t="shared" si="14"/>
        <v/>
      </c>
    </row>
    <row r="363" spans="2:8" x14ac:dyDescent="0.25">
      <c r="B363" s="130" t="str">
        <f t="shared" si="13"/>
        <v/>
      </c>
      <c r="C363" s="131"/>
      <c r="D363" s="131"/>
      <c r="E363" s="131"/>
      <c r="F363" s="131"/>
      <c r="G363" s="132"/>
      <c r="H363" s="18" t="str">
        <f t="shared" si="14"/>
        <v/>
      </c>
    </row>
    <row r="364" spans="2:8" x14ac:dyDescent="0.25">
      <c r="B364" s="130" t="str">
        <f t="shared" si="13"/>
        <v/>
      </c>
      <c r="C364" s="131"/>
      <c r="D364" s="131"/>
      <c r="E364" s="131"/>
      <c r="F364" s="131"/>
      <c r="G364" s="132"/>
      <c r="H364" s="18" t="str">
        <f t="shared" si="14"/>
        <v/>
      </c>
    </row>
    <row r="365" spans="2:8" x14ac:dyDescent="0.25">
      <c r="B365" s="130" t="str">
        <f t="shared" si="13"/>
        <v/>
      </c>
      <c r="C365" s="131"/>
      <c r="D365" s="131"/>
      <c r="E365" s="131"/>
      <c r="F365" s="131"/>
      <c r="G365" s="132"/>
      <c r="H365" s="18" t="str">
        <f t="shared" si="14"/>
        <v/>
      </c>
    </row>
    <row r="366" spans="2:8" x14ac:dyDescent="0.25">
      <c r="B366" s="130" t="str">
        <f t="shared" si="13"/>
        <v/>
      </c>
      <c r="C366" s="131"/>
      <c r="D366" s="131"/>
      <c r="E366" s="131"/>
      <c r="F366" s="131"/>
      <c r="G366" s="132"/>
      <c r="H366" s="18" t="str">
        <f t="shared" si="14"/>
        <v/>
      </c>
    </row>
    <row r="367" spans="2:8" x14ac:dyDescent="0.25">
      <c r="B367" s="130" t="str">
        <f t="shared" si="13"/>
        <v/>
      </c>
      <c r="C367" s="131"/>
      <c r="D367" s="131"/>
      <c r="E367" s="131"/>
      <c r="F367" s="131"/>
      <c r="G367" s="132"/>
      <c r="H367" s="18" t="str">
        <f t="shared" si="14"/>
        <v/>
      </c>
    </row>
    <row r="368" spans="2:8" x14ac:dyDescent="0.25">
      <c r="B368" s="130" t="str">
        <f t="shared" si="13"/>
        <v/>
      </c>
      <c r="C368" s="131"/>
      <c r="D368" s="131"/>
      <c r="E368" s="131"/>
      <c r="F368" s="131"/>
      <c r="G368" s="132"/>
      <c r="H368" s="18" t="str">
        <f t="shared" si="14"/>
        <v/>
      </c>
    </row>
    <row r="369" spans="2:8" x14ac:dyDescent="0.25">
      <c r="B369" s="130" t="str">
        <f t="shared" si="13"/>
        <v/>
      </c>
      <c r="C369" s="131"/>
      <c r="D369" s="131"/>
      <c r="E369" s="131"/>
      <c r="F369" s="131"/>
      <c r="G369" s="132"/>
      <c r="H369" s="18" t="str">
        <f t="shared" si="14"/>
        <v/>
      </c>
    </row>
    <row r="370" spans="2:8" x14ac:dyDescent="0.25">
      <c r="B370" s="130" t="str">
        <f t="shared" si="13"/>
        <v/>
      </c>
      <c r="C370" s="131"/>
      <c r="D370" s="131"/>
      <c r="E370" s="131"/>
      <c r="F370" s="131"/>
      <c r="G370" s="132"/>
      <c r="H370" s="18" t="str">
        <f t="shared" si="14"/>
        <v/>
      </c>
    </row>
    <row r="371" spans="2:8" x14ac:dyDescent="0.25">
      <c r="B371" s="130" t="str">
        <f t="shared" si="13"/>
        <v/>
      </c>
      <c r="C371" s="131"/>
      <c r="D371" s="131"/>
      <c r="E371" s="131"/>
      <c r="F371" s="131"/>
      <c r="G371" s="132"/>
      <c r="H371" s="18" t="str">
        <f t="shared" si="14"/>
        <v/>
      </c>
    </row>
    <row r="372" spans="2:8" x14ac:dyDescent="0.25">
      <c r="B372" s="130" t="str">
        <f t="shared" si="13"/>
        <v/>
      </c>
      <c r="C372" s="131"/>
      <c r="D372" s="131"/>
      <c r="E372" s="131"/>
      <c r="F372" s="131"/>
      <c r="G372" s="132"/>
      <c r="H372" s="18" t="str">
        <f t="shared" si="14"/>
        <v/>
      </c>
    </row>
    <row r="373" spans="2:8" x14ac:dyDescent="0.25">
      <c r="B373" s="130" t="str">
        <f t="shared" si="13"/>
        <v/>
      </c>
      <c r="C373" s="131"/>
      <c r="D373" s="131"/>
      <c r="E373" s="131"/>
      <c r="F373" s="131"/>
      <c r="G373" s="132"/>
      <c r="H373" s="18" t="str">
        <f t="shared" si="14"/>
        <v/>
      </c>
    </row>
    <row r="374" spans="2:8" x14ac:dyDescent="0.25">
      <c r="B374" s="130" t="str">
        <f t="shared" si="13"/>
        <v/>
      </c>
      <c r="C374" s="131"/>
      <c r="D374" s="131"/>
      <c r="E374" s="131"/>
      <c r="F374" s="131"/>
      <c r="G374" s="132"/>
      <c r="H374" s="18" t="str">
        <f t="shared" si="14"/>
        <v/>
      </c>
    </row>
    <row r="375" spans="2:8" x14ac:dyDescent="0.25">
      <c r="B375" s="130" t="str">
        <f t="shared" si="13"/>
        <v/>
      </c>
      <c r="C375" s="131"/>
      <c r="D375" s="131"/>
      <c r="E375" s="131"/>
      <c r="F375" s="131"/>
      <c r="G375" s="132"/>
      <c r="H375" s="18" t="str">
        <f t="shared" si="14"/>
        <v/>
      </c>
    </row>
    <row r="376" spans="2:8" x14ac:dyDescent="0.25">
      <c r="B376" s="130" t="str">
        <f t="shared" si="13"/>
        <v/>
      </c>
      <c r="C376" s="131"/>
      <c r="D376" s="131"/>
      <c r="E376" s="131"/>
      <c r="F376" s="131"/>
      <c r="G376" s="132"/>
      <c r="H376" s="18" t="str">
        <f t="shared" si="14"/>
        <v/>
      </c>
    </row>
    <row r="377" spans="2:8" x14ac:dyDescent="0.25">
      <c r="B377" s="130" t="str">
        <f t="shared" si="13"/>
        <v/>
      </c>
      <c r="C377" s="131"/>
      <c r="D377" s="131"/>
      <c r="E377" s="131"/>
      <c r="F377" s="131"/>
      <c r="G377" s="132"/>
      <c r="H377" s="18" t="str">
        <f t="shared" si="14"/>
        <v/>
      </c>
    </row>
    <row r="378" spans="2:8" x14ac:dyDescent="0.25">
      <c r="B378" s="130" t="str">
        <f t="shared" si="13"/>
        <v/>
      </c>
      <c r="C378" s="131"/>
      <c r="D378" s="131"/>
      <c r="E378" s="131"/>
      <c r="F378" s="131"/>
      <c r="G378" s="132"/>
      <c r="H378" s="18" t="str">
        <f t="shared" si="14"/>
        <v/>
      </c>
    </row>
    <row r="379" spans="2:8" x14ac:dyDescent="0.25">
      <c r="B379" s="130" t="str">
        <f t="shared" si="13"/>
        <v/>
      </c>
      <c r="C379" s="131"/>
      <c r="D379" s="131"/>
      <c r="E379" s="131"/>
      <c r="F379" s="131"/>
      <c r="G379" s="132"/>
      <c r="H379" s="18" t="str">
        <f t="shared" si="14"/>
        <v/>
      </c>
    </row>
    <row r="380" spans="2:8" x14ac:dyDescent="0.25">
      <c r="B380" s="130" t="str">
        <f t="shared" si="13"/>
        <v/>
      </c>
      <c r="C380" s="131"/>
      <c r="D380" s="131"/>
      <c r="E380" s="131"/>
      <c r="F380" s="131"/>
      <c r="G380" s="132"/>
      <c r="H380" s="18" t="str">
        <f t="shared" si="14"/>
        <v/>
      </c>
    </row>
    <row r="381" spans="2:8" x14ac:dyDescent="0.25">
      <c r="B381" s="130" t="str">
        <f t="shared" si="13"/>
        <v/>
      </c>
      <c r="C381" s="131"/>
      <c r="D381" s="131"/>
      <c r="E381" s="131"/>
      <c r="F381" s="131"/>
      <c r="G381" s="132"/>
      <c r="H381" s="18" t="str">
        <f t="shared" si="14"/>
        <v/>
      </c>
    </row>
    <row r="382" spans="2:8" x14ac:dyDescent="0.25">
      <c r="B382" s="130" t="str">
        <f t="shared" si="13"/>
        <v/>
      </c>
      <c r="C382" s="131"/>
      <c r="D382" s="131"/>
      <c r="E382" s="131"/>
      <c r="F382" s="131"/>
      <c r="G382" s="132"/>
      <c r="H382" s="18" t="str">
        <f t="shared" si="14"/>
        <v/>
      </c>
    </row>
    <row r="383" spans="2:8" x14ac:dyDescent="0.25">
      <c r="B383" s="130" t="str">
        <f t="shared" si="13"/>
        <v/>
      </c>
      <c r="C383" s="131"/>
      <c r="D383" s="131"/>
      <c r="E383" s="131"/>
      <c r="F383" s="131"/>
      <c r="G383" s="132"/>
      <c r="H383" s="18" t="str">
        <f t="shared" si="14"/>
        <v/>
      </c>
    </row>
    <row r="384" spans="2:8" x14ac:dyDescent="0.25">
      <c r="B384" s="130" t="str">
        <f t="shared" si="13"/>
        <v/>
      </c>
      <c r="C384" s="131"/>
      <c r="D384" s="131"/>
      <c r="E384" s="131"/>
      <c r="F384" s="131"/>
      <c r="G384" s="132"/>
      <c r="H384" s="18" t="str">
        <f t="shared" si="14"/>
        <v/>
      </c>
    </row>
    <row r="385" spans="2:8" x14ac:dyDescent="0.25">
      <c r="B385" s="130" t="str">
        <f t="shared" si="13"/>
        <v/>
      </c>
      <c r="C385" s="131"/>
      <c r="D385" s="131"/>
      <c r="E385" s="131"/>
      <c r="F385" s="131"/>
      <c r="G385" s="132"/>
      <c r="H385" s="18" t="str">
        <f t="shared" si="14"/>
        <v/>
      </c>
    </row>
    <row r="386" spans="2:8" x14ac:dyDescent="0.25">
      <c r="B386" s="130" t="str">
        <f t="shared" si="13"/>
        <v/>
      </c>
      <c r="C386" s="131"/>
      <c r="D386" s="131"/>
      <c r="E386" s="131"/>
      <c r="F386" s="131"/>
      <c r="G386" s="132"/>
      <c r="H386" s="18" t="str">
        <f t="shared" si="14"/>
        <v/>
      </c>
    </row>
    <row r="387" spans="2:8" x14ac:dyDescent="0.25">
      <c r="B387" s="130" t="str">
        <f t="shared" si="13"/>
        <v/>
      </c>
      <c r="C387" s="131"/>
      <c r="D387" s="131"/>
      <c r="E387" s="131"/>
      <c r="F387" s="131"/>
      <c r="G387" s="132"/>
      <c r="H387" s="18" t="str">
        <f t="shared" si="14"/>
        <v/>
      </c>
    </row>
    <row r="388" spans="2:8" x14ac:dyDescent="0.25">
      <c r="B388" s="130" t="str">
        <f t="shared" si="13"/>
        <v/>
      </c>
      <c r="C388" s="131"/>
      <c r="D388" s="131"/>
      <c r="E388" s="131"/>
      <c r="F388" s="131"/>
      <c r="G388" s="132"/>
      <c r="H388" s="18" t="str">
        <f t="shared" si="14"/>
        <v/>
      </c>
    </row>
    <row r="389" spans="2:8" x14ac:dyDescent="0.25">
      <c r="B389" s="130" t="str">
        <f t="shared" si="13"/>
        <v/>
      </c>
      <c r="C389" s="131"/>
      <c r="D389" s="131"/>
      <c r="E389" s="131"/>
      <c r="F389" s="131"/>
      <c r="G389" s="132"/>
      <c r="H389" s="18" t="str">
        <f t="shared" si="14"/>
        <v/>
      </c>
    </row>
    <row r="390" spans="2:8" x14ac:dyDescent="0.25">
      <c r="B390" s="130" t="str">
        <f t="shared" si="13"/>
        <v/>
      </c>
      <c r="C390" s="131"/>
      <c r="D390" s="131"/>
      <c r="E390" s="131"/>
      <c r="F390" s="131"/>
      <c r="G390" s="132"/>
      <c r="H390" s="18" t="str">
        <f t="shared" si="14"/>
        <v/>
      </c>
    </row>
    <row r="391" spans="2:8" x14ac:dyDescent="0.25">
      <c r="B391" s="130" t="str">
        <f t="shared" si="13"/>
        <v/>
      </c>
      <c r="C391" s="131"/>
      <c r="D391" s="131"/>
      <c r="E391" s="131"/>
      <c r="F391" s="131"/>
      <c r="G391" s="132"/>
      <c r="H391" s="18" t="str">
        <f t="shared" si="14"/>
        <v/>
      </c>
    </row>
    <row r="392" spans="2:8" x14ac:dyDescent="0.25">
      <c r="B392" s="130" t="str">
        <f t="shared" si="13"/>
        <v/>
      </c>
      <c r="C392" s="131"/>
      <c r="D392" s="131"/>
      <c r="E392" s="131"/>
      <c r="F392" s="131"/>
      <c r="G392" s="132"/>
      <c r="H392" s="18" t="str">
        <f t="shared" si="14"/>
        <v/>
      </c>
    </row>
    <row r="393" spans="2:8" x14ac:dyDescent="0.25">
      <c r="B393" s="130" t="str">
        <f t="shared" si="13"/>
        <v/>
      </c>
      <c r="C393" s="131"/>
      <c r="D393" s="131"/>
      <c r="E393" s="131"/>
      <c r="F393" s="131"/>
      <c r="G393" s="132"/>
      <c r="H393" s="18" t="str">
        <f t="shared" si="14"/>
        <v/>
      </c>
    </row>
    <row r="394" spans="2:8" x14ac:dyDescent="0.25">
      <c r="B394" s="130" t="str">
        <f t="shared" si="13"/>
        <v/>
      </c>
      <c r="C394" s="131"/>
      <c r="D394" s="131"/>
      <c r="E394" s="131"/>
      <c r="F394" s="131"/>
      <c r="G394" s="132"/>
      <c r="H394" s="18" t="str">
        <f t="shared" si="14"/>
        <v/>
      </c>
    </row>
    <row r="395" spans="2:8" x14ac:dyDescent="0.25">
      <c r="B395" s="130" t="str">
        <f t="shared" si="13"/>
        <v/>
      </c>
      <c r="C395" s="131"/>
      <c r="D395" s="131"/>
      <c r="E395" s="131"/>
      <c r="F395" s="131"/>
      <c r="G395" s="132"/>
      <c r="H395" s="18" t="str">
        <f t="shared" si="14"/>
        <v/>
      </c>
    </row>
    <row r="396" spans="2:8" x14ac:dyDescent="0.25">
      <c r="B396" s="130" t="str">
        <f t="shared" si="13"/>
        <v/>
      </c>
      <c r="C396" s="131"/>
      <c r="D396" s="131"/>
      <c r="E396" s="131"/>
      <c r="F396" s="131"/>
      <c r="G396" s="132"/>
      <c r="H396" s="18" t="str">
        <f t="shared" si="14"/>
        <v/>
      </c>
    </row>
    <row r="397" spans="2:8" x14ac:dyDescent="0.25">
      <c r="B397" s="130" t="str">
        <f t="shared" si="13"/>
        <v/>
      </c>
      <c r="C397" s="131"/>
      <c r="D397" s="131"/>
      <c r="E397" s="131"/>
      <c r="F397" s="131"/>
      <c r="G397" s="132"/>
      <c r="H397" s="18" t="str">
        <f t="shared" si="14"/>
        <v/>
      </c>
    </row>
    <row r="398" spans="2:8" x14ac:dyDescent="0.25">
      <c r="B398" s="130" t="str">
        <f t="shared" si="13"/>
        <v/>
      </c>
      <c r="C398" s="131"/>
      <c r="D398" s="131"/>
      <c r="E398" s="131"/>
      <c r="F398" s="131"/>
      <c r="G398" s="132"/>
      <c r="H398" s="18" t="str">
        <f t="shared" si="14"/>
        <v/>
      </c>
    </row>
    <row r="399" spans="2:8" x14ac:dyDescent="0.25">
      <c r="B399" s="130" t="str">
        <f t="shared" si="13"/>
        <v/>
      </c>
      <c r="C399" s="131"/>
      <c r="D399" s="131"/>
      <c r="E399" s="131"/>
      <c r="F399" s="131"/>
      <c r="G399" s="132"/>
      <c r="H399" s="18" t="str">
        <f t="shared" si="14"/>
        <v/>
      </c>
    </row>
    <row r="400" spans="2:8" x14ac:dyDescent="0.25">
      <c r="B400" s="130" t="str">
        <f t="shared" si="13"/>
        <v/>
      </c>
      <c r="C400" s="131"/>
      <c r="D400" s="131"/>
      <c r="E400" s="131"/>
      <c r="F400" s="131"/>
      <c r="G400" s="132"/>
      <c r="H400" s="18" t="str">
        <f t="shared" si="14"/>
        <v/>
      </c>
    </row>
    <row r="401" spans="2:8" x14ac:dyDescent="0.25">
      <c r="B401" s="130" t="str">
        <f t="shared" si="13"/>
        <v/>
      </c>
      <c r="C401" s="131"/>
      <c r="D401" s="131"/>
      <c r="E401" s="131"/>
      <c r="F401" s="131"/>
      <c r="G401" s="132"/>
      <c r="H401" s="18" t="str">
        <f t="shared" si="14"/>
        <v/>
      </c>
    </row>
    <row r="402" spans="2:8" x14ac:dyDescent="0.25">
      <c r="B402" s="130" t="str">
        <f t="shared" si="13"/>
        <v/>
      </c>
      <c r="C402" s="131"/>
      <c r="D402" s="131"/>
      <c r="E402" s="131"/>
      <c r="F402" s="131"/>
      <c r="G402" s="132"/>
      <c r="H402" s="18" t="str">
        <f t="shared" si="14"/>
        <v/>
      </c>
    </row>
    <row r="403" spans="2:8" x14ac:dyDescent="0.25">
      <c r="B403" s="130" t="str">
        <f t="shared" si="13"/>
        <v/>
      </c>
      <c r="C403" s="131"/>
      <c r="D403" s="131"/>
      <c r="E403" s="131"/>
      <c r="F403" s="131"/>
      <c r="G403" s="132"/>
      <c r="H403" s="18" t="str">
        <f t="shared" si="14"/>
        <v/>
      </c>
    </row>
    <row r="404" spans="2:8" x14ac:dyDescent="0.25">
      <c r="B404" s="130" t="str">
        <f t="shared" si="13"/>
        <v/>
      </c>
      <c r="C404" s="131"/>
      <c r="D404" s="131"/>
      <c r="E404" s="131"/>
      <c r="F404" s="131"/>
      <c r="G404" s="132"/>
      <c r="H404" s="18" t="str">
        <f t="shared" si="14"/>
        <v/>
      </c>
    </row>
    <row r="405" spans="2:8" x14ac:dyDescent="0.25">
      <c r="B405" s="130" t="str">
        <f t="shared" si="13"/>
        <v/>
      </c>
      <c r="C405" s="131"/>
      <c r="D405" s="131"/>
      <c r="E405" s="131"/>
      <c r="F405" s="131"/>
      <c r="G405" s="132"/>
      <c r="H405" s="18" t="str">
        <f t="shared" si="14"/>
        <v/>
      </c>
    </row>
    <row r="406" spans="2:8" x14ac:dyDescent="0.25">
      <c r="B406" s="130" t="str">
        <f t="shared" si="13"/>
        <v/>
      </c>
      <c r="C406" s="131"/>
      <c r="D406" s="131"/>
      <c r="E406" s="131"/>
      <c r="F406" s="131"/>
      <c r="G406" s="132"/>
      <c r="H406" s="18" t="str">
        <f t="shared" si="14"/>
        <v/>
      </c>
    </row>
    <row r="407" spans="2:8" x14ac:dyDescent="0.25">
      <c r="B407" s="130" t="str">
        <f t="shared" si="13"/>
        <v/>
      </c>
      <c r="C407" s="131"/>
      <c r="D407" s="131"/>
      <c r="E407" s="131"/>
      <c r="F407" s="131"/>
      <c r="G407" s="132"/>
      <c r="H407" s="18" t="str">
        <f t="shared" si="14"/>
        <v/>
      </c>
    </row>
    <row r="408" spans="2:8" x14ac:dyDescent="0.25">
      <c r="B408" s="130" t="str">
        <f t="shared" si="13"/>
        <v/>
      </c>
      <c r="C408" s="131"/>
      <c r="D408" s="131"/>
      <c r="E408" s="131"/>
      <c r="F408" s="131"/>
      <c r="G408" s="132"/>
      <c r="H408" s="18" t="str">
        <f t="shared" si="14"/>
        <v/>
      </c>
    </row>
    <row r="409" spans="2:8" x14ac:dyDescent="0.25">
      <c r="B409" s="130" t="str">
        <f t="shared" si="13"/>
        <v/>
      </c>
      <c r="C409" s="131"/>
      <c r="D409" s="131"/>
      <c r="E409" s="131"/>
      <c r="F409" s="131"/>
      <c r="G409" s="132"/>
      <c r="H409" s="18" t="str">
        <f t="shared" si="14"/>
        <v/>
      </c>
    </row>
    <row r="410" spans="2:8" x14ac:dyDescent="0.25">
      <c r="B410" s="130" t="str">
        <f t="shared" si="13"/>
        <v/>
      </c>
      <c r="C410" s="131"/>
      <c r="D410" s="131"/>
      <c r="E410" s="131"/>
      <c r="F410" s="131"/>
      <c r="G410" s="132"/>
      <c r="H410" s="18" t="str">
        <f t="shared" si="14"/>
        <v/>
      </c>
    </row>
    <row r="411" spans="2:8" x14ac:dyDescent="0.25">
      <c r="B411" s="130" t="str">
        <f t="shared" si="13"/>
        <v/>
      </c>
      <c r="C411" s="131"/>
      <c r="D411" s="131"/>
      <c r="E411" s="131"/>
      <c r="F411" s="131"/>
      <c r="G411" s="132"/>
      <c r="H411" s="18" t="str">
        <f t="shared" si="14"/>
        <v/>
      </c>
    </row>
    <row r="412" spans="2:8" x14ac:dyDescent="0.25">
      <c r="B412" s="130" t="str">
        <f t="shared" si="13"/>
        <v/>
      </c>
      <c r="C412" s="131"/>
      <c r="D412" s="131"/>
      <c r="E412" s="131"/>
      <c r="F412" s="131"/>
      <c r="G412" s="132"/>
      <c r="H412" s="18" t="str">
        <f t="shared" si="14"/>
        <v/>
      </c>
    </row>
    <row r="413" spans="2:8" x14ac:dyDescent="0.25">
      <c r="B413" s="130" t="str">
        <f t="shared" si="13"/>
        <v/>
      </c>
      <c r="C413" s="131"/>
      <c r="D413" s="131"/>
      <c r="E413" s="131"/>
      <c r="F413" s="131"/>
      <c r="G413" s="132"/>
      <c r="H413" s="18" t="str">
        <f t="shared" si="14"/>
        <v/>
      </c>
    </row>
    <row r="414" spans="2:8" x14ac:dyDescent="0.25">
      <c r="B414" s="130" t="str">
        <f t="shared" si="13"/>
        <v/>
      </c>
      <c r="C414" s="131"/>
      <c r="D414" s="131"/>
      <c r="E414" s="131"/>
      <c r="F414" s="131"/>
      <c r="G414" s="132"/>
      <c r="H414" s="18" t="str">
        <f t="shared" si="14"/>
        <v/>
      </c>
    </row>
    <row r="415" spans="2:8" x14ac:dyDescent="0.25">
      <c r="B415" s="130" t="str">
        <f t="shared" si="13"/>
        <v/>
      </c>
      <c r="C415" s="131"/>
      <c r="D415" s="131"/>
      <c r="E415" s="131"/>
      <c r="F415" s="131"/>
      <c r="G415" s="132"/>
      <c r="H415" s="18" t="str">
        <f t="shared" si="14"/>
        <v/>
      </c>
    </row>
    <row r="416" spans="2:8" x14ac:dyDescent="0.25">
      <c r="B416" s="130" t="str">
        <f t="shared" si="13"/>
        <v/>
      </c>
      <c r="C416" s="131"/>
      <c r="D416" s="131"/>
      <c r="E416" s="131"/>
      <c r="F416" s="131"/>
      <c r="G416" s="132"/>
      <c r="H416" s="18" t="str">
        <f t="shared" si="14"/>
        <v/>
      </c>
    </row>
    <row r="417" spans="2:8" x14ac:dyDescent="0.25">
      <c r="B417" s="130" t="str">
        <f t="shared" ref="B417:B480" si="15">IF($K400="","",K400)</f>
        <v/>
      </c>
      <c r="C417" s="131"/>
      <c r="D417" s="131"/>
      <c r="E417" s="131"/>
      <c r="F417" s="131"/>
      <c r="G417" s="132"/>
      <c r="H417" s="18" t="str">
        <f t="shared" ref="H417:H480" si="16">IF($L400="","",L400)</f>
        <v/>
      </c>
    </row>
    <row r="418" spans="2:8" x14ac:dyDescent="0.25">
      <c r="B418" s="130" t="str">
        <f t="shared" si="15"/>
        <v/>
      </c>
      <c r="C418" s="131"/>
      <c r="D418" s="131"/>
      <c r="E418" s="131"/>
      <c r="F418" s="131"/>
      <c r="G418" s="132"/>
      <c r="H418" s="18" t="str">
        <f t="shared" si="16"/>
        <v/>
      </c>
    </row>
    <row r="419" spans="2:8" x14ac:dyDescent="0.25">
      <c r="B419" s="130" t="str">
        <f t="shared" si="15"/>
        <v/>
      </c>
      <c r="C419" s="131"/>
      <c r="D419" s="131"/>
      <c r="E419" s="131"/>
      <c r="F419" s="131"/>
      <c r="G419" s="132"/>
      <c r="H419" s="18" t="str">
        <f t="shared" si="16"/>
        <v/>
      </c>
    </row>
    <row r="420" spans="2:8" x14ac:dyDescent="0.25">
      <c r="B420" s="130" t="str">
        <f t="shared" si="15"/>
        <v/>
      </c>
      <c r="C420" s="131"/>
      <c r="D420" s="131"/>
      <c r="E420" s="131"/>
      <c r="F420" s="131"/>
      <c r="G420" s="132"/>
      <c r="H420" s="18" t="str">
        <f t="shared" si="16"/>
        <v/>
      </c>
    </row>
    <row r="421" spans="2:8" x14ac:dyDescent="0.25">
      <c r="B421" s="130" t="str">
        <f t="shared" si="15"/>
        <v/>
      </c>
      <c r="C421" s="131"/>
      <c r="D421" s="131"/>
      <c r="E421" s="131"/>
      <c r="F421" s="131"/>
      <c r="G421" s="132"/>
      <c r="H421" s="18" t="str">
        <f t="shared" si="16"/>
        <v/>
      </c>
    </row>
    <row r="422" spans="2:8" x14ac:dyDescent="0.25">
      <c r="B422" s="130" t="str">
        <f t="shared" si="15"/>
        <v/>
      </c>
      <c r="C422" s="131"/>
      <c r="D422" s="131"/>
      <c r="E422" s="131"/>
      <c r="F422" s="131"/>
      <c r="G422" s="132"/>
      <c r="H422" s="18" t="str">
        <f t="shared" si="16"/>
        <v/>
      </c>
    </row>
    <row r="423" spans="2:8" x14ac:dyDescent="0.25">
      <c r="B423" s="130" t="str">
        <f t="shared" si="15"/>
        <v/>
      </c>
      <c r="C423" s="131"/>
      <c r="D423" s="131"/>
      <c r="E423" s="131"/>
      <c r="F423" s="131"/>
      <c r="G423" s="132"/>
      <c r="H423" s="18" t="str">
        <f t="shared" si="16"/>
        <v/>
      </c>
    </row>
    <row r="424" spans="2:8" x14ac:dyDescent="0.25">
      <c r="B424" s="130" t="str">
        <f t="shared" si="15"/>
        <v/>
      </c>
      <c r="C424" s="131"/>
      <c r="D424" s="131"/>
      <c r="E424" s="131"/>
      <c r="F424" s="131"/>
      <c r="G424" s="132"/>
      <c r="H424" s="18" t="str">
        <f t="shared" si="16"/>
        <v/>
      </c>
    </row>
    <row r="425" spans="2:8" x14ac:dyDescent="0.25">
      <c r="B425" s="130" t="str">
        <f t="shared" si="15"/>
        <v/>
      </c>
      <c r="C425" s="131"/>
      <c r="D425" s="131"/>
      <c r="E425" s="131"/>
      <c r="F425" s="131"/>
      <c r="G425" s="132"/>
      <c r="H425" s="18" t="str">
        <f t="shared" si="16"/>
        <v/>
      </c>
    </row>
    <row r="426" spans="2:8" x14ac:dyDescent="0.25">
      <c r="B426" s="130" t="str">
        <f t="shared" si="15"/>
        <v/>
      </c>
      <c r="C426" s="131"/>
      <c r="D426" s="131"/>
      <c r="E426" s="131"/>
      <c r="F426" s="131"/>
      <c r="G426" s="132"/>
      <c r="H426" s="18" t="str">
        <f t="shared" si="16"/>
        <v/>
      </c>
    </row>
    <row r="427" spans="2:8" x14ac:dyDescent="0.25">
      <c r="B427" s="130" t="str">
        <f t="shared" si="15"/>
        <v/>
      </c>
      <c r="C427" s="131"/>
      <c r="D427" s="131"/>
      <c r="E427" s="131"/>
      <c r="F427" s="131"/>
      <c r="G427" s="132"/>
      <c r="H427" s="18" t="str">
        <f t="shared" si="16"/>
        <v/>
      </c>
    </row>
    <row r="428" spans="2:8" x14ac:dyDescent="0.25">
      <c r="B428" s="130" t="str">
        <f t="shared" si="15"/>
        <v/>
      </c>
      <c r="C428" s="131"/>
      <c r="D428" s="131"/>
      <c r="E428" s="131"/>
      <c r="F428" s="131"/>
      <c r="G428" s="132"/>
      <c r="H428" s="18" t="str">
        <f t="shared" si="16"/>
        <v/>
      </c>
    </row>
    <row r="429" spans="2:8" x14ac:dyDescent="0.25">
      <c r="B429" s="130" t="str">
        <f t="shared" si="15"/>
        <v/>
      </c>
      <c r="C429" s="131"/>
      <c r="D429" s="131"/>
      <c r="E429" s="131"/>
      <c r="F429" s="131"/>
      <c r="G429" s="132"/>
      <c r="H429" s="18" t="str">
        <f t="shared" si="16"/>
        <v/>
      </c>
    </row>
    <row r="430" spans="2:8" x14ac:dyDescent="0.25">
      <c r="B430" s="130" t="str">
        <f t="shared" si="15"/>
        <v/>
      </c>
      <c r="C430" s="131"/>
      <c r="D430" s="131"/>
      <c r="E430" s="131"/>
      <c r="F430" s="131"/>
      <c r="G430" s="132"/>
      <c r="H430" s="18" t="str">
        <f t="shared" si="16"/>
        <v/>
      </c>
    </row>
    <row r="431" spans="2:8" x14ac:dyDescent="0.25">
      <c r="B431" s="130" t="str">
        <f t="shared" si="15"/>
        <v/>
      </c>
      <c r="C431" s="131"/>
      <c r="D431" s="131"/>
      <c r="E431" s="131"/>
      <c r="F431" s="131"/>
      <c r="G431" s="132"/>
      <c r="H431" s="18" t="str">
        <f t="shared" si="16"/>
        <v/>
      </c>
    </row>
    <row r="432" spans="2:8" x14ac:dyDescent="0.25">
      <c r="B432" s="130" t="str">
        <f t="shared" si="15"/>
        <v/>
      </c>
      <c r="C432" s="131"/>
      <c r="D432" s="131"/>
      <c r="E432" s="131"/>
      <c r="F432" s="131"/>
      <c r="G432" s="132"/>
      <c r="H432" s="18" t="str">
        <f t="shared" si="16"/>
        <v/>
      </c>
    </row>
    <row r="433" spans="2:8" x14ac:dyDescent="0.25">
      <c r="B433" s="130" t="str">
        <f t="shared" si="15"/>
        <v/>
      </c>
      <c r="C433" s="131"/>
      <c r="D433" s="131"/>
      <c r="E433" s="131"/>
      <c r="F433" s="131"/>
      <c r="G433" s="132"/>
      <c r="H433" s="18" t="str">
        <f t="shared" si="16"/>
        <v/>
      </c>
    </row>
    <row r="434" spans="2:8" x14ac:dyDescent="0.25">
      <c r="B434" s="130" t="str">
        <f t="shared" si="15"/>
        <v/>
      </c>
      <c r="C434" s="131"/>
      <c r="D434" s="131"/>
      <c r="E434" s="131"/>
      <c r="F434" s="131"/>
      <c r="G434" s="132"/>
      <c r="H434" s="18" t="str">
        <f t="shared" si="16"/>
        <v/>
      </c>
    </row>
    <row r="435" spans="2:8" x14ac:dyDescent="0.25">
      <c r="B435" s="130" t="str">
        <f t="shared" si="15"/>
        <v/>
      </c>
      <c r="C435" s="131"/>
      <c r="D435" s="131"/>
      <c r="E435" s="131"/>
      <c r="F435" s="131"/>
      <c r="G435" s="132"/>
      <c r="H435" s="18" t="str">
        <f t="shared" si="16"/>
        <v/>
      </c>
    </row>
    <row r="436" spans="2:8" x14ac:dyDescent="0.25">
      <c r="B436" s="130" t="str">
        <f t="shared" si="15"/>
        <v/>
      </c>
      <c r="C436" s="131"/>
      <c r="D436" s="131"/>
      <c r="E436" s="131"/>
      <c r="F436" s="131"/>
      <c r="G436" s="132"/>
      <c r="H436" s="18" t="str">
        <f t="shared" si="16"/>
        <v/>
      </c>
    </row>
    <row r="437" spans="2:8" x14ac:dyDescent="0.25">
      <c r="B437" s="130" t="str">
        <f t="shared" si="15"/>
        <v/>
      </c>
      <c r="C437" s="131"/>
      <c r="D437" s="131"/>
      <c r="E437" s="131"/>
      <c r="F437" s="131"/>
      <c r="G437" s="132"/>
      <c r="H437" s="18" t="str">
        <f t="shared" si="16"/>
        <v/>
      </c>
    </row>
    <row r="438" spans="2:8" x14ac:dyDescent="0.25">
      <c r="B438" s="130" t="str">
        <f t="shared" si="15"/>
        <v/>
      </c>
      <c r="C438" s="131"/>
      <c r="D438" s="131"/>
      <c r="E438" s="131"/>
      <c r="F438" s="131"/>
      <c r="G438" s="132"/>
      <c r="H438" s="18" t="str">
        <f t="shared" si="16"/>
        <v/>
      </c>
    </row>
    <row r="439" spans="2:8" x14ac:dyDescent="0.25">
      <c r="B439" s="130" t="str">
        <f t="shared" si="15"/>
        <v/>
      </c>
      <c r="C439" s="131"/>
      <c r="D439" s="131"/>
      <c r="E439" s="131"/>
      <c r="F439" s="131"/>
      <c r="G439" s="132"/>
      <c r="H439" s="18" t="str">
        <f t="shared" si="16"/>
        <v/>
      </c>
    </row>
    <row r="440" spans="2:8" x14ac:dyDescent="0.25">
      <c r="B440" s="130" t="str">
        <f t="shared" si="15"/>
        <v/>
      </c>
      <c r="C440" s="131"/>
      <c r="D440" s="131"/>
      <c r="E440" s="131"/>
      <c r="F440" s="131"/>
      <c r="G440" s="132"/>
      <c r="H440" s="18" t="str">
        <f t="shared" si="16"/>
        <v/>
      </c>
    </row>
    <row r="441" spans="2:8" x14ac:dyDescent="0.25">
      <c r="B441" s="130" t="str">
        <f t="shared" si="15"/>
        <v/>
      </c>
      <c r="C441" s="131"/>
      <c r="D441" s="131"/>
      <c r="E441" s="131"/>
      <c r="F441" s="131"/>
      <c r="G441" s="132"/>
      <c r="H441" s="18" t="str">
        <f t="shared" si="16"/>
        <v/>
      </c>
    </row>
    <row r="442" spans="2:8" x14ac:dyDescent="0.25">
      <c r="B442" s="130" t="str">
        <f t="shared" si="15"/>
        <v/>
      </c>
      <c r="C442" s="131"/>
      <c r="D442" s="131"/>
      <c r="E442" s="131"/>
      <c r="F442" s="131"/>
      <c r="G442" s="132"/>
      <c r="H442" s="18" t="str">
        <f t="shared" si="16"/>
        <v/>
      </c>
    </row>
    <row r="443" spans="2:8" x14ac:dyDescent="0.25">
      <c r="B443" s="130" t="str">
        <f t="shared" si="15"/>
        <v/>
      </c>
      <c r="C443" s="131"/>
      <c r="D443" s="131"/>
      <c r="E443" s="131"/>
      <c r="F443" s="131"/>
      <c r="G443" s="132"/>
      <c r="H443" s="18" t="str">
        <f t="shared" si="16"/>
        <v/>
      </c>
    </row>
    <row r="444" spans="2:8" x14ac:dyDescent="0.25">
      <c r="B444" s="130" t="str">
        <f t="shared" si="15"/>
        <v/>
      </c>
      <c r="C444" s="131"/>
      <c r="D444" s="131"/>
      <c r="E444" s="131"/>
      <c r="F444" s="131"/>
      <c r="G444" s="132"/>
      <c r="H444" s="18" t="str">
        <f t="shared" si="16"/>
        <v/>
      </c>
    </row>
    <row r="445" spans="2:8" x14ac:dyDescent="0.25">
      <c r="B445" s="130" t="str">
        <f t="shared" si="15"/>
        <v/>
      </c>
      <c r="C445" s="131"/>
      <c r="D445" s="131"/>
      <c r="E445" s="131"/>
      <c r="F445" s="131"/>
      <c r="G445" s="132"/>
      <c r="H445" s="18" t="str">
        <f t="shared" si="16"/>
        <v/>
      </c>
    </row>
    <row r="446" spans="2:8" x14ac:dyDescent="0.25">
      <c r="B446" s="130" t="str">
        <f t="shared" si="15"/>
        <v/>
      </c>
      <c r="C446" s="131"/>
      <c r="D446" s="131"/>
      <c r="E446" s="131"/>
      <c r="F446" s="131"/>
      <c r="G446" s="132"/>
      <c r="H446" s="18" t="str">
        <f t="shared" si="16"/>
        <v/>
      </c>
    </row>
    <row r="447" spans="2:8" x14ac:dyDescent="0.25">
      <c r="B447" s="130" t="str">
        <f t="shared" si="15"/>
        <v/>
      </c>
      <c r="C447" s="131"/>
      <c r="D447" s="131"/>
      <c r="E447" s="131"/>
      <c r="F447" s="131"/>
      <c r="G447" s="132"/>
      <c r="H447" s="18" t="str">
        <f t="shared" si="16"/>
        <v/>
      </c>
    </row>
    <row r="448" spans="2:8" x14ac:dyDescent="0.25">
      <c r="B448" s="130" t="str">
        <f t="shared" si="15"/>
        <v/>
      </c>
      <c r="C448" s="131"/>
      <c r="D448" s="131"/>
      <c r="E448" s="131"/>
      <c r="F448" s="131"/>
      <c r="G448" s="132"/>
      <c r="H448" s="18" t="str">
        <f t="shared" si="16"/>
        <v/>
      </c>
    </row>
    <row r="449" spans="2:8" x14ac:dyDescent="0.25">
      <c r="B449" s="130" t="str">
        <f t="shared" si="15"/>
        <v/>
      </c>
      <c r="C449" s="131"/>
      <c r="D449" s="131"/>
      <c r="E449" s="131"/>
      <c r="F449" s="131"/>
      <c r="G449" s="132"/>
      <c r="H449" s="18" t="str">
        <f t="shared" si="16"/>
        <v/>
      </c>
    </row>
    <row r="450" spans="2:8" x14ac:dyDescent="0.25">
      <c r="B450" s="130" t="str">
        <f t="shared" si="15"/>
        <v/>
      </c>
      <c r="C450" s="131"/>
      <c r="D450" s="131"/>
      <c r="E450" s="131"/>
      <c r="F450" s="131"/>
      <c r="G450" s="132"/>
      <c r="H450" s="18" t="str">
        <f t="shared" si="16"/>
        <v/>
      </c>
    </row>
    <row r="451" spans="2:8" x14ac:dyDescent="0.25">
      <c r="B451" s="130" t="str">
        <f t="shared" si="15"/>
        <v/>
      </c>
      <c r="C451" s="131"/>
      <c r="D451" s="131"/>
      <c r="E451" s="131"/>
      <c r="F451" s="131"/>
      <c r="G451" s="132"/>
      <c r="H451" s="18" t="str">
        <f t="shared" si="16"/>
        <v/>
      </c>
    </row>
    <row r="452" spans="2:8" x14ac:dyDescent="0.25">
      <c r="B452" s="130" t="str">
        <f t="shared" si="15"/>
        <v/>
      </c>
      <c r="C452" s="131"/>
      <c r="D452" s="131"/>
      <c r="E452" s="131"/>
      <c r="F452" s="131"/>
      <c r="G452" s="132"/>
      <c r="H452" s="18" t="str">
        <f t="shared" si="16"/>
        <v/>
      </c>
    </row>
    <row r="453" spans="2:8" x14ac:dyDescent="0.25">
      <c r="B453" s="130" t="str">
        <f t="shared" si="15"/>
        <v/>
      </c>
      <c r="C453" s="131"/>
      <c r="D453" s="131"/>
      <c r="E453" s="131"/>
      <c r="F453" s="131"/>
      <c r="G453" s="132"/>
      <c r="H453" s="18" t="str">
        <f t="shared" si="16"/>
        <v/>
      </c>
    </row>
    <row r="454" spans="2:8" x14ac:dyDescent="0.25">
      <c r="B454" s="130" t="str">
        <f t="shared" si="15"/>
        <v/>
      </c>
      <c r="C454" s="131"/>
      <c r="D454" s="131"/>
      <c r="E454" s="131"/>
      <c r="F454" s="131"/>
      <c r="G454" s="132"/>
      <c r="H454" s="18" t="str">
        <f t="shared" si="16"/>
        <v/>
      </c>
    </row>
    <row r="455" spans="2:8" x14ac:dyDescent="0.25">
      <c r="B455" s="130" t="str">
        <f t="shared" si="15"/>
        <v/>
      </c>
      <c r="C455" s="131"/>
      <c r="D455" s="131"/>
      <c r="E455" s="131"/>
      <c r="F455" s="131"/>
      <c r="G455" s="132"/>
      <c r="H455" s="18" t="str">
        <f t="shared" si="16"/>
        <v/>
      </c>
    </row>
    <row r="456" spans="2:8" x14ac:dyDescent="0.25">
      <c r="B456" s="130" t="str">
        <f t="shared" si="15"/>
        <v/>
      </c>
      <c r="C456" s="131"/>
      <c r="D456" s="131"/>
      <c r="E456" s="131"/>
      <c r="F456" s="131"/>
      <c r="G456" s="132"/>
      <c r="H456" s="18" t="str">
        <f t="shared" si="16"/>
        <v/>
      </c>
    </row>
    <row r="457" spans="2:8" x14ac:dyDescent="0.25">
      <c r="B457" s="130" t="str">
        <f t="shared" si="15"/>
        <v/>
      </c>
      <c r="C457" s="131"/>
      <c r="D457" s="131"/>
      <c r="E457" s="131"/>
      <c r="F457" s="131"/>
      <c r="G457" s="132"/>
      <c r="H457" s="18" t="str">
        <f t="shared" si="16"/>
        <v/>
      </c>
    </row>
    <row r="458" spans="2:8" x14ac:dyDescent="0.25">
      <c r="B458" s="130" t="str">
        <f t="shared" si="15"/>
        <v/>
      </c>
      <c r="C458" s="131"/>
      <c r="D458" s="131"/>
      <c r="E458" s="131"/>
      <c r="F458" s="131"/>
      <c r="G458" s="132"/>
      <c r="H458" s="18" t="str">
        <f t="shared" si="16"/>
        <v/>
      </c>
    </row>
    <row r="459" spans="2:8" x14ac:dyDescent="0.25">
      <c r="B459" s="130" t="str">
        <f t="shared" si="15"/>
        <v/>
      </c>
      <c r="C459" s="131"/>
      <c r="D459" s="131"/>
      <c r="E459" s="131"/>
      <c r="F459" s="131"/>
      <c r="G459" s="132"/>
      <c r="H459" s="18" t="str">
        <f t="shared" si="16"/>
        <v/>
      </c>
    </row>
    <row r="460" spans="2:8" x14ac:dyDescent="0.25">
      <c r="B460" s="130" t="str">
        <f t="shared" si="15"/>
        <v/>
      </c>
      <c r="C460" s="131"/>
      <c r="D460" s="131"/>
      <c r="E460" s="131"/>
      <c r="F460" s="131"/>
      <c r="G460" s="132"/>
      <c r="H460" s="18" t="str">
        <f t="shared" si="16"/>
        <v/>
      </c>
    </row>
    <row r="461" spans="2:8" x14ac:dyDescent="0.25">
      <c r="B461" s="130" t="str">
        <f t="shared" si="15"/>
        <v/>
      </c>
      <c r="C461" s="131"/>
      <c r="D461" s="131"/>
      <c r="E461" s="131"/>
      <c r="F461" s="131"/>
      <c r="G461" s="132"/>
      <c r="H461" s="18" t="str">
        <f t="shared" si="16"/>
        <v/>
      </c>
    </row>
    <row r="462" spans="2:8" x14ac:dyDescent="0.25">
      <c r="B462" s="130" t="str">
        <f t="shared" si="15"/>
        <v/>
      </c>
      <c r="C462" s="131"/>
      <c r="D462" s="131"/>
      <c r="E462" s="131"/>
      <c r="F462" s="131"/>
      <c r="G462" s="132"/>
      <c r="H462" s="18" t="str">
        <f t="shared" si="16"/>
        <v/>
      </c>
    </row>
    <row r="463" spans="2:8" x14ac:dyDescent="0.25">
      <c r="B463" s="130" t="str">
        <f t="shared" si="15"/>
        <v/>
      </c>
      <c r="C463" s="131"/>
      <c r="D463" s="131"/>
      <c r="E463" s="131"/>
      <c r="F463" s="131"/>
      <c r="G463" s="132"/>
      <c r="H463" s="18" t="str">
        <f t="shared" si="16"/>
        <v/>
      </c>
    </row>
    <row r="464" spans="2:8" x14ac:dyDescent="0.25">
      <c r="B464" s="130" t="str">
        <f t="shared" si="15"/>
        <v/>
      </c>
      <c r="C464" s="131"/>
      <c r="D464" s="131"/>
      <c r="E464" s="131"/>
      <c r="F464" s="131"/>
      <c r="G464" s="132"/>
      <c r="H464" s="18" t="str">
        <f t="shared" si="16"/>
        <v/>
      </c>
    </row>
    <row r="465" spans="2:8" x14ac:dyDescent="0.25">
      <c r="B465" s="130" t="str">
        <f t="shared" si="15"/>
        <v/>
      </c>
      <c r="C465" s="131"/>
      <c r="D465" s="131"/>
      <c r="E465" s="131"/>
      <c r="F465" s="131"/>
      <c r="G465" s="132"/>
      <c r="H465" s="18" t="str">
        <f t="shared" si="16"/>
        <v/>
      </c>
    </row>
    <row r="466" spans="2:8" x14ac:dyDescent="0.25">
      <c r="B466" s="130" t="str">
        <f t="shared" si="15"/>
        <v/>
      </c>
      <c r="C466" s="131"/>
      <c r="D466" s="131"/>
      <c r="E466" s="131"/>
      <c r="F466" s="131"/>
      <c r="G466" s="132"/>
      <c r="H466" s="18" t="str">
        <f t="shared" si="16"/>
        <v/>
      </c>
    </row>
    <row r="467" spans="2:8" x14ac:dyDescent="0.25">
      <c r="B467" s="130" t="str">
        <f t="shared" si="15"/>
        <v/>
      </c>
      <c r="C467" s="131"/>
      <c r="D467" s="131"/>
      <c r="E467" s="131"/>
      <c r="F467" s="131"/>
      <c r="G467" s="132"/>
      <c r="H467" s="18" t="str">
        <f t="shared" si="16"/>
        <v/>
      </c>
    </row>
    <row r="468" spans="2:8" x14ac:dyDescent="0.25">
      <c r="B468" s="130" t="str">
        <f t="shared" si="15"/>
        <v/>
      </c>
      <c r="C468" s="131"/>
      <c r="D468" s="131"/>
      <c r="E468" s="131"/>
      <c r="F468" s="131"/>
      <c r="G468" s="132"/>
      <c r="H468" s="18" t="str">
        <f t="shared" si="16"/>
        <v/>
      </c>
    </row>
    <row r="469" spans="2:8" x14ac:dyDescent="0.25">
      <c r="B469" s="130" t="str">
        <f t="shared" si="15"/>
        <v/>
      </c>
      <c r="C469" s="131"/>
      <c r="D469" s="131"/>
      <c r="E469" s="131"/>
      <c r="F469" s="131"/>
      <c r="G469" s="132"/>
      <c r="H469" s="18" t="str">
        <f t="shared" si="16"/>
        <v/>
      </c>
    </row>
    <row r="470" spans="2:8" x14ac:dyDescent="0.25">
      <c r="B470" s="130" t="str">
        <f t="shared" si="15"/>
        <v/>
      </c>
      <c r="C470" s="131"/>
      <c r="D470" s="131"/>
      <c r="E470" s="131"/>
      <c r="F470" s="131"/>
      <c r="G470" s="132"/>
      <c r="H470" s="18" t="str">
        <f t="shared" si="16"/>
        <v/>
      </c>
    </row>
    <row r="471" spans="2:8" x14ac:dyDescent="0.25">
      <c r="B471" s="130" t="str">
        <f t="shared" si="15"/>
        <v/>
      </c>
      <c r="C471" s="131"/>
      <c r="D471" s="131"/>
      <c r="E471" s="131"/>
      <c r="F471" s="131"/>
      <c r="G471" s="132"/>
      <c r="H471" s="18" t="str">
        <f t="shared" si="16"/>
        <v/>
      </c>
    </row>
    <row r="472" spans="2:8" x14ac:dyDescent="0.25">
      <c r="B472" s="130" t="str">
        <f t="shared" si="15"/>
        <v/>
      </c>
      <c r="C472" s="131"/>
      <c r="D472" s="131"/>
      <c r="E472" s="131"/>
      <c r="F472" s="131"/>
      <c r="G472" s="132"/>
      <c r="H472" s="18" t="str">
        <f t="shared" si="16"/>
        <v/>
      </c>
    </row>
    <row r="473" spans="2:8" x14ac:dyDescent="0.25">
      <c r="B473" s="130" t="str">
        <f t="shared" si="15"/>
        <v/>
      </c>
      <c r="C473" s="131"/>
      <c r="D473" s="131"/>
      <c r="E473" s="131"/>
      <c r="F473" s="131"/>
      <c r="G473" s="132"/>
      <c r="H473" s="18" t="str">
        <f t="shared" si="16"/>
        <v/>
      </c>
    </row>
    <row r="474" spans="2:8" x14ac:dyDescent="0.25">
      <c r="B474" s="130" t="str">
        <f t="shared" si="15"/>
        <v/>
      </c>
      <c r="C474" s="131"/>
      <c r="D474" s="131"/>
      <c r="E474" s="131"/>
      <c r="F474" s="131"/>
      <c r="G474" s="132"/>
      <c r="H474" s="18" t="str">
        <f t="shared" si="16"/>
        <v/>
      </c>
    </row>
    <row r="475" spans="2:8" x14ac:dyDescent="0.25">
      <c r="B475" s="130" t="str">
        <f t="shared" si="15"/>
        <v/>
      </c>
      <c r="C475" s="131"/>
      <c r="D475" s="131"/>
      <c r="E475" s="131"/>
      <c r="F475" s="131"/>
      <c r="G475" s="132"/>
      <c r="H475" s="18" t="str">
        <f t="shared" si="16"/>
        <v/>
      </c>
    </row>
    <row r="476" spans="2:8" x14ac:dyDescent="0.25">
      <c r="B476" s="130" t="str">
        <f t="shared" si="15"/>
        <v/>
      </c>
      <c r="C476" s="131"/>
      <c r="D476" s="131"/>
      <c r="E476" s="131"/>
      <c r="F476" s="131"/>
      <c r="G476" s="132"/>
      <c r="H476" s="18" t="str">
        <f t="shared" si="16"/>
        <v/>
      </c>
    </row>
    <row r="477" spans="2:8" x14ac:dyDescent="0.25">
      <c r="B477" s="130" t="str">
        <f t="shared" si="15"/>
        <v/>
      </c>
      <c r="C477" s="131"/>
      <c r="D477" s="131"/>
      <c r="E477" s="131"/>
      <c r="F477" s="131"/>
      <c r="G477" s="132"/>
      <c r="H477" s="18" t="str">
        <f t="shared" si="16"/>
        <v/>
      </c>
    </row>
    <row r="478" spans="2:8" x14ac:dyDescent="0.25">
      <c r="B478" s="130" t="str">
        <f t="shared" si="15"/>
        <v/>
      </c>
      <c r="C478" s="131"/>
      <c r="D478" s="131"/>
      <c r="E478" s="131"/>
      <c r="F478" s="131"/>
      <c r="G478" s="132"/>
      <c r="H478" s="18" t="str">
        <f t="shared" si="16"/>
        <v/>
      </c>
    </row>
    <row r="479" spans="2:8" x14ac:dyDescent="0.25">
      <c r="B479" s="130" t="str">
        <f t="shared" si="15"/>
        <v/>
      </c>
      <c r="C479" s="131"/>
      <c r="D479" s="131"/>
      <c r="E479" s="131"/>
      <c r="F479" s="131"/>
      <c r="G479" s="132"/>
      <c r="H479" s="18" t="str">
        <f t="shared" si="16"/>
        <v/>
      </c>
    </row>
    <row r="480" spans="2:8" x14ac:dyDescent="0.25">
      <c r="B480" s="130" t="str">
        <f t="shared" si="15"/>
        <v/>
      </c>
      <c r="C480" s="131"/>
      <c r="D480" s="131"/>
      <c r="E480" s="131"/>
      <c r="F480" s="131"/>
      <c r="G480" s="132"/>
      <c r="H480" s="18" t="str">
        <f t="shared" si="16"/>
        <v/>
      </c>
    </row>
    <row r="481" spans="2:8" x14ac:dyDescent="0.25">
      <c r="B481" s="130" t="str">
        <f t="shared" ref="B481:B506" si="17">IF($K464="","",K464)</f>
        <v/>
      </c>
      <c r="C481" s="131"/>
      <c r="D481" s="131"/>
      <c r="E481" s="131"/>
      <c r="F481" s="131"/>
      <c r="G481" s="132"/>
      <c r="H481" s="18" t="str">
        <f t="shared" ref="H481:H506" si="18">IF($L464="","",L464)</f>
        <v/>
      </c>
    </row>
    <row r="482" spans="2:8" x14ac:dyDescent="0.25">
      <c r="B482" s="130" t="str">
        <f t="shared" si="17"/>
        <v/>
      </c>
      <c r="C482" s="131"/>
      <c r="D482" s="131"/>
      <c r="E482" s="131"/>
      <c r="F482" s="131"/>
      <c r="G482" s="132"/>
      <c r="H482" s="18" t="str">
        <f t="shared" si="18"/>
        <v/>
      </c>
    </row>
    <row r="483" spans="2:8" x14ac:dyDescent="0.25">
      <c r="B483" s="130" t="str">
        <f t="shared" si="17"/>
        <v/>
      </c>
      <c r="C483" s="131"/>
      <c r="D483" s="131"/>
      <c r="E483" s="131"/>
      <c r="F483" s="131"/>
      <c r="G483" s="132"/>
      <c r="H483" s="18" t="str">
        <f t="shared" si="18"/>
        <v/>
      </c>
    </row>
    <row r="484" spans="2:8" x14ac:dyDescent="0.25">
      <c r="B484" s="130" t="str">
        <f t="shared" si="17"/>
        <v/>
      </c>
      <c r="C484" s="131"/>
      <c r="D484" s="131"/>
      <c r="E484" s="131"/>
      <c r="F484" s="131"/>
      <c r="G484" s="132"/>
      <c r="H484" s="18" t="str">
        <f t="shared" si="18"/>
        <v/>
      </c>
    </row>
    <row r="485" spans="2:8" x14ac:dyDescent="0.25">
      <c r="B485" s="130" t="str">
        <f t="shared" si="17"/>
        <v/>
      </c>
      <c r="C485" s="131"/>
      <c r="D485" s="131"/>
      <c r="E485" s="131"/>
      <c r="F485" s="131"/>
      <c r="G485" s="132"/>
      <c r="H485" s="18" t="str">
        <f t="shared" si="18"/>
        <v/>
      </c>
    </row>
    <row r="486" spans="2:8" x14ac:dyDescent="0.25">
      <c r="B486" s="130" t="str">
        <f t="shared" si="17"/>
        <v/>
      </c>
      <c r="C486" s="131"/>
      <c r="D486" s="131"/>
      <c r="E486" s="131"/>
      <c r="F486" s="131"/>
      <c r="G486" s="132"/>
      <c r="H486" s="18" t="str">
        <f t="shared" si="18"/>
        <v/>
      </c>
    </row>
    <row r="487" spans="2:8" x14ac:dyDescent="0.25">
      <c r="B487" s="130" t="str">
        <f t="shared" si="17"/>
        <v/>
      </c>
      <c r="C487" s="131"/>
      <c r="D487" s="131"/>
      <c r="E487" s="131"/>
      <c r="F487" s="131"/>
      <c r="G487" s="132"/>
      <c r="H487" s="18" t="str">
        <f t="shared" si="18"/>
        <v/>
      </c>
    </row>
    <row r="488" spans="2:8" x14ac:dyDescent="0.25">
      <c r="B488" s="130" t="str">
        <f t="shared" si="17"/>
        <v/>
      </c>
      <c r="C488" s="131"/>
      <c r="D488" s="131"/>
      <c r="E488" s="131"/>
      <c r="F488" s="131"/>
      <c r="G488" s="132"/>
      <c r="H488" s="18" t="str">
        <f t="shared" si="18"/>
        <v/>
      </c>
    </row>
    <row r="489" spans="2:8" x14ac:dyDescent="0.25">
      <c r="B489" s="130" t="str">
        <f t="shared" si="17"/>
        <v/>
      </c>
      <c r="C489" s="131"/>
      <c r="D489" s="131"/>
      <c r="E489" s="131"/>
      <c r="F489" s="131"/>
      <c r="G489" s="132"/>
      <c r="H489" s="18" t="str">
        <f t="shared" si="18"/>
        <v/>
      </c>
    </row>
    <row r="490" spans="2:8" x14ac:dyDescent="0.25">
      <c r="B490" s="130" t="str">
        <f t="shared" si="17"/>
        <v/>
      </c>
      <c r="C490" s="131"/>
      <c r="D490" s="131"/>
      <c r="E490" s="131"/>
      <c r="F490" s="131"/>
      <c r="G490" s="132"/>
      <c r="H490" s="18" t="str">
        <f t="shared" si="18"/>
        <v/>
      </c>
    </row>
    <row r="491" spans="2:8" x14ac:dyDescent="0.25">
      <c r="B491" s="130" t="str">
        <f t="shared" si="17"/>
        <v/>
      </c>
      <c r="C491" s="131"/>
      <c r="D491" s="131"/>
      <c r="E491" s="131"/>
      <c r="F491" s="131"/>
      <c r="G491" s="132"/>
      <c r="H491" s="18" t="str">
        <f t="shared" si="18"/>
        <v/>
      </c>
    </row>
    <row r="492" spans="2:8" x14ac:dyDescent="0.25">
      <c r="B492" s="130" t="str">
        <f t="shared" si="17"/>
        <v/>
      </c>
      <c r="C492" s="131"/>
      <c r="D492" s="131"/>
      <c r="E492" s="131"/>
      <c r="F492" s="131"/>
      <c r="G492" s="132"/>
      <c r="H492" s="18" t="str">
        <f t="shared" si="18"/>
        <v/>
      </c>
    </row>
    <row r="493" spans="2:8" x14ac:dyDescent="0.25">
      <c r="B493" s="130" t="str">
        <f t="shared" si="17"/>
        <v/>
      </c>
      <c r="C493" s="131"/>
      <c r="D493" s="131"/>
      <c r="E493" s="131"/>
      <c r="F493" s="131"/>
      <c r="G493" s="132"/>
      <c r="H493" s="18" t="str">
        <f t="shared" si="18"/>
        <v/>
      </c>
    </row>
    <row r="494" spans="2:8" x14ac:dyDescent="0.25">
      <c r="B494" s="130" t="str">
        <f t="shared" si="17"/>
        <v/>
      </c>
      <c r="C494" s="131"/>
      <c r="D494" s="131"/>
      <c r="E494" s="131"/>
      <c r="F494" s="131"/>
      <c r="G494" s="132"/>
      <c r="H494" s="18" t="str">
        <f t="shared" si="18"/>
        <v/>
      </c>
    </row>
    <row r="495" spans="2:8" x14ac:dyDescent="0.25">
      <c r="B495" s="130" t="str">
        <f t="shared" si="17"/>
        <v/>
      </c>
      <c r="C495" s="131"/>
      <c r="D495" s="131"/>
      <c r="E495" s="131"/>
      <c r="F495" s="131"/>
      <c r="G495" s="132"/>
      <c r="H495" s="18" t="str">
        <f t="shared" si="18"/>
        <v/>
      </c>
    </row>
    <row r="496" spans="2:8" x14ac:dyDescent="0.25">
      <c r="B496" s="130" t="str">
        <f t="shared" si="17"/>
        <v/>
      </c>
      <c r="C496" s="131"/>
      <c r="D496" s="131"/>
      <c r="E496" s="131"/>
      <c r="F496" s="131"/>
      <c r="G496" s="132"/>
      <c r="H496" s="18" t="str">
        <f t="shared" si="18"/>
        <v/>
      </c>
    </row>
    <row r="497" spans="2:8" x14ac:dyDescent="0.25">
      <c r="B497" s="130" t="str">
        <f t="shared" si="17"/>
        <v/>
      </c>
      <c r="C497" s="131"/>
      <c r="D497" s="131"/>
      <c r="E497" s="131"/>
      <c r="F497" s="131"/>
      <c r="G497" s="132"/>
      <c r="H497" s="18" t="str">
        <f t="shared" si="18"/>
        <v/>
      </c>
    </row>
    <row r="498" spans="2:8" x14ac:dyDescent="0.25">
      <c r="B498" s="130" t="str">
        <f t="shared" si="17"/>
        <v/>
      </c>
      <c r="C498" s="131"/>
      <c r="D498" s="131"/>
      <c r="E498" s="131"/>
      <c r="F498" s="131"/>
      <c r="G498" s="132"/>
      <c r="H498" s="18" t="str">
        <f t="shared" si="18"/>
        <v/>
      </c>
    </row>
    <row r="499" spans="2:8" x14ac:dyDescent="0.25">
      <c r="B499" s="130" t="str">
        <f t="shared" si="17"/>
        <v/>
      </c>
      <c r="C499" s="131"/>
      <c r="D499" s="131"/>
      <c r="E499" s="131"/>
      <c r="F499" s="131"/>
      <c r="G499" s="132"/>
      <c r="H499" s="18" t="str">
        <f t="shared" si="18"/>
        <v/>
      </c>
    </row>
    <row r="500" spans="2:8" x14ac:dyDescent="0.25">
      <c r="B500" s="130" t="str">
        <f t="shared" si="17"/>
        <v/>
      </c>
      <c r="C500" s="131"/>
      <c r="D500" s="131"/>
      <c r="E500" s="131"/>
      <c r="F500" s="131"/>
      <c r="G500" s="132"/>
      <c r="H500" s="18" t="str">
        <f t="shared" si="18"/>
        <v/>
      </c>
    </row>
    <row r="501" spans="2:8" x14ac:dyDescent="0.25">
      <c r="B501" s="130" t="str">
        <f t="shared" si="17"/>
        <v/>
      </c>
      <c r="C501" s="131"/>
      <c r="D501" s="131"/>
      <c r="E501" s="131"/>
      <c r="F501" s="131"/>
      <c r="G501" s="132"/>
      <c r="H501" s="18" t="str">
        <f t="shared" si="18"/>
        <v/>
      </c>
    </row>
    <row r="502" spans="2:8" x14ac:dyDescent="0.25">
      <c r="B502" s="130" t="str">
        <f t="shared" si="17"/>
        <v/>
      </c>
      <c r="C502" s="131"/>
      <c r="D502" s="131"/>
      <c r="E502" s="131"/>
      <c r="F502" s="131"/>
      <c r="G502" s="132"/>
      <c r="H502" s="18" t="str">
        <f t="shared" si="18"/>
        <v/>
      </c>
    </row>
    <row r="503" spans="2:8" x14ac:dyDescent="0.25">
      <c r="B503" s="130" t="str">
        <f t="shared" si="17"/>
        <v/>
      </c>
      <c r="C503" s="131"/>
      <c r="D503" s="131"/>
      <c r="E503" s="131"/>
      <c r="F503" s="131"/>
      <c r="G503" s="132"/>
      <c r="H503" s="18" t="str">
        <f t="shared" si="18"/>
        <v/>
      </c>
    </row>
    <row r="504" spans="2:8" x14ac:dyDescent="0.25">
      <c r="B504" s="130" t="str">
        <f t="shared" si="17"/>
        <v/>
      </c>
      <c r="C504" s="131"/>
      <c r="D504" s="131"/>
      <c r="E504" s="131"/>
      <c r="F504" s="131"/>
      <c r="G504" s="132"/>
      <c r="H504" s="18" t="str">
        <f t="shared" si="18"/>
        <v/>
      </c>
    </row>
    <row r="505" spans="2:8" x14ac:dyDescent="0.25">
      <c r="B505" s="130" t="str">
        <f t="shared" si="17"/>
        <v/>
      </c>
      <c r="C505" s="131"/>
      <c r="D505" s="131"/>
      <c r="E505" s="131"/>
      <c r="F505" s="131"/>
      <c r="G505" s="132"/>
      <c r="H505" s="18" t="str">
        <f t="shared" si="18"/>
        <v/>
      </c>
    </row>
    <row r="506" spans="2:8" x14ac:dyDescent="0.25">
      <c r="B506" s="130" t="str">
        <f t="shared" si="17"/>
        <v/>
      </c>
      <c r="C506" s="131"/>
      <c r="D506" s="131"/>
      <c r="E506" s="131"/>
      <c r="F506" s="131"/>
      <c r="G506" s="132"/>
      <c r="H506" s="18" t="str">
        <f t="shared" si="18"/>
        <v/>
      </c>
    </row>
    <row r="507" spans="2:8" x14ac:dyDescent="0.25">
      <c r="B507" s="22"/>
      <c r="C507" s="22"/>
      <c r="D507" s="22"/>
      <c r="E507" s="22"/>
      <c r="F507" s="22"/>
      <c r="G507" s="22"/>
      <c r="H507" s="22"/>
    </row>
    <row r="508" spans="2:8" x14ac:dyDescent="0.25">
      <c r="B508"/>
      <c r="C508"/>
      <c r="D508"/>
      <c r="E508"/>
      <c r="F508"/>
      <c r="G508"/>
      <c r="H508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  <row r="920" spans="2:2" x14ac:dyDescent="0.25">
      <c r="B920" s="21"/>
    </row>
    <row r="921" spans="2:2" x14ac:dyDescent="0.25">
      <c r="B921" s="21"/>
    </row>
    <row r="922" spans="2:2" x14ac:dyDescent="0.25">
      <c r="B922" s="21"/>
    </row>
    <row r="923" spans="2:2" x14ac:dyDescent="0.25">
      <c r="B923" s="21"/>
    </row>
    <row r="924" spans="2:2" x14ac:dyDescent="0.25">
      <c r="B924" s="21"/>
    </row>
    <row r="925" spans="2:2" x14ac:dyDescent="0.25">
      <c r="B925" s="21"/>
    </row>
    <row r="926" spans="2:2" x14ac:dyDescent="0.25">
      <c r="B926" s="21"/>
    </row>
  </sheetData>
  <mergeCells count="481">
    <mergeCell ref="B2:H2"/>
    <mergeCell ref="B3:H3"/>
    <mergeCell ref="B4:H4"/>
    <mergeCell ref="B10:G10"/>
    <mergeCell ref="B32:G32"/>
    <mergeCell ref="B33:G33"/>
    <mergeCell ref="B34:G34"/>
    <mergeCell ref="B35:G35"/>
    <mergeCell ref="B36:G36"/>
    <mergeCell ref="B23:H23"/>
    <mergeCell ref="B37:G37"/>
    <mergeCell ref="B38:G38"/>
    <mergeCell ref="B31:G31"/>
    <mergeCell ref="B39:G39"/>
    <mergeCell ref="B40:G40"/>
    <mergeCell ref="B41:G41"/>
    <mergeCell ref="B42:G42"/>
    <mergeCell ref="B91:G91"/>
    <mergeCell ref="B44:G44"/>
    <mergeCell ref="B43:G43"/>
    <mergeCell ref="B67:G67"/>
    <mergeCell ref="B45:G45"/>
    <mergeCell ref="B69:G69"/>
    <mergeCell ref="B47:G47"/>
    <mergeCell ref="B71:G71"/>
    <mergeCell ref="B48:G48"/>
    <mergeCell ref="B49:G49"/>
    <mergeCell ref="B50:G50"/>
    <mergeCell ref="B46:G46"/>
    <mergeCell ref="B72:G72"/>
    <mergeCell ref="B73:G73"/>
    <mergeCell ref="B74:G74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63:G63"/>
    <mergeCell ref="B64:G64"/>
    <mergeCell ref="B65:G65"/>
    <mergeCell ref="B66:G66"/>
    <mergeCell ref="B68:G68"/>
    <mergeCell ref="B70:G70"/>
    <mergeCell ref="B119:G119"/>
    <mergeCell ref="B96:G96"/>
    <mergeCell ref="B97:G97"/>
    <mergeCell ref="B98:G98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89:G89"/>
    <mergeCell ref="B90:G90"/>
    <mergeCell ref="B93:G93"/>
    <mergeCell ref="B92:G92"/>
    <mergeCell ref="B95:G95"/>
    <mergeCell ref="B94:G94"/>
    <mergeCell ref="B143:G143"/>
    <mergeCell ref="B120:G120"/>
    <mergeCell ref="B121:G121"/>
    <mergeCell ref="B122:G122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113:G113"/>
    <mergeCell ref="B114:G114"/>
    <mergeCell ref="B115:G115"/>
    <mergeCell ref="B116:G116"/>
    <mergeCell ref="B117:G117"/>
    <mergeCell ref="B118:G118"/>
    <mergeCell ref="B167:G167"/>
    <mergeCell ref="B144:G144"/>
    <mergeCell ref="B145:G145"/>
    <mergeCell ref="B146:G146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37:G137"/>
    <mergeCell ref="B138:G138"/>
    <mergeCell ref="B139:G139"/>
    <mergeCell ref="B140:G140"/>
    <mergeCell ref="B141:G141"/>
    <mergeCell ref="B142:G142"/>
    <mergeCell ref="B191:G191"/>
    <mergeCell ref="B168:G168"/>
    <mergeCell ref="B169:G169"/>
    <mergeCell ref="B170:G170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161:G161"/>
    <mergeCell ref="B162:G162"/>
    <mergeCell ref="B163:G163"/>
    <mergeCell ref="B164:G164"/>
    <mergeCell ref="B165:G165"/>
    <mergeCell ref="B166:G166"/>
    <mergeCell ref="B215:G215"/>
    <mergeCell ref="B192:G192"/>
    <mergeCell ref="B193:G193"/>
    <mergeCell ref="B194:G194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185:G185"/>
    <mergeCell ref="B186:G186"/>
    <mergeCell ref="B187:G187"/>
    <mergeCell ref="B188:G188"/>
    <mergeCell ref="B189:G189"/>
    <mergeCell ref="B190:G190"/>
    <mergeCell ref="B239:G239"/>
    <mergeCell ref="B216:G216"/>
    <mergeCell ref="B217:G217"/>
    <mergeCell ref="B218:G218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209:G209"/>
    <mergeCell ref="B210:G210"/>
    <mergeCell ref="B211:G211"/>
    <mergeCell ref="B212:G212"/>
    <mergeCell ref="B213:G213"/>
    <mergeCell ref="B214:G214"/>
    <mergeCell ref="B263:G263"/>
    <mergeCell ref="B240:G240"/>
    <mergeCell ref="B241:G241"/>
    <mergeCell ref="B242:G242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33:G233"/>
    <mergeCell ref="B234:G234"/>
    <mergeCell ref="B235:G235"/>
    <mergeCell ref="B236:G236"/>
    <mergeCell ref="B237:G237"/>
    <mergeCell ref="B238:G238"/>
    <mergeCell ref="B287:G287"/>
    <mergeCell ref="B264:G264"/>
    <mergeCell ref="B265:G265"/>
    <mergeCell ref="B266:G266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257:G257"/>
    <mergeCell ref="B258:G258"/>
    <mergeCell ref="B259:G259"/>
    <mergeCell ref="B260:G260"/>
    <mergeCell ref="B261:G261"/>
    <mergeCell ref="B262:G262"/>
    <mergeCell ref="B311:G311"/>
    <mergeCell ref="B288:G288"/>
    <mergeCell ref="B289:G289"/>
    <mergeCell ref="B290:G290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281:G281"/>
    <mergeCell ref="B282:G282"/>
    <mergeCell ref="B283:G283"/>
    <mergeCell ref="B284:G284"/>
    <mergeCell ref="B285:G285"/>
    <mergeCell ref="B286:G286"/>
    <mergeCell ref="B335:G335"/>
    <mergeCell ref="B312:G312"/>
    <mergeCell ref="B313:G313"/>
    <mergeCell ref="B314:G314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305:G305"/>
    <mergeCell ref="B306:G306"/>
    <mergeCell ref="B307:G307"/>
    <mergeCell ref="B308:G308"/>
    <mergeCell ref="B309:G309"/>
    <mergeCell ref="B310:G310"/>
    <mergeCell ref="B359:G359"/>
    <mergeCell ref="B336:G336"/>
    <mergeCell ref="B337:G337"/>
    <mergeCell ref="B338:G338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29:G329"/>
    <mergeCell ref="B330:G330"/>
    <mergeCell ref="B331:G331"/>
    <mergeCell ref="B332:G332"/>
    <mergeCell ref="B333:G333"/>
    <mergeCell ref="B334:G334"/>
    <mergeCell ref="B383:G383"/>
    <mergeCell ref="B360:G360"/>
    <mergeCell ref="B361:G361"/>
    <mergeCell ref="B362:G362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353:G353"/>
    <mergeCell ref="B354:G354"/>
    <mergeCell ref="B355:G355"/>
    <mergeCell ref="B356:G356"/>
    <mergeCell ref="B357:G357"/>
    <mergeCell ref="B358:G358"/>
    <mergeCell ref="B407:G407"/>
    <mergeCell ref="B384:G384"/>
    <mergeCell ref="B385:G385"/>
    <mergeCell ref="B386:G386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377:G377"/>
    <mergeCell ref="B378:G378"/>
    <mergeCell ref="B379:G379"/>
    <mergeCell ref="B380:G380"/>
    <mergeCell ref="B381:G381"/>
    <mergeCell ref="B382:G382"/>
    <mergeCell ref="B431:G431"/>
    <mergeCell ref="B408:G408"/>
    <mergeCell ref="B409:G409"/>
    <mergeCell ref="B410:G410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401:G401"/>
    <mergeCell ref="B402:G402"/>
    <mergeCell ref="B403:G403"/>
    <mergeCell ref="B404:G404"/>
    <mergeCell ref="B405:G405"/>
    <mergeCell ref="B406:G406"/>
    <mergeCell ref="B455:G455"/>
    <mergeCell ref="B432:G432"/>
    <mergeCell ref="B433:G433"/>
    <mergeCell ref="B434:G434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25:G425"/>
    <mergeCell ref="B426:G426"/>
    <mergeCell ref="B427:G427"/>
    <mergeCell ref="B428:G428"/>
    <mergeCell ref="B429:G429"/>
    <mergeCell ref="B430:G430"/>
    <mergeCell ref="B479:G479"/>
    <mergeCell ref="B456:G456"/>
    <mergeCell ref="B457:G457"/>
    <mergeCell ref="B458:G458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49:G449"/>
    <mergeCell ref="B450:G450"/>
    <mergeCell ref="B451:G451"/>
    <mergeCell ref="B452:G452"/>
    <mergeCell ref="B453:G453"/>
    <mergeCell ref="B454:G454"/>
    <mergeCell ref="B503:G503"/>
    <mergeCell ref="B480:G480"/>
    <mergeCell ref="B481:G481"/>
    <mergeCell ref="B482:G482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70:G470"/>
    <mergeCell ref="B471:G471"/>
    <mergeCell ref="B472:G472"/>
    <mergeCell ref="B473:G473"/>
    <mergeCell ref="B474:G474"/>
    <mergeCell ref="B475:G475"/>
    <mergeCell ref="B500:G500"/>
    <mergeCell ref="B477:G477"/>
    <mergeCell ref="B476:G476"/>
    <mergeCell ref="B502:G502"/>
    <mergeCell ref="B478:G478"/>
    <mergeCell ref="B504:G504"/>
    <mergeCell ref="B505:G505"/>
    <mergeCell ref="B506:G506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4:G494"/>
    <mergeCell ref="B495:G495"/>
    <mergeCell ref="B496:G496"/>
    <mergeCell ref="B497:G497"/>
    <mergeCell ref="B498:G498"/>
    <mergeCell ref="B499:G499"/>
    <mergeCell ref="B501:G501"/>
  </mergeCells>
  <phoneticPr fontId="14" type="noConversion"/>
  <conditionalFormatting sqref="C8">
    <cfRule type="cellIs" dxfId="84" priority="21" operator="equal">
      <formula>"Erro"</formula>
    </cfRule>
  </conditionalFormatting>
  <conditionalFormatting sqref="H10">
    <cfRule type="cellIs" dxfId="83" priority="20" operator="equal">
      <formula>"Erro"</formula>
    </cfRule>
  </conditionalFormatting>
  <conditionalFormatting sqref="F13:F21">
    <cfRule type="cellIs" dxfId="82" priority="16" operator="greaterThanOrEqual">
      <formula>1</formula>
    </cfRule>
    <cfRule type="cellIs" dxfId="81" priority="17" operator="lessThan">
      <formula>0.795</formula>
    </cfRule>
    <cfRule type="cellIs" dxfId="80" priority="19" operator="greaterThanOrEqual">
      <formula>0.795</formula>
    </cfRule>
  </conditionalFormatting>
  <conditionalFormatting sqref="H32:H506 B32:B506">
    <cfRule type="cellIs" dxfId="79" priority="18" operator="equal">
      <formula>""""""</formula>
    </cfRule>
  </conditionalFormatting>
  <conditionalFormatting sqref="G13:G21">
    <cfRule type="cellIs" dxfId="78" priority="14" operator="equal">
      <formula>"Sim"</formula>
    </cfRule>
    <cfRule type="cellIs" dxfId="77" priority="15" operator="equal">
      <formula>"Não"</formula>
    </cfRule>
  </conditionalFormatting>
  <conditionalFormatting sqref="F25:F28">
    <cfRule type="cellIs" dxfId="76" priority="1" operator="greaterThanOrEqual">
      <formula>1</formula>
    </cfRule>
    <cfRule type="cellIs" dxfId="75" priority="2" operator="lessThan">
      <formula>0.795</formula>
    </cfRule>
    <cfRule type="cellIs" dxfId="74" priority="3" operator="greaterThanOrEqual">
      <formula>0.795</formula>
    </cfRule>
  </conditionalFormatting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A1:M929"/>
  <sheetViews>
    <sheetView showGridLines="0" tabSelected="1" zoomScale="150" zoomScaleNormal="150" workbookViewId="0">
      <selection activeCell="C5" sqref="C5"/>
    </sheetView>
  </sheetViews>
  <sheetFormatPr defaultRowHeight="15" x14ac:dyDescent="0.25"/>
  <cols>
    <col min="1" max="1" width="2.42578125" style="4" customWidth="1"/>
    <col min="2" max="2" width="16.7109375" style="34" customWidth="1"/>
    <col min="3" max="3" width="29.85546875" style="4" bestFit="1" customWidth="1"/>
    <col min="4" max="8" width="13.7109375" style="4" customWidth="1"/>
    <col min="9" max="10" width="1.85546875" style="4" customWidth="1"/>
    <col min="11" max="11" width="87.7109375" style="4" customWidth="1"/>
    <col min="12" max="12" width="13.42578125" style="4" customWidth="1"/>
    <col min="13" max="13" width="11.140625" style="4" customWidth="1"/>
    <col min="14" max="14" width="14" style="4" customWidth="1"/>
    <col min="15" max="15" width="10.7109375" style="4" bestFit="1" customWidth="1"/>
    <col min="16" max="16384" width="9.140625" style="4"/>
  </cols>
  <sheetData>
    <row r="1" spans="2:13" x14ac:dyDescent="0.25">
      <c r="K1" s="46" t="s">
        <v>216</v>
      </c>
      <c r="L1" s="4" t="s">
        <v>222</v>
      </c>
    </row>
    <row r="2" spans="2:13" x14ac:dyDescent="0.25">
      <c r="B2" s="136" t="s">
        <v>349</v>
      </c>
      <c r="C2" s="136"/>
      <c r="D2" s="136"/>
      <c r="E2" s="136"/>
      <c r="F2" s="136"/>
      <c r="G2" s="136"/>
      <c r="H2" s="136"/>
      <c r="K2" s="46" t="s">
        <v>0</v>
      </c>
      <c r="L2" s="47">
        <v>2021</v>
      </c>
    </row>
    <row r="3" spans="2:13" x14ac:dyDescent="0.25">
      <c r="B3" s="136" t="str">
        <f ca="1">"Relatório atualizado em "&amp;TEXT(TODAY(),"DD/MM/AAAA")&amp;" Dados Atualizados em 14/11/2020"</f>
        <v>Relatório atualizado em 13/04/2021 Dados Atualizados em 14/11/2020</v>
      </c>
      <c r="C3" s="136"/>
      <c r="D3" s="136"/>
      <c r="E3" s="136"/>
      <c r="F3" s="136"/>
      <c r="G3" s="136"/>
      <c r="H3" s="136"/>
      <c r="K3" s="46" t="s">
        <v>1</v>
      </c>
      <c r="L3" s="47">
        <v>3</v>
      </c>
    </row>
    <row r="4" spans="2:13" ht="23.25" x14ac:dyDescent="0.25">
      <c r="B4" s="137" t="s">
        <v>367</v>
      </c>
      <c r="C4" s="137"/>
      <c r="D4" s="137"/>
      <c r="E4" s="137"/>
      <c r="F4" s="137"/>
      <c r="G4" s="137"/>
      <c r="H4" s="137"/>
      <c r="K4" s="46" t="s">
        <v>4</v>
      </c>
      <c r="L4" s="4" t="s">
        <v>23</v>
      </c>
    </row>
    <row r="5" spans="2:13" x14ac:dyDescent="0.25">
      <c r="B5" s="7" t="s">
        <v>350</v>
      </c>
      <c r="C5" s="25" t="str">
        <f>Dn_Resumo!B6</f>
        <v>2021-2021 - 3º Tri - 09-Mar</v>
      </c>
    </row>
    <row r="6" spans="2:13" ht="15.75" x14ac:dyDescent="0.25">
      <c r="B6" s="7" t="s">
        <v>351</v>
      </c>
      <c r="C6" s="3" t="str">
        <f>INDEX(MOVIMENTO_IV_DEMANDA_REP[],MATCH($C$7,'Movimento Demanda REP'!$J$6:$J$1390,0),11)</f>
        <v>TATHIANA PONCE HSP (SPC)</v>
      </c>
      <c r="E6" s="3"/>
      <c r="F6" s="3"/>
      <c r="G6" s="3"/>
      <c r="H6" s="3"/>
      <c r="K6" s="46" t="s">
        <v>361</v>
      </c>
      <c r="L6" s="46" t="s">
        <v>362</v>
      </c>
    </row>
    <row r="7" spans="2:13" x14ac:dyDescent="0.25">
      <c r="B7" s="7" t="s">
        <v>352</v>
      </c>
      <c r="C7" s="4" t="str">
        <f>$L$4</f>
        <v>tathiana.ponce@cslbehring.com</v>
      </c>
      <c r="K7" s="46" t="s">
        <v>363</v>
      </c>
      <c r="L7" s="5" t="s">
        <v>26</v>
      </c>
      <c r="M7" s="5" t="s">
        <v>8</v>
      </c>
    </row>
    <row r="8" spans="2:13" x14ac:dyDescent="0.25">
      <c r="B8" s="7" t="s">
        <v>353</v>
      </c>
      <c r="C8" s="4" t="str">
        <f>INDEX(MOVIMENTO_IV_DEMANDA_REP[],MATCH($C$7,'Movimento Demanda REP'!$J$6:$J$1390,0),13)</f>
        <v>Hospitalar (HSP)</v>
      </c>
      <c r="K8" s="47" t="s">
        <v>556</v>
      </c>
      <c r="L8" s="42">
        <v>5</v>
      </c>
      <c r="M8" s="42">
        <v>2</v>
      </c>
    </row>
    <row r="9" spans="2:13" x14ac:dyDescent="0.25">
      <c r="K9" s="47" t="s">
        <v>146</v>
      </c>
      <c r="L9" s="42">
        <v>58</v>
      </c>
      <c r="M9" s="42">
        <v>35</v>
      </c>
    </row>
    <row r="10" spans="2:13" ht="15.75" x14ac:dyDescent="0.25">
      <c r="B10" s="138" t="s">
        <v>354</v>
      </c>
      <c r="C10" s="138"/>
      <c r="D10" s="138"/>
      <c r="E10" s="138"/>
      <c r="F10" s="138"/>
      <c r="G10" s="138"/>
      <c r="H10" s="8">
        <f>SUM(H13:H22)+SUM(H26:H30)</f>
        <v>11731.458000000001</v>
      </c>
      <c r="K10" s="47" t="s">
        <v>143</v>
      </c>
      <c r="L10" s="42">
        <v>9</v>
      </c>
      <c r="M10" s="42">
        <v>15</v>
      </c>
    </row>
    <row r="11" spans="2:13" x14ac:dyDescent="0.25">
      <c r="K11" s="47" t="s">
        <v>144</v>
      </c>
      <c r="L11" s="42"/>
      <c r="M11" s="42">
        <v>10</v>
      </c>
    </row>
    <row r="12" spans="2:13" x14ac:dyDescent="0.25">
      <c r="B12" s="20" t="s">
        <v>364</v>
      </c>
      <c r="C12" s="9" t="s">
        <v>355</v>
      </c>
      <c r="D12" s="9" t="s">
        <v>356</v>
      </c>
      <c r="E12" s="9" t="s">
        <v>357</v>
      </c>
      <c r="F12" s="9" t="s">
        <v>358</v>
      </c>
      <c r="G12" s="9" t="s">
        <v>359</v>
      </c>
      <c r="H12" s="9" t="s">
        <v>360</v>
      </c>
      <c r="K12" s="47" t="s">
        <v>128</v>
      </c>
      <c r="L12" s="42"/>
      <c r="M12" s="42">
        <v>10</v>
      </c>
    </row>
    <row r="13" spans="2:13" x14ac:dyDescent="0.25">
      <c r="B13" s="11">
        <v>0.125</v>
      </c>
      <c r="C13" s="10" t="s">
        <v>343</v>
      </c>
      <c r="D13" s="23">
        <f>SUMIFS(PREMIO_IV_REPRESENTANTES[COTA],PREMIO_IV_REPRESENTANTES[TIPO],HSP!$C13,PREMIO_IV_REPRESENTANTES[EMAIL_REPRESENTANTE],HSP!$C$7,PREMIO_IV_REPRESENTANTES[ANO],HSP!$L$2,PREMIO_IV_REPRESENTANTES[MES],HSP!$L$3)</f>
        <v>136</v>
      </c>
      <c r="E13" s="23">
        <f>SUMIFS(PREMIO_IV_REPRESENTANTES[REALIZADO],PREMIO_IV_REPRESENTANTES[TIPO],HSP!$C13,PREMIO_IV_REPRESENTANTES[EMAIL_REPRESENTANTE],HSP!$C$7,PREMIO_IV_REPRESENTANTES[ANO],HSP!$L$2,PREMIO_IV_REPRESENTANTES[MES],HSP!$L$3)</f>
        <v>163</v>
      </c>
      <c r="F13" s="11">
        <f>SUMIFS(PREMIO_IV_REPRESENTANTES[COBERTURA],PREMIO_IV_REPRESENTANTES[TIPO],HSP!C13,PREMIO_IV_REPRESENTANTES[ANO],HSP!$L$2,PREMIO_IV_REPRESENTANTES[MES],HSP!$L$3,PREMIO_IV_REPRESENTANTES[EMAIL_REPRESENTANTE],HSP!$L$4)</f>
        <v>1.1990000000000001</v>
      </c>
      <c r="G13" s="11" t="str">
        <f>IF(SUMIFS(PREMIO_IV_REPRESENTANTES[GARANTIDO],PREMIO_IV_REPRESENTANTES[TIPO],HSP!C13,PREMIO_IV_REPRESENTANTES[ANO],HSP!$L$2,PREMIO_IV_REPRESENTANTES[MES],HSP!$L$3,PREMIO_IV_REPRESENTANTES[EMAIL_REPRESENTANTE],HSP!$L$4)=0,"Não","Sim")</f>
        <v>Não</v>
      </c>
      <c r="H13" s="12">
        <f>SUMIFS(PREMIO_IV_REPRESENTANTES[PREMIO],PREMIO_IV_REPRESENTANTES[TIPO],HSP!C13,PREMIO_IV_REPRESENTANTES[ANO],HSP!$L$2,PREMIO_IV_REPRESENTANTES[MES],HSP!$L$3,PREMIO_IV_REPRESENTANTES[EMAIL_REPRESENTANTE],HSP!$L$4)</f>
        <v>1064.4000000000001</v>
      </c>
      <c r="K13" s="47" t="s">
        <v>141</v>
      </c>
      <c r="L13" s="42">
        <v>5</v>
      </c>
      <c r="M13" s="42">
        <v>55</v>
      </c>
    </row>
    <row r="14" spans="2:13" x14ac:dyDescent="0.25">
      <c r="B14" s="11">
        <v>0.125</v>
      </c>
      <c r="C14" s="10" t="s">
        <v>342</v>
      </c>
      <c r="D14" s="23">
        <f>SUMIFS(PREMIO_IV_REPRESENTANTES[COTA],PREMIO_IV_REPRESENTANTES[TIPO],HSP!$C14,PREMIO_IV_REPRESENTANTES[EMAIL_REPRESENTANTE],HSP!$C$7,PREMIO_IV_REPRESENTANTES[ANO],HSP!$L$2,PREMIO_IV_REPRESENTANTES[MES],HSP!$L$3)</f>
        <v>120</v>
      </c>
      <c r="E14" s="23">
        <f>SUMIFS(PREMIO_IV_REPRESENTANTES[REALIZADO],PREMIO_IV_REPRESENTANTES[TIPO],HSP!$C14,PREMIO_IV_REPRESENTANTES[EMAIL_REPRESENTANTE],HSP!$C$7,PREMIO_IV_REPRESENTANTES[ANO],HSP!$L$2,PREMIO_IV_REPRESENTANTES[MES],HSP!$L$3)</f>
        <v>145</v>
      </c>
      <c r="F14" s="11">
        <f>SUMIFS(PREMIO_IV_REPRESENTANTES[COBERTURA],PREMIO_IV_REPRESENTANTES[TIPO],HSP!C14,PREMIO_IV_REPRESENTANTES[ANO],HSP!$L$2,PREMIO_IV_REPRESENTANTES[MES],HSP!$L$3,PREMIO_IV_REPRESENTANTES[EMAIL_REPRESENTANTE],HSP!$L$4)</f>
        <v>1.208</v>
      </c>
      <c r="G14" s="11" t="str">
        <f>IF(SUMIFS(PREMIO_IV_REPRESENTANTES[GARANTIDO],PREMIO_IV_REPRESENTANTES[TIPO],HSP!C14,PREMIO_IV_REPRESENTANTES[ANO],HSP!$L$2,PREMIO_IV_REPRESENTANTES[MES],HSP!$L$3,PREMIO_IV_REPRESENTANTES[EMAIL_REPRESENTANTE],HSP!$L$4)=0,"Não","Sim")</f>
        <v>Não</v>
      </c>
      <c r="H14" s="12">
        <f>SUMIFS(PREMIO_IV_REPRESENTANTES[PREMIO],PREMIO_IV_REPRESENTANTES[TIPO],HSP!C14,PREMIO_IV_REPRESENTANTES[ANO],HSP!$L$2,PREMIO_IV_REPRESENTANTES[MES],HSP!$L$3,PREMIO_IV_REPRESENTANTES[EMAIL_REPRESENTANTE],HSP!$L$4)</f>
        <v>1295.1099999999999</v>
      </c>
      <c r="K14" s="47" t="s">
        <v>562</v>
      </c>
      <c r="L14" s="42">
        <v>6</v>
      </c>
      <c r="M14" s="42"/>
    </row>
    <row r="15" spans="2:13" x14ac:dyDescent="0.25">
      <c r="B15" s="11">
        <v>0.1</v>
      </c>
      <c r="C15" s="10" t="s">
        <v>348</v>
      </c>
      <c r="D15" s="23">
        <f>SUMIFS(PREMIO_IV_REPRESENTANTES[COTA],PREMIO_IV_REPRESENTANTES[TIPO],HSP!$C15,PREMIO_IV_REPRESENTANTES[EMAIL_REPRESENTANTE],HSP!$C$7,PREMIO_IV_REPRESENTANTES[ANO],HSP!$L$2,PREMIO_IV_REPRESENTANTES[MES],HSP!$L$3)</f>
        <v>3571329.6</v>
      </c>
      <c r="E15" s="23">
        <f>SUMIFS(PREMIO_IV_REPRESENTANTES[REALIZADO],PREMIO_IV_REPRESENTANTES[TIPO],HSP!$C15,PREMIO_IV_REPRESENTANTES[EMAIL_REPRESENTANTE],HSP!$C$7,PREMIO_IV_REPRESENTANTES[ANO],HSP!$L$2,PREMIO_IV_REPRESENTANTES[MES],HSP!$L$3)</f>
        <v>4999912.4800000004</v>
      </c>
      <c r="F15" s="11">
        <f>SUMIFS(PREMIO_IV_REPRESENTANTES[COBERTURA],PREMIO_IV_REPRESENTANTES[TIPO],HSP!C15,PREMIO_IV_REPRESENTANTES[ANO],HSP!$L$2,PREMIO_IV_REPRESENTANTES[MES],HSP!$L$3,PREMIO_IV_REPRESENTANTES[EMAIL_REPRESENTANTE],HSP!$L$4)</f>
        <v>1.4</v>
      </c>
      <c r="G15" s="11" t="str">
        <f>IF(SUMIFS(PREMIO_IV_REPRESENTANTES[GARANTIDO],PREMIO_IV_REPRESENTANTES[TIPO],HSP!C15,PREMIO_IV_REPRESENTANTES[ANO],HSP!$L$2,PREMIO_IV_REPRESENTANTES[MES],HSP!$L$3,PREMIO_IV_REPRESENTANTES[EMAIL_REPRESENTANTE],HSP!$L$4)=0,"Não","Sim")</f>
        <v>Não</v>
      </c>
      <c r="H15" s="12">
        <f>SUMIFS(PREMIO_IV_REPRESENTANTES[PREMIO],PREMIO_IV_REPRESENTANTES[TIPO],HSP!C15,PREMIO_IV_REPRESENTANTES[ANO],HSP!$L$2,PREMIO_IV_REPRESENTANTES[MES],HSP!$L$3,PREMIO_IV_REPRESENTANTES[EMAIL_REPRESENTANTE],HSP!$L$4)</f>
        <v>1216.06</v>
      </c>
      <c r="K15" s="47" t="s">
        <v>558</v>
      </c>
      <c r="L15" s="42"/>
      <c r="M15" s="42">
        <v>11</v>
      </c>
    </row>
    <row r="16" spans="2:13" x14ac:dyDescent="0.25">
      <c r="B16" s="11">
        <v>0.05</v>
      </c>
      <c r="C16" s="10" t="s">
        <v>346</v>
      </c>
      <c r="D16" s="23">
        <f>SUMIFS(PREMIO_IV_REPRESENTANTES[COTA],PREMIO_IV_REPRESENTANTES[TIPO],HSP!$C16,PREMIO_IV_REPRESENTANTES[EMAIL_REPRESENTANTE],HSP!$C$7,PREMIO_IV_REPRESENTANTES[ANO],HSP!$L$2,PREMIO_IV_REPRESENTANTES[MES],HSP!$L$3)</f>
        <v>2257954.31</v>
      </c>
      <c r="E16" s="23">
        <f>SUMIFS(PREMIO_IV_REPRESENTANTES[REALIZADO],PREMIO_IV_REPRESENTANTES[TIPO],HSP!$C16,PREMIO_IV_REPRESENTANTES[EMAIL_REPRESENTANTE],HSP!$C$7,PREMIO_IV_REPRESENTANTES[ANO],HSP!$L$2,PREMIO_IV_REPRESENTANTES[MES],HSP!$L$3)</f>
        <v>3713908.4</v>
      </c>
      <c r="F16" s="11">
        <f>SUMIFS(PREMIO_IV_REPRESENTANTES[COBERTURA],PREMIO_IV_REPRESENTANTES[TIPO],HSP!C16,PREMIO_IV_REPRESENTANTES[ANO],HSP!$L$2,PREMIO_IV_REPRESENTANTES[MES],HSP!$L$3,PREMIO_IV_REPRESENTANTES[EMAIL_REPRESENTANTE],HSP!$L$4)</f>
        <v>1.645</v>
      </c>
      <c r="G16" s="11" t="str">
        <f>IF(SUMIFS(PREMIO_IV_REPRESENTANTES[GARANTIDO],PREMIO_IV_REPRESENTANTES[TIPO],HSP!C16,PREMIO_IV_REPRESENTANTES[ANO],HSP!$L$2,PREMIO_IV_REPRESENTANTES[MES],HSP!$L$3,PREMIO_IV_REPRESENTANTES[EMAIL_REPRESENTANTE],HSP!$L$4)=0,"Não","Sim")</f>
        <v>Não</v>
      </c>
      <c r="H16" s="12">
        <f>SUMIFS(PREMIO_IV_REPRESENTANTES[PREMIO],PREMIO_IV_REPRESENTANTES[TIPO],HSP!C16,PREMIO_IV_REPRESENTANTES[ANO],HSP!$L$2,PREMIO_IV_REPRESENTANTES[MES],HSP!$L$3,PREMIO_IV_REPRESENTANTES[EMAIL_REPRESENTANTE],HSP!$L$4)</f>
        <v>655.56</v>
      </c>
      <c r="K16" s="47" t="s">
        <v>156</v>
      </c>
      <c r="L16" s="42">
        <v>30</v>
      </c>
      <c r="M16" s="42"/>
    </row>
    <row r="17" spans="2:13" x14ac:dyDescent="0.25">
      <c r="B17" s="11">
        <v>0.1</v>
      </c>
      <c r="C17" s="10" t="s">
        <v>347</v>
      </c>
      <c r="D17" s="23">
        <f>SUMIFS(PREMIO_IV_REPRESENTANTES[COTA],PREMIO_IV_REPRESENTANTES[TIPO],HSP!$C17,PREMIO_IV_REPRESENTANTES[EMAIL_REPRESENTANTE],HSP!$C$7,PREMIO_IV_REPRESENTANTES[ANO],HSP!$L$2,PREMIO_IV_REPRESENTANTES[MES],HSP!$L$3)</f>
        <v>16423017.609999999</v>
      </c>
      <c r="E17" s="23">
        <f>SUMIFS(PREMIO_IV_REPRESENTANTES[REALIZADO],PREMIO_IV_REPRESENTANTES[TIPO],HSP!$C17,PREMIO_IV_REPRESENTANTES[EMAIL_REPRESENTANTE],HSP!$C$7,PREMIO_IV_REPRESENTANTES[ANO],HSP!$L$2,PREMIO_IV_REPRESENTANTES[MES],HSP!$L$3)</f>
        <v>22983485.32</v>
      </c>
      <c r="F17" s="11">
        <f>SUMIFS(PREMIO_IV_REPRESENTANTES[COBERTURA],PREMIO_IV_REPRESENTANTES[TIPO],HSP!C17,PREMIO_IV_REPRESENTANTES[ANO],HSP!$L$2,PREMIO_IV_REPRESENTANTES[MES],HSP!$L$3,PREMIO_IV_REPRESENTANTES[EMAIL_REPRESENTANTE],HSP!$L$4)</f>
        <v>1.399</v>
      </c>
      <c r="G17" s="11" t="str">
        <f>IF(SUMIFS(PREMIO_IV_REPRESENTANTES[GARANTIDO],PREMIO_IV_REPRESENTANTES[TIPO],HSP!C17,PREMIO_IV_REPRESENTANTES[ANO],HSP!$L$2,PREMIO_IV_REPRESENTANTES[MES],HSP!$L$3,PREMIO_IV_REPRESENTANTES[EMAIL_REPRESENTANTE],HSP!$L$4)=0,"Não","Sim")</f>
        <v>Não</v>
      </c>
      <c r="H17" s="12">
        <f>SUMIFS(PREMIO_IV_REPRESENTANTES[PREMIO],PREMIO_IV_REPRESENTANTES[TIPO],HSP!C17,PREMIO_IV_REPRESENTANTES[ANO],HSP!$L$2,PREMIO_IV_REPRESENTANTES[MES],HSP!$L$3,PREMIO_IV_REPRESENTANTES[EMAIL_REPRESENTANTE],HSP!$L$4)</f>
        <v>1207.55</v>
      </c>
      <c r="K17" s="47" t="s">
        <v>564</v>
      </c>
      <c r="L17" s="42">
        <v>6</v>
      </c>
      <c r="M17" s="42"/>
    </row>
    <row r="18" spans="2:13" x14ac:dyDescent="0.25">
      <c r="B18" s="11">
        <v>0.1</v>
      </c>
      <c r="C18" s="10" t="s">
        <v>202</v>
      </c>
      <c r="D18" s="23">
        <f>SUMIFS(PREMIO_IV_REPRESENTANTES[COTA],PREMIO_IV_REPRESENTANTES[TIPO],HSP!$C18,PREMIO_IV_REPRESENTANTES[EMAIL_REPRESENTANTE],HSP!$C$7,PREMIO_IV_REPRESENTANTES[ANO],HSP!$L$2,PREMIO_IV_REPRESENTANTES[MES],HSP!$L$3)</f>
        <v>92</v>
      </c>
      <c r="E18" s="23">
        <f>SUMIFS(PREMIO_IV_REPRESENTANTES[REALIZADO],PREMIO_IV_REPRESENTANTES[TIPO],HSP!$C18,PREMIO_IV_REPRESENTANTES[EMAIL_REPRESENTANTE],HSP!$C$7,PREMIO_IV_REPRESENTANTES[ANO],HSP!$L$2,PREMIO_IV_REPRESENTANTES[MES],HSP!$L$3)</f>
        <v>103</v>
      </c>
      <c r="F18" s="11">
        <f>SUMIFS(PREMIO_IV_REPRESENTANTES[COBERTURA],PREMIO_IV_REPRESENTANTES[TIPO],HSP!C18,PREMIO_IV_REPRESENTANTES[ANO],HSP!$L$2,PREMIO_IV_REPRESENTANTES[MES],HSP!$L$3,PREMIO_IV_REPRESENTANTES[EMAIL_REPRESENTANTE],HSP!$L$4)</f>
        <v>1.1200000000000001</v>
      </c>
      <c r="G18" s="13"/>
      <c r="H18" s="12">
        <f>SUMIFS(PREMIO_IV_REPRESENTANTES[PREMIO],PREMIO_IV_REPRESENTANTES[TIPO],HSP!C18,PREMIO_IV_REPRESENTANTES[ANO],HSP!$L$2,PREMIO_IV_REPRESENTANTES[MES],HSP!$L$3,PREMIO_IV_REPRESENTANTES[EMAIL_REPRESENTANTE],HSP!$L$4)</f>
        <v>376.08</v>
      </c>
      <c r="K18" s="47" t="s">
        <v>574</v>
      </c>
      <c r="L18" s="42"/>
      <c r="M18" s="42">
        <v>1</v>
      </c>
    </row>
    <row r="19" spans="2:13" x14ac:dyDescent="0.25">
      <c r="B19" s="11">
        <v>0.05</v>
      </c>
      <c r="C19" s="10" t="s">
        <v>389</v>
      </c>
      <c r="D19" s="24"/>
      <c r="E19" s="24"/>
      <c r="F19" s="11">
        <f>SUMIFS(PREMIO_IV_REPRESENTANTES[COBERTURA],PREMIO_IV_REPRESENTANTES[TIPO],HSP!C19,PREMIO_IV_REPRESENTANTES[ANO],HSP!$L$2,PREMIO_IV_REPRESENTANTES[MES],HSP!$L$3,PREMIO_IV_REPRESENTANTES[EMAIL_REPRESENTANTE],HSP!$L$4)</f>
        <v>1</v>
      </c>
      <c r="G19" s="13"/>
      <c r="H19" s="12">
        <f>SUMIFS(PREMIO_IV_REPRESENTANTES[PREMIO],PREMIO_IV_REPRESENTANTES[TIPO],HSP!C19,PREMIO_IV_REPRESENTANTES[ANO],HSP!$L$2,PREMIO_IV_REPRESENTANTES[MES],HSP!$L$3,PREMIO_IV_REPRESENTANTES[EMAIL_REPRESENTANTE],HSP!$L$4)</f>
        <v>188.04</v>
      </c>
      <c r="K19" s="47" t="s">
        <v>561</v>
      </c>
      <c r="L19" s="42">
        <v>12</v>
      </c>
      <c r="M19" s="42"/>
    </row>
    <row r="20" spans="2:13" x14ac:dyDescent="0.25">
      <c r="B20" s="11">
        <v>0.2</v>
      </c>
      <c r="C20" s="10" t="s">
        <v>336</v>
      </c>
      <c r="D20" s="24"/>
      <c r="E20" s="24"/>
      <c r="F20" s="11">
        <f>SUMIFS(PREMIO_IV_REPRESENTANTES[COBERTURA],PREMIO_IV_REPRESENTANTES[TIPO],HSP!C20,PREMIO_IV_REPRESENTANTES[ANO],HSP!$L$2,PREMIO_IV_REPRESENTANTES[MES],HSP!$L$3,PREMIO_IV_REPRESENTANTES[EMAIL_REPRESENTANTE],HSP!$L$4)</f>
        <v>1</v>
      </c>
      <c r="G20" s="13"/>
      <c r="H20" s="12">
        <f>SUMIFS(PREMIO_IV_REPRESENTANTES[PREMIO],PREMIO_IV_REPRESENTANTES[TIPO],HSP!C20,PREMIO_IV_REPRESENTANTES[ANO],HSP!$L$2,PREMIO_IV_REPRESENTANTES[MES],HSP!$L$3,PREMIO_IV_REPRESENTANTES[EMAIL_REPRESENTANTE],HSP!$L$4)</f>
        <v>752.16</v>
      </c>
      <c r="K20" s="47" t="s">
        <v>563</v>
      </c>
      <c r="L20" s="42"/>
      <c r="M20" s="42">
        <v>2</v>
      </c>
    </row>
    <row r="21" spans="2:13" x14ac:dyDescent="0.25">
      <c r="B21" s="11">
        <v>0.05</v>
      </c>
      <c r="C21" s="10" t="s">
        <v>205</v>
      </c>
      <c r="D21" s="24"/>
      <c r="E21" s="24"/>
      <c r="F21" s="11">
        <f>SUMIFS(PREMIO_IV_REPRESENTANTES[COBERTURA],PREMIO_IV_REPRESENTANTES[TIPO],HSP!C21,PREMIO_IV_REPRESENTANTES[ANO],HSP!$L$2,PREMIO_IV_REPRESENTANTES[MES],HSP!$L$3,PREMIO_IV_REPRESENTANTES[EMAIL_REPRESENTANTE],HSP!$L$4)</f>
        <v>1</v>
      </c>
      <c r="G21" s="13"/>
      <c r="H21" s="12">
        <f>SUMIFS(PREMIO_IV_REPRESENTANTES[PREMIO],PREMIO_IV_REPRESENTANTES[TIPO],HSP!C21,PREMIO_IV_REPRESENTANTES[ANO],HSP!$L$2,PREMIO_IV_REPRESENTANTES[MES],HSP!$L$3,PREMIO_IV_REPRESENTANTES[EMAIL_REPRESENTANTE],HSP!$L$4)</f>
        <v>188.04</v>
      </c>
      <c r="K21" s="47" t="s">
        <v>559</v>
      </c>
      <c r="L21" s="42">
        <v>5</v>
      </c>
      <c r="M21" s="42"/>
    </row>
    <row r="22" spans="2:13" x14ac:dyDescent="0.25">
      <c r="B22" s="11">
        <v>0.1</v>
      </c>
      <c r="C22" s="10" t="s">
        <v>206</v>
      </c>
      <c r="D22" s="24"/>
      <c r="E22" s="24"/>
      <c r="F22" s="11">
        <f>SUMIFS(PREMIO_IV_REPRESENTANTES[COBERTURA],PREMIO_IV_REPRESENTANTES[TIPO],HSP!C22,PREMIO_IV_REPRESENTANTES[ANO],HSP!$L$2,PREMIO_IV_REPRESENTANTES[MES],HSP!$L$3,PREMIO_IV_REPRESENTANTES[EMAIL_REPRESENTANTE],HSP!$L$4)</f>
        <v>1</v>
      </c>
      <c r="G22" s="13"/>
      <c r="H22" s="12">
        <f>SUMIFS(PREMIO_IV_REPRESENTANTES[PREMIO],PREMIO_IV_REPRESENTANTES[TIPO],HSP!C22,PREMIO_IV_REPRESENTANTES[ANO],HSP!$L$2,PREMIO_IV_REPRESENTANTES[MES],HSP!$L$3,PREMIO_IV_REPRESENTANTES[EMAIL_REPRESENTANTE],HSP!$L$4)</f>
        <v>376.08</v>
      </c>
      <c r="K22" s="47" t="s">
        <v>467</v>
      </c>
      <c r="L22" s="42">
        <v>24</v>
      </c>
      <c r="M22" s="42"/>
    </row>
    <row r="23" spans="2:13" customFormat="1" x14ac:dyDescent="0.25">
      <c r="K23" s="47" t="s">
        <v>468</v>
      </c>
      <c r="L23" s="42">
        <v>3</v>
      </c>
      <c r="M23" s="42"/>
    </row>
    <row r="24" spans="2:13" x14ac:dyDescent="0.25">
      <c r="B24" s="139" t="s">
        <v>648</v>
      </c>
      <c r="C24" s="140"/>
      <c r="D24" s="140"/>
      <c r="E24" s="140"/>
      <c r="F24" s="140"/>
      <c r="G24" s="140"/>
      <c r="H24" s="141"/>
      <c r="K24" s="47" t="s">
        <v>557</v>
      </c>
      <c r="L24" s="42"/>
      <c r="M24" s="42">
        <v>4</v>
      </c>
    </row>
    <row r="25" spans="2:13" x14ac:dyDescent="0.25">
      <c r="B25" s="20" t="s">
        <v>364</v>
      </c>
      <c r="C25" s="9" t="s">
        <v>355</v>
      </c>
      <c r="D25" s="9" t="s">
        <v>356</v>
      </c>
      <c r="E25" s="9" t="s">
        <v>357</v>
      </c>
      <c r="F25" s="9" t="s">
        <v>358</v>
      </c>
      <c r="G25" s="9" t="s">
        <v>649</v>
      </c>
      <c r="H25" s="9" t="s">
        <v>360</v>
      </c>
      <c r="K25"/>
      <c r="L25"/>
      <c r="M25"/>
    </row>
    <row r="26" spans="2:13" x14ac:dyDescent="0.25">
      <c r="B26" s="11">
        <v>0.125</v>
      </c>
      <c r="C26" s="10" t="s">
        <v>343</v>
      </c>
      <c r="D26" s="23">
        <f>SUMIFS(PREMIO_IV_REPRESENTANTES[COTA],PREMIO_IV_REPRESENTANTES[TIPO],C26,PREMIO_IV_REPRESENTANTES[EMAIL_REPRESENTANTE],$L$4)</f>
        <v>366</v>
      </c>
      <c r="E26" s="23">
        <f>SUMIFS(PREMIO_IV_REPRESENTANTES[REALIZADO],PREMIO_IV_REPRESENTANTES[TIPO],C26,PREMIO_IV_REPRESENTANTES[EMAIL_REPRESENTANTE],$L$4)</f>
        <v>560</v>
      </c>
      <c r="F26" s="11">
        <f>E26/D26</f>
        <v>1.5300546448087431</v>
      </c>
      <c r="G26" s="12">
        <f>SUMIFS(PREMIO_IV_REPRESENTANTES[PREMIO],PREMIO_IV_REPRESENTANTES[TIPO],C26,PREMIO_IV_REPRESENTANTES[EMAIL_REPRESENTANTE],$L$4)</f>
        <v>3020.62</v>
      </c>
      <c r="H26" s="88">
        <f>IF(((VLOOKUP(ROUNDUP(F26,3),VALORES_IV_HSP[],5,1)*3)-G26)&lt;0,0,((VLOOKUP(ROUNDUP(F26,3),VALORES_IV_HSP[],5,1)*3)-G26))</f>
        <v>1896.0826999999999</v>
      </c>
      <c r="K26"/>
      <c r="L26"/>
      <c r="M26"/>
    </row>
    <row r="27" spans="2:13" x14ac:dyDescent="0.25">
      <c r="B27" s="11">
        <v>0.125</v>
      </c>
      <c r="C27" s="10" t="s">
        <v>342</v>
      </c>
      <c r="D27" s="23">
        <f>SUMIFS(PREMIO_IV_REPRESENTANTES[COTA],PREMIO_IV_REPRESENTANTES[TIPO],C27,PREMIO_IV_REPRESENTANTES[EMAIL_REPRESENTANTE],$L$4)</f>
        <v>344</v>
      </c>
      <c r="E27" s="23">
        <f>SUMIFS(PREMIO_IV_REPRESENTANTES[REALIZADO],PREMIO_IV_REPRESENTANTES[TIPO],C27,PREMIO_IV_REPRESENTANTES[EMAIL_REPRESENTANTE],$L$4)</f>
        <v>638</v>
      </c>
      <c r="F27" s="11">
        <f t="shared" ref="F27:F30" si="0">E27/D27</f>
        <v>1.8546511627906976</v>
      </c>
      <c r="G27" s="12">
        <f>SUMIFS(PREMIO_IV_REPRESENTANTES[PREMIO],PREMIO_IV_REPRESENTANTES[TIPO],C27,PREMIO_IV_REPRESENTANTES[EMAIL_REPRESENTANTE],$L$4)</f>
        <v>3142.0299999999997</v>
      </c>
      <c r="H27" s="88">
        <f>IF(((VLOOKUP(ROUNDUP(F27,3),VALORES_IV_HSP[],6,1)*3)-G27)&lt;0,0,((VLOOKUP(ROUNDUP(F27,3),VALORES_IV_HSP[],6,1)*3)-G27))</f>
        <v>1774.6727000000001</v>
      </c>
      <c r="K27"/>
      <c r="L27"/>
      <c r="M27"/>
    </row>
    <row r="28" spans="2:13" x14ac:dyDescent="0.25">
      <c r="B28" s="11">
        <v>0.1</v>
      </c>
      <c r="C28" s="10" t="s">
        <v>348</v>
      </c>
      <c r="D28" s="23">
        <f>SUMIFS(PREMIO_IV_REPRESENTANTES[COTA],PREMIO_IV_REPRESENTANTES[TIPO],C28,PREMIO_IV_REPRESENTANTES[EMAIL_REPRESENTANTE],$L$4)</f>
        <v>10713988.789999999</v>
      </c>
      <c r="E28" s="23">
        <f>SUMIFS(PREMIO_IV_REPRESENTANTES[REALIZADO],PREMIO_IV_REPRESENTANTES[TIPO],C28,PREMIO_IV_REPRESENTANTES[EMAIL_REPRESENTANTE],$L$4)</f>
        <v>11950125.970000001</v>
      </c>
      <c r="F28" s="11">
        <f t="shared" si="0"/>
        <v>1.1153760008740874</v>
      </c>
      <c r="G28" s="12">
        <f>SUMIFS(PREMIO_IV_REPRESENTANTES[PREMIO],PREMIO_IV_REPRESENTANTES[TIPO],C28,PREMIO_IV_REPRESENTANTES[EMAIL_REPRESENTANTE],$L$4)</f>
        <v>2259.0100000000002</v>
      </c>
      <c r="H28" s="88">
        <f>IF((VLOOKUP(ROUNDUP(F28,3),VALORES_IV_HSP[],9,1)*3-G28)&lt;0,0,((VLOOKUP(ROUNDUP(F28,3),VALORES_IV_HSP[],9,1)*3-G28)))</f>
        <v>116.57690000000002</v>
      </c>
      <c r="K28"/>
      <c r="L28"/>
      <c r="M28"/>
    </row>
    <row r="29" spans="2:13" x14ac:dyDescent="0.25">
      <c r="B29" s="11">
        <v>0.05</v>
      </c>
      <c r="C29" s="10" t="s">
        <v>346</v>
      </c>
      <c r="D29" s="23">
        <f>SUMIFS(PREMIO_IV_REPRESENTANTES[COTA],PREMIO_IV_REPRESENTANTES[TIPO],C29,PREMIO_IV_REPRESENTANTES[EMAIL_REPRESENTANTE],$L$4)</f>
        <v>6773862.9299999997</v>
      </c>
      <c r="E29" s="23">
        <f>SUMIFS(PREMIO_IV_REPRESENTANTES[REALIZADO],PREMIO_IV_REPRESENTANTES[TIPO],C29,PREMIO_IV_REPRESENTANTES[EMAIL_REPRESENTANTE],$L$4)</f>
        <v>7068324.9100000001</v>
      </c>
      <c r="F29" s="11">
        <f t="shared" si="0"/>
        <v>1.0434703186413605</v>
      </c>
      <c r="G29" s="12">
        <f>SUMIFS(PREMIO_IV_REPRESENTANTES[PREMIO],PREMIO_IV_REPRESENTANTES[TIPO],C29,PREMIO_IV_REPRESENTANTES[EMAIL_REPRESENTANTE],$L$4)</f>
        <v>655.56</v>
      </c>
      <c r="H29" s="88">
        <f>IF(((VLOOKUP(ROUNDUP(F29,3),VALORES_IV_HSP[],10,1)*3)-G29)&lt;0,0,((VLOOKUP(ROUNDUP(F29,3),VALORES_IV_HSP[],10,1)*3)-G29))</f>
        <v>0</v>
      </c>
      <c r="K29"/>
      <c r="L29"/>
      <c r="M29"/>
    </row>
    <row r="30" spans="2:13" x14ac:dyDescent="0.25">
      <c r="B30" s="11">
        <v>0.1</v>
      </c>
      <c r="C30" s="10" t="s">
        <v>347</v>
      </c>
      <c r="D30" s="23">
        <f>SUMIFS(PREMIO_IV_REPRESENTANTES[COTA],PREMIO_IV_REPRESENTANTES[TIPO],C30,PREMIO_IV_REPRESENTANTES[EMAIL_REPRESENTANTE],$L$4)</f>
        <v>46139000.670000002</v>
      </c>
      <c r="E30" s="23">
        <f>SUMIFS(PREMIO_IV_REPRESENTANTES[REALIZADO],PREMIO_IV_REPRESENTANTES[TIPO],C30,PREMIO_IV_REPRESENTANTES[EMAIL_REPRESENTANTE],$L$4)</f>
        <v>51362345.100000001</v>
      </c>
      <c r="F30" s="11">
        <f t="shared" si="0"/>
        <v>1.1132088765285344</v>
      </c>
      <c r="G30" s="12">
        <f>SUMIFS(PREMIO_IV_REPRESENTANTES[PREMIO],PREMIO_IV_REPRESENTANTES[TIPO],C30,PREMIO_IV_REPRESENTANTES[EMAIL_REPRESENTANTE],$L$4)</f>
        <v>1746.28</v>
      </c>
      <c r="H30" s="88">
        <f>IF(((VLOOKUP(ROUNDUP(F30,3),VALORES_IV_HSP[],11,1)*3)-G30)&lt;0,0,((VLOOKUP(ROUNDUP(F30,3),VALORES_IV_HSP[],11,1)*3)-G30))</f>
        <v>625.04570000000035</v>
      </c>
      <c r="K30"/>
      <c r="L30"/>
      <c r="M30"/>
    </row>
    <row r="31" spans="2:13" x14ac:dyDescent="0.25">
      <c r="B31"/>
      <c r="C31"/>
      <c r="D31"/>
      <c r="E31"/>
      <c r="F31"/>
      <c r="G31"/>
      <c r="H31"/>
      <c r="K31"/>
      <c r="L31"/>
      <c r="M31"/>
    </row>
    <row r="32" spans="2:13" x14ac:dyDescent="0.25">
      <c r="K32"/>
      <c r="L32"/>
      <c r="M32"/>
    </row>
    <row r="33" spans="2:13" ht="15.75" x14ac:dyDescent="0.25">
      <c r="B33" s="14" t="s">
        <v>366</v>
      </c>
      <c r="G33" s="26">
        <f>SUM(G35:G509)</f>
        <v>163</v>
      </c>
      <c r="H33" s="26">
        <f>SUM(H35:H509)</f>
        <v>145</v>
      </c>
      <c r="K33"/>
      <c r="L33"/>
      <c r="M33"/>
    </row>
    <row r="34" spans="2:13" x14ac:dyDescent="0.25">
      <c r="B34" s="133" t="s">
        <v>365</v>
      </c>
      <c r="C34" s="134"/>
      <c r="D34" s="134"/>
      <c r="E34" s="134"/>
      <c r="F34" s="135"/>
      <c r="G34" s="20" t="s">
        <v>26</v>
      </c>
      <c r="H34" s="20" t="s">
        <v>8</v>
      </c>
      <c r="K34"/>
      <c r="L34"/>
      <c r="M34"/>
    </row>
    <row r="35" spans="2:13" x14ac:dyDescent="0.25">
      <c r="B35" s="142" t="str">
        <f t="shared" ref="B35" si="1">IF($K8="","",K8)</f>
        <v>BENEFICENCIA NIPO BRASILEIRA DE SAO PAULO - SÃO PAULO-SP (60.992.427/0006-50)</v>
      </c>
      <c r="C35" s="143"/>
      <c r="D35" s="143"/>
      <c r="E35" s="143"/>
      <c r="F35" s="144"/>
      <c r="G35" s="18">
        <f t="shared" ref="G35:G98" si="2">IF($K8="","",L8)</f>
        <v>5</v>
      </c>
      <c r="H35" s="18">
        <f t="shared" ref="H35:H98" si="3">IF($K8="","",M8)</f>
        <v>2</v>
      </c>
      <c r="K35"/>
      <c r="L35"/>
      <c r="M35"/>
    </row>
    <row r="36" spans="2:13" x14ac:dyDescent="0.25">
      <c r="B36" s="142" t="str">
        <f t="shared" ref="B36:B99" si="4">IF($K9="","",K9)</f>
        <v>HOSPITAL 9 DE JULHO - SÃO PAULO-SP (60.884.855/0003-16)</v>
      </c>
      <c r="C36" s="143"/>
      <c r="D36" s="143"/>
      <c r="E36" s="143"/>
      <c r="F36" s="144"/>
      <c r="G36" s="18">
        <f t="shared" si="2"/>
        <v>58</v>
      </c>
      <c r="H36" s="18">
        <f t="shared" si="3"/>
        <v>35</v>
      </c>
      <c r="K36"/>
      <c r="L36"/>
      <c r="M36"/>
    </row>
    <row r="37" spans="2:13" x14ac:dyDescent="0.25">
      <c r="B37" s="142" t="str">
        <f t="shared" si="4"/>
        <v>HOSPITAL ALEMAO OSWALDO CRUZ - SÃO PAULO-SP (60.726.502/0001-26)</v>
      </c>
      <c r="C37" s="143"/>
      <c r="D37" s="143"/>
      <c r="E37" s="143"/>
      <c r="F37" s="144"/>
      <c r="G37" s="18">
        <f t="shared" si="2"/>
        <v>9</v>
      </c>
      <c r="H37" s="18">
        <f t="shared" si="3"/>
        <v>15</v>
      </c>
      <c r="K37"/>
      <c r="L37"/>
      <c r="M37"/>
    </row>
    <row r="38" spans="2:13" x14ac:dyDescent="0.25">
      <c r="B38" s="142" t="str">
        <f t="shared" si="4"/>
        <v>HOSPITAL ALEMAO OSWALDO CRUZ - SÃO PAULO-SP (60.726.502/0007-11)</v>
      </c>
      <c r="C38" s="143"/>
      <c r="D38" s="143"/>
      <c r="E38" s="143"/>
      <c r="F38" s="144"/>
      <c r="G38" s="18">
        <f t="shared" si="2"/>
        <v>0</v>
      </c>
      <c r="H38" s="18">
        <f t="shared" si="3"/>
        <v>10</v>
      </c>
      <c r="K38"/>
      <c r="L38"/>
      <c r="M38"/>
    </row>
    <row r="39" spans="2:13" x14ac:dyDescent="0.25">
      <c r="B39" s="142" t="str">
        <f t="shared" si="4"/>
        <v>HOSPITAL BANDEIRANTES LTDA - SÃO PAULO-SP (21.371.777/0001-32)</v>
      </c>
      <c r="C39" s="143"/>
      <c r="D39" s="143"/>
      <c r="E39" s="143"/>
      <c r="F39" s="144"/>
      <c r="G39" s="18">
        <f t="shared" si="2"/>
        <v>0</v>
      </c>
      <c r="H39" s="18">
        <f t="shared" si="3"/>
        <v>10</v>
      </c>
      <c r="K39"/>
      <c r="L39"/>
      <c r="M39"/>
    </row>
    <row r="40" spans="2:13" x14ac:dyDescent="0.25">
      <c r="B40" s="142" t="str">
        <f t="shared" si="4"/>
        <v>HOSPITAL DO CORACAO - SÃO PAULO-SP (60.453.024/0003-90)</v>
      </c>
      <c r="C40" s="143"/>
      <c r="D40" s="143"/>
      <c r="E40" s="143"/>
      <c r="F40" s="144"/>
      <c r="G40" s="18">
        <f t="shared" si="2"/>
        <v>5</v>
      </c>
      <c r="H40" s="18">
        <f t="shared" si="3"/>
        <v>55</v>
      </c>
      <c r="K40"/>
      <c r="L40"/>
      <c r="M40"/>
    </row>
    <row r="41" spans="2:13" x14ac:dyDescent="0.25">
      <c r="B41" s="142" t="str">
        <f t="shared" si="4"/>
        <v>HOSPITAL E MATERNIDADE METROPOLITANO - SÃO PAULO-SP (51.722.957/0125-12)</v>
      </c>
      <c r="C41" s="143"/>
      <c r="D41" s="143"/>
      <c r="E41" s="143"/>
      <c r="F41" s="144"/>
      <c r="G41" s="18">
        <f t="shared" si="2"/>
        <v>6</v>
      </c>
      <c r="H41" s="18">
        <f t="shared" si="3"/>
        <v>0</v>
      </c>
      <c r="K41"/>
      <c r="L41"/>
      <c r="M41"/>
    </row>
    <row r="42" spans="2:13" x14ac:dyDescent="0.25">
      <c r="B42" s="142" t="str">
        <f t="shared" si="4"/>
        <v>HOSPITAL SANTA CATARINA - SÃO PAULO-SP (60.922.168/0007-71)</v>
      </c>
      <c r="C42" s="143"/>
      <c r="D42" s="143"/>
      <c r="E42" s="143"/>
      <c r="F42" s="144"/>
      <c r="G42" s="18">
        <f t="shared" si="2"/>
        <v>0</v>
      </c>
      <c r="H42" s="18">
        <f t="shared" si="3"/>
        <v>11</v>
      </c>
      <c r="K42"/>
      <c r="L42"/>
      <c r="M42"/>
    </row>
    <row r="43" spans="2:13" x14ac:dyDescent="0.25">
      <c r="B43" s="142" t="str">
        <f t="shared" si="4"/>
        <v>REAL E BENEMERITA ASSOCIACAO PORTUGUESA DE BENEFICENCIA - SÃO PAULO-SP (61.599.908/0001-58)</v>
      </c>
      <c r="C43" s="143"/>
      <c r="D43" s="143"/>
      <c r="E43" s="143"/>
      <c r="F43" s="144"/>
      <c r="G43" s="18">
        <f t="shared" si="2"/>
        <v>30</v>
      </c>
      <c r="H43" s="18">
        <f t="shared" si="3"/>
        <v>0</v>
      </c>
      <c r="K43"/>
      <c r="L43"/>
      <c r="M43"/>
    </row>
    <row r="44" spans="2:13" x14ac:dyDescent="0.25">
      <c r="B44" s="142" t="str">
        <f t="shared" si="4"/>
        <v>HOSPITAL SANCTA MAGGIORE - SÃO PAULO-SP (00.461.479/0094-62)</v>
      </c>
      <c r="C44" s="143"/>
      <c r="D44" s="143"/>
      <c r="E44" s="143"/>
      <c r="F44" s="144"/>
      <c r="G44" s="18">
        <f t="shared" si="2"/>
        <v>6</v>
      </c>
      <c r="H44" s="18">
        <f t="shared" si="3"/>
        <v>0</v>
      </c>
      <c r="K44"/>
      <c r="L44"/>
      <c r="M44"/>
    </row>
    <row r="45" spans="2:13" x14ac:dyDescent="0.25">
      <c r="B45" s="142" t="str">
        <f t="shared" si="4"/>
        <v>HOSPITAL GERAL DE PIRAJUSSARA - TABOÃO DA SERRA-SP (61.699.567/0004-35)</v>
      </c>
      <c r="C45" s="143"/>
      <c r="D45" s="143"/>
      <c r="E45" s="143"/>
      <c r="F45" s="144"/>
      <c r="G45" s="18">
        <f t="shared" si="2"/>
        <v>0</v>
      </c>
      <c r="H45" s="18">
        <f t="shared" si="3"/>
        <v>1</v>
      </c>
      <c r="K45"/>
      <c r="L45"/>
      <c r="M45"/>
    </row>
    <row r="46" spans="2:13" x14ac:dyDescent="0.25">
      <c r="B46" s="142" t="str">
        <f t="shared" si="4"/>
        <v>HOSPITAL ALVORADA MOEMA - SÃO PAULO-SP (08.100.676/0005-92)</v>
      </c>
      <c r="C46" s="143"/>
      <c r="D46" s="143"/>
      <c r="E46" s="143"/>
      <c r="F46" s="144"/>
      <c r="G46" s="18">
        <f t="shared" si="2"/>
        <v>12</v>
      </c>
      <c r="H46" s="18">
        <f t="shared" si="3"/>
        <v>0</v>
      </c>
      <c r="K46"/>
      <c r="L46"/>
      <c r="M46"/>
    </row>
    <row r="47" spans="2:13" x14ac:dyDescent="0.25">
      <c r="B47" s="142" t="str">
        <f t="shared" si="4"/>
        <v>HOSPITAL SANTA PAULA LTDA - SÃO PAULO-SP (60.777.901/0001-16)</v>
      </c>
      <c r="C47" s="143"/>
      <c r="D47" s="143"/>
      <c r="E47" s="143"/>
      <c r="F47" s="144"/>
      <c r="G47" s="18">
        <f t="shared" si="2"/>
        <v>0</v>
      </c>
      <c r="H47" s="18">
        <f t="shared" si="3"/>
        <v>2</v>
      </c>
      <c r="K47"/>
      <c r="L47"/>
      <c r="M47"/>
    </row>
    <row r="48" spans="2:13" x14ac:dyDescent="0.25">
      <c r="B48" s="142" t="str">
        <f t="shared" si="4"/>
        <v>NOTRE DAME INTERMEDICA SAUDE S.A. - SÃO PAULO-SP (44.649.812/0284-90)</v>
      </c>
      <c r="C48" s="143"/>
      <c r="D48" s="143"/>
      <c r="E48" s="143"/>
      <c r="F48" s="144"/>
      <c r="G48" s="18">
        <f t="shared" si="2"/>
        <v>5</v>
      </c>
      <c r="H48" s="18">
        <f t="shared" si="3"/>
        <v>0</v>
      </c>
      <c r="K48"/>
      <c r="L48"/>
      <c r="M48"/>
    </row>
    <row r="49" spans="2:13" x14ac:dyDescent="0.25">
      <c r="B49" s="142" t="str">
        <f t="shared" si="4"/>
        <v>HOSPITAL ALVORADA TAGUATINGA LTDA - SÃO PAULO-SP (08.100.676/0024-55)</v>
      </c>
      <c r="C49" s="143"/>
      <c r="D49" s="143"/>
      <c r="E49" s="143"/>
      <c r="F49" s="144"/>
      <c r="G49" s="18">
        <f t="shared" si="2"/>
        <v>24</v>
      </c>
      <c r="H49" s="18">
        <f t="shared" si="3"/>
        <v>0</v>
      </c>
      <c r="K49"/>
      <c r="L49"/>
      <c r="M49"/>
    </row>
    <row r="50" spans="2:13" x14ac:dyDescent="0.25">
      <c r="B50" s="142" t="str">
        <f t="shared" si="4"/>
        <v>HOSPITAL REGIONAL DO VALE DO PARAIBA - TAUBATÉ-SP (60.975.737/0072-45)</v>
      </c>
      <c r="C50" s="143"/>
      <c r="D50" s="143"/>
      <c r="E50" s="143"/>
      <c r="F50" s="144"/>
      <c r="G50" s="18">
        <f t="shared" si="2"/>
        <v>3</v>
      </c>
      <c r="H50" s="18">
        <f t="shared" si="3"/>
        <v>0</v>
      </c>
      <c r="K50"/>
      <c r="L50"/>
      <c r="M50"/>
    </row>
    <row r="51" spans="2:13" x14ac:dyDescent="0.25">
      <c r="B51" s="142" t="str">
        <f t="shared" si="4"/>
        <v>HOSPITAL PROFESSOR EDMUNDO VASCONCELOS - SÃO PAULO-SP (61.062.212/0001-98)</v>
      </c>
      <c r="C51" s="143"/>
      <c r="D51" s="143"/>
      <c r="E51" s="143"/>
      <c r="F51" s="144"/>
      <c r="G51" s="18">
        <f t="shared" si="2"/>
        <v>0</v>
      </c>
      <c r="H51" s="18">
        <f t="shared" si="3"/>
        <v>4</v>
      </c>
      <c r="K51"/>
      <c r="L51"/>
      <c r="M51"/>
    </row>
    <row r="52" spans="2:13" x14ac:dyDescent="0.25">
      <c r="B52" s="142" t="str">
        <f t="shared" si="4"/>
        <v/>
      </c>
      <c r="C52" s="143"/>
      <c r="D52" s="143"/>
      <c r="E52" s="143"/>
      <c r="F52" s="144"/>
      <c r="G52" s="18" t="str">
        <f t="shared" si="2"/>
        <v/>
      </c>
      <c r="H52" s="18" t="str">
        <f t="shared" si="3"/>
        <v/>
      </c>
      <c r="K52"/>
      <c r="L52"/>
      <c r="M52"/>
    </row>
    <row r="53" spans="2:13" x14ac:dyDescent="0.25">
      <c r="B53" s="142" t="str">
        <f t="shared" si="4"/>
        <v/>
      </c>
      <c r="C53" s="143"/>
      <c r="D53" s="143"/>
      <c r="E53" s="143"/>
      <c r="F53" s="144"/>
      <c r="G53" s="18" t="str">
        <f t="shared" si="2"/>
        <v/>
      </c>
      <c r="H53" s="18" t="str">
        <f t="shared" si="3"/>
        <v/>
      </c>
      <c r="K53"/>
      <c r="L53"/>
      <c r="M53"/>
    </row>
    <row r="54" spans="2:13" x14ac:dyDescent="0.25">
      <c r="B54" s="142" t="str">
        <f t="shared" si="4"/>
        <v/>
      </c>
      <c r="C54" s="143"/>
      <c r="D54" s="143"/>
      <c r="E54" s="143"/>
      <c r="F54" s="144"/>
      <c r="G54" s="18" t="str">
        <f t="shared" si="2"/>
        <v/>
      </c>
      <c r="H54" s="18" t="str">
        <f t="shared" si="3"/>
        <v/>
      </c>
      <c r="K54"/>
      <c r="L54"/>
      <c r="M54"/>
    </row>
    <row r="55" spans="2:13" x14ac:dyDescent="0.25">
      <c r="B55" s="142" t="str">
        <f t="shared" si="4"/>
        <v/>
      </c>
      <c r="C55" s="143"/>
      <c r="D55" s="143"/>
      <c r="E55" s="143"/>
      <c r="F55" s="144"/>
      <c r="G55" s="18" t="str">
        <f t="shared" si="2"/>
        <v/>
      </c>
      <c r="H55" s="18" t="str">
        <f t="shared" si="3"/>
        <v/>
      </c>
      <c r="K55"/>
      <c r="L55"/>
      <c r="M55"/>
    </row>
    <row r="56" spans="2:13" x14ac:dyDescent="0.25">
      <c r="B56" s="142" t="str">
        <f t="shared" si="4"/>
        <v/>
      </c>
      <c r="C56" s="143"/>
      <c r="D56" s="143"/>
      <c r="E56" s="143"/>
      <c r="F56" s="144"/>
      <c r="G56" s="18" t="str">
        <f t="shared" si="2"/>
        <v/>
      </c>
      <c r="H56" s="18" t="str">
        <f t="shared" si="3"/>
        <v/>
      </c>
      <c r="K56"/>
      <c r="L56"/>
      <c r="M56"/>
    </row>
    <row r="57" spans="2:13" x14ac:dyDescent="0.25">
      <c r="B57" s="142" t="str">
        <f t="shared" si="4"/>
        <v/>
      </c>
      <c r="C57" s="143"/>
      <c r="D57" s="143"/>
      <c r="E57" s="143"/>
      <c r="F57" s="144"/>
      <c r="G57" s="18" t="str">
        <f t="shared" si="2"/>
        <v/>
      </c>
      <c r="H57" s="18" t="str">
        <f t="shared" si="3"/>
        <v/>
      </c>
      <c r="K57"/>
      <c r="L57"/>
      <c r="M57"/>
    </row>
    <row r="58" spans="2:13" x14ac:dyDescent="0.25">
      <c r="B58" s="142" t="str">
        <f t="shared" si="4"/>
        <v/>
      </c>
      <c r="C58" s="143"/>
      <c r="D58" s="143"/>
      <c r="E58" s="143"/>
      <c r="F58" s="144"/>
      <c r="G58" s="18" t="str">
        <f t="shared" si="2"/>
        <v/>
      </c>
      <c r="H58" s="18" t="str">
        <f t="shared" si="3"/>
        <v/>
      </c>
      <c r="K58"/>
      <c r="L58"/>
      <c r="M58"/>
    </row>
    <row r="59" spans="2:13" x14ac:dyDescent="0.25">
      <c r="B59" s="142" t="str">
        <f t="shared" si="4"/>
        <v/>
      </c>
      <c r="C59" s="143"/>
      <c r="D59" s="143"/>
      <c r="E59" s="143"/>
      <c r="F59" s="144"/>
      <c r="G59" s="18" t="str">
        <f t="shared" si="2"/>
        <v/>
      </c>
      <c r="H59" s="18" t="str">
        <f t="shared" si="3"/>
        <v/>
      </c>
      <c r="K59"/>
      <c r="L59"/>
      <c r="M59"/>
    </row>
    <row r="60" spans="2:13" x14ac:dyDescent="0.25">
      <c r="B60" s="142" t="str">
        <f t="shared" si="4"/>
        <v/>
      </c>
      <c r="C60" s="143"/>
      <c r="D60" s="143"/>
      <c r="E60" s="143"/>
      <c r="F60" s="144"/>
      <c r="G60" s="18" t="str">
        <f t="shared" si="2"/>
        <v/>
      </c>
      <c r="H60" s="18" t="str">
        <f t="shared" si="3"/>
        <v/>
      </c>
      <c r="K60"/>
      <c r="L60"/>
      <c r="M60"/>
    </row>
    <row r="61" spans="2:13" x14ac:dyDescent="0.25">
      <c r="B61" s="142" t="str">
        <f t="shared" si="4"/>
        <v/>
      </c>
      <c r="C61" s="143"/>
      <c r="D61" s="143"/>
      <c r="E61" s="143"/>
      <c r="F61" s="144"/>
      <c r="G61" s="18" t="str">
        <f t="shared" si="2"/>
        <v/>
      </c>
      <c r="H61" s="18" t="str">
        <f t="shared" si="3"/>
        <v/>
      </c>
      <c r="K61"/>
      <c r="L61"/>
      <c r="M61"/>
    </row>
    <row r="62" spans="2:13" x14ac:dyDescent="0.25">
      <c r="B62" s="142" t="str">
        <f t="shared" si="4"/>
        <v/>
      </c>
      <c r="C62" s="143"/>
      <c r="D62" s="143"/>
      <c r="E62" s="143"/>
      <c r="F62" s="144"/>
      <c r="G62" s="18" t="str">
        <f t="shared" si="2"/>
        <v/>
      </c>
      <c r="H62" s="18" t="str">
        <f t="shared" si="3"/>
        <v/>
      </c>
      <c r="K62"/>
      <c r="L62"/>
      <c r="M62"/>
    </row>
    <row r="63" spans="2:13" x14ac:dyDescent="0.25">
      <c r="B63" s="142" t="str">
        <f t="shared" si="4"/>
        <v/>
      </c>
      <c r="C63" s="143"/>
      <c r="D63" s="143"/>
      <c r="E63" s="143"/>
      <c r="F63" s="144"/>
      <c r="G63" s="18" t="str">
        <f t="shared" si="2"/>
        <v/>
      </c>
      <c r="H63" s="18" t="str">
        <f t="shared" si="3"/>
        <v/>
      </c>
      <c r="K63"/>
      <c r="L63"/>
      <c r="M63"/>
    </row>
    <row r="64" spans="2:13" x14ac:dyDescent="0.25">
      <c r="B64" s="142" t="str">
        <f t="shared" si="4"/>
        <v/>
      </c>
      <c r="C64" s="143"/>
      <c r="D64" s="143"/>
      <c r="E64" s="143"/>
      <c r="F64" s="144"/>
      <c r="G64" s="18" t="str">
        <f t="shared" si="2"/>
        <v/>
      </c>
      <c r="H64" s="18" t="str">
        <f t="shared" si="3"/>
        <v/>
      </c>
      <c r="K64"/>
      <c r="L64"/>
      <c r="M64"/>
    </row>
    <row r="65" spans="2:13" x14ac:dyDescent="0.25">
      <c r="B65" s="142" t="str">
        <f t="shared" si="4"/>
        <v/>
      </c>
      <c r="C65" s="143"/>
      <c r="D65" s="143"/>
      <c r="E65" s="143"/>
      <c r="F65" s="144"/>
      <c r="G65" s="18" t="str">
        <f t="shared" si="2"/>
        <v/>
      </c>
      <c r="H65" s="18" t="str">
        <f t="shared" si="3"/>
        <v/>
      </c>
      <c r="K65"/>
      <c r="L65"/>
      <c r="M65"/>
    </row>
    <row r="66" spans="2:13" x14ac:dyDescent="0.25">
      <c r="B66" s="142" t="str">
        <f t="shared" si="4"/>
        <v/>
      </c>
      <c r="C66" s="143"/>
      <c r="D66" s="143"/>
      <c r="E66" s="143"/>
      <c r="F66" s="144"/>
      <c r="G66" s="18" t="str">
        <f t="shared" si="2"/>
        <v/>
      </c>
      <c r="H66" s="18" t="str">
        <f t="shared" si="3"/>
        <v/>
      </c>
      <c r="K66"/>
      <c r="L66"/>
      <c r="M66"/>
    </row>
    <row r="67" spans="2:13" x14ac:dyDescent="0.25">
      <c r="B67" s="142" t="str">
        <f t="shared" si="4"/>
        <v/>
      </c>
      <c r="C67" s="143"/>
      <c r="D67" s="143"/>
      <c r="E67" s="143"/>
      <c r="F67" s="144"/>
      <c r="G67" s="18" t="str">
        <f t="shared" si="2"/>
        <v/>
      </c>
      <c r="H67" s="18" t="str">
        <f t="shared" si="3"/>
        <v/>
      </c>
      <c r="K67"/>
      <c r="L67"/>
      <c r="M67"/>
    </row>
    <row r="68" spans="2:13" x14ac:dyDescent="0.25">
      <c r="B68" s="142" t="str">
        <f t="shared" si="4"/>
        <v/>
      </c>
      <c r="C68" s="143"/>
      <c r="D68" s="143"/>
      <c r="E68" s="143"/>
      <c r="F68" s="144"/>
      <c r="G68" s="18" t="str">
        <f t="shared" si="2"/>
        <v/>
      </c>
      <c r="H68" s="18" t="str">
        <f t="shared" si="3"/>
        <v/>
      </c>
      <c r="K68"/>
      <c r="L68"/>
      <c r="M68"/>
    </row>
    <row r="69" spans="2:13" x14ac:dyDescent="0.25">
      <c r="B69" s="142" t="str">
        <f t="shared" si="4"/>
        <v/>
      </c>
      <c r="C69" s="143"/>
      <c r="D69" s="143"/>
      <c r="E69" s="143"/>
      <c r="F69" s="144"/>
      <c r="G69" s="18" t="str">
        <f t="shared" si="2"/>
        <v/>
      </c>
      <c r="H69" s="18" t="str">
        <f t="shared" si="3"/>
        <v/>
      </c>
      <c r="K69"/>
      <c r="L69"/>
      <c r="M69"/>
    </row>
    <row r="70" spans="2:13" x14ac:dyDescent="0.25">
      <c r="B70" s="142" t="str">
        <f t="shared" si="4"/>
        <v/>
      </c>
      <c r="C70" s="143"/>
      <c r="D70" s="143"/>
      <c r="E70" s="143"/>
      <c r="F70" s="144"/>
      <c r="G70" s="18" t="str">
        <f t="shared" si="2"/>
        <v/>
      </c>
      <c r="H70" s="18" t="str">
        <f t="shared" si="3"/>
        <v/>
      </c>
      <c r="K70"/>
      <c r="L70"/>
      <c r="M70"/>
    </row>
    <row r="71" spans="2:13" x14ac:dyDescent="0.25">
      <c r="B71" s="142" t="str">
        <f t="shared" si="4"/>
        <v/>
      </c>
      <c r="C71" s="143"/>
      <c r="D71" s="143"/>
      <c r="E71" s="143"/>
      <c r="F71" s="144"/>
      <c r="G71" s="18" t="str">
        <f t="shared" si="2"/>
        <v/>
      </c>
      <c r="H71" s="18" t="str">
        <f t="shared" si="3"/>
        <v/>
      </c>
      <c r="K71"/>
      <c r="L71"/>
      <c r="M71"/>
    </row>
    <row r="72" spans="2:13" x14ac:dyDescent="0.25">
      <c r="B72" s="142" t="str">
        <f t="shared" si="4"/>
        <v/>
      </c>
      <c r="C72" s="143"/>
      <c r="D72" s="143"/>
      <c r="E72" s="143"/>
      <c r="F72" s="144"/>
      <c r="G72" s="18" t="str">
        <f t="shared" si="2"/>
        <v/>
      </c>
      <c r="H72" s="18" t="str">
        <f t="shared" si="3"/>
        <v/>
      </c>
      <c r="K72"/>
      <c r="L72"/>
      <c r="M72"/>
    </row>
    <row r="73" spans="2:13" x14ac:dyDescent="0.25">
      <c r="B73" s="142" t="str">
        <f t="shared" si="4"/>
        <v/>
      </c>
      <c r="C73" s="143"/>
      <c r="D73" s="143"/>
      <c r="E73" s="143"/>
      <c r="F73" s="144"/>
      <c r="G73" s="18" t="str">
        <f t="shared" si="2"/>
        <v/>
      </c>
      <c r="H73" s="18" t="str">
        <f t="shared" si="3"/>
        <v/>
      </c>
      <c r="K73"/>
      <c r="L73"/>
      <c r="M73"/>
    </row>
    <row r="74" spans="2:13" x14ac:dyDescent="0.25">
      <c r="B74" s="142" t="str">
        <f t="shared" si="4"/>
        <v/>
      </c>
      <c r="C74" s="143"/>
      <c r="D74" s="143"/>
      <c r="E74" s="143"/>
      <c r="F74" s="144"/>
      <c r="G74" s="18" t="str">
        <f t="shared" si="2"/>
        <v/>
      </c>
      <c r="H74" s="18" t="str">
        <f t="shared" si="3"/>
        <v/>
      </c>
      <c r="K74"/>
      <c r="L74"/>
      <c r="M74"/>
    </row>
    <row r="75" spans="2:13" x14ac:dyDescent="0.25">
      <c r="B75" s="142" t="str">
        <f t="shared" si="4"/>
        <v/>
      </c>
      <c r="C75" s="143"/>
      <c r="D75" s="143"/>
      <c r="E75" s="143"/>
      <c r="F75" s="144"/>
      <c r="G75" s="18" t="str">
        <f t="shared" si="2"/>
        <v/>
      </c>
      <c r="H75" s="18" t="str">
        <f t="shared" si="3"/>
        <v/>
      </c>
      <c r="K75"/>
      <c r="L75"/>
      <c r="M75"/>
    </row>
    <row r="76" spans="2:13" x14ac:dyDescent="0.25">
      <c r="B76" s="142" t="str">
        <f t="shared" si="4"/>
        <v/>
      </c>
      <c r="C76" s="143"/>
      <c r="D76" s="143"/>
      <c r="E76" s="143"/>
      <c r="F76" s="144"/>
      <c r="G76" s="18" t="str">
        <f t="shared" si="2"/>
        <v/>
      </c>
      <c r="H76" s="18" t="str">
        <f t="shared" si="3"/>
        <v/>
      </c>
      <c r="K76"/>
      <c r="L76"/>
      <c r="M76"/>
    </row>
    <row r="77" spans="2:13" x14ac:dyDescent="0.25">
      <c r="B77" s="142" t="str">
        <f t="shared" si="4"/>
        <v/>
      </c>
      <c r="C77" s="143"/>
      <c r="D77" s="143"/>
      <c r="E77" s="143"/>
      <c r="F77" s="144"/>
      <c r="G77" s="18" t="str">
        <f t="shared" si="2"/>
        <v/>
      </c>
      <c r="H77" s="18" t="str">
        <f t="shared" si="3"/>
        <v/>
      </c>
      <c r="K77"/>
      <c r="L77"/>
      <c r="M77"/>
    </row>
    <row r="78" spans="2:13" x14ac:dyDescent="0.25">
      <c r="B78" s="142" t="str">
        <f t="shared" si="4"/>
        <v/>
      </c>
      <c r="C78" s="143"/>
      <c r="D78" s="143"/>
      <c r="E78" s="143"/>
      <c r="F78" s="144"/>
      <c r="G78" s="18" t="str">
        <f t="shared" si="2"/>
        <v/>
      </c>
      <c r="H78" s="18" t="str">
        <f t="shared" si="3"/>
        <v/>
      </c>
      <c r="K78"/>
      <c r="L78"/>
      <c r="M78"/>
    </row>
    <row r="79" spans="2:13" x14ac:dyDescent="0.25">
      <c r="B79" s="142" t="str">
        <f t="shared" si="4"/>
        <v/>
      </c>
      <c r="C79" s="143"/>
      <c r="D79" s="143"/>
      <c r="E79" s="143"/>
      <c r="F79" s="144"/>
      <c r="G79" s="18" t="str">
        <f t="shared" si="2"/>
        <v/>
      </c>
      <c r="H79" s="18" t="str">
        <f t="shared" si="3"/>
        <v/>
      </c>
      <c r="K79"/>
      <c r="L79"/>
      <c r="M79"/>
    </row>
    <row r="80" spans="2:13" x14ac:dyDescent="0.25">
      <c r="B80" s="142" t="str">
        <f t="shared" si="4"/>
        <v/>
      </c>
      <c r="C80" s="143"/>
      <c r="D80" s="143"/>
      <c r="E80" s="143"/>
      <c r="F80" s="144"/>
      <c r="G80" s="18" t="str">
        <f t="shared" si="2"/>
        <v/>
      </c>
      <c r="H80" s="18" t="str">
        <f t="shared" si="3"/>
        <v/>
      </c>
      <c r="K80"/>
      <c r="L80"/>
      <c r="M80"/>
    </row>
    <row r="81" spans="2:13" x14ac:dyDescent="0.25">
      <c r="B81" s="142" t="str">
        <f t="shared" si="4"/>
        <v/>
      </c>
      <c r="C81" s="143"/>
      <c r="D81" s="143"/>
      <c r="E81" s="143"/>
      <c r="F81" s="144"/>
      <c r="G81" s="18" t="str">
        <f t="shared" si="2"/>
        <v/>
      </c>
      <c r="H81" s="18" t="str">
        <f t="shared" si="3"/>
        <v/>
      </c>
      <c r="K81"/>
      <c r="L81"/>
      <c r="M81"/>
    </row>
    <row r="82" spans="2:13" x14ac:dyDescent="0.25">
      <c r="B82" s="142" t="str">
        <f t="shared" si="4"/>
        <v/>
      </c>
      <c r="C82" s="143"/>
      <c r="D82" s="143"/>
      <c r="E82" s="143"/>
      <c r="F82" s="144"/>
      <c r="G82" s="18" t="str">
        <f t="shared" si="2"/>
        <v/>
      </c>
      <c r="H82" s="18" t="str">
        <f t="shared" si="3"/>
        <v/>
      </c>
      <c r="K82"/>
      <c r="L82"/>
      <c r="M82"/>
    </row>
    <row r="83" spans="2:13" x14ac:dyDescent="0.25">
      <c r="B83" s="142" t="str">
        <f t="shared" si="4"/>
        <v/>
      </c>
      <c r="C83" s="143"/>
      <c r="D83" s="143"/>
      <c r="E83" s="143"/>
      <c r="F83" s="144"/>
      <c r="G83" s="18" t="str">
        <f t="shared" si="2"/>
        <v/>
      </c>
      <c r="H83" s="18" t="str">
        <f t="shared" si="3"/>
        <v/>
      </c>
      <c r="K83"/>
      <c r="L83"/>
      <c r="M83"/>
    </row>
    <row r="84" spans="2:13" x14ac:dyDescent="0.25">
      <c r="B84" s="142" t="str">
        <f t="shared" si="4"/>
        <v/>
      </c>
      <c r="C84" s="143"/>
      <c r="D84" s="143"/>
      <c r="E84" s="143"/>
      <c r="F84" s="144"/>
      <c r="G84" s="18" t="str">
        <f t="shared" si="2"/>
        <v/>
      </c>
      <c r="H84" s="18" t="str">
        <f t="shared" si="3"/>
        <v/>
      </c>
      <c r="K84"/>
      <c r="L84"/>
      <c r="M84"/>
    </row>
    <row r="85" spans="2:13" x14ac:dyDescent="0.25">
      <c r="B85" s="142" t="str">
        <f t="shared" si="4"/>
        <v/>
      </c>
      <c r="C85" s="143"/>
      <c r="D85" s="143"/>
      <c r="E85" s="143"/>
      <c r="F85" s="144"/>
      <c r="G85" s="18" t="str">
        <f t="shared" si="2"/>
        <v/>
      </c>
      <c r="H85" s="18" t="str">
        <f t="shared" si="3"/>
        <v/>
      </c>
      <c r="K85"/>
      <c r="L85"/>
      <c r="M85"/>
    </row>
    <row r="86" spans="2:13" x14ac:dyDescent="0.25">
      <c r="B86" s="142" t="str">
        <f t="shared" si="4"/>
        <v/>
      </c>
      <c r="C86" s="143"/>
      <c r="D86" s="143"/>
      <c r="E86" s="143"/>
      <c r="F86" s="144"/>
      <c r="G86" s="18" t="str">
        <f t="shared" si="2"/>
        <v/>
      </c>
      <c r="H86" s="18" t="str">
        <f t="shared" si="3"/>
        <v/>
      </c>
      <c r="K86"/>
      <c r="L86"/>
      <c r="M86"/>
    </row>
    <row r="87" spans="2:13" x14ac:dyDescent="0.25">
      <c r="B87" s="142" t="str">
        <f t="shared" si="4"/>
        <v/>
      </c>
      <c r="C87" s="143"/>
      <c r="D87" s="143"/>
      <c r="E87" s="143"/>
      <c r="F87" s="144"/>
      <c r="G87" s="18" t="str">
        <f t="shared" si="2"/>
        <v/>
      </c>
      <c r="H87" s="18" t="str">
        <f t="shared" si="3"/>
        <v/>
      </c>
      <c r="K87"/>
      <c r="L87"/>
      <c r="M87"/>
    </row>
    <row r="88" spans="2:13" x14ac:dyDescent="0.25">
      <c r="B88" s="142" t="str">
        <f t="shared" si="4"/>
        <v/>
      </c>
      <c r="C88" s="143"/>
      <c r="D88" s="143"/>
      <c r="E88" s="143"/>
      <c r="F88" s="144"/>
      <c r="G88" s="18" t="str">
        <f t="shared" si="2"/>
        <v/>
      </c>
      <c r="H88" s="18" t="str">
        <f t="shared" si="3"/>
        <v/>
      </c>
      <c r="K88"/>
      <c r="L88"/>
      <c r="M88"/>
    </row>
    <row r="89" spans="2:13" x14ac:dyDescent="0.25">
      <c r="B89" s="142" t="str">
        <f t="shared" si="4"/>
        <v/>
      </c>
      <c r="C89" s="143"/>
      <c r="D89" s="143"/>
      <c r="E89" s="143"/>
      <c r="F89" s="144"/>
      <c r="G89" s="18" t="str">
        <f t="shared" si="2"/>
        <v/>
      </c>
      <c r="H89" s="18" t="str">
        <f t="shared" si="3"/>
        <v/>
      </c>
      <c r="K89"/>
      <c r="L89"/>
      <c r="M89"/>
    </row>
    <row r="90" spans="2:13" x14ac:dyDescent="0.25">
      <c r="B90" s="142" t="str">
        <f t="shared" si="4"/>
        <v/>
      </c>
      <c r="C90" s="143"/>
      <c r="D90" s="143"/>
      <c r="E90" s="143"/>
      <c r="F90" s="144"/>
      <c r="G90" s="18" t="str">
        <f t="shared" si="2"/>
        <v/>
      </c>
      <c r="H90" s="18" t="str">
        <f t="shared" si="3"/>
        <v/>
      </c>
      <c r="K90"/>
      <c r="L90"/>
      <c r="M90"/>
    </row>
    <row r="91" spans="2:13" x14ac:dyDescent="0.25">
      <c r="B91" s="142" t="str">
        <f t="shared" si="4"/>
        <v/>
      </c>
      <c r="C91" s="143"/>
      <c r="D91" s="143"/>
      <c r="E91" s="143"/>
      <c r="F91" s="144"/>
      <c r="G91" s="18" t="str">
        <f t="shared" si="2"/>
        <v/>
      </c>
      <c r="H91" s="18" t="str">
        <f t="shared" si="3"/>
        <v/>
      </c>
      <c r="K91"/>
      <c r="L91"/>
      <c r="M91"/>
    </row>
    <row r="92" spans="2:13" x14ac:dyDescent="0.25">
      <c r="B92" s="142" t="str">
        <f t="shared" si="4"/>
        <v/>
      </c>
      <c r="C92" s="143"/>
      <c r="D92" s="143"/>
      <c r="E92" s="143"/>
      <c r="F92" s="144"/>
      <c r="G92" s="18" t="str">
        <f t="shared" si="2"/>
        <v/>
      </c>
      <c r="H92" s="18" t="str">
        <f t="shared" si="3"/>
        <v/>
      </c>
      <c r="K92"/>
      <c r="L92"/>
      <c r="M92"/>
    </row>
    <row r="93" spans="2:13" x14ac:dyDescent="0.25">
      <c r="B93" s="142" t="str">
        <f t="shared" si="4"/>
        <v/>
      </c>
      <c r="C93" s="143"/>
      <c r="D93" s="143"/>
      <c r="E93" s="143"/>
      <c r="F93" s="144"/>
      <c r="G93" s="18" t="str">
        <f t="shared" si="2"/>
        <v/>
      </c>
      <c r="H93" s="18" t="str">
        <f t="shared" si="3"/>
        <v/>
      </c>
      <c r="K93"/>
      <c r="L93"/>
      <c r="M93"/>
    </row>
    <row r="94" spans="2:13" x14ac:dyDescent="0.25">
      <c r="B94" s="142" t="str">
        <f t="shared" si="4"/>
        <v/>
      </c>
      <c r="C94" s="143"/>
      <c r="D94" s="143"/>
      <c r="E94" s="143"/>
      <c r="F94" s="144"/>
      <c r="G94" s="18" t="str">
        <f t="shared" si="2"/>
        <v/>
      </c>
      <c r="H94" s="18" t="str">
        <f t="shared" si="3"/>
        <v/>
      </c>
      <c r="K94"/>
      <c r="L94"/>
      <c r="M94"/>
    </row>
    <row r="95" spans="2:13" x14ac:dyDescent="0.25">
      <c r="B95" s="142" t="str">
        <f t="shared" si="4"/>
        <v/>
      </c>
      <c r="C95" s="143"/>
      <c r="D95" s="143"/>
      <c r="E95" s="143"/>
      <c r="F95" s="144"/>
      <c r="G95" s="18" t="str">
        <f t="shared" si="2"/>
        <v/>
      </c>
      <c r="H95" s="18" t="str">
        <f t="shared" si="3"/>
        <v/>
      </c>
      <c r="K95"/>
      <c r="L95"/>
      <c r="M95"/>
    </row>
    <row r="96" spans="2:13" x14ac:dyDescent="0.25">
      <c r="B96" s="142" t="str">
        <f t="shared" si="4"/>
        <v/>
      </c>
      <c r="C96" s="143"/>
      <c r="D96" s="143"/>
      <c r="E96" s="143"/>
      <c r="F96" s="144"/>
      <c r="G96" s="18" t="str">
        <f t="shared" si="2"/>
        <v/>
      </c>
      <c r="H96" s="18" t="str">
        <f t="shared" si="3"/>
        <v/>
      </c>
      <c r="K96"/>
      <c r="L96"/>
      <c r="M96"/>
    </row>
    <row r="97" spans="2:13" x14ac:dyDescent="0.25">
      <c r="B97" s="142" t="str">
        <f t="shared" si="4"/>
        <v/>
      </c>
      <c r="C97" s="143"/>
      <c r="D97" s="143"/>
      <c r="E97" s="143"/>
      <c r="F97" s="144"/>
      <c r="G97" s="18" t="str">
        <f t="shared" si="2"/>
        <v/>
      </c>
      <c r="H97" s="18" t="str">
        <f t="shared" si="3"/>
        <v/>
      </c>
      <c r="K97"/>
      <c r="L97"/>
      <c r="M97"/>
    </row>
    <row r="98" spans="2:13" x14ac:dyDescent="0.25">
      <c r="B98" s="142" t="str">
        <f t="shared" si="4"/>
        <v/>
      </c>
      <c r="C98" s="143"/>
      <c r="D98" s="143"/>
      <c r="E98" s="143"/>
      <c r="F98" s="144"/>
      <c r="G98" s="18" t="str">
        <f t="shared" si="2"/>
        <v/>
      </c>
      <c r="H98" s="18" t="str">
        <f t="shared" si="3"/>
        <v/>
      </c>
      <c r="K98"/>
      <c r="L98"/>
      <c r="M98"/>
    </row>
    <row r="99" spans="2:13" x14ac:dyDescent="0.25">
      <c r="B99" s="142" t="str">
        <f t="shared" si="4"/>
        <v/>
      </c>
      <c r="C99" s="143"/>
      <c r="D99" s="143"/>
      <c r="E99" s="143"/>
      <c r="F99" s="144"/>
      <c r="G99" s="18" t="str">
        <f t="shared" ref="G99:H162" si="5">IF($K72="","",L72)</f>
        <v/>
      </c>
      <c r="H99" s="18" t="str">
        <f t="shared" si="5"/>
        <v/>
      </c>
      <c r="K99"/>
      <c r="L99"/>
      <c r="M99"/>
    </row>
    <row r="100" spans="2:13" x14ac:dyDescent="0.25">
      <c r="B100" s="142" t="str">
        <f t="shared" ref="B100:B163" si="6">IF($K73="","",K73)</f>
        <v/>
      </c>
      <c r="C100" s="143"/>
      <c r="D100" s="143"/>
      <c r="E100" s="143"/>
      <c r="F100" s="144"/>
      <c r="G100" s="18" t="str">
        <f t="shared" si="5"/>
        <v/>
      </c>
      <c r="H100" s="18" t="str">
        <f t="shared" si="5"/>
        <v/>
      </c>
      <c r="K100"/>
      <c r="L100"/>
      <c r="M100"/>
    </row>
    <row r="101" spans="2:13" x14ac:dyDescent="0.25">
      <c r="B101" s="142" t="str">
        <f t="shared" si="6"/>
        <v/>
      </c>
      <c r="C101" s="143"/>
      <c r="D101" s="143"/>
      <c r="E101" s="143"/>
      <c r="F101" s="144"/>
      <c r="G101" s="18" t="str">
        <f t="shared" si="5"/>
        <v/>
      </c>
      <c r="H101" s="18" t="str">
        <f t="shared" si="5"/>
        <v/>
      </c>
      <c r="K101"/>
      <c r="L101"/>
      <c r="M101"/>
    </row>
    <row r="102" spans="2:13" x14ac:dyDescent="0.25">
      <c r="B102" s="142" t="str">
        <f t="shared" si="6"/>
        <v/>
      </c>
      <c r="C102" s="143"/>
      <c r="D102" s="143"/>
      <c r="E102" s="143"/>
      <c r="F102" s="144"/>
      <c r="G102" s="18" t="str">
        <f t="shared" si="5"/>
        <v/>
      </c>
      <c r="H102" s="18" t="str">
        <f t="shared" si="5"/>
        <v/>
      </c>
      <c r="K102"/>
      <c r="L102"/>
      <c r="M102"/>
    </row>
    <row r="103" spans="2:13" x14ac:dyDescent="0.25">
      <c r="B103" s="142" t="str">
        <f t="shared" si="6"/>
        <v/>
      </c>
      <c r="C103" s="143"/>
      <c r="D103" s="143"/>
      <c r="E103" s="143"/>
      <c r="F103" s="144"/>
      <c r="G103" s="18" t="str">
        <f t="shared" si="5"/>
        <v/>
      </c>
      <c r="H103" s="18" t="str">
        <f t="shared" si="5"/>
        <v/>
      </c>
      <c r="K103"/>
      <c r="L103"/>
      <c r="M103"/>
    </row>
    <row r="104" spans="2:13" x14ac:dyDescent="0.25">
      <c r="B104" s="142" t="str">
        <f t="shared" si="6"/>
        <v/>
      </c>
      <c r="C104" s="143"/>
      <c r="D104" s="143"/>
      <c r="E104" s="143"/>
      <c r="F104" s="144"/>
      <c r="G104" s="18" t="str">
        <f t="shared" si="5"/>
        <v/>
      </c>
      <c r="H104" s="18" t="str">
        <f t="shared" si="5"/>
        <v/>
      </c>
      <c r="K104"/>
      <c r="L104"/>
      <c r="M104"/>
    </row>
    <row r="105" spans="2:13" x14ac:dyDescent="0.25">
      <c r="B105" s="142" t="str">
        <f t="shared" si="6"/>
        <v/>
      </c>
      <c r="C105" s="143"/>
      <c r="D105" s="143"/>
      <c r="E105" s="143"/>
      <c r="F105" s="144"/>
      <c r="G105" s="18" t="str">
        <f t="shared" si="5"/>
        <v/>
      </c>
      <c r="H105" s="18" t="str">
        <f t="shared" si="5"/>
        <v/>
      </c>
      <c r="K105"/>
      <c r="L105"/>
      <c r="M105"/>
    </row>
    <row r="106" spans="2:13" x14ac:dyDescent="0.25">
      <c r="B106" s="142" t="str">
        <f t="shared" si="6"/>
        <v/>
      </c>
      <c r="C106" s="143"/>
      <c r="D106" s="143"/>
      <c r="E106" s="143"/>
      <c r="F106" s="144"/>
      <c r="G106" s="18" t="str">
        <f t="shared" si="5"/>
        <v/>
      </c>
      <c r="H106" s="18" t="str">
        <f t="shared" si="5"/>
        <v/>
      </c>
      <c r="K106"/>
      <c r="L106"/>
      <c r="M106"/>
    </row>
    <row r="107" spans="2:13" x14ac:dyDescent="0.25">
      <c r="B107" s="142" t="str">
        <f t="shared" si="6"/>
        <v/>
      </c>
      <c r="C107" s="143"/>
      <c r="D107" s="143"/>
      <c r="E107" s="143"/>
      <c r="F107" s="144"/>
      <c r="G107" s="18" t="str">
        <f t="shared" si="5"/>
        <v/>
      </c>
      <c r="H107" s="18" t="str">
        <f t="shared" si="5"/>
        <v/>
      </c>
      <c r="K107"/>
      <c r="L107"/>
      <c r="M107"/>
    </row>
    <row r="108" spans="2:13" x14ac:dyDescent="0.25">
      <c r="B108" s="142" t="str">
        <f t="shared" si="6"/>
        <v/>
      </c>
      <c r="C108" s="143"/>
      <c r="D108" s="143"/>
      <c r="E108" s="143"/>
      <c r="F108" s="144"/>
      <c r="G108" s="18" t="str">
        <f t="shared" si="5"/>
        <v/>
      </c>
      <c r="H108" s="18" t="str">
        <f t="shared" si="5"/>
        <v/>
      </c>
      <c r="K108"/>
      <c r="L108"/>
      <c r="M108"/>
    </row>
    <row r="109" spans="2:13" x14ac:dyDescent="0.25">
      <c r="B109" s="142" t="str">
        <f t="shared" si="6"/>
        <v/>
      </c>
      <c r="C109" s="143"/>
      <c r="D109" s="143"/>
      <c r="E109" s="143"/>
      <c r="F109" s="144"/>
      <c r="G109" s="18" t="str">
        <f t="shared" si="5"/>
        <v/>
      </c>
      <c r="H109" s="18" t="str">
        <f t="shared" si="5"/>
        <v/>
      </c>
      <c r="K109"/>
      <c r="L109"/>
      <c r="M109"/>
    </row>
    <row r="110" spans="2:13" x14ac:dyDescent="0.25">
      <c r="B110" s="142" t="str">
        <f t="shared" si="6"/>
        <v/>
      </c>
      <c r="C110" s="143"/>
      <c r="D110" s="143"/>
      <c r="E110" s="143"/>
      <c r="F110" s="144"/>
      <c r="G110" s="18" t="str">
        <f t="shared" si="5"/>
        <v/>
      </c>
      <c r="H110" s="18" t="str">
        <f t="shared" si="5"/>
        <v/>
      </c>
      <c r="K110"/>
      <c r="L110"/>
      <c r="M110"/>
    </row>
    <row r="111" spans="2:13" x14ac:dyDescent="0.25">
      <c r="B111" s="142" t="str">
        <f t="shared" si="6"/>
        <v/>
      </c>
      <c r="C111" s="143"/>
      <c r="D111" s="143"/>
      <c r="E111" s="143"/>
      <c r="F111" s="144"/>
      <c r="G111" s="18" t="str">
        <f t="shared" si="5"/>
        <v/>
      </c>
      <c r="H111" s="18" t="str">
        <f t="shared" si="5"/>
        <v/>
      </c>
      <c r="K111"/>
      <c r="L111"/>
      <c r="M111"/>
    </row>
    <row r="112" spans="2:13" x14ac:dyDescent="0.25">
      <c r="B112" s="142" t="str">
        <f t="shared" si="6"/>
        <v/>
      </c>
      <c r="C112" s="143"/>
      <c r="D112" s="143"/>
      <c r="E112" s="143"/>
      <c r="F112" s="144"/>
      <c r="G112" s="18" t="str">
        <f t="shared" si="5"/>
        <v/>
      </c>
      <c r="H112" s="18" t="str">
        <f t="shared" si="5"/>
        <v/>
      </c>
      <c r="K112"/>
      <c r="L112"/>
      <c r="M112"/>
    </row>
    <row r="113" spans="2:13" x14ac:dyDescent="0.25">
      <c r="B113" s="142" t="str">
        <f t="shared" si="6"/>
        <v/>
      </c>
      <c r="C113" s="143"/>
      <c r="D113" s="143"/>
      <c r="E113" s="143"/>
      <c r="F113" s="144"/>
      <c r="G113" s="18" t="str">
        <f t="shared" si="5"/>
        <v/>
      </c>
      <c r="H113" s="18" t="str">
        <f t="shared" si="5"/>
        <v/>
      </c>
      <c r="K113"/>
      <c r="L113"/>
      <c r="M113"/>
    </row>
    <row r="114" spans="2:13" x14ac:dyDescent="0.25">
      <c r="B114" s="142" t="str">
        <f t="shared" si="6"/>
        <v/>
      </c>
      <c r="C114" s="143"/>
      <c r="D114" s="143"/>
      <c r="E114" s="143"/>
      <c r="F114" s="144"/>
      <c r="G114" s="18" t="str">
        <f t="shared" si="5"/>
        <v/>
      </c>
      <c r="H114" s="18" t="str">
        <f t="shared" si="5"/>
        <v/>
      </c>
      <c r="K114"/>
      <c r="L114"/>
      <c r="M114"/>
    </row>
    <row r="115" spans="2:13" x14ac:dyDescent="0.25">
      <c r="B115" s="142" t="str">
        <f t="shared" si="6"/>
        <v/>
      </c>
      <c r="C115" s="143"/>
      <c r="D115" s="143"/>
      <c r="E115" s="143"/>
      <c r="F115" s="144"/>
      <c r="G115" s="18" t="str">
        <f t="shared" si="5"/>
        <v/>
      </c>
      <c r="H115" s="18" t="str">
        <f t="shared" si="5"/>
        <v/>
      </c>
      <c r="K115"/>
      <c r="L115"/>
      <c r="M115"/>
    </row>
    <row r="116" spans="2:13" x14ac:dyDescent="0.25">
      <c r="B116" s="142" t="str">
        <f t="shared" si="6"/>
        <v/>
      </c>
      <c r="C116" s="143"/>
      <c r="D116" s="143"/>
      <c r="E116" s="143"/>
      <c r="F116" s="144"/>
      <c r="G116" s="18" t="str">
        <f t="shared" si="5"/>
        <v/>
      </c>
      <c r="H116" s="18" t="str">
        <f t="shared" si="5"/>
        <v/>
      </c>
      <c r="K116"/>
      <c r="L116"/>
      <c r="M116"/>
    </row>
    <row r="117" spans="2:13" x14ac:dyDescent="0.25">
      <c r="B117" s="142" t="str">
        <f t="shared" si="6"/>
        <v/>
      </c>
      <c r="C117" s="143"/>
      <c r="D117" s="143"/>
      <c r="E117" s="143"/>
      <c r="F117" s="144"/>
      <c r="G117" s="18" t="str">
        <f t="shared" si="5"/>
        <v/>
      </c>
      <c r="H117" s="18" t="str">
        <f t="shared" si="5"/>
        <v/>
      </c>
      <c r="K117"/>
      <c r="L117"/>
      <c r="M117"/>
    </row>
    <row r="118" spans="2:13" x14ac:dyDescent="0.25">
      <c r="B118" s="142" t="str">
        <f t="shared" si="6"/>
        <v/>
      </c>
      <c r="C118" s="143"/>
      <c r="D118" s="143"/>
      <c r="E118" s="143"/>
      <c r="F118" s="144"/>
      <c r="G118" s="18" t="str">
        <f t="shared" si="5"/>
        <v/>
      </c>
      <c r="H118" s="18" t="str">
        <f t="shared" si="5"/>
        <v/>
      </c>
      <c r="K118"/>
      <c r="L118"/>
      <c r="M118"/>
    </row>
    <row r="119" spans="2:13" x14ac:dyDescent="0.25">
      <c r="B119" s="142" t="str">
        <f t="shared" si="6"/>
        <v/>
      </c>
      <c r="C119" s="143"/>
      <c r="D119" s="143"/>
      <c r="E119" s="143"/>
      <c r="F119" s="144"/>
      <c r="G119" s="18" t="str">
        <f t="shared" si="5"/>
        <v/>
      </c>
      <c r="H119" s="18" t="str">
        <f t="shared" si="5"/>
        <v/>
      </c>
      <c r="K119"/>
      <c r="L119"/>
      <c r="M119"/>
    </row>
    <row r="120" spans="2:13" x14ac:dyDescent="0.25">
      <c r="B120" s="142" t="str">
        <f t="shared" si="6"/>
        <v/>
      </c>
      <c r="C120" s="143"/>
      <c r="D120" s="143"/>
      <c r="E120" s="143"/>
      <c r="F120" s="144"/>
      <c r="G120" s="18" t="str">
        <f t="shared" si="5"/>
        <v/>
      </c>
      <c r="H120" s="18" t="str">
        <f t="shared" si="5"/>
        <v/>
      </c>
      <c r="K120"/>
      <c r="L120"/>
      <c r="M120"/>
    </row>
    <row r="121" spans="2:13" x14ac:dyDescent="0.25">
      <c r="B121" s="142" t="str">
        <f t="shared" si="6"/>
        <v/>
      </c>
      <c r="C121" s="143"/>
      <c r="D121" s="143"/>
      <c r="E121" s="143"/>
      <c r="F121" s="144"/>
      <c r="G121" s="18" t="str">
        <f t="shared" si="5"/>
        <v/>
      </c>
      <c r="H121" s="18" t="str">
        <f t="shared" si="5"/>
        <v/>
      </c>
      <c r="K121"/>
      <c r="L121"/>
      <c r="M121"/>
    </row>
    <row r="122" spans="2:13" x14ac:dyDescent="0.25">
      <c r="B122" s="142" t="str">
        <f t="shared" si="6"/>
        <v/>
      </c>
      <c r="C122" s="143"/>
      <c r="D122" s="143"/>
      <c r="E122" s="143"/>
      <c r="F122" s="144"/>
      <c r="G122" s="18" t="str">
        <f t="shared" si="5"/>
        <v/>
      </c>
      <c r="H122" s="18" t="str">
        <f t="shared" si="5"/>
        <v/>
      </c>
      <c r="K122"/>
      <c r="L122"/>
      <c r="M122"/>
    </row>
    <row r="123" spans="2:13" x14ac:dyDescent="0.25">
      <c r="B123" s="142" t="str">
        <f t="shared" si="6"/>
        <v/>
      </c>
      <c r="C123" s="143"/>
      <c r="D123" s="143"/>
      <c r="E123" s="143"/>
      <c r="F123" s="144"/>
      <c r="G123" s="18" t="str">
        <f t="shared" si="5"/>
        <v/>
      </c>
      <c r="H123" s="18" t="str">
        <f t="shared" si="5"/>
        <v/>
      </c>
      <c r="K123"/>
      <c r="L123"/>
      <c r="M123"/>
    </row>
    <row r="124" spans="2:13" x14ac:dyDescent="0.25">
      <c r="B124" s="142" t="str">
        <f t="shared" si="6"/>
        <v/>
      </c>
      <c r="C124" s="143"/>
      <c r="D124" s="143"/>
      <c r="E124" s="143"/>
      <c r="F124" s="144"/>
      <c r="G124" s="18" t="str">
        <f t="shared" si="5"/>
        <v/>
      </c>
      <c r="H124" s="18" t="str">
        <f t="shared" si="5"/>
        <v/>
      </c>
      <c r="K124"/>
      <c r="L124"/>
      <c r="M124"/>
    </row>
    <row r="125" spans="2:13" x14ac:dyDescent="0.25">
      <c r="B125" s="142" t="str">
        <f t="shared" si="6"/>
        <v/>
      </c>
      <c r="C125" s="143"/>
      <c r="D125" s="143"/>
      <c r="E125" s="143"/>
      <c r="F125" s="144"/>
      <c r="G125" s="18" t="str">
        <f t="shared" si="5"/>
        <v/>
      </c>
      <c r="H125" s="18" t="str">
        <f t="shared" si="5"/>
        <v/>
      </c>
      <c r="K125"/>
      <c r="L125"/>
      <c r="M125"/>
    </row>
    <row r="126" spans="2:13" x14ac:dyDescent="0.25">
      <c r="B126" s="142" t="str">
        <f t="shared" si="6"/>
        <v/>
      </c>
      <c r="C126" s="143"/>
      <c r="D126" s="143"/>
      <c r="E126" s="143"/>
      <c r="F126" s="144"/>
      <c r="G126" s="18" t="str">
        <f t="shared" si="5"/>
        <v/>
      </c>
      <c r="H126" s="18" t="str">
        <f t="shared" si="5"/>
        <v/>
      </c>
      <c r="K126"/>
      <c r="L126"/>
      <c r="M126"/>
    </row>
    <row r="127" spans="2:13" x14ac:dyDescent="0.25">
      <c r="B127" s="142" t="str">
        <f t="shared" si="6"/>
        <v/>
      </c>
      <c r="C127" s="143"/>
      <c r="D127" s="143"/>
      <c r="E127" s="143"/>
      <c r="F127" s="144"/>
      <c r="G127" s="18" t="str">
        <f t="shared" si="5"/>
        <v/>
      </c>
      <c r="H127" s="18" t="str">
        <f t="shared" si="5"/>
        <v/>
      </c>
      <c r="K127"/>
      <c r="L127"/>
      <c r="M127"/>
    </row>
    <row r="128" spans="2:13" x14ac:dyDescent="0.25">
      <c r="B128" s="142" t="str">
        <f t="shared" si="6"/>
        <v/>
      </c>
      <c r="C128" s="143"/>
      <c r="D128" s="143"/>
      <c r="E128" s="143"/>
      <c r="F128" s="144"/>
      <c r="G128" s="18" t="str">
        <f t="shared" si="5"/>
        <v/>
      </c>
      <c r="H128" s="18" t="str">
        <f t="shared" si="5"/>
        <v/>
      </c>
      <c r="K128"/>
      <c r="L128"/>
      <c r="M128"/>
    </row>
    <row r="129" spans="2:13" x14ac:dyDescent="0.25">
      <c r="B129" s="142" t="str">
        <f t="shared" si="6"/>
        <v/>
      </c>
      <c r="C129" s="143"/>
      <c r="D129" s="143"/>
      <c r="E129" s="143"/>
      <c r="F129" s="144"/>
      <c r="G129" s="18" t="str">
        <f t="shared" si="5"/>
        <v/>
      </c>
      <c r="H129" s="18" t="str">
        <f t="shared" si="5"/>
        <v/>
      </c>
      <c r="K129"/>
      <c r="L129"/>
      <c r="M129"/>
    </row>
    <row r="130" spans="2:13" x14ac:dyDescent="0.25">
      <c r="B130" s="142" t="str">
        <f t="shared" si="6"/>
        <v/>
      </c>
      <c r="C130" s="143"/>
      <c r="D130" s="143"/>
      <c r="E130" s="143"/>
      <c r="F130" s="144"/>
      <c r="G130" s="18" t="str">
        <f t="shared" si="5"/>
        <v/>
      </c>
      <c r="H130" s="18" t="str">
        <f t="shared" si="5"/>
        <v/>
      </c>
      <c r="K130"/>
      <c r="L130"/>
      <c r="M130"/>
    </row>
    <row r="131" spans="2:13" x14ac:dyDescent="0.25">
      <c r="B131" s="142" t="str">
        <f t="shared" si="6"/>
        <v/>
      </c>
      <c r="C131" s="143"/>
      <c r="D131" s="143"/>
      <c r="E131" s="143"/>
      <c r="F131" s="144"/>
      <c r="G131" s="18" t="str">
        <f t="shared" si="5"/>
        <v/>
      </c>
      <c r="H131" s="18" t="str">
        <f t="shared" si="5"/>
        <v/>
      </c>
    </row>
    <row r="132" spans="2:13" x14ac:dyDescent="0.25">
      <c r="B132" s="142" t="str">
        <f t="shared" si="6"/>
        <v/>
      </c>
      <c r="C132" s="143"/>
      <c r="D132" s="143"/>
      <c r="E132" s="143"/>
      <c r="F132" s="144"/>
      <c r="G132" s="18" t="str">
        <f t="shared" si="5"/>
        <v/>
      </c>
      <c r="H132" s="18" t="str">
        <f t="shared" si="5"/>
        <v/>
      </c>
    </row>
    <row r="133" spans="2:13" x14ac:dyDescent="0.25">
      <c r="B133" s="142" t="str">
        <f t="shared" si="6"/>
        <v/>
      </c>
      <c r="C133" s="143"/>
      <c r="D133" s="143"/>
      <c r="E133" s="143"/>
      <c r="F133" s="144"/>
      <c r="G133" s="18" t="str">
        <f t="shared" si="5"/>
        <v/>
      </c>
      <c r="H133" s="18" t="str">
        <f t="shared" si="5"/>
        <v/>
      </c>
    </row>
    <row r="134" spans="2:13" x14ac:dyDescent="0.25">
      <c r="B134" s="142" t="str">
        <f t="shared" si="6"/>
        <v/>
      </c>
      <c r="C134" s="143"/>
      <c r="D134" s="143"/>
      <c r="E134" s="143"/>
      <c r="F134" s="144"/>
      <c r="G134" s="18" t="str">
        <f t="shared" si="5"/>
        <v/>
      </c>
      <c r="H134" s="18" t="str">
        <f t="shared" si="5"/>
        <v/>
      </c>
    </row>
    <row r="135" spans="2:13" x14ac:dyDescent="0.25">
      <c r="B135" s="142" t="str">
        <f t="shared" si="6"/>
        <v/>
      </c>
      <c r="C135" s="143"/>
      <c r="D135" s="143"/>
      <c r="E135" s="143"/>
      <c r="F135" s="144"/>
      <c r="G135" s="18" t="str">
        <f t="shared" si="5"/>
        <v/>
      </c>
      <c r="H135" s="18" t="str">
        <f t="shared" si="5"/>
        <v/>
      </c>
    </row>
    <row r="136" spans="2:13" x14ac:dyDescent="0.25">
      <c r="B136" s="142" t="str">
        <f t="shared" si="6"/>
        <v/>
      </c>
      <c r="C136" s="143"/>
      <c r="D136" s="143"/>
      <c r="E136" s="143"/>
      <c r="F136" s="144"/>
      <c r="G136" s="18" t="str">
        <f t="shared" si="5"/>
        <v/>
      </c>
      <c r="H136" s="18" t="str">
        <f t="shared" si="5"/>
        <v/>
      </c>
    </row>
    <row r="137" spans="2:13" x14ac:dyDescent="0.25">
      <c r="B137" s="142" t="str">
        <f t="shared" si="6"/>
        <v/>
      </c>
      <c r="C137" s="143"/>
      <c r="D137" s="143"/>
      <c r="E137" s="143"/>
      <c r="F137" s="144"/>
      <c r="G137" s="18" t="str">
        <f t="shared" si="5"/>
        <v/>
      </c>
      <c r="H137" s="18" t="str">
        <f t="shared" si="5"/>
        <v/>
      </c>
    </row>
    <row r="138" spans="2:13" x14ac:dyDescent="0.25">
      <c r="B138" s="142" t="str">
        <f t="shared" si="6"/>
        <v/>
      </c>
      <c r="C138" s="143"/>
      <c r="D138" s="143"/>
      <c r="E138" s="143"/>
      <c r="F138" s="144"/>
      <c r="G138" s="18" t="str">
        <f t="shared" si="5"/>
        <v/>
      </c>
      <c r="H138" s="18" t="str">
        <f t="shared" si="5"/>
        <v/>
      </c>
    </row>
    <row r="139" spans="2:13" x14ac:dyDescent="0.25">
      <c r="B139" s="142" t="str">
        <f t="shared" si="6"/>
        <v/>
      </c>
      <c r="C139" s="143"/>
      <c r="D139" s="143"/>
      <c r="E139" s="143"/>
      <c r="F139" s="144"/>
      <c r="G139" s="18" t="str">
        <f t="shared" si="5"/>
        <v/>
      </c>
      <c r="H139" s="18" t="str">
        <f t="shared" si="5"/>
        <v/>
      </c>
    </row>
    <row r="140" spans="2:13" x14ac:dyDescent="0.25">
      <c r="B140" s="142" t="str">
        <f t="shared" si="6"/>
        <v/>
      </c>
      <c r="C140" s="143"/>
      <c r="D140" s="143"/>
      <c r="E140" s="143"/>
      <c r="F140" s="144"/>
      <c r="G140" s="18" t="str">
        <f t="shared" si="5"/>
        <v/>
      </c>
      <c r="H140" s="18" t="str">
        <f t="shared" si="5"/>
        <v/>
      </c>
    </row>
    <row r="141" spans="2:13" x14ac:dyDescent="0.25">
      <c r="B141" s="142" t="str">
        <f t="shared" si="6"/>
        <v/>
      </c>
      <c r="C141" s="143"/>
      <c r="D141" s="143"/>
      <c r="E141" s="143"/>
      <c r="F141" s="144"/>
      <c r="G141" s="18" t="str">
        <f t="shared" si="5"/>
        <v/>
      </c>
      <c r="H141" s="18" t="str">
        <f t="shared" si="5"/>
        <v/>
      </c>
    </row>
    <row r="142" spans="2:13" x14ac:dyDescent="0.25">
      <c r="B142" s="142" t="str">
        <f t="shared" si="6"/>
        <v/>
      </c>
      <c r="C142" s="143"/>
      <c r="D142" s="143"/>
      <c r="E142" s="143"/>
      <c r="F142" s="144"/>
      <c r="G142" s="18" t="str">
        <f t="shared" si="5"/>
        <v/>
      </c>
      <c r="H142" s="18" t="str">
        <f t="shared" si="5"/>
        <v/>
      </c>
    </row>
    <row r="143" spans="2:13" x14ac:dyDescent="0.25">
      <c r="B143" s="142" t="str">
        <f t="shared" si="6"/>
        <v/>
      </c>
      <c r="C143" s="143"/>
      <c r="D143" s="143"/>
      <c r="E143" s="143"/>
      <c r="F143" s="144"/>
      <c r="G143" s="18" t="str">
        <f t="shared" si="5"/>
        <v/>
      </c>
      <c r="H143" s="18" t="str">
        <f t="shared" si="5"/>
        <v/>
      </c>
    </row>
    <row r="144" spans="2:13" x14ac:dyDescent="0.25">
      <c r="B144" s="142" t="str">
        <f t="shared" si="6"/>
        <v/>
      </c>
      <c r="C144" s="143"/>
      <c r="D144" s="143"/>
      <c r="E144" s="143"/>
      <c r="F144" s="144"/>
      <c r="G144" s="18" t="str">
        <f t="shared" si="5"/>
        <v/>
      </c>
      <c r="H144" s="18" t="str">
        <f t="shared" si="5"/>
        <v/>
      </c>
    </row>
    <row r="145" spans="2:8" x14ac:dyDescent="0.25">
      <c r="B145" s="142" t="str">
        <f t="shared" si="6"/>
        <v/>
      </c>
      <c r="C145" s="143"/>
      <c r="D145" s="143"/>
      <c r="E145" s="143"/>
      <c r="F145" s="144"/>
      <c r="G145" s="18" t="str">
        <f t="shared" si="5"/>
        <v/>
      </c>
      <c r="H145" s="18" t="str">
        <f t="shared" si="5"/>
        <v/>
      </c>
    </row>
    <row r="146" spans="2:8" x14ac:dyDescent="0.25">
      <c r="B146" s="142" t="str">
        <f t="shared" si="6"/>
        <v/>
      </c>
      <c r="C146" s="143"/>
      <c r="D146" s="143"/>
      <c r="E146" s="143"/>
      <c r="F146" s="144"/>
      <c r="G146" s="18" t="str">
        <f t="shared" si="5"/>
        <v/>
      </c>
      <c r="H146" s="18" t="str">
        <f t="shared" si="5"/>
        <v/>
      </c>
    </row>
    <row r="147" spans="2:8" x14ac:dyDescent="0.25">
      <c r="B147" s="142" t="str">
        <f t="shared" si="6"/>
        <v/>
      </c>
      <c r="C147" s="143"/>
      <c r="D147" s="143"/>
      <c r="E147" s="143"/>
      <c r="F147" s="144"/>
      <c r="G147" s="18" t="str">
        <f t="shared" si="5"/>
        <v/>
      </c>
      <c r="H147" s="18" t="str">
        <f t="shared" si="5"/>
        <v/>
      </c>
    </row>
    <row r="148" spans="2:8" x14ac:dyDescent="0.25">
      <c r="B148" s="142" t="str">
        <f t="shared" si="6"/>
        <v/>
      </c>
      <c r="C148" s="143"/>
      <c r="D148" s="143"/>
      <c r="E148" s="143"/>
      <c r="F148" s="144"/>
      <c r="G148" s="18" t="str">
        <f t="shared" si="5"/>
        <v/>
      </c>
      <c r="H148" s="18" t="str">
        <f t="shared" si="5"/>
        <v/>
      </c>
    </row>
    <row r="149" spans="2:8" x14ac:dyDescent="0.25">
      <c r="B149" s="142" t="str">
        <f t="shared" si="6"/>
        <v/>
      </c>
      <c r="C149" s="143"/>
      <c r="D149" s="143"/>
      <c r="E149" s="143"/>
      <c r="F149" s="144"/>
      <c r="G149" s="18" t="str">
        <f t="shared" si="5"/>
        <v/>
      </c>
      <c r="H149" s="18" t="str">
        <f t="shared" si="5"/>
        <v/>
      </c>
    </row>
    <row r="150" spans="2:8" x14ac:dyDescent="0.25">
      <c r="B150" s="142" t="str">
        <f t="shared" si="6"/>
        <v/>
      </c>
      <c r="C150" s="143"/>
      <c r="D150" s="143"/>
      <c r="E150" s="143"/>
      <c r="F150" s="144"/>
      <c r="G150" s="18" t="str">
        <f t="shared" si="5"/>
        <v/>
      </c>
      <c r="H150" s="18" t="str">
        <f t="shared" si="5"/>
        <v/>
      </c>
    </row>
    <row r="151" spans="2:8" x14ac:dyDescent="0.25">
      <c r="B151" s="142" t="str">
        <f t="shared" si="6"/>
        <v/>
      </c>
      <c r="C151" s="143"/>
      <c r="D151" s="143"/>
      <c r="E151" s="143"/>
      <c r="F151" s="144"/>
      <c r="G151" s="18" t="str">
        <f t="shared" si="5"/>
        <v/>
      </c>
      <c r="H151" s="18" t="str">
        <f t="shared" si="5"/>
        <v/>
      </c>
    </row>
    <row r="152" spans="2:8" x14ac:dyDescent="0.25">
      <c r="B152" s="142" t="str">
        <f t="shared" si="6"/>
        <v/>
      </c>
      <c r="C152" s="143"/>
      <c r="D152" s="143"/>
      <c r="E152" s="143"/>
      <c r="F152" s="144"/>
      <c r="G152" s="18" t="str">
        <f t="shared" si="5"/>
        <v/>
      </c>
      <c r="H152" s="18" t="str">
        <f t="shared" si="5"/>
        <v/>
      </c>
    </row>
    <row r="153" spans="2:8" x14ac:dyDescent="0.25">
      <c r="B153" s="142" t="str">
        <f t="shared" si="6"/>
        <v/>
      </c>
      <c r="C153" s="143"/>
      <c r="D153" s="143"/>
      <c r="E153" s="143"/>
      <c r="F153" s="144"/>
      <c r="G153" s="18" t="str">
        <f t="shared" si="5"/>
        <v/>
      </c>
      <c r="H153" s="18" t="str">
        <f t="shared" si="5"/>
        <v/>
      </c>
    </row>
    <row r="154" spans="2:8" x14ac:dyDescent="0.25">
      <c r="B154" s="142" t="str">
        <f t="shared" si="6"/>
        <v/>
      </c>
      <c r="C154" s="143"/>
      <c r="D154" s="143"/>
      <c r="E154" s="143"/>
      <c r="F154" s="144"/>
      <c r="G154" s="18" t="str">
        <f t="shared" si="5"/>
        <v/>
      </c>
      <c r="H154" s="18" t="str">
        <f t="shared" si="5"/>
        <v/>
      </c>
    </row>
    <row r="155" spans="2:8" x14ac:dyDescent="0.25">
      <c r="B155" s="142" t="str">
        <f t="shared" si="6"/>
        <v/>
      </c>
      <c r="C155" s="143"/>
      <c r="D155" s="143"/>
      <c r="E155" s="143"/>
      <c r="F155" s="144"/>
      <c r="G155" s="18" t="str">
        <f t="shared" si="5"/>
        <v/>
      </c>
      <c r="H155" s="18" t="str">
        <f t="shared" si="5"/>
        <v/>
      </c>
    </row>
    <row r="156" spans="2:8" x14ac:dyDescent="0.25">
      <c r="B156" s="142" t="str">
        <f t="shared" si="6"/>
        <v/>
      </c>
      <c r="C156" s="143"/>
      <c r="D156" s="143"/>
      <c r="E156" s="143"/>
      <c r="F156" s="144"/>
      <c r="G156" s="18" t="str">
        <f t="shared" si="5"/>
        <v/>
      </c>
      <c r="H156" s="18" t="str">
        <f t="shared" si="5"/>
        <v/>
      </c>
    </row>
    <row r="157" spans="2:8" x14ac:dyDescent="0.25">
      <c r="B157" s="142" t="str">
        <f t="shared" si="6"/>
        <v/>
      </c>
      <c r="C157" s="143"/>
      <c r="D157" s="143"/>
      <c r="E157" s="143"/>
      <c r="F157" s="144"/>
      <c r="G157" s="18" t="str">
        <f t="shared" si="5"/>
        <v/>
      </c>
      <c r="H157" s="18" t="str">
        <f t="shared" si="5"/>
        <v/>
      </c>
    </row>
    <row r="158" spans="2:8" x14ac:dyDescent="0.25">
      <c r="B158" s="142" t="str">
        <f t="shared" si="6"/>
        <v/>
      </c>
      <c r="C158" s="143"/>
      <c r="D158" s="143"/>
      <c r="E158" s="143"/>
      <c r="F158" s="144"/>
      <c r="G158" s="18" t="str">
        <f t="shared" si="5"/>
        <v/>
      </c>
      <c r="H158" s="18" t="str">
        <f t="shared" si="5"/>
        <v/>
      </c>
    </row>
    <row r="159" spans="2:8" x14ac:dyDescent="0.25">
      <c r="B159" s="142" t="str">
        <f t="shared" si="6"/>
        <v/>
      </c>
      <c r="C159" s="143"/>
      <c r="D159" s="143"/>
      <c r="E159" s="143"/>
      <c r="F159" s="144"/>
      <c r="G159" s="18" t="str">
        <f t="shared" si="5"/>
        <v/>
      </c>
      <c r="H159" s="18" t="str">
        <f t="shared" si="5"/>
        <v/>
      </c>
    </row>
    <row r="160" spans="2:8" x14ac:dyDescent="0.25">
      <c r="B160" s="142" t="str">
        <f t="shared" si="6"/>
        <v/>
      </c>
      <c r="C160" s="143"/>
      <c r="D160" s="143"/>
      <c r="E160" s="143"/>
      <c r="F160" s="144"/>
      <c r="G160" s="18" t="str">
        <f t="shared" si="5"/>
        <v/>
      </c>
      <c r="H160" s="18" t="str">
        <f t="shared" si="5"/>
        <v/>
      </c>
    </row>
    <row r="161" spans="2:8" x14ac:dyDescent="0.25">
      <c r="B161" s="142" t="str">
        <f t="shared" si="6"/>
        <v/>
      </c>
      <c r="C161" s="143"/>
      <c r="D161" s="143"/>
      <c r="E161" s="143"/>
      <c r="F161" s="144"/>
      <c r="G161" s="18" t="str">
        <f t="shared" si="5"/>
        <v/>
      </c>
      <c r="H161" s="18" t="str">
        <f t="shared" si="5"/>
        <v/>
      </c>
    </row>
    <row r="162" spans="2:8" x14ac:dyDescent="0.25">
      <c r="B162" s="142" t="str">
        <f t="shared" si="6"/>
        <v/>
      </c>
      <c r="C162" s="143"/>
      <c r="D162" s="143"/>
      <c r="E162" s="143"/>
      <c r="F162" s="144"/>
      <c r="G162" s="18" t="str">
        <f t="shared" si="5"/>
        <v/>
      </c>
      <c r="H162" s="18" t="str">
        <f t="shared" si="5"/>
        <v/>
      </c>
    </row>
    <row r="163" spans="2:8" x14ac:dyDescent="0.25">
      <c r="B163" s="142" t="str">
        <f t="shared" si="6"/>
        <v/>
      </c>
      <c r="C163" s="143"/>
      <c r="D163" s="143"/>
      <c r="E163" s="143"/>
      <c r="F163" s="144"/>
      <c r="G163" s="18" t="str">
        <f t="shared" ref="G163:H226" si="7">IF($K136="","",L136)</f>
        <v/>
      </c>
      <c r="H163" s="18" t="str">
        <f t="shared" si="7"/>
        <v/>
      </c>
    </row>
    <row r="164" spans="2:8" x14ac:dyDescent="0.25">
      <c r="B164" s="142" t="str">
        <f t="shared" ref="B164:B227" si="8">IF($K137="","",K137)</f>
        <v/>
      </c>
      <c r="C164" s="143"/>
      <c r="D164" s="143"/>
      <c r="E164" s="143"/>
      <c r="F164" s="144"/>
      <c r="G164" s="18" t="str">
        <f t="shared" si="7"/>
        <v/>
      </c>
      <c r="H164" s="18" t="str">
        <f t="shared" si="7"/>
        <v/>
      </c>
    </row>
    <row r="165" spans="2:8" x14ac:dyDescent="0.25">
      <c r="B165" s="142" t="str">
        <f t="shared" si="8"/>
        <v/>
      </c>
      <c r="C165" s="143"/>
      <c r="D165" s="143"/>
      <c r="E165" s="143"/>
      <c r="F165" s="144"/>
      <c r="G165" s="18" t="str">
        <f t="shared" si="7"/>
        <v/>
      </c>
      <c r="H165" s="18" t="str">
        <f t="shared" si="7"/>
        <v/>
      </c>
    </row>
    <row r="166" spans="2:8" x14ac:dyDescent="0.25">
      <c r="B166" s="142" t="str">
        <f t="shared" si="8"/>
        <v/>
      </c>
      <c r="C166" s="143"/>
      <c r="D166" s="143"/>
      <c r="E166" s="143"/>
      <c r="F166" s="144"/>
      <c r="G166" s="18" t="str">
        <f t="shared" si="7"/>
        <v/>
      </c>
      <c r="H166" s="18" t="str">
        <f t="shared" si="7"/>
        <v/>
      </c>
    </row>
    <row r="167" spans="2:8" x14ac:dyDescent="0.25">
      <c r="B167" s="142" t="str">
        <f t="shared" si="8"/>
        <v/>
      </c>
      <c r="C167" s="143"/>
      <c r="D167" s="143"/>
      <c r="E167" s="143"/>
      <c r="F167" s="144"/>
      <c r="G167" s="18" t="str">
        <f t="shared" si="7"/>
        <v/>
      </c>
      <c r="H167" s="18" t="str">
        <f t="shared" si="7"/>
        <v/>
      </c>
    </row>
    <row r="168" spans="2:8" x14ac:dyDescent="0.25">
      <c r="B168" s="142" t="str">
        <f t="shared" si="8"/>
        <v/>
      </c>
      <c r="C168" s="143"/>
      <c r="D168" s="143"/>
      <c r="E168" s="143"/>
      <c r="F168" s="144"/>
      <c r="G168" s="18" t="str">
        <f t="shared" si="7"/>
        <v/>
      </c>
      <c r="H168" s="18" t="str">
        <f t="shared" si="7"/>
        <v/>
      </c>
    </row>
    <row r="169" spans="2:8" x14ac:dyDescent="0.25">
      <c r="B169" s="142" t="str">
        <f t="shared" si="8"/>
        <v/>
      </c>
      <c r="C169" s="143"/>
      <c r="D169" s="143"/>
      <c r="E169" s="143"/>
      <c r="F169" s="144"/>
      <c r="G169" s="18" t="str">
        <f t="shared" si="7"/>
        <v/>
      </c>
      <c r="H169" s="18" t="str">
        <f t="shared" si="7"/>
        <v/>
      </c>
    </row>
    <row r="170" spans="2:8" x14ac:dyDescent="0.25">
      <c r="B170" s="142" t="str">
        <f t="shared" si="8"/>
        <v/>
      </c>
      <c r="C170" s="143"/>
      <c r="D170" s="143"/>
      <c r="E170" s="143"/>
      <c r="F170" s="144"/>
      <c r="G170" s="18" t="str">
        <f t="shared" si="7"/>
        <v/>
      </c>
      <c r="H170" s="18" t="str">
        <f t="shared" si="7"/>
        <v/>
      </c>
    </row>
    <row r="171" spans="2:8" x14ac:dyDescent="0.25">
      <c r="B171" s="142" t="str">
        <f t="shared" si="8"/>
        <v/>
      </c>
      <c r="C171" s="143"/>
      <c r="D171" s="143"/>
      <c r="E171" s="143"/>
      <c r="F171" s="144"/>
      <c r="G171" s="18" t="str">
        <f t="shared" si="7"/>
        <v/>
      </c>
      <c r="H171" s="18" t="str">
        <f t="shared" si="7"/>
        <v/>
      </c>
    </row>
    <row r="172" spans="2:8" x14ac:dyDescent="0.25">
      <c r="B172" s="142" t="str">
        <f t="shared" si="8"/>
        <v/>
      </c>
      <c r="C172" s="143"/>
      <c r="D172" s="143"/>
      <c r="E172" s="143"/>
      <c r="F172" s="144"/>
      <c r="G172" s="18" t="str">
        <f t="shared" si="7"/>
        <v/>
      </c>
      <c r="H172" s="18" t="str">
        <f t="shared" si="7"/>
        <v/>
      </c>
    </row>
    <row r="173" spans="2:8" x14ac:dyDescent="0.25">
      <c r="B173" s="142" t="str">
        <f t="shared" si="8"/>
        <v/>
      </c>
      <c r="C173" s="143"/>
      <c r="D173" s="143"/>
      <c r="E173" s="143"/>
      <c r="F173" s="144"/>
      <c r="G173" s="18" t="str">
        <f t="shared" si="7"/>
        <v/>
      </c>
      <c r="H173" s="18" t="str">
        <f t="shared" si="7"/>
        <v/>
      </c>
    </row>
    <row r="174" spans="2:8" x14ac:dyDescent="0.25">
      <c r="B174" s="142" t="str">
        <f t="shared" si="8"/>
        <v/>
      </c>
      <c r="C174" s="143"/>
      <c r="D174" s="143"/>
      <c r="E174" s="143"/>
      <c r="F174" s="144"/>
      <c r="G174" s="18" t="str">
        <f t="shared" si="7"/>
        <v/>
      </c>
      <c r="H174" s="18" t="str">
        <f t="shared" si="7"/>
        <v/>
      </c>
    </row>
    <row r="175" spans="2:8" x14ac:dyDescent="0.25">
      <c r="B175" s="142" t="str">
        <f t="shared" si="8"/>
        <v/>
      </c>
      <c r="C175" s="143"/>
      <c r="D175" s="143"/>
      <c r="E175" s="143"/>
      <c r="F175" s="144"/>
      <c r="G175" s="18" t="str">
        <f t="shared" si="7"/>
        <v/>
      </c>
      <c r="H175" s="18" t="str">
        <f t="shared" si="7"/>
        <v/>
      </c>
    </row>
    <row r="176" spans="2:8" x14ac:dyDescent="0.25">
      <c r="B176" s="142" t="str">
        <f t="shared" si="8"/>
        <v/>
      </c>
      <c r="C176" s="143"/>
      <c r="D176" s="143"/>
      <c r="E176" s="143"/>
      <c r="F176" s="144"/>
      <c r="G176" s="18" t="str">
        <f t="shared" si="7"/>
        <v/>
      </c>
      <c r="H176" s="18" t="str">
        <f t="shared" si="7"/>
        <v/>
      </c>
    </row>
    <row r="177" spans="2:8" x14ac:dyDescent="0.25">
      <c r="B177" s="142" t="str">
        <f t="shared" si="8"/>
        <v/>
      </c>
      <c r="C177" s="143"/>
      <c r="D177" s="143"/>
      <c r="E177" s="143"/>
      <c r="F177" s="144"/>
      <c r="G177" s="18" t="str">
        <f t="shared" si="7"/>
        <v/>
      </c>
      <c r="H177" s="18" t="str">
        <f t="shared" si="7"/>
        <v/>
      </c>
    </row>
    <row r="178" spans="2:8" x14ac:dyDescent="0.25">
      <c r="B178" s="142" t="str">
        <f t="shared" si="8"/>
        <v/>
      </c>
      <c r="C178" s="143"/>
      <c r="D178" s="143"/>
      <c r="E178" s="143"/>
      <c r="F178" s="144"/>
      <c r="G178" s="18" t="str">
        <f t="shared" si="7"/>
        <v/>
      </c>
      <c r="H178" s="18" t="str">
        <f t="shared" si="7"/>
        <v/>
      </c>
    </row>
    <row r="179" spans="2:8" x14ac:dyDescent="0.25">
      <c r="B179" s="142" t="str">
        <f t="shared" si="8"/>
        <v/>
      </c>
      <c r="C179" s="143"/>
      <c r="D179" s="143"/>
      <c r="E179" s="143"/>
      <c r="F179" s="144"/>
      <c r="G179" s="18" t="str">
        <f t="shared" si="7"/>
        <v/>
      </c>
      <c r="H179" s="18" t="str">
        <f t="shared" si="7"/>
        <v/>
      </c>
    </row>
    <row r="180" spans="2:8" x14ac:dyDescent="0.25">
      <c r="B180" s="142" t="str">
        <f t="shared" si="8"/>
        <v/>
      </c>
      <c r="C180" s="143"/>
      <c r="D180" s="143"/>
      <c r="E180" s="143"/>
      <c r="F180" s="144"/>
      <c r="G180" s="18" t="str">
        <f t="shared" si="7"/>
        <v/>
      </c>
      <c r="H180" s="18" t="str">
        <f t="shared" si="7"/>
        <v/>
      </c>
    </row>
    <row r="181" spans="2:8" x14ac:dyDescent="0.25">
      <c r="B181" s="142" t="str">
        <f t="shared" si="8"/>
        <v/>
      </c>
      <c r="C181" s="143"/>
      <c r="D181" s="143"/>
      <c r="E181" s="143"/>
      <c r="F181" s="144"/>
      <c r="G181" s="18" t="str">
        <f t="shared" si="7"/>
        <v/>
      </c>
      <c r="H181" s="18" t="str">
        <f t="shared" si="7"/>
        <v/>
      </c>
    </row>
    <row r="182" spans="2:8" x14ac:dyDescent="0.25">
      <c r="B182" s="142" t="str">
        <f t="shared" si="8"/>
        <v/>
      </c>
      <c r="C182" s="143"/>
      <c r="D182" s="143"/>
      <c r="E182" s="143"/>
      <c r="F182" s="144"/>
      <c r="G182" s="18" t="str">
        <f t="shared" si="7"/>
        <v/>
      </c>
      <c r="H182" s="18" t="str">
        <f t="shared" si="7"/>
        <v/>
      </c>
    </row>
    <row r="183" spans="2:8" x14ac:dyDescent="0.25">
      <c r="B183" s="142" t="str">
        <f t="shared" si="8"/>
        <v/>
      </c>
      <c r="C183" s="143"/>
      <c r="D183" s="143"/>
      <c r="E183" s="143"/>
      <c r="F183" s="144"/>
      <c r="G183" s="18" t="str">
        <f t="shared" si="7"/>
        <v/>
      </c>
      <c r="H183" s="18" t="str">
        <f t="shared" si="7"/>
        <v/>
      </c>
    </row>
    <row r="184" spans="2:8" x14ac:dyDescent="0.25">
      <c r="B184" s="142" t="str">
        <f t="shared" si="8"/>
        <v/>
      </c>
      <c r="C184" s="143"/>
      <c r="D184" s="143"/>
      <c r="E184" s="143"/>
      <c r="F184" s="144"/>
      <c r="G184" s="18" t="str">
        <f t="shared" si="7"/>
        <v/>
      </c>
      <c r="H184" s="18" t="str">
        <f t="shared" si="7"/>
        <v/>
      </c>
    </row>
    <row r="185" spans="2:8" x14ac:dyDescent="0.25">
      <c r="B185" s="142" t="str">
        <f t="shared" si="8"/>
        <v/>
      </c>
      <c r="C185" s="143"/>
      <c r="D185" s="143"/>
      <c r="E185" s="143"/>
      <c r="F185" s="144"/>
      <c r="G185" s="18" t="str">
        <f t="shared" si="7"/>
        <v/>
      </c>
      <c r="H185" s="18" t="str">
        <f t="shared" si="7"/>
        <v/>
      </c>
    </row>
    <row r="186" spans="2:8" x14ac:dyDescent="0.25">
      <c r="B186" s="142" t="str">
        <f t="shared" si="8"/>
        <v/>
      </c>
      <c r="C186" s="143"/>
      <c r="D186" s="143"/>
      <c r="E186" s="143"/>
      <c r="F186" s="144"/>
      <c r="G186" s="18" t="str">
        <f t="shared" si="7"/>
        <v/>
      </c>
      <c r="H186" s="18" t="str">
        <f t="shared" si="7"/>
        <v/>
      </c>
    </row>
    <row r="187" spans="2:8" x14ac:dyDescent="0.25">
      <c r="B187" s="142" t="str">
        <f t="shared" si="8"/>
        <v/>
      </c>
      <c r="C187" s="143"/>
      <c r="D187" s="143"/>
      <c r="E187" s="143"/>
      <c r="F187" s="144"/>
      <c r="G187" s="18" t="str">
        <f t="shared" si="7"/>
        <v/>
      </c>
      <c r="H187" s="18" t="str">
        <f t="shared" si="7"/>
        <v/>
      </c>
    </row>
    <row r="188" spans="2:8" x14ac:dyDescent="0.25">
      <c r="B188" s="142" t="str">
        <f t="shared" si="8"/>
        <v/>
      </c>
      <c r="C188" s="143"/>
      <c r="D188" s="143"/>
      <c r="E188" s="143"/>
      <c r="F188" s="144"/>
      <c r="G188" s="18" t="str">
        <f t="shared" si="7"/>
        <v/>
      </c>
      <c r="H188" s="18" t="str">
        <f t="shared" si="7"/>
        <v/>
      </c>
    </row>
    <row r="189" spans="2:8" x14ac:dyDescent="0.25">
      <c r="B189" s="142" t="str">
        <f t="shared" si="8"/>
        <v/>
      </c>
      <c r="C189" s="143"/>
      <c r="D189" s="143"/>
      <c r="E189" s="143"/>
      <c r="F189" s="144"/>
      <c r="G189" s="18" t="str">
        <f t="shared" si="7"/>
        <v/>
      </c>
      <c r="H189" s="18" t="str">
        <f t="shared" si="7"/>
        <v/>
      </c>
    </row>
    <row r="190" spans="2:8" x14ac:dyDescent="0.25">
      <c r="B190" s="142" t="str">
        <f t="shared" si="8"/>
        <v/>
      </c>
      <c r="C190" s="143"/>
      <c r="D190" s="143"/>
      <c r="E190" s="143"/>
      <c r="F190" s="144"/>
      <c r="G190" s="18" t="str">
        <f t="shared" si="7"/>
        <v/>
      </c>
      <c r="H190" s="18" t="str">
        <f t="shared" si="7"/>
        <v/>
      </c>
    </row>
    <row r="191" spans="2:8" x14ac:dyDescent="0.25">
      <c r="B191" s="142" t="str">
        <f t="shared" si="8"/>
        <v/>
      </c>
      <c r="C191" s="143"/>
      <c r="D191" s="143"/>
      <c r="E191" s="143"/>
      <c r="F191" s="144"/>
      <c r="G191" s="18" t="str">
        <f t="shared" si="7"/>
        <v/>
      </c>
      <c r="H191" s="18" t="str">
        <f t="shared" si="7"/>
        <v/>
      </c>
    </row>
    <row r="192" spans="2:8" x14ac:dyDescent="0.25">
      <c r="B192" s="142" t="str">
        <f t="shared" si="8"/>
        <v/>
      </c>
      <c r="C192" s="143"/>
      <c r="D192" s="143"/>
      <c r="E192" s="143"/>
      <c r="F192" s="144"/>
      <c r="G192" s="18" t="str">
        <f t="shared" si="7"/>
        <v/>
      </c>
      <c r="H192" s="18" t="str">
        <f t="shared" si="7"/>
        <v/>
      </c>
    </row>
    <row r="193" spans="2:8" x14ac:dyDescent="0.25">
      <c r="B193" s="142" t="str">
        <f t="shared" si="8"/>
        <v/>
      </c>
      <c r="C193" s="143"/>
      <c r="D193" s="143"/>
      <c r="E193" s="143"/>
      <c r="F193" s="144"/>
      <c r="G193" s="18" t="str">
        <f t="shared" si="7"/>
        <v/>
      </c>
      <c r="H193" s="18" t="str">
        <f t="shared" si="7"/>
        <v/>
      </c>
    </row>
    <row r="194" spans="2:8" x14ac:dyDescent="0.25">
      <c r="B194" s="142" t="str">
        <f t="shared" si="8"/>
        <v/>
      </c>
      <c r="C194" s="143"/>
      <c r="D194" s="143"/>
      <c r="E194" s="143"/>
      <c r="F194" s="144"/>
      <c r="G194" s="18" t="str">
        <f t="shared" si="7"/>
        <v/>
      </c>
      <c r="H194" s="18" t="str">
        <f t="shared" si="7"/>
        <v/>
      </c>
    </row>
    <row r="195" spans="2:8" x14ac:dyDescent="0.25">
      <c r="B195" s="142" t="str">
        <f t="shared" si="8"/>
        <v/>
      </c>
      <c r="C195" s="143"/>
      <c r="D195" s="143"/>
      <c r="E195" s="143"/>
      <c r="F195" s="144"/>
      <c r="G195" s="18" t="str">
        <f t="shared" si="7"/>
        <v/>
      </c>
      <c r="H195" s="18" t="str">
        <f t="shared" si="7"/>
        <v/>
      </c>
    </row>
    <row r="196" spans="2:8" x14ac:dyDescent="0.25">
      <c r="B196" s="142" t="str">
        <f t="shared" si="8"/>
        <v/>
      </c>
      <c r="C196" s="143"/>
      <c r="D196" s="143"/>
      <c r="E196" s="143"/>
      <c r="F196" s="144"/>
      <c r="G196" s="18" t="str">
        <f t="shared" si="7"/>
        <v/>
      </c>
      <c r="H196" s="18" t="str">
        <f t="shared" si="7"/>
        <v/>
      </c>
    </row>
    <row r="197" spans="2:8" x14ac:dyDescent="0.25">
      <c r="B197" s="142" t="str">
        <f t="shared" si="8"/>
        <v/>
      </c>
      <c r="C197" s="143"/>
      <c r="D197" s="143"/>
      <c r="E197" s="143"/>
      <c r="F197" s="144"/>
      <c r="G197" s="18" t="str">
        <f t="shared" si="7"/>
        <v/>
      </c>
      <c r="H197" s="18" t="str">
        <f t="shared" si="7"/>
        <v/>
      </c>
    </row>
    <row r="198" spans="2:8" x14ac:dyDescent="0.25">
      <c r="B198" s="142" t="str">
        <f t="shared" si="8"/>
        <v/>
      </c>
      <c r="C198" s="143"/>
      <c r="D198" s="143"/>
      <c r="E198" s="143"/>
      <c r="F198" s="144"/>
      <c r="G198" s="18" t="str">
        <f t="shared" si="7"/>
        <v/>
      </c>
      <c r="H198" s="18" t="str">
        <f t="shared" si="7"/>
        <v/>
      </c>
    </row>
    <row r="199" spans="2:8" x14ac:dyDescent="0.25">
      <c r="B199" s="142" t="str">
        <f t="shared" si="8"/>
        <v/>
      </c>
      <c r="C199" s="143"/>
      <c r="D199" s="143"/>
      <c r="E199" s="143"/>
      <c r="F199" s="144"/>
      <c r="G199" s="18" t="str">
        <f t="shared" si="7"/>
        <v/>
      </c>
      <c r="H199" s="18" t="str">
        <f t="shared" si="7"/>
        <v/>
      </c>
    </row>
    <row r="200" spans="2:8" x14ac:dyDescent="0.25">
      <c r="B200" s="142" t="str">
        <f t="shared" si="8"/>
        <v/>
      </c>
      <c r="C200" s="143"/>
      <c r="D200" s="143"/>
      <c r="E200" s="143"/>
      <c r="F200" s="144"/>
      <c r="G200" s="18" t="str">
        <f t="shared" si="7"/>
        <v/>
      </c>
      <c r="H200" s="18" t="str">
        <f t="shared" si="7"/>
        <v/>
      </c>
    </row>
    <row r="201" spans="2:8" x14ac:dyDescent="0.25">
      <c r="B201" s="142" t="str">
        <f t="shared" si="8"/>
        <v/>
      </c>
      <c r="C201" s="143"/>
      <c r="D201" s="143"/>
      <c r="E201" s="143"/>
      <c r="F201" s="144"/>
      <c r="G201" s="18" t="str">
        <f t="shared" si="7"/>
        <v/>
      </c>
      <c r="H201" s="18" t="str">
        <f t="shared" si="7"/>
        <v/>
      </c>
    </row>
    <row r="202" spans="2:8" x14ac:dyDescent="0.25">
      <c r="B202" s="142" t="str">
        <f t="shared" si="8"/>
        <v/>
      </c>
      <c r="C202" s="143"/>
      <c r="D202" s="143"/>
      <c r="E202" s="143"/>
      <c r="F202" s="144"/>
      <c r="G202" s="18" t="str">
        <f t="shared" si="7"/>
        <v/>
      </c>
      <c r="H202" s="18" t="str">
        <f t="shared" si="7"/>
        <v/>
      </c>
    </row>
    <row r="203" spans="2:8" x14ac:dyDescent="0.25">
      <c r="B203" s="142" t="str">
        <f t="shared" si="8"/>
        <v/>
      </c>
      <c r="C203" s="143"/>
      <c r="D203" s="143"/>
      <c r="E203" s="143"/>
      <c r="F203" s="144"/>
      <c r="G203" s="18" t="str">
        <f t="shared" si="7"/>
        <v/>
      </c>
      <c r="H203" s="18" t="str">
        <f t="shared" si="7"/>
        <v/>
      </c>
    </row>
    <row r="204" spans="2:8" x14ac:dyDescent="0.25">
      <c r="B204" s="142" t="str">
        <f t="shared" si="8"/>
        <v/>
      </c>
      <c r="C204" s="143"/>
      <c r="D204" s="143"/>
      <c r="E204" s="143"/>
      <c r="F204" s="144"/>
      <c r="G204" s="18" t="str">
        <f t="shared" si="7"/>
        <v/>
      </c>
      <c r="H204" s="18" t="str">
        <f t="shared" si="7"/>
        <v/>
      </c>
    </row>
    <row r="205" spans="2:8" x14ac:dyDescent="0.25">
      <c r="B205" s="142" t="str">
        <f t="shared" si="8"/>
        <v/>
      </c>
      <c r="C205" s="143"/>
      <c r="D205" s="143"/>
      <c r="E205" s="143"/>
      <c r="F205" s="144"/>
      <c r="G205" s="18" t="str">
        <f t="shared" si="7"/>
        <v/>
      </c>
      <c r="H205" s="18" t="str">
        <f t="shared" si="7"/>
        <v/>
      </c>
    </row>
    <row r="206" spans="2:8" x14ac:dyDescent="0.25">
      <c r="B206" s="142" t="str">
        <f t="shared" si="8"/>
        <v/>
      </c>
      <c r="C206" s="143"/>
      <c r="D206" s="143"/>
      <c r="E206" s="143"/>
      <c r="F206" s="144"/>
      <c r="G206" s="18" t="str">
        <f t="shared" si="7"/>
        <v/>
      </c>
      <c r="H206" s="18" t="str">
        <f t="shared" si="7"/>
        <v/>
      </c>
    </row>
    <row r="207" spans="2:8" x14ac:dyDescent="0.25">
      <c r="B207" s="142" t="str">
        <f t="shared" si="8"/>
        <v/>
      </c>
      <c r="C207" s="143"/>
      <c r="D207" s="143"/>
      <c r="E207" s="143"/>
      <c r="F207" s="144"/>
      <c r="G207" s="18" t="str">
        <f t="shared" si="7"/>
        <v/>
      </c>
      <c r="H207" s="18" t="str">
        <f t="shared" si="7"/>
        <v/>
      </c>
    </row>
    <row r="208" spans="2:8" x14ac:dyDescent="0.25">
      <c r="B208" s="142" t="str">
        <f t="shared" si="8"/>
        <v/>
      </c>
      <c r="C208" s="143"/>
      <c r="D208" s="143"/>
      <c r="E208" s="143"/>
      <c r="F208" s="144"/>
      <c r="G208" s="18" t="str">
        <f t="shared" si="7"/>
        <v/>
      </c>
      <c r="H208" s="18" t="str">
        <f t="shared" si="7"/>
        <v/>
      </c>
    </row>
    <row r="209" spans="2:8" x14ac:dyDescent="0.25">
      <c r="B209" s="142" t="str">
        <f t="shared" si="8"/>
        <v/>
      </c>
      <c r="C209" s="143"/>
      <c r="D209" s="143"/>
      <c r="E209" s="143"/>
      <c r="F209" s="144"/>
      <c r="G209" s="18" t="str">
        <f t="shared" si="7"/>
        <v/>
      </c>
      <c r="H209" s="18" t="str">
        <f t="shared" si="7"/>
        <v/>
      </c>
    </row>
    <row r="210" spans="2:8" x14ac:dyDescent="0.25">
      <c r="B210" s="142" t="str">
        <f t="shared" si="8"/>
        <v/>
      </c>
      <c r="C210" s="143"/>
      <c r="D210" s="143"/>
      <c r="E210" s="143"/>
      <c r="F210" s="144"/>
      <c r="G210" s="18" t="str">
        <f t="shared" si="7"/>
        <v/>
      </c>
      <c r="H210" s="18" t="str">
        <f t="shared" si="7"/>
        <v/>
      </c>
    </row>
    <row r="211" spans="2:8" x14ac:dyDescent="0.25">
      <c r="B211" s="142" t="str">
        <f t="shared" si="8"/>
        <v/>
      </c>
      <c r="C211" s="143"/>
      <c r="D211" s="143"/>
      <c r="E211" s="143"/>
      <c r="F211" s="144"/>
      <c r="G211" s="18" t="str">
        <f t="shared" si="7"/>
        <v/>
      </c>
      <c r="H211" s="18" t="str">
        <f t="shared" si="7"/>
        <v/>
      </c>
    </row>
    <row r="212" spans="2:8" x14ac:dyDescent="0.25">
      <c r="B212" s="142" t="str">
        <f t="shared" si="8"/>
        <v/>
      </c>
      <c r="C212" s="143"/>
      <c r="D212" s="143"/>
      <c r="E212" s="143"/>
      <c r="F212" s="144"/>
      <c r="G212" s="18" t="str">
        <f t="shared" si="7"/>
        <v/>
      </c>
      <c r="H212" s="18" t="str">
        <f t="shared" si="7"/>
        <v/>
      </c>
    </row>
    <row r="213" spans="2:8" x14ac:dyDescent="0.25">
      <c r="B213" s="142" t="str">
        <f t="shared" si="8"/>
        <v/>
      </c>
      <c r="C213" s="143"/>
      <c r="D213" s="143"/>
      <c r="E213" s="143"/>
      <c r="F213" s="144"/>
      <c r="G213" s="18" t="str">
        <f t="shared" si="7"/>
        <v/>
      </c>
      <c r="H213" s="18" t="str">
        <f t="shared" si="7"/>
        <v/>
      </c>
    </row>
    <row r="214" spans="2:8" x14ac:dyDescent="0.25">
      <c r="B214" s="142" t="str">
        <f t="shared" si="8"/>
        <v/>
      </c>
      <c r="C214" s="143"/>
      <c r="D214" s="143"/>
      <c r="E214" s="143"/>
      <c r="F214" s="144"/>
      <c r="G214" s="18" t="str">
        <f t="shared" si="7"/>
        <v/>
      </c>
      <c r="H214" s="18" t="str">
        <f t="shared" si="7"/>
        <v/>
      </c>
    </row>
    <row r="215" spans="2:8" x14ac:dyDescent="0.25">
      <c r="B215" s="142" t="str">
        <f t="shared" si="8"/>
        <v/>
      </c>
      <c r="C215" s="143"/>
      <c r="D215" s="143"/>
      <c r="E215" s="143"/>
      <c r="F215" s="144"/>
      <c r="G215" s="18" t="str">
        <f t="shared" si="7"/>
        <v/>
      </c>
      <c r="H215" s="18" t="str">
        <f t="shared" si="7"/>
        <v/>
      </c>
    </row>
    <row r="216" spans="2:8" x14ac:dyDescent="0.25">
      <c r="B216" s="142" t="str">
        <f t="shared" si="8"/>
        <v/>
      </c>
      <c r="C216" s="143"/>
      <c r="D216" s="143"/>
      <c r="E216" s="143"/>
      <c r="F216" s="144"/>
      <c r="G216" s="18" t="str">
        <f t="shared" si="7"/>
        <v/>
      </c>
      <c r="H216" s="18" t="str">
        <f t="shared" si="7"/>
        <v/>
      </c>
    </row>
    <row r="217" spans="2:8" x14ac:dyDescent="0.25">
      <c r="B217" s="142" t="str">
        <f t="shared" si="8"/>
        <v/>
      </c>
      <c r="C217" s="143"/>
      <c r="D217" s="143"/>
      <c r="E217" s="143"/>
      <c r="F217" s="144"/>
      <c r="G217" s="18" t="str">
        <f t="shared" si="7"/>
        <v/>
      </c>
      <c r="H217" s="18" t="str">
        <f t="shared" si="7"/>
        <v/>
      </c>
    </row>
    <row r="218" spans="2:8" x14ac:dyDescent="0.25">
      <c r="B218" s="142" t="str">
        <f t="shared" si="8"/>
        <v/>
      </c>
      <c r="C218" s="143"/>
      <c r="D218" s="143"/>
      <c r="E218" s="143"/>
      <c r="F218" s="144"/>
      <c r="G218" s="18" t="str">
        <f t="shared" si="7"/>
        <v/>
      </c>
      <c r="H218" s="18" t="str">
        <f t="shared" si="7"/>
        <v/>
      </c>
    </row>
    <row r="219" spans="2:8" x14ac:dyDescent="0.25">
      <c r="B219" s="142" t="str">
        <f t="shared" si="8"/>
        <v/>
      </c>
      <c r="C219" s="143"/>
      <c r="D219" s="143"/>
      <c r="E219" s="143"/>
      <c r="F219" s="144"/>
      <c r="G219" s="18" t="str">
        <f t="shared" si="7"/>
        <v/>
      </c>
      <c r="H219" s="18" t="str">
        <f t="shared" si="7"/>
        <v/>
      </c>
    </row>
    <row r="220" spans="2:8" x14ac:dyDescent="0.25">
      <c r="B220" s="142" t="str">
        <f t="shared" si="8"/>
        <v/>
      </c>
      <c r="C220" s="143"/>
      <c r="D220" s="143"/>
      <c r="E220" s="143"/>
      <c r="F220" s="144"/>
      <c r="G220" s="18" t="str">
        <f t="shared" si="7"/>
        <v/>
      </c>
      <c r="H220" s="18" t="str">
        <f t="shared" si="7"/>
        <v/>
      </c>
    </row>
    <row r="221" spans="2:8" x14ac:dyDescent="0.25">
      <c r="B221" s="142" t="str">
        <f t="shared" si="8"/>
        <v/>
      </c>
      <c r="C221" s="143"/>
      <c r="D221" s="143"/>
      <c r="E221" s="143"/>
      <c r="F221" s="144"/>
      <c r="G221" s="18" t="str">
        <f t="shared" si="7"/>
        <v/>
      </c>
      <c r="H221" s="18" t="str">
        <f t="shared" si="7"/>
        <v/>
      </c>
    </row>
    <row r="222" spans="2:8" x14ac:dyDescent="0.25">
      <c r="B222" s="142" t="str">
        <f t="shared" si="8"/>
        <v/>
      </c>
      <c r="C222" s="143"/>
      <c r="D222" s="143"/>
      <c r="E222" s="143"/>
      <c r="F222" s="144"/>
      <c r="G222" s="18" t="str">
        <f t="shared" si="7"/>
        <v/>
      </c>
      <c r="H222" s="18" t="str">
        <f t="shared" si="7"/>
        <v/>
      </c>
    </row>
    <row r="223" spans="2:8" x14ac:dyDescent="0.25">
      <c r="B223" s="142" t="str">
        <f t="shared" si="8"/>
        <v/>
      </c>
      <c r="C223" s="143"/>
      <c r="D223" s="143"/>
      <c r="E223" s="143"/>
      <c r="F223" s="144"/>
      <c r="G223" s="18" t="str">
        <f t="shared" si="7"/>
        <v/>
      </c>
      <c r="H223" s="18" t="str">
        <f t="shared" si="7"/>
        <v/>
      </c>
    </row>
    <row r="224" spans="2:8" x14ac:dyDescent="0.25">
      <c r="B224" s="142" t="str">
        <f t="shared" si="8"/>
        <v/>
      </c>
      <c r="C224" s="143"/>
      <c r="D224" s="143"/>
      <c r="E224" s="143"/>
      <c r="F224" s="144"/>
      <c r="G224" s="18" t="str">
        <f t="shared" si="7"/>
        <v/>
      </c>
      <c r="H224" s="18" t="str">
        <f t="shared" si="7"/>
        <v/>
      </c>
    </row>
    <row r="225" spans="2:8" x14ac:dyDescent="0.25">
      <c r="B225" s="142" t="str">
        <f t="shared" si="8"/>
        <v/>
      </c>
      <c r="C225" s="143"/>
      <c r="D225" s="143"/>
      <c r="E225" s="143"/>
      <c r="F225" s="144"/>
      <c r="G225" s="18" t="str">
        <f t="shared" si="7"/>
        <v/>
      </c>
      <c r="H225" s="18" t="str">
        <f t="shared" si="7"/>
        <v/>
      </c>
    </row>
    <row r="226" spans="2:8" x14ac:dyDescent="0.25">
      <c r="B226" s="142" t="str">
        <f t="shared" si="8"/>
        <v/>
      </c>
      <c r="C226" s="143"/>
      <c r="D226" s="143"/>
      <c r="E226" s="143"/>
      <c r="F226" s="144"/>
      <c r="G226" s="18" t="str">
        <f t="shared" si="7"/>
        <v/>
      </c>
      <c r="H226" s="18" t="str">
        <f t="shared" si="7"/>
        <v/>
      </c>
    </row>
    <row r="227" spans="2:8" x14ac:dyDescent="0.25">
      <c r="B227" s="142" t="str">
        <f t="shared" si="8"/>
        <v/>
      </c>
      <c r="C227" s="143"/>
      <c r="D227" s="143"/>
      <c r="E227" s="143"/>
      <c r="F227" s="144"/>
      <c r="G227" s="18" t="str">
        <f t="shared" ref="G227:H290" si="9">IF($K200="","",L200)</f>
        <v/>
      </c>
      <c r="H227" s="18" t="str">
        <f t="shared" si="9"/>
        <v/>
      </c>
    </row>
    <row r="228" spans="2:8" x14ac:dyDescent="0.25">
      <c r="B228" s="142" t="str">
        <f t="shared" ref="B228:B291" si="10">IF($K201="","",K201)</f>
        <v/>
      </c>
      <c r="C228" s="143"/>
      <c r="D228" s="143"/>
      <c r="E228" s="143"/>
      <c r="F228" s="144"/>
      <c r="G228" s="18" t="str">
        <f t="shared" si="9"/>
        <v/>
      </c>
      <c r="H228" s="18" t="str">
        <f t="shared" si="9"/>
        <v/>
      </c>
    </row>
    <row r="229" spans="2:8" x14ac:dyDescent="0.25">
      <c r="B229" s="142" t="str">
        <f t="shared" si="10"/>
        <v/>
      </c>
      <c r="C229" s="143"/>
      <c r="D229" s="143"/>
      <c r="E229" s="143"/>
      <c r="F229" s="144"/>
      <c r="G229" s="18" t="str">
        <f t="shared" si="9"/>
        <v/>
      </c>
      <c r="H229" s="18" t="str">
        <f t="shared" si="9"/>
        <v/>
      </c>
    </row>
    <row r="230" spans="2:8" x14ac:dyDescent="0.25">
      <c r="B230" s="142" t="str">
        <f t="shared" si="10"/>
        <v/>
      </c>
      <c r="C230" s="143"/>
      <c r="D230" s="143"/>
      <c r="E230" s="143"/>
      <c r="F230" s="144"/>
      <c r="G230" s="18" t="str">
        <f t="shared" si="9"/>
        <v/>
      </c>
      <c r="H230" s="18" t="str">
        <f t="shared" si="9"/>
        <v/>
      </c>
    </row>
    <row r="231" spans="2:8" x14ac:dyDescent="0.25">
      <c r="B231" s="142" t="str">
        <f t="shared" si="10"/>
        <v/>
      </c>
      <c r="C231" s="143"/>
      <c r="D231" s="143"/>
      <c r="E231" s="143"/>
      <c r="F231" s="144"/>
      <c r="G231" s="18" t="str">
        <f t="shared" si="9"/>
        <v/>
      </c>
      <c r="H231" s="18" t="str">
        <f t="shared" si="9"/>
        <v/>
      </c>
    </row>
    <row r="232" spans="2:8" x14ac:dyDescent="0.25">
      <c r="B232" s="142" t="str">
        <f t="shared" si="10"/>
        <v/>
      </c>
      <c r="C232" s="143"/>
      <c r="D232" s="143"/>
      <c r="E232" s="143"/>
      <c r="F232" s="144"/>
      <c r="G232" s="18" t="str">
        <f t="shared" si="9"/>
        <v/>
      </c>
      <c r="H232" s="18" t="str">
        <f t="shared" si="9"/>
        <v/>
      </c>
    </row>
    <row r="233" spans="2:8" x14ac:dyDescent="0.25">
      <c r="B233" s="142" t="str">
        <f t="shared" si="10"/>
        <v/>
      </c>
      <c r="C233" s="143"/>
      <c r="D233" s="143"/>
      <c r="E233" s="143"/>
      <c r="F233" s="144"/>
      <c r="G233" s="18" t="str">
        <f t="shared" si="9"/>
        <v/>
      </c>
      <c r="H233" s="18" t="str">
        <f t="shared" si="9"/>
        <v/>
      </c>
    </row>
    <row r="234" spans="2:8" x14ac:dyDescent="0.25">
      <c r="B234" s="142" t="str">
        <f t="shared" si="10"/>
        <v/>
      </c>
      <c r="C234" s="143"/>
      <c r="D234" s="143"/>
      <c r="E234" s="143"/>
      <c r="F234" s="144"/>
      <c r="G234" s="18" t="str">
        <f t="shared" si="9"/>
        <v/>
      </c>
      <c r="H234" s="18" t="str">
        <f t="shared" si="9"/>
        <v/>
      </c>
    </row>
    <row r="235" spans="2:8" x14ac:dyDescent="0.25">
      <c r="B235" s="142" t="str">
        <f t="shared" si="10"/>
        <v/>
      </c>
      <c r="C235" s="143"/>
      <c r="D235" s="143"/>
      <c r="E235" s="143"/>
      <c r="F235" s="144"/>
      <c r="G235" s="18" t="str">
        <f t="shared" si="9"/>
        <v/>
      </c>
      <c r="H235" s="18" t="str">
        <f t="shared" si="9"/>
        <v/>
      </c>
    </row>
    <row r="236" spans="2:8" x14ac:dyDescent="0.25">
      <c r="B236" s="142" t="str">
        <f t="shared" si="10"/>
        <v/>
      </c>
      <c r="C236" s="143"/>
      <c r="D236" s="143"/>
      <c r="E236" s="143"/>
      <c r="F236" s="144"/>
      <c r="G236" s="18" t="str">
        <f t="shared" si="9"/>
        <v/>
      </c>
      <c r="H236" s="18" t="str">
        <f t="shared" si="9"/>
        <v/>
      </c>
    </row>
    <row r="237" spans="2:8" x14ac:dyDescent="0.25">
      <c r="B237" s="142" t="str">
        <f t="shared" si="10"/>
        <v/>
      </c>
      <c r="C237" s="143"/>
      <c r="D237" s="143"/>
      <c r="E237" s="143"/>
      <c r="F237" s="144"/>
      <c r="G237" s="18" t="str">
        <f t="shared" si="9"/>
        <v/>
      </c>
      <c r="H237" s="18" t="str">
        <f t="shared" si="9"/>
        <v/>
      </c>
    </row>
    <row r="238" spans="2:8" x14ac:dyDescent="0.25">
      <c r="B238" s="142" t="str">
        <f t="shared" si="10"/>
        <v/>
      </c>
      <c r="C238" s="143"/>
      <c r="D238" s="143"/>
      <c r="E238" s="143"/>
      <c r="F238" s="144"/>
      <c r="G238" s="18" t="str">
        <f t="shared" si="9"/>
        <v/>
      </c>
      <c r="H238" s="18" t="str">
        <f t="shared" si="9"/>
        <v/>
      </c>
    </row>
    <row r="239" spans="2:8" x14ac:dyDescent="0.25">
      <c r="B239" s="142" t="str">
        <f t="shared" si="10"/>
        <v/>
      </c>
      <c r="C239" s="143"/>
      <c r="D239" s="143"/>
      <c r="E239" s="143"/>
      <c r="F239" s="144"/>
      <c r="G239" s="18" t="str">
        <f t="shared" si="9"/>
        <v/>
      </c>
      <c r="H239" s="18" t="str">
        <f t="shared" si="9"/>
        <v/>
      </c>
    </row>
    <row r="240" spans="2:8" x14ac:dyDescent="0.25">
      <c r="B240" s="142" t="str">
        <f t="shared" si="10"/>
        <v/>
      </c>
      <c r="C240" s="143"/>
      <c r="D240" s="143"/>
      <c r="E240" s="143"/>
      <c r="F240" s="144"/>
      <c r="G240" s="18" t="str">
        <f t="shared" si="9"/>
        <v/>
      </c>
      <c r="H240" s="18" t="str">
        <f t="shared" si="9"/>
        <v/>
      </c>
    </row>
    <row r="241" spans="2:8" x14ac:dyDescent="0.25">
      <c r="B241" s="142" t="str">
        <f t="shared" si="10"/>
        <v/>
      </c>
      <c r="C241" s="143"/>
      <c r="D241" s="143"/>
      <c r="E241" s="143"/>
      <c r="F241" s="144"/>
      <c r="G241" s="18" t="str">
        <f t="shared" si="9"/>
        <v/>
      </c>
      <c r="H241" s="18" t="str">
        <f t="shared" si="9"/>
        <v/>
      </c>
    </row>
    <row r="242" spans="2:8" x14ac:dyDescent="0.25">
      <c r="B242" s="142" t="str">
        <f t="shared" si="10"/>
        <v/>
      </c>
      <c r="C242" s="143"/>
      <c r="D242" s="143"/>
      <c r="E242" s="143"/>
      <c r="F242" s="144"/>
      <c r="G242" s="18" t="str">
        <f t="shared" si="9"/>
        <v/>
      </c>
      <c r="H242" s="18" t="str">
        <f t="shared" si="9"/>
        <v/>
      </c>
    </row>
    <row r="243" spans="2:8" x14ac:dyDescent="0.25">
      <c r="B243" s="142" t="str">
        <f t="shared" si="10"/>
        <v/>
      </c>
      <c r="C243" s="143"/>
      <c r="D243" s="143"/>
      <c r="E243" s="143"/>
      <c r="F243" s="144"/>
      <c r="G243" s="18" t="str">
        <f t="shared" si="9"/>
        <v/>
      </c>
      <c r="H243" s="18" t="str">
        <f t="shared" si="9"/>
        <v/>
      </c>
    </row>
    <row r="244" spans="2:8" x14ac:dyDescent="0.25">
      <c r="B244" s="142" t="str">
        <f t="shared" si="10"/>
        <v/>
      </c>
      <c r="C244" s="143"/>
      <c r="D244" s="143"/>
      <c r="E244" s="143"/>
      <c r="F244" s="144"/>
      <c r="G244" s="18" t="str">
        <f t="shared" si="9"/>
        <v/>
      </c>
      <c r="H244" s="18" t="str">
        <f t="shared" si="9"/>
        <v/>
      </c>
    </row>
    <row r="245" spans="2:8" x14ac:dyDescent="0.25">
      <c r="B245" s="142" t="str">
        <f t="shared" si="10"/>
        <v/>
      </c>
      <c r="C245" s="143"/>
      <c r="D245" s="143"/>
      <c r="E245" s="143"/>
      <c r="F245" s="144"/>
      <c r="G245" s="18" t="str">
        <f t="shared" si="9"/>
        <v/>
      </c>
      <c r="H245" s="18" t="str">
        <f t="shared" si="9"/>
        <v/>
      </c>
    </row>
    <row r="246" spans="2:8" x14ac:dyDescent="0.25">
      <c r="B246" s="142" t="str">
        <f t="shared" si="10"/>
        <v/>
      </c>
      <c r="C246" s="143"/>
      <c r="D246" s="143"/>
      <c r="E246" s="143"/>
      <c r="F246" s="144"/>
      <c r="G246" s="18" t="str">
        <f t="shared" si="9"/>
        <v/>
      </c>
      <c r="H246" s="18" t="str">
        <f t="shared" si="9"/>
        <v/>
      </c>
    </row>
    <row r="247" spans="2:8" x14ac:dyDescent="0.25">
      <c r="B247" s="142" t="str">
        <f t="shared" si="10"/>
        <v/>
      </c>
      <c r="C247" s="143"/>
      <c r="D247" s="143"/>
      <c r="E247" s="143"/>
      <c r="F247" s="144"/>
      <c r="G247" s="18" t="str">
        <f t="shared" si="9"/>
        <v/>
      </c>
      <c r="H247" s="18" t="str">
        <f t="shared" si="9"/>
        <v/>
      </c>
    </row>
    <row r="248" spans="2:8" x14ac:dyDescent="0.25">
      <c r="B248" s="142" t="str">
        <f t="shared" si="10"/>
        <v/>
      </c>
      <c r="C248" s="143"/>
      <c r="D248" s="143"/>
      <c r="E248" s="143"/>
      <c r="F248" s="144"/>
      <c r="G248" s="18" t="str">
        <f t="shared" si="9"/>
        <v/>
      </c>
      <c r="H248" s="18" t="str">
        <f t="shared" si="9"/>
        <v/>
      </c>
    </row>
    <row r="249" spans="2:8" x14ac:dyDescent="0.25">
      <c r="B249" s="142" t="str">
        <f t="shared" si="10"/>
        <v/>
      </c>
      <c r="C249" s="143"/>
      <c r="D249" s="143"/>
      <c r="E249" s="143"/>
      <c r="F249" s="144"/>
      <c r="G249" s="18" t="str">
        <f t="shared" si="9"/>
        <v/>
      </c>
      <c r="H249" s="18" t="str">
        <f t="shared" si="9"/>
        <v/>
      </c>
    </row>
    <row r="250" spans="2:8" x14ac:dyDescent="0.25">
      <c r="B250" s="142" t="str">
        <f t="shared" si="10"/>
        <v/>
      </c>
      <c r="C250" s="143"/>
      <c r="D250" s="143"/>
      <c r="E250" s="143"/>
      <c r="F250" s="144"/>
      <c r="G250" s="18" t="str">
        <f t="shared" si="9"/>
        <v/>
      </c>
      <c r="H250" s="18" t="str">
        <f t="shared" si="9"/>
        <v/>
      </c>
    </row>
    <row r="251" spans="2:8" x14ac:dyDescent="0.25">
      <c r="B251" s="142" t="str">
        <f t="shared" si="10"/>
        <v/>
      </c>
      <c r="C251" s="143"/>
      <c r="D251" s="143"/>
      <c r="E251" s="143"/>
      <c r="F251" s="144"/>
      <c r="G251" s="18" t="str">
        <f t="shared" si="9"/>
        <v/>
      </c>
      <c r="H251" s="18" t="str">
        <f t="shared" si="9"/>
        <v/>
      </c>
    </row>
    <row r="252" spans="2:8" x14ac:dyDescent="0.25">
      <c r="B252" s="142" t="str">
        <f t="shared" si="10"/>
        <v/>
      </c>
      <c r="C252" s="143"/>
      <c r="D252" s="143"/>
      <c r="E252" s="143"/>
      <c r="F252" s="144"/>
      <c r="G252" s="18" t="str">
        <f t="shared" si="9"/>
        <v/>
      </c>
      <c r="H252" s="18" t="str">
        <f t="shared" si="9"/>
        <v/>
      </c>
    </row>
    <row r="253" spans="2:8" x14ac:dyDescent="0.25">
      <c r="B253" s="142" t="str">
        <f t="shared" si="10"/>
        <v/>
      </c>
      <c r="C253" s="143"/>
      <c r="D253" s="143"/>
      <c r="E253" s="143"/>
      <c r="F253" s="144"/>
      <c r="G253" s="18" t="str">
        <f t="shared" si="9"/>
        <v/>
      </c>
      <c r="H253" s="18" t="str">
        <f t="shared" si="9"/>
        <v/>
      </c>
    </row>
    <row r="254" spans="2:8" x14ac:dyDescent="0.25">
      <c r="B254" s="142" t="str">
        <f t="shared" si="10"/>
        <v/>
      </c>
      <c r="C254" s="143"/>
      <c r="D254" s="143"/>
      <c r="E254" s="143"/>
      <c r="F254" s="144"/>
      <c r="G254" s="18" t="str">
        <f t="shared" si="9"/>
        <v/>
      </c>
      <c r="H254" s="18" t="str">
        <f t="shared" si="9"/>
        <v/>
      </c>
    </row>
    <row r="255" spans="2:8" x14ac:dyDescent="0.25">
      <c r="B255" s="142" t="str">
        <f t="shared" si="10"/>
        <v/>
      </c>
      <c r="C255" s="143"/>
      <c r="D255" s="143"/>
      <c r="E255" s="143"/>
      <c r="F255" s="144"/>
      <c r="G255" s="18" t="str">
        <f t="shared" si="9"/>
        <v/>
      </c>
      <c r="H255" s="18" t="str">
        <f t="shared" si="9"/>
        <v/>
      </c>
    </row>
    <row r="256" spans="2:8" x14ac:dyDescent="0.25">
      <c r="B256" s="142" t="str">
        <f t="shared" si="10"/>
        <v/>
      </c>
      <c r="C256" s="143"/>
      <c r="D256" s="143"/>
      <c r="E256" s="143"/>
      <c r="F256" s="144"/>
      <c r="G256" s="18" t="str">
        <f t="shared" si="9"/>
        <v/>
      </c>
      <c r="H256" s="18" t="str">
        <f t="shared" si="9"/>
        <v/>
      </c>
    </row>
    <row r="257" spans="2:8" x14ac:dyDescent="0.25">
      <c r="B257" s="142" t="str">
        <f t="shared" si="10"/>
        <v/>
      </c>
      <c r="C257" s="143"/>
      <c r="D257" s="143"/>
      <c r="E257" s="143"/>
      <c r="F257" s="144"/>
      <c r="G257" s="18" t="str">
        <f t="shared" si="9"/>
        <v/>
      </c>
      <c r="H257" s="18" t="str">
        <f t="shared" si="9"/>
        <v/>
      </c>
    </row>
    <row r="258" spans="2:8" x14ac:dyDescent="0.25">
      <c r="B258" s="142" t="str">
        <f t="shared" si="10"/>
        <v/>
      </c>
      <c r="C258" s="143"/>
      <c r="D258" s="143"/>
      <c r="E258" s="143"/>
      <c r="F258" s="144"/>
      <c r="G258" s="18" t="str">
        <f t="shared" si="9"/>
        <v/>
      </c>
      <c r="H258" s="18" t="str">
        <f t="shared" si="9"/>
        <v/>
      </c>
    </row>
    <row r="259" spans="2:8" x14ac:dyDescent="0.25">
      <c r="B259" s="142" t="str">
        <f t="shared" si="10"/>
        <v/>
      </c>
      <c r="C259" s="143"/>
      <c r="D259" s="143"/>
      <c r="E259" s="143"/>
      <c r="F259" s="144"/>
      <c r="G259" s="18" t="str">
        <f t="shared" si="9"/>
        <v/>
      </c>
      <c r="H259" s="18" t="str">
        <f t="shared" si="9"/>
        <v/>
      </c>
    </row>
    <row r="260" spans="2:8" x14ac:dyDescent="0.25">
      <c r="B260" s="142" t="str">
        <f t="shared" si="10"/>
        <v/>
      </c>
      <c r="C260" s="143"/>
      <c r="D260" s="143"/>
      <c r="E260" s="143"/>
      <c r="F260" s="144"/>
      <c r="G260" s="18" t="str">
        <f t="shared" si="9"/>
        <v/>
      </c>
      <c r="H260" s="18" t="str">
        <f t="shared" si="9"/>
        <v/>
      </c>
    </row>
    <row r="261" spans="2:8" x14ac:dyDescent="0.25">
      <c r="B261" s="142" t="str">
        <f t="shared" si="10"/>
        <v/>
      </c>
      <c r="C261" s="143"/>
      <c r="D261" s="143"/>
      <c r="E261" s="143"/>
      <c r="F261" s="144"/>
      <c r="G261" s="18" t="str">
        <f t="shared" si="9"/>
        <v/>
      </c>
      <c r="H261" s="18" t="str">
        <f t="shared" si="9"/>
        <v/>
      </c>
    </row>
    <row r="262" spans="2:8" x14ac:dyDescent="0.25">
      <c r="B262" s="142" t="str">
        <f t="shared" si="10"/>
        <v/>
      </c>
      <c r="C262" s="143"/>
      <c r="D262" s="143"/>
      <c r="E262" s="143"/>
      <c r="F262" s="144"/>
      <c r="G262" s="18" t="str">
        <f t="shared" si="9"/>
        <v/>
      </c>
      <c r="H262" s="18" t="str">
        <f t="shared" si="9"/>
        <v/>
      </c>
    </row>
    <row r="263" spans="2:8" x14ac:dyDescent="0.25">
      <c r="B263" s="142" t="str">
        <f t="shared" si="10"/>
        <v/>
      </c>
      <c r="C263" s="143"/>
      <c r="D263" s="143"/>
      <c r="E263" s="143"/>
      <c r="F263" s="144"/>
      <c r="G263" s="18" t="str">
        <f t="shared" si="9"/>
        <v/>
      </c>
      <c r="H263" s="18" t="str">
        <f t="shared" si="9"/>
        <v/>
      </c>
    </row>
    <row r="264" spans="2:8" x14ac:dyDescent="0.25">
      <c r="B264" s="142" t="str">
        <f t="shared" si="10"/>
        <v/>
      </c>
      <c r="C264" s="143"/>
      <c r="D264" s="143"/>
      <c r="E264" s="143"/>
      <c r="F264" s="144"/>
      <c r="G264" s="18" t="str">
        <f t="shared" si="9"/>
        <v/>
      </c>
      <c r="H264" s="18" t="str">
        <f t="shared" si="9"/>
        <v/>
      </c>
    </row>
    <row r="265" spans="2:8" x14ac:dyDescent="0.25">
      <c r="B265" s="142" t="str">
        <f t="shared" si="10"/>
        <v/>
      </c>
      <c r="C265" s="143"/>
      <c r="D265" s="143"/>
      <c r="E265" s="143"/>
      <c r="F265" s="144"/>
      <c r="G265" s="18" t="str">
        <f t="shared" si="9"/>
        <v/>
      </c>
      <c r="H265" s="18" t="str">
        <f t="shared" si="9"/>
        <v/>
      </c>
    </row>
    <row r="266" spans="2:8" x14ac:dyDescent="0.25">
      <c r="B266" s="142" t="str">
        <f t="shared" si="10"/>
        <v/>
      </c>
      <c r="C266" s="143"/>
      <c r="D266" s="143"/>
      <c r="E266" s="143"/>
      <c r="F266" s="144"/>
      <c r="G266" s="18" t="str">
        <f t="shared" si="9"/>
        <v/>
      </c>
      <c r="H266" s="18" t="str">
        <f t="shared" si="9"/>
        <v/>
      </c>
    </row>
    <row r="267" spans="2:8" x14ac:dyDescent="0.25">
      <c r="B267" s="142" t="str">
        <f t="shared" si="10"/>
        <v/>
      </c>
      <c r="C267" s="143"/>
      <c r="D267" s="143"/>
      <c r="E267" s="143"/>
      <c r="F267" s="144"/>
      <c r="G267" s="18" t="str">
        <f t="shared" si="9"/>
        <v/>
      </c>
      <c r="H267" s="18" t="str">
        <f t="shared" si="9"/>
        <v/>
      </c>
    </row>
    <row r="268" spans="2:8" x14ac:dyDescent="0.25">
      <c r="B268" s="142" t="str">
        <f t="shared" si="10"/>
        <v/>
      </c>
      <c r="C268" s="143"/>
      <c r="D268" s="143"/>
      <c r="E268" s="143"/>
      <c r="F268" s="144"/>
      <c r="G268" s="18" t="str">
        <f t="shared" si="9"/>
        <v/>
      </c>
      <c r="H268" s="18" t="str">
        <f t="shared" si="9"/>
        <v/>
      </c>
    </row>
    <row r="269" spans="2:8" x14ac:dyDescent="0.25">
      <c r="B269" s="142" t="str">
        <f t="shared" si="10"/>
        <v/>
      </c>
      <c r="C269" s="143"/>
      <c r="D269" s="143"/>
      <c r="E269" s="143"/>
      <c r="F269" s="144"/>
      <c r="G269" s="18" t="str">
        <f t="shared" si="9"/>
        <v/>
      </c>
      <c r="H269" s="18" t="str">
        <f t="shared" si="9"/>
        <v/>
      </c>
    </row>
    <row r="270" spans="2:8" x14ac:dyDescent="0.25">
      <c r="B270" s="142" t="str">
        <f t="shared" si="10"/>
        <v/>
      </c>
      <c r="C270" s="143"/>
      <c r="D270" s="143"/>
      <c r="E270" s="143"/>
      <c r="F270" s="144"/>
      <c r="G270" s="18" t="str">
        <f t="shared" si="9"/>
        <v/>
      </c>
      <c r="H270" s="18" t="str">
        <f t="shared" si="9"/>
        <v/>
      </c>
    </row>
    <row r="271" spans="2:8" x14ac:dyDescent="0.25">
      <c r="B271" s="142" t="str">
        <f t="shared" si="10"/>
        <v/>
      </c>
      <c r="C271" s="143"/>
      <c r="D271" s="143"/>
      <c r="E271" s="143"/>
      <c r="F271" s="144"/>
      <c r="G271" s="18" t="str">
        <f t="shared" si="9"/>
        <v/>
      </c>
      <c r="H271" s="18" t="str">
        <f t="shared" si="9"/>
        <v/>
      </c>
    </row>
    <row r="272" spans="2:8" x14ac:dyDescent="0.25">
      <c r="B272" s="142" t="str">
        <f t="shared" si="10"/>
        <v/>
      </c>
      <c r="C272" s="143"/>
      <c r="D272" s="143"/>
      <c r="E272" s="143"/>
      <c r="F272" s="144"/>
      <c r="G272" s="18" t="str">
        <f t="shared" si="9"/>
        <v/>
      </c>
      <c r="H272" s="18" t="str">
        <f t="shared" si="9"/>
        <v/>
      </c>
    </row>
    <row r="273" spans="2:8" x14ac:dyDescent="0.25">
      <c r="B273" s="142" t="str">
        <f t="shared" si="10"/>
        <v/>
      </c>
      <c r="C273" s="143"/>
      <c r="D273" s="143"/>
      <c r="E273" s="143"/>
      <c r="F273" s="144"/>
      <c r="G273" s="18" t="str">
        <f t="shared" si="9"/>
        <v/>
      </c>
      <c r="H273" s="18" t="str">
        <f t="shared" si="9"/>
        <v/>
      </c>
    </row>
    <row r="274" spans="2:8" x14ac:dyDescent="0.25">
      <c r="B274" s="142" t="str">
        <f t="shared" si="10"/>
        <v/>
      </c>
      <c r="C274" s="143"/>
      <c r="D274" s="143"/>
      <c r="E274" s="143"/>
      <c r="F274" s="144"/>
      <c r="G274" s="18" t="str">
        <f t="shared" si="9"/>
        <v/>
      </c>
      <c r="H274" s="18" t="str">
        <f t="shared" si="9"/>
        <v/>
      </c>
    </row>
    <row r="275" spans="2:8" x14ac:dyDescent="0.25">
      <c r="B275" s="142" t="str">
        <f t="shared" si="10"/>
        <v/>
      </c>
      <c r="C275" s="143"/>
      <c r="D275" s="143"/>
      <c r="E275" s="143"/>
      <c r="F275" s="144"/>
      <c r="G275" s="18" t="str">
        <f t="shared" si="9"/>
        <v/>
      </c>
      <c r="H275" s="18" t="str">
        <f t="shared" si="9"/>
        <v/>
      </c>
    </row>
    <row r="276" spans="2:8" x14ac:dyDescent="0.25">
      <c r="B276" s="142" t="str">
        <f t="shared" si="10"/>
        <v/>
      </c>
      <c r="C276" s="143"/>
      <c r="D276" s="143"/>
      <c r="E276" s="143"/>
      <c r="F276" s="144"/>
      <c r="G276" s="18" t="str">
        <f t="shared" si="9"/>
        <v/>
      </c>
      <c r="H276" s="18" t="str">
        <f t="shared" si="9"/>
        <v/>
      </c>
    </row>
    <row r="277" spans="2:8" x14ac:dyDescent="0.25">
      <c r="B277" s="142" t="str">
        <f t="shared" si="10"/>
        <v/>
      </c>
      <c r="C277" s="143"/>
      <c r="D277" s="143"/>
      <c r="E277" s="143"/>
      <c r="F277" s="144"/>
      <c r="G277" s="18" t="str">
        <f t="shared" si="9"/>
        <v/>
      </c>
      <c r="H277" s="18" t="str">
        <f t="shared" si="9"/>
        <v/>
      </c>
    </row>
    <row r="278" spans="2:8" x14ac:dyDescent="0.25">
      <c r="B278" s="142" t="str">
        <f t="shared" si="10"/>
        <v/>
      </c>
      <c r="C278" s="143"/>
      <c r="D278" s="143"/>
      <c r="E278" s="143"/>
      <c r="F278" s="144"/>
      <c r="G278" s="18" t="str">
        <f t="shared" si="9"/>
        <v/>
      </c>
      <c r="H278" s="18" t="str">
        <f t="shared" si="9"/>
        <v/>
      </c>
    </row>
    <row r="279" spans="2:8" x14ac:dyDescent="0.25">
      <c r="B279" s="142" t="str">
        <f t="shared" si="10"/>
        <v/>
      </c>
      <c r="C279" s="143"/>
      <c r="D279" s="143"/>
      <c r="E279" s="143"/>
      <c r="F279" s="144"/>
      <c r="G279" s="18" t="str">
        <f t="shared" si="9"/>
        <v/>
      </c>
      <c r="H279" s="18" t="str">
        <f t="shared" si="9"/>
        <v/>
      </c>
    </row>
    <row r="280" spans="2:8" x14ac:dyDescent="0.25">
      <c r="B280" s="142" t="str">
        <f t="shared" si="10"/>
        <v/>
      </c>
      <c r="C280" s="143"/>
      <c r="D280" s="143"/>
      <c r="E280" s="143"/>
      <c r="F280" s="144"/>
      <c r="G280" s="18" t="str">
        <f t="shared" si="9"/>
        <v/>
      </c>
      <c r="H280" s="18" t="str">
        <f t="shared" si="9"/>
        <v/>
      </c>
    </row>
    <row r="281" spans="2:8" x14ac:dyDescent="0.25">
      <c r="B281" s="142" t="str">
        <f t="shared" si="10"/>
        <v/>
      </c>
      <c r="C281" s="143"/>
      <c r="D281" s="143"/>
      <c r="E281" s="143"/>
      <c r="F281" s="144"/>
      <c r="G281" s="18" t="str">
        <f t="shared" si="9"/>
        <v/>
      </c>
      <c r="H281" s="18" t="str">
        <f t="shared" si="9"/>
        <v/>
      </c>
    </row>
    <row r="282" spans="2:8" x14ac:dyDescent="0.25">
      <c r="B282" s="142" t="str">
        <f t="shared" si="10"/>
        <v/>
      </c>
      <c r="C282" s="143"/>
      <c r="D282" s="143"/>
      <c r="E282" s="143"/>
      <c r="F282" s="144"/>
      <c r="G282" s="18" t="str">
        <f t="shared" si="9"/>
        <v/>
      </c>
      <c r="H282" s="18" t="str">
        <f t="shared" si="9"/>
        <v/>
      </c>
    </row>
    <row r="283" spans="2:8" x14ac:dyDescent="0.25">
      <c r="B283" s="142" t="str">
        <f t="shared" si="10"/>
        <v/>
      </c>
      <c r="C283" s="143"/>
      <c r="D283" s="143"/>
      <c r="E283" s="143"/>
      <c r="F283" s="144"/>
      <c r="G283" s="18" t="str">
        <f t="shared" si="9"/>
        <v/>
      </c>
      <c r="H283" s="18" t="str">
        <f t="shared" si="9"/>
        <v/>
      </c>
    </row>
    <row r="284" spans="2:8" x14ac:dyDescent="0.25">
      <c r="B284" s="142" t="str">
        <f t="shared" si="10"/>
        <v/>
      </c>
      <c r="C284" s="143"/>
      <c r="D284" s="143"/>
      <c r="E284" s="143"/>
      <c r="F284" s="144"/>
      <c r="G284" s="18" t="str">
        <f t="shared" si="9"/>
        <v/>
      </c>
      <c r="H284" s="18" t="str">
        <f t="shared" si="9"/>
        <v/>
      </c>
    </row>
    <row r="285" spans="2:8" x14ac:dyDescent="0.25">
      <c r="B285" s="142" t="str">
        <f t="shared" si="10"/>
        <v/>
      </c>
      <c r="C285" s="143"/>
      <c r="D285" s="143"/>
      <c r="E285" s="143"/>
      <c r="F285" s="144"/>
      <c r="G285" s="18" t="str">
        <f t="shared" si="9"/>
        <v/>
      </c>
      <c r="H285" s="18" t="str">
        <f t="shared" si="9"/>
        <v/>
      </c>
    </row>
    <row r="286" spans="2:8" x14ac:dyDescent="0.25">
      <c r="B286" s="142" t="str">
        <f t="shared" si="10"/>
        <v/>
      </c>
      <c r="C286" s="143"/>
      <c r="D286" s="143"/>
      <c r="E286" s="143"/>
      <c r="F286" s="144"/>
      <c r="G286" s="18" t="str">
        <f t="shared" si="9"/>
        <v/>
      </c>
      <c r="H286" s="18" t="str">
        <f t="shared" si="9"/>
        <v/>
      </c>
    </row>
    <row r="287" spans="2:8" x14ac:dyDescent="0.25">
      <c r="B287" s="142" t="str">
        <f t="shared" si="10"/>
        <v/>
      </c>
      <c r="C287" s="143"/>
      <c r="D287" s="143"/>
      <c r="E287" s="143"/>
      <c r="F287" s="144"/>
      <c r="G287" s="18" t="str">
        <f t="shared" si="9"/>
        <v/>
      </c>
      <c r="H287" s="18" t="str">
        <f t="shared" si="9"/>
        <v/>
      </c>
    </row>
    <row r="288" spans="2:8" x14ac:dyDescent="0.25">
      <c r="B288" s="142" t="str">
        <f t="shared" si="10"/>
        <v/>
      </c>
      <c r="C288" s="143"/>
      <c r="D288" s="143"/>
      <c r="E288" s="143"/>
      <c r="F288" s="144"/>
      <c r="G288" s="18" t="str">
        <f t="shared" si="9"/>
        <v/>
      </c>
      <c r="H288" s="18" t="str">
        <f t="shared" si="9"/>
        <v/>
      </c>
    </row>
    <row r="289" spans="2:8" x14ac:dyDescent="0.25">
      <c r="B289" s="142" t="str">
        <f t="shared" si="10"/>
        <v/>
      </c>
      <c r="C289" s="143"/>
      <c r="D289" s="143"/>
      <c r="E289" s="143"/>
      <c r="F289" s="144"/>
      <c r="G289" s="18" t="str">
        <f t="shared" si="9"/>
        <v/>
      </c>
      <c r="H289" s="18" t="str">
        <f t="shared" si="9"/>
        <v/>
      </c>
    </row>
    <row r="290" spans="2:8" x14ac:dyDescent="0.25">
      <c r="B290" s="142" t="str">
        <f t="shared" si="10"/>
        <v/>
      </c>
      <c r="C290" s="143"/>
      <c r="D290" s="143"/>
      <c r="E290" s="143"/>
      <c r="F290" s="144"/>
      <c r="G290" s="18" t="str">
        <f t="shared" si="9"/>
        <v/>
      </c>
      <c r="H290" s="18" t="str">
        <f t="shared" si="9"/>
        <v/>
      </c>
    </row>
    <row r="291" spans="2:8" x14ac:dyDescent="0.25">
      <c r="B291" s="142" t="str">
        <f t="shared" si="10"/>
        <v/>
      </c>
      <c r="C291" s="143"/>
      <c r="D291" s="143"/>
      <c r="E291" s="143"/>
      <c r="F291" s="144"/>
      <c r="G291" s="18" t="str">
        <f t="shared" ref="G291:H354" si="11">IF($K264="","",L264)</f>
        <v/>
      </c>
      <c r="H291" s="18" t="str">
        <f t="shared" si="11"/>
        <v/>
      </c>
    </row>
    <row r="292" spans="2:8" x14ac:dyDescent="0.25">
      <c r="B292" s="142" t="str">
        <f t="shared" ref="B292:B355" si="12">IF($K265="","",K265)</f>
        <v/>
      </c>
      <c r="C292" s="143"/>
      <c r="D292" s="143"/>
      <c r="E292" s="143"/>
      <c r="F292" s="144"/>
      <c r="G292" s="18" t="str">
        <f t="shared" si="11"/>
        <v/>
      </c>
      <c r="H292" s="18" t="str">
        <f t="shared" si="11"/>
        <v/>
      </c>
    </row>
    <row r="293" spans="2:8" x14ac:dyDescent="0.25">
      <c r="B293" s="142" t="str">
        <f t="shared" si="12"/>
        <v/>
      </c>
      <c r="C293" s="143"/>
      <c r="D293" s="143"/>
      <c r="E293" s="143"/>
      <c r="F293" s="144"/>
      <c r="G293" s="18" t="str">
        <f t="shared" si="11"/>
        <v/>
      </c>
      <c r="H293" s="18" t="str">
        <f t="shared" si="11"/>
        <v/>
      </c>
    </row>
    <row r="294" spans="2:8" x14ac:dyDescent="0.25">
      <c r="B294" s="142" t="str">
        <f t="shared" si="12"/>
        <v/>
      </c>
      <c r="C294" s="143"/>
      <c r="D294" s="143"/>
      <c r="E294" s="143"/>
      <c r="F294" s="144"/>
      <c r="G294" s="18" t="str">
        <f t="shared" si="11"/>
        <v/>
      </c>
      <c r="H294" s="18" t="str">
        <f t="shared" si="11"/>
        <v/>
      </c>
    </row>
    <row r="295" spans="2:8" x14ac:dyDescent="0.25">
      <c r="B295" s="142" t="str">
        <f t="shared" si="12"/>
        <v/>
      </c>
      <c r="C295" s="143"/>
      <c r="D295" s="143"/>
      <c r="E295" s="143"/>
      <c r="F295" s="144"/>
      <c r="G295" s="18" t="str">
        <f t="shared" si="11"/>
        <v/>
      </c>
      <c r="H295" s="18" t="str">
        <f t="shared" si="11"/>
        <v/>
      </c>
    </row>
    <row r="296" spans="2:8" x14ac:dyDescent="0.25">
      <c r="B296" s="142" t="str">
        <f t="shared" si="12"/>
        <v/>
      </c>
      <c r="C296" s="143"/>
      <c r="D296" s="143"/>
      <c r="E296" s="143"/>
      <c r="F296" s="144"/>
      <c r="G296" s="18" t="str">
        <f t="shared" si="11"/>
        <v/>
      </c>
      <c r="H296" s="18" t="str">
        <f t="shared" si="11"/>
        <v/>
      </c>
    </row>
    <row r="297" spans="2:8" x14ac:dyDescent="0.25">
      <c r="B297" s="142" t="str">
        <f t="shared" si="12"/>
        <v/>
      </c>
      <c r="C297" s="143"/>
      <c r="D297" s="143"/>
      <c r="E297" s="143"/>
      <c r="F297" s="144"/>
      <c r="G297" s="18" t="str">
        <f t="shared" si="11"/>
        <v/>
      </c>
      <c r="H297" s="18" t="str">
        <f t="shared" si="11"/>
        <v/>
      </c>
    </row>
    <row r="298" spans="2:8" x14ac:dyDescent="0.25">
      <c r="B298" s="142" t="str">
        <f t="shared" si="12"/>
        <v/>
      </c>
      <c r="C298" s="143"/>
      <c r="D298" s="143"/>
      <c r="E298" s="143"/>
      <c r="F298" s="144"/>
      <c r="G298" s="18" t="str">
        <f t="shared" si="11"/>
        <v/>
      </c>
      <c r="H298" s="18" t="str">
        <f t="shared" si="11"/>
        <v/>
      </c>
    </row>
    <row r="299" spans="2:8" x14ac:dyDescent="0.25">
      <c r="B299" s="142" t="str">
        <f t="shared" si="12"/>
        <v/>
      </c>
      <c r="C299" s="143"/>
      <c r="D299" s="143"/>
      <c r="E299" s="143"/>
      <c r="F299" s="144"/>
      <c r="G299" s="18" t="str">
        <f t="shared" si="11"/>
        <v/>
      </c>
      <c r="H299" s="18" t="str">
        <f t="shared" si="11"/>
        <v/>
      </c>
    </row>
    <row r="300" spans="2:8" x14ac:dyDescent="0.25">
      <c r="B300" s="142" t="str">
        <f t="shared" si="12"/>
        <v/>
      </c>
      <c r="C300" s="143"/>
      <c r="D300" s="143"/>
      <c r="E300" s="143"/>
      <c r="F300" s="144"/>
      <c r="G300" s="18" t="str">
        <f t="shared" si="11"/>
        <v/>
      </c>
      <c r="H300" s="18" t="str">
        <f t="shared" si="11"/>
        <v/>
      </c>
    </row>
    <row r="301" spans="2:8" x14ac:dyDescent="0.25">
      <c r="B301" s="142" t="str">
        <f t="shared" si="12"/>
        <v/>
      </c>
      <c r="C301" s="143"/>
      <c r="D301" s="143"/>
      <c r="E301" s="143"/>
      <c r="F301" s="144"/>
      <c r="G301" s="18" t="str">
        <f t="shared" si="11"/>
        <v/>
      </c>
      <c r="H301" s="18" t="str">
        <f t="shared" si="11"/>
        <v/>
      </c>
    </row>
    <row r="302" spans="2:8" x14ac:dyDescent="0.25">
      <c r="B302" s="142" t="str">
        <f t="shared" si="12"/>
        <v/>
      </c>
      <c r="C302" s="143"/>
      <c r="D302" s="143"/>
      <c r="E302" s="143"/>
      <c r="F302" s="144"/>
      <c r="G302" s="18" t="str">
        <f t="shared" si="11"/>
        <v/>
      </c>
      <c r="H302" s="18" t="str">
        <f t="shared" si="11"/>
        <v/>
      </c>
    </row>
    <row r="303" spans="2:8" x14ac:dyDescent="0.25">
      <c r="B303" s="142" t="str">
        <f t="shared" si="12"/>
        <v/>
      </c>
      <c r="C303" s="143"/>
      <c r="D303" s="143"/>
      <c r="E303" s="143"/>
      <c r="F303" s="144"/>
      <c r="G303" s="18" t="str">
        <f t="shared" si="11"/>
        <v/>
      </c>
      <c r="H303" s="18" t="str">
        <f t="shared" si="11"/>
        <v/>
      </c>
    </row>
    <row r="304" spans="2:8" x14ac:dyDescent="0.25">
      <c r="B304" s="142" t="str">
        <f t="shared" si="12"/>
        <v/>
      </c>
      <c r="C304" s="143"/>
      <c r="D304" s="143"/>
      <c r="E304" s="143"/>
      <c r="F304" s="144"/>
      <c r="G304" s="18" t="str">
        <f t="shared" si="11"/>
        <v/>
      </c>
      <c r="H304" s="18" t="str">
        <f t="shared" si="11"/>
        <v/>
      </c>
    </row>
    <row r="305" spans="2:8" x14ac:dyDescent="0.25">
      <c r="B305" s="142" t="str">
        <f t="shared" si="12"/>
        <v/>
      </c>
      <c r="C305" s="143"/>
      <c r="D305" s="143"/>
      <c r="E305" s="143"/>
      <c r="F305" s="144"/>
      <c r="G305" s="18" t="str">
        <f t="shared" si="11"/>
        <v/>
      </c>
      <c r="H305" s="18" t="str">
        <f t="shared" si="11"/>
        <v/>
      </c>
    </row>
    <row r="306" spans="2:8" x14ac:dyDescent="0.25">
      <c r="B306" s="142" t="str">
        <f t="shared" si="12"/>
        <v/>
      </c>
      <c r="C306" s="143"/>
      <c r="D306" s="143"/>
      <c r="E306" s="143"/>
      <c r="F306" s="144"/>
      <c r="G306" s="18" t="str">
        <f t="shared" si="11"/>
        <v/>
      </c>
      <c r="H306" s="18" t="str">
        <f t="shared" si="11"/>
        <v/>
      </c>
    </row>
    <row r="307" spans="2:8" x14ac:dyDescent="0.25">
      <c r="B307" s="142" t="str">
        <f t="shared" si="12"/>
        <v/>
      </c>
      <c r="C307" s="143"/>
      <c r="D307" s="143"/>
      <c r="E307" s="143"/>
      <c r="F307" s="144"/>
      <c r="G307" s="18" t="str">
        <f t="shared" si="11"/>
        <v/>
      </c>
      <c r="H307" s="18" t="str">
        <f t="shared" si="11"/>
        <v/>
      </c>
    </row>
    <row r="308" spans="2:8" x14ac:dyDescent="0.25">
      <c r="B308" s="142" t="str">
        <f t="shared" si="12"/>
        <v/>
      </c>
      <c r="C308" s="143"/>
      <c r="D308" s="143"/>
      <c r="E308" s="143"/>
      <c r="F308" s="144"/>
      <c r="G308" s="18" t="str">
        <f t="shared" si="11"/>
        <v/>
      </c>
      <c r="H308" s="18" t="str">
        <f t="shared" si="11"/>
        <v/>
      </c>
    </row>
    <row r="309" spans="2:8" x14ac:dyDescent="0.25">
      <c r="B309" s="142" t="str">
        <f t="shared" si="12"/>
        <v/>
      </c>
      <c r="C309" s="143"/>
      <c r="D309" s="143"/>
      <c r="E309" s="143"/>
      <c r="F309" s="144"/>
      <c r="G309" s="18" t="str">
        <f t="shared" si="11"/>
        <v/>
      </c>
      <c r="H309" s="18" t="str">
        <f t="shared" si="11"/>
        <v/>
      </c>
    </row>
    <row r="310" spans="2:8" x14ac:dyDescent="0.25">
      <c r="B310" s="142" t="str">
        <f t="shared" si="12"/>
        <v/>
      </c>
      <c r="C310" s="143"/>
      <c r="D310" s="143"/>
      <c r="E310" s="143"/>
      <c r="F310" s="144"/>
      <c r="G310" s="18" t="str">
        <f t="shared" si="11"/>
        <v/>
      </c>
      <c r="H310" s="18" t="str">
        <f t="shared" si="11"/>
        <v/>
      </c>
    </row>
    <row r="311" spans="2:8" x14ac:dyDescent="0.25">
      <c r="B311" s="142" t="str">
        <f t="shared" si="12"/>
        <v/>
      </c>
      <c r="C311" s="143"/>
      <c r="D311" s="143"/>
      <c r="E311" s="143"/>
      <c r="F311" s="144"/>
      <c r="G311" s="18" t="str">
        <f t="shared" si="11"/>
        <v/>
      </c>
      <c r="H311" s="18" t="str">
        <f t="shared" si="11"/>
        <v/>
      </c>
    </row>
    <row r="312" spans="2:8" x14ac:dyDescent="0.25">
      <c r="B312" s="142" t="str">
        <f t="shared" si="12"/>
        <v/>
      </c>
      <c r="C312" s="143"/>
      <c r="D312" s="143"/>
      <c r="E312" s="143"/>
      <c r="F312" s="144"/>
      <c r="G312" s="18" t="str">
        <f t="shared" si="11"/>
        <v/>
      </c>
      <c r="H312" s="18" t="str">
        <f t="shared" si="11"/>
        <v/>
      </c>
    </row>
    <row r="313" spans="2:8" x14ac:dyDescent="0.25">
      <c r="B313" s="142" t="str">
        <f t="shared" si="12"/>
        <v/>
      </c>
      <c r="C313" s="143"/>
      <c r="D313" s="143"/>
      <c r="E313" s="143"/>
      <c r="F313" s="144"/>
      <c r="G313" s="18" t="str">
        <f t="shared" si="11"/>
        <v/>
      </c>
      <c r="H313" s="18" t="str">
        <f t="shared" si="11"/>
        <v/>
      </c>
    </row>
    <row r="314" spans="2:8" x14ac:dyDescent="0.25">
      <c r="B314" s="142" t="str">
        <f t="shared" si="12"/>
        <v/>
      </c>
      <c r="C314" s="143"/>
      <c r="D314" s="143"/>
      <c r="E314" s="143"/>
      <c r="F314" s="144"/>
      <c r="G314" s="18" t="str">
        <f t="shared" si="11"/>
        <v/>
      </c>
      <c r="H314" s="18" t="str">
        <f t="shared" si="11"/>
        <v/>
      </c>
    </row>
    <row r="315" spans="2:8" x14ac:dyDescent="0.25">
      <c r="B315" s="142" t="str">
        <f t="shared" si="12"/>
        <v/>
      </c>
      <c r="C315" s="143"/>
      <c r="D315" s="143"/>
      <c r="E315" s="143"/>
      <c r="F315" s="144"/>
      <c r="G315" s="18" t="str">
        <f t="shared" si="11"/>
        <v/>
      </c>
      <c r="H315" s="18" t="str">
        <f t="shared" si="11"/>
        <v/>
      </c>
    </row>
    <row r="316" spans="2:8" x14ac:dyDescent="0.25">
      <c r="B316" s="142" t="str">
        <f t="shared" si="12"/>
        <v/>
      </c>
      <c r="C316" s="143"/>
      <c r="D316" s="143"/>
      <c r="E316" s="143"/>
      <c r="F316" s="144"/>
      <c r="G316" s="18" t="str">
        <f t="shared" si="11"/>
        <v/>
      </c>
      <c r="H316" s="18" t="str">
        <f t="shared" si="11"/>
        <v/>
      </c>
    </row>
    <row r="317" spans="2:8" x14ac:dyDescent="0.25">
      <c r="B317" s="142" t="str">
        <f t="shared" si="12"/>
        <v/>
      </c>
      <c r="C317" s="143"/>
      <c r="D317" s="143"/>
      <c r="E317" s="143"/>
      <c r="F317" s="144"/>
      <c r="G317" s="18" t="str">
        <f t="shared" si="11"/>
        <v/>
      </c>
      <c r="H317" s="18" t="str">
        <f t="shared" si="11"/>
        <v/>
      </c>
    </row>
    <row r="318" spans="2:8" x14ac:dyDescent="0.25">
      <c r="B318" s="142" t="str">
        <f t="shared" si="12"/>
        <v/>
      </c>
      <c r="C318" s="143"/>
      <c r="D318" s="143"/>
      <c r="E318" s="143"/>
      <c r="F318" s="144"/>
      <c r="G318" s="18" t="str">
        <f t="shared" si="11"/>
        <v/>
      </c>
      <c r="H318" s="18" t="str">
        <f t="shared" si="11"/>
        <v/>
      </c>
    </row>
    <row r="319" spans="2:8" x14ac:dyDescent="0.25">
      <c r="B319" s="142" t="str">
        <f t="shared" si="12"/>
        <v/>
      </c>
      <c r="C319" s="143"/>
      <c r="D319" s="143"/>
      <c r="E319" s="143"/>
      <c r="F319" s="144"/>
      <c r="G319" s="18" t="str">
        <f t="shared" si="11"/>
        <v/>
      </c>
      <c r="H319" s="18" t="str">
        <f t="shared" si="11"/>
        <v/>
      </c>
    </row>
    <row r="320" spans="2:8" x14ac:dyDescent="0.25">
      <c r="B320" s="142" t="str">
        <f t="shared" si="12"/>
        <v/>
      </c>
      <c r="C320" s="143"/>
      <c r="D320" s="143"/>
      <c r="E320" s="143"/>
      <c r="F320" s="144"/>
      <c r="G320" s="18" t="str">
        <f t="shared" si="11"/>
        <v/>
      </c>
      <c r="H320" s="18" t="str">
        <f t="shared" si="11"/>
        <v/>
      </c>
    </row>
    <row r="321" spans="2:8" x14ac:dyDescent="0.25">
      <c r="B321" s="142" t="str">
        <f t="shared" si="12"/>
        <v/>
      </c>
      <c r="C321" s="143"/>
      <c r="D321" s="143"/>
      <c r="E321" s="143"/>
      <c r="F321" s="144"/>
      <c r="G321" s="18" t="str">
        <f t="shared" si="11"/>
        <v/>
      </c>
      <c r="H321" s="18" t="str">
        <f t="shared" si="11"/>
        <v/>
      </c>
    </row>
    <row r="322" spans="2:8" x14ac:dyDescent="0.25">
      <c r="B322" s="142" t="str">
        <f t="shared" si="12"/>
        <v/>
      </c>
      <c r="C322" s="143"/>
      <c r="D322" s="143"/>
      <c r="E322" s="143"/>
      <c r="F322" s="144"/>
      <c r="G322" s="18" t="str">
        <f t="shared" si="11"/>
        <v/>
      </c>
      <c r="H322" s="18" t="str">
        <f t="shared" si="11"/>
        <v/>
      </c>
    </row>
    <row r="323" spans="2:8" x14ac:dyDescent="0.25">
      <c r="B323" s="142" t="str">
        <f t="shared" si="12"/>
        <v/>
      </c>
      <c r="C323" s="143"/>
      <c r="D323" s="143"/>
      <c r="E323" s="143"/>
      <c r="F323" s="144"/>
      <c r="G323" s="18" t="str">
        <f t="shared" si="11"/>
        <v/>
      </c>
      <c r="H323" s="18" t="str">
        <f t="shared" si="11"/>
        <v/>
      </c>
    </row>
    <row r="324" spans="2:8" x14ac:dyDescent="0.25">
      <c r="B324" s="142" t="str">
        <f t="shared" si="12"/>
        <v/>
      </c>
      <c r="C324" s="143"/>
      <c r="D324" s="143"/>
      <c r="E324" s="143"/>
      <c r="F324" s="144"/>
      <c r="G324" s="18" t="str">
        <f t="shared" si="11"/>
        <v/>
      </c>
      <c r="H324" s="18" t="str">
        <f t="shared" si="11"/>
        <v/>
      </c>
    </row>
    <row r="325" spans="2:8" x14ac:dyDescent="0.25">
      <c r="B325" s="142" t="str">
        <f t="shared" si="12"/>
        <v/>
      </c>
      <c r="C325" s="143"/>
      <c r="D325" s="143"/>
      <c r="E325" s="143"/>
      <c r="F325" s="144"/>
      <c r="G325" s="18" t="str">
        <f t="shared" si="11"/>
        <v/>
      </c>
      <c r="H325" s="18" t="str">
        <f t="shared" si="11"/>
        <v/>
      </c>
    </row>
    <row r="326" spans="2:8" x14ac:dyDescent="0.25">
      <c r="B326" s="142" t="str">
        <f t="shared" si="12"/>
        <v/>
      </c>
      <c r="C326" s="143"/>
      <c r="D326" s="143"/>
      <c r="E326" s="143"/>
      <c r="F326" s="144"/>
      <c r="G326" s="18" t="str">
        <f t="shared" si="11"/>
        <v/>
      </c>
      <c r="H326" s="18" t="str">
        <f t="shared" si="11"/>
        <v/>
      </c>
    </row>
    <row r="327" spans="2:8" x14ac:dyDescent="0.25">
      <c r="B327" s="142" t="str">
        <f t="shared" si="12"/>
        <v/>
      </c>
      <c r="C327" s="143"/>
      <c r="D327" s="143"/>
      <c r="E327" s="143"/>
      <c r="F327" s="144"/>
      <c r="G327" s="18" t="str">
        <f t="shared" si="11"/>
        <v/>
      </c>
      <c r="H327" s="18" t="str">
        <f t="shared" si="11"/>
        <v/>
      </c>
    </row>
    <row r="328" spans="2:8" x14ac:dyDescent="0.25">
      <c r="B328" s="142" t="str">
        <f t="shared" si="12"/>
        <v/>
      </c>
      <c r="C328" s="143"/>
      <c r="D328" s="143"/>
      <c r="E328" s="143"/>
      <c r="F328" s="144"/>
      <c r="G328" s="18" t="str">
        <f t="shared" si="11"/>
        <v/>
      </c>
      <c r="H328" s="18" t="str">
        <f t="shared" si="11"/>
        <v/>
      </c>
    </row>
    <row r="329" spans="2:8" x14ac:dyDescent="0.25">
      <c r="B329" s="142" t="str">
        <f t="shared" si="12"/>
        <v/>
      </c>
      <c r="C329" s="143"/>
      <c r="D329" s="143"/>
      <c r="E329" s="143"/>
      <c r="F329" s="144"/>
      <c r="G329" s="18" t="str">
        <f t="shared" si="11"/>
        <v/>
      </c>
      <c r="H329" s="18" t="str">
        <f t="shared" si="11"/>
        <v/>
      </c>
    </row>
    <row r="330" spans="2:8" x14ac:dyDescent="0.25">
      <c r="B330" s="142" t="str">
        <f t="shared" si="12"/>
        <v/>
      </c>
      <c r="C330" s="143"/>
      <c r="D330" s="143"/>
      <c r="E330" s="143"/>
      <c r="F330" s="144"/>
      <c r="G330" s="18" t="str">
        <f t="shared" si="11"/>
        <v/>
      </c>
      <c r="H330" s="18" t="str">
        <f t="shared" si="11"/>
        <v/>
      </c>
    </row>
    <row r="331" spans="2:8" x14ac:dyDescent="0.25">
      <c r="B331" s="142" t="str">
        <f t="shared" si="12"/>
        <v/>
      </c>
      <c r="C331" s="143"/>
      <c r="D331" s="143"/>
      <c r="E331" s="143"/>
      <c r="F331" s="144"/>
      <c r="G331" s="18" t="str">
        <f t="shared" si="11"/>
        <v/>
      </c>
      <c r="H331" s="18" t="str">
        <f t="shared" si="11"/>
        <v/>
      </c>
    </row>
    <row r="332" spans="2:8" x14ac:dyDescent="0.25">
      <c r="B332" s="142" t="str">
        <f t="shared" si="12"/>
        <v/>
      </c>
      <c r="C332" s="143"/>
      <c r="D332" s="143"/>
      <c r="E332" s="143"/>
      <c r="F332" s="144"/>
      <c r="G332" s="18" t="str">
        <f t="shared" si="11"/>
        <v/>
      </c>
      <c r="H332" s="18" t="str">
        <f t="shared" si="11"/>
        <v/>
      </c>
    </row>
    <row r="333" spans="2:8" x14ac:dyDescent="0.25">
      <c r="B333" s="142" t="str">
        <f t="shared" si="12"/>
        <v/>
      </c>
      <c r="C333" s="143"/>
      <c r="D333" s="143"/>
      <c r="E333" s="143"/>
      <c r="F333" s="144"/>
      <c r="G333" s="18" t="str">
        <f t="shared" si="11"/>
        <v/>
      </c>
      <c r="H333" s="18" t="str">
        <f t="shared" si="11"/>
        <v/>
      </c>
    </row>
    <row r="334" spans="2:8" x14ac:dyDescent="0.25">
      <c r="B334" s="142" t="str">
        <f t="shared" si="12"/>
        <v/>
      </c>
      <c r="C334" s="143"/>
      <c r="D334" s="143"/>
      <c r="E334" s="143"/>
      <c r="F334" s="144"/>
      <c r="G334" s="18" t="str">
        <f t="shared" si="11"/>
        <v/>
      </c>
      <c r="H334" s="18" t="str">
        <f t="shared" si="11"/>
        <v/>
      </c>
    </row>
    <row r="335" spans="2:8" x14ac:dyDescent="0.25">
      <c r="B335" s="142" t="str">
        <f t="shared" si="12"/>
        <v/>
      </c>
      <c r="C335" s="143"/>
      <c r="D335" s="143"/>
      <c r="E335" s="143"/>
      <c r="F335" s="144"/>
      <c r="G335" s="18" t="str">
        <f t="shared" si="11"/>
        <v/>
      </c>
      <c r="H335" s="18" t="str">
        <f t="shared" si="11"/>
        <v/>
      </c>
    </row>
    <row r="336" spans="2:8" x14ac:dyDescent="0.25">
      <c r="B336" s="142" t="str">
        <f t="shared" si="12"/>
        <v/>
      </c>
      <c r="C336" s="143"/>
      <c r="D336" s="143"/>
      <c r="E336" s="143"/>
      <c r="F336" s="144"/>
      <c r="G336" s="18" t="str">
        <f t="shared" si="11"/>
        <v/>
      </c>
      <c r="H336" s="18" t="str">
        <f t="shared" si="11"/>
        <v/>
      </c>
    </row>
    <row r="337" spans="2:8" x14ac:dyDescent="0.25">
      <c r="B337" s="142" t="str">
        <f t="shared" si="12"/>
        <v/>
      </c>
      <c r="C337" s="143"/>
      <c r="D337" s="143"/>
      <c r="E337" s="143"/>
      <c r="F337" s="144"/>
      <c r="G337" s="18" t="str">
        <f t="shared" si="11"/>
        <v/>
      </c>
      <c r="H337" s="18" t="str">
        <f t="shared" si="11"/>
        <v/>
      </c>
    </row>
    <row r="338" spans="2:8" x14ac:dyDescent="0.25">
      <c r="B338" s="142" t="str">
        <f t="shared" si="12"/>
        <v/>
      </c>
      <c r="C338" s="143"/>
      <c r="D338" s="143"/>
      <c r="E338" s="143"/>
      <c r="F338" s="144"/>
      <c r="G338" s="18" t="str">
        <f t="shared" si="11"/>
        <v/>
      </c>
      <c r="H338" s="18" t="str">
        <f t="shared" si="11"/>
        <v/>
      </c>
    </row>
    <row r="339" spans="2:8" x14ac:dyDescent="0.25">
      <c r="B339" s="142" t="str">
        <f t="shared" si="12"/>
        <v/>
      </c>
      <c r="C339" s="143"/>
      <c r="D339" s="143"/>
      <c r="E339" s="143"/>
      <c r="F339" s="144"/>
      <c r="G339" s="18" t="str">
        <f t="shared" si="11"/>
        <v/>
      </c>
      <c r="H339" s="18" t="str">
        <f t="shared" si="11"/>
        <v/>
      </c>
    </row>
    <row r="340" spans="2:8" x14ac:dyDescent="0.25">
      <c r="B340" s="142" t="str">
        <f t="shared" si="12"/>
        <v/>
      </c>
      <c r="C340" s="143"/>
      <c r="D340" s="143"/>
      <c r="E340" s="143"/>
      <c r="F340" s="144"/>
      <c r="G340" s="18" t="str">
        <f t="shared" si="11"/>
        <v/>
      </c>
      <c r="H340" s="18" t="str">
        <f t="shared" si="11"/>
        <v/>
      </c>
    </row>
    <row r="341" spans="2:8" x14ac:dyDescent="0.25">
      <c r="B341" s="142" t="str">
        <f t="shared" si="12"/>
        <v/>
      </c>
      <c r="C341" s="143"/>
      <c r="D341" s="143"/>
      <c r="E341" s="143"/>
      <c r="F341" s="144"/>
      <c r="G341" s="18" t="str">
        <f t="shared" si="11"/>
        <v/>
      </c>
      <c r="H341" s="18" t="str">
        <f t="shared" si="11"/>
        <v/>
      </c>
    </row>
    <row r="342" spans="2:8" x14ac:dyDescent="0.25">
      <c r="B342" s="142" t="str">
        <f t="shared" si="12"/>
        <v/>
      </c>
      <c r="C342" s="143"/>
      <c r="D342" s="143"/>
      <c r="E342" s="143"/>
      <c r="F342" s="144"/>
      <c r="G342" s="18" t="str">
        <f t="shared" si="11"/>
        <v/>
      </c>
      <c r="H342" s="18" t="str">
        <f t="shared" si="11"/>
        <v/>
      </c>
    </row>
    <row r="343" spans="2:8" x14ac:dyDescent="0.25">
      <c r="B343" s="142" t="str">
        <f t="shared" si="12"/>
        <v/>
      </c>
      <c r="C343" s="143"/>
      <c r="D343" s="143"/>
      <c r="E343" s="143"/>
      <c r="F343" s="144"/>
      <c r="G343" s="18" t="str">
        <f t="shared" si="11"/>
        <v/>
      </c>
      <c r="H343" s="18" t="str">
        <f t="shared" si="11"/>
        <v/>
      </c>
    </row>
    <row r="344" spans="2:8" x14ac:dyDescent="0.25">
      <c r="B344" s="142" t="str">
        <f t="shared" si="12"/>
        <v/>
      </c>
      <c r="C344" s="143"/>
      <c r="D344" s="143"/>
      <c r="E344" s="143"/>
      <c r="F344" s="144"/>
      <c r="G344" s="18" t="str">
        <f t="shared" si="11"/>
        <v/>
      </c>
      <c r="H344" s="18" t="str">
        <f t="shared" si="11"/>
        <v/>
      </c>
    </row>
    <row r="345" spans="2:8" x14ac:dyDescent="0.25">
      <c r="B345" s="142" t="str">
        <f t="shared" si="12"/>
        <v/>
      </c>
      <c r="C345" s="143"/>
      <c r="D345" s="143"/>
      <c r="E345" s="143"/>
      <c r="F345" s="144"/>
      <c r="G345" s="18" t="str">
        <f t="shared" si="11"/>
        <v/>
      </c>
      <c r="H345" s="18" t="str">
        <f t="shared" si="11"/>
        <v/>
      </c>
    </row>
    <row r="346" spans="2:8" x14ac:dyDescent="0.25">
      <c r="B346" s="142" t="str">
        <f t="shared" si="12"/>
        <v/>
      </c>
      <c r="C346" s="143"/>
      <c r="D346" s="143"/>
      <c r="E346" s="143"/>
      <c r="F346" s="144"/>
      <c r="G346" s="18" t="str">
        <f t="shared" si="11"/>
        <v/>
      </c>
      <c r="H346" s="18" t="str">
        <f t="shared" si="11"/>
        <v/>
      </c>
    </row>
    <row r="347" spans="2:8" x14ac:dyDescent="0.25">
      <c r="B347" s="142" t="str">
        <f t="shared" si="12"/>
        <v/>
      </c>
      <c r="C347" s="143"/>
      <c r="D347" s="143"/>
      <c r="E347" s="143"/>
      <c r="F347" s="144"/>
      <c r="G347" s="18" t="str">
        <f t="shared" si="11"/>
        <v/>
      </c>
      <c r="H347" s="18" t="str">
        <f t="shared" si="11"/>
        <v/>
      </c>
    </row>
    <row r="348" spans="2:8" x14ac:dyDescent="0.25">
      <c r="B348" s="142" t="str">
        <f t="shared" si="12"/>
        <v/>
      </c>
      <c r="C348" s="143"/>
      <c r="D348" s="143"/>
      <c r="E348" s="143"/>
      <c r="F348" s="144"/>
      <c r="G348" s="18" t="str">
        <f t="shared" si="11"/>
        <v/>
      </c>
      <c r="H348" s="18" t="str">
        <f t="shared" si="11"/>
        <v/>
      </c>
    </row>
    <row r="349" spans="2:8" x14ac:dyDescent="0.25">
      <c r="B349" s="142" t="str">
        <f t="shared" si="12"/>
        <v/>
      </c>
      <c r="C349" s="143"/>
      <c r="D349" s="143"/>
      <c r="E349" s="143"/>
      <c r="F349" s="144"/>
      <c r="G349" s="18" t="str">
        <f t="shared" si="11"/>
        <v/>
      </c>
      <c r="H349" s="18" t="str">
        <f t="shared" si="11"/>
        <v/>
      </c>
    </row>
    <row r="350" spans="2:8" x14ac:dyDescent="0.25">
      <c r="B350" s="142" t="str">
        <f t="shared" si="12"/>
        <v/>
      </c>
      <c r="C350" s="143"/>
      <c r="D350" s="143"/>
      <c r="E350" s="143"/>
      <c r="F350" s="144"/>
      <c r="G350" s="18" t="str">
        <f t="shared" si="11"/>
        <v/>
      </c>
      <c r="H350" s="18" t="str">
        <f t="shared" si="11"/>
        <v/>
      </c>
    </row>
    <row r="351" spans="2:8" x14ac:dyDescent="0.25">
      <c r="B351" s="142" t="str">
        <f t="shared" si="12"/>
        <v/>
      </c>
      <c r="C351" s="143"/>
      <c r="D351" s="143"/>
      <c r="E351" s="143"/>
      <c r="F351" s="144"/>
      <c r="G351" s="18" t="str">
        <f t="shared" si="11"/>
        <v/>
      </c>
      <c r="H351" s="18" t="str">
        <f t="shared" si="11"/>
        <v/>
      </c>
    </row>
    <row r="352" spans="2:8" x14ac:dyDescent="0.25">
      <c r="B352" s="142" t="str">
        <f t="shared" si="12"/>
        <v/>
      </c>
      <c r="C352" s="143"/>
      <c r="D352" s="143"/>
      <c r="E352" s="143"/>
      <c r="F352" s="144"/>
      <c r="G352" s="18" t="str">
        <f t="shared" si="11"/>
        <v/>
      </c>
      <c r="H352" s="18" t="str">
        <f t="shared" si="11"/>
        <v/>
      </c>
    </row>
    <row r="353" spans="2:8" x14ac:dyDescent="0.25">
      <c r="B353" s="142" t="str">
        <f t="shared" si="12"/>
        <v/>
      </c>
      <c r="C353" s="143"/>
      <c r="D353" s="143"/>
      <c r="E353" s="143"/>
      <c r="F353" s="144"/>
      <c r="G353" s="18" t="str">
        <f t="shared" si="11"/>
        <v/>
      </c>
      <c r="H353" s="18" t="str">
        <f t="shared" si="11"/>
        <v/>
      </c>
    </row>
    <row r="354" spans="2:8" x14ac:dyDescent="0.25">
      <c r="B354" s="142" t="str">
        <f t="shared" si="12"/>
        <v/>
      </c>
      <c r="C354" s="143"/>
      <c r="D354" s="143"/>
      <c r="E354" s="143"/>
      <c r="F354" s="144"/>
      <c r="G354" s="18" t="str">
        <f t="shared" si="11"/>
        <v/>
      </c>
      <c r="H354" s="18" t="str">
        <f t="shared" si="11"/>
        <v/>
      </c>
    </row>
    <row r="355" spans="2:8" x14ac:dyDescent="0.25">
      <c r="B355" s="142" t="str">
        <f t="shared" si="12"/>
        <v/>
      </c>
      <c r="C355" s="143"/>
      <c r="D355" s="143"/>
      <c r="E355" s="143"/>
      <c r="F355" s="144"/>
      <c r="G355" s="18" t="str">
        <f t="shared" ref="G355:H418" si="13">IF($K328="","",L328)</f>
        <v/>
      </c>
      <c r="H355" s="18" t="str">
        <f t="shared" si="13"/>
        <v/>
      </c>
    </row>
    <row r="356" spans="2:8" x14ac:dyDescent="0.25">
      <c r="B356" s="142" t="str">
        <f t="shared" ref="B356:B419" si="14">IF($K329="","",K329)</f>
        <v/>
      </c>
      <c r="C356" s="143"/>
      <c r="D356" s="143"/>
      <c r="E356" s="143"/>
      <c r="F356" s="144"/>
      <c r="G356" s="18" t="str">
        <f t="shared" si="13"/>
        <v/>
      </c>
      <c r="H356" s="18" t="str">
        <f t="shared" si="13"/>
        <v/>
      </c>
    </row>
    <row r="357" spans="2:8" x14ac:dyDescent="0.25">
      <c r="B357" s="142" t="str">
        <f t="shared" si="14"/>
        <v/>
      </c>
      <c r="C357" s="143"/>
      <c r="D357" s="143"/>
      <c r="E357" s="143"/>
      <c r="F357" s="144"/>
      <c r="G357" s="18" t="str">
        <f t="shared" si="13"/>
        <v/>
      </c>
      <c r="H357" s="18" t="str">
        <f t="shared" si="13"/>
        <v/>
      </c>
    </row>
    <row r="358" spans="2:8" x14ac:dyDescent="0.25">
      <c r="B358" s="142" t="str">
        <f t="shared" si="14"/>
        <v/>
      </c>
      <c r="C358" s="143"/>
      <c r="D358" s="143"/>
      <c r="E358" s="143"/>
      <c r="F358" s="144"/>
      <c r="G358" s="18" t="str">
        <f t="shared" si="13"/>
        <v/>
      </c>
      <c r="H358" s="18" t="str">
        <f t="shared" si="13"/>
        <v/>
      </c>
    </row>
    <row r="359" spans="2:8" x14ac:dyDescent="0.25">
      <c r="B359" s="142" t="str">
        <f t="shared" si="14"/>
        <v/>
      </c>
      <c r="C359" s="143"/>
      <c r="D359" s="143"/>
      <c r="E359" s="143"/>
      <c r="F359" s="144"/>
      <c r="G359" s="18" t="str">
        <f t="shared" si="13"/>
        <v/>
      </c>
      <c r="H359" s="18" t="str">
        <f t="shared" si="13"/>
        <v/>
      </c>
    </row>
    <row r="360" spans="2:8" x14ac:dyDescent="0.25">
      <c r="B360" s="142" t="str">
        <f t="shared" si="14"/>
        <v/>
      </c>
      <c r="C360" s="143"/>
      <c r="D360" s="143"/>
      <c r="E360" s="143"/>
      <c r="F360" s="144"/>
      <c r="G360" s="18" t="str">
        <f t="shared" si="13"/>
        <v/>
      </c>
      <c r="H360" s="18" t="str">
        <f t="shared" si="13"/>
        <v/>
      </c>
    </row>
    <row r="361" spans="2:8" x14ac:dyDescent="0.25">
      <c r="B361" s="142" t="str">
        <f t="shared" si="14"/>
        <v/>
      </c>
      <c r="C361" s="143"/>
      <c r="D361" s="143"/>
      <c r="E361" s="143"/>
      <c r="F361" s="144"/>
      <c r="G361" s="18" t="str">
        <f t="shared" si="13"/>
        <v/>
      </c>
      <c r="H361" s="18" t="str">
        <f t="shared" si="13"/>
        <v/>
      </c>
    </row>
    <row r="362" spans="2:8" x14ac:dyDescent="0.25">
      <c r="B362" s="142" t="str">
        <f t="shared" si="14"/>
        <v/>
      </c>
      <c r="C362" s="143"/>
      <c r="D362" s="143"/>
      <c r="E362" s="143"/>
      <c r="F362" s="144"/>
      <c r="G362" s="18" t="str">
        <f t="shared" si="13"/>
        <v/>
      </c>
      <c r="H362" s="18" t="str">
        <f t="shared" si="13"/>
        <v/>
      </c>
    </row>
    <row r="363" spans="2:8" x14ac:dyDescent="0.25">
      <c r="B363" s="142" t="str">
        <f t="shared" si="14"/>
        <v/>
      </c>
      <c r="C363" s="143"/>
      <c r="D363" s="143"/>
      <c r="E363" s="143"/>
      <c r="F363" s="144"/>
      <c r="G363" s="18" t="str">
        <f t="shared" si="13"/>
        <v/>
      </c>
      <c r="H363" s="18" t="str">
        <f t="shared" si="13"/>
        <v/>
      </c>
    </row>
    <row r="364" spans="2:8" x14ac:dyDescent="0.25">
      <c r="B364" s="142" t="str">
        <f t="shared" si="14"/>
        <v/>
      </c>
      <c r="C364" s="143"/>
      <c r="D364" s="143"/>
      <c r="E364" s="143"/>
      <c r="F364" s="144"/>
      <c r="G364" s="18" t="str">
        <f t="shared" si="13"/>
        <v/>
      </c>
      <c r="H364" s="18" t="str">
        <f t="shared" si="13"/>
        <v/>
      </c>
    </row>
    <row r="365" spans="2:8" x14ac:dyDescent="0.25">
      <c r="B365" s="142" t="str">
        <f t="shared" si="14"/>
        <v/>
      </c>
      <c r="C365" s="143"/>
      <c r="D365" s="143"/>
      <c r="E365" s="143"/>
      <c r="F365" s="144"/>
      <c r="G365" s="18" t="str">
        <f t="shared" si="13"/>
        <v/>
      </c>
      <c r="H365" s="18" t="str">
        <f t="shared" si="13"/>
        <v/>
      </c>
    </row>
    <row r="366" spans="2:8" x14ac:dyDescent="0.25">
      <c r="B366" s="142" t="str">
        <f t="shared" si="14"/>
        <v/>
      </c>
      <c r="C366" s="143"/>
      <c r="D366" s="143"/>
      <c r="E366" s="143"/>
      <c r="F366" s="144"/>
      <c r="G366" s="18" t="str">
        <f t="shared" si="13"/>
        <v/>
      </c>
      <c r="H366" s="18" t="str">
        <f t="shared" si="13"/>
        <v/>
      </c>
    </row>
    <row r="367" spans="2:8" x14ac:dyDescent="0.25">
      <c r="B367" s="142" t="str">
        <f t="shared" si="14"/>
        <v/>
      </c>
      <c r="C367" s="143"/>
      <c r="D367" s="143"/>
      <c r="E367" s="143"/>
      <c r="F367" s="144"/>
      <c r="G367" s="18" t="str">
        <f t="shared" si="13"/>
        <v/>
      </c>
      <c r="H367" s="18" t="str">
        <f t="shared" si="13"/>
        <v/>
      </c>
    </row>
    <row r="368" spans="2:8" x14ac:dyDescent="0.25">
      <c r="B368" s="142" t="str">
        <f t="shared" si="14"/>
        <v/>
      </c>
      <c r="C368" s="143"/>
      <c r="D368" s="143"/>
      <c r="E368" s="143"/>
      <c r="F368" s="144"/>
      <c r="G368" s="18" t="str">
        <f t="shared" si="13"/>
        <v/>
      </c>
      <c r="H368" s="18" t="str">
        <f t="shared" si="13"/>
        <v/>
      </c>
    </row>
    <row r="369" spans="2:8" x14ac:dyDescent="0.25">
      <c r="B369" s="142" t="str">
        <f t="shared" si="14"/>
        <v/>
      </c>
      <c r="C369" s="143"/>
      <c r="D369" s="143"/>
      <c r="E369" s="143"/>
      <c r="F369" s="144"/>
      <c r="G369" s="18" t="str">
        <f t="shared" si="13"/>
        <v/>
      </c>
      <c r="H369" s="18" t="str">
        <f t="shared" si="13"/>
        <v/>
      </c>
    </row>
    <row r="370" spans="2:8" x14ac:dyDescent="0.25">
      <c r="B370" s="142" t="str">
        <f t="shared" si="14"/>
        <v/>
      </c>
      <c r="C370" s="143"/>
      <c r="D370" s="143"/>
      <c r="E370" s="143"/>
      <c r="F370" s="144"/>
      <c r="G370" s="18" t="str">
        <f t="shared" si="13"/>
        <v/>
      </c>
      <c r="H370" s="18" t="str">
        <f t="shared" si="13"/>
        <v/>
      </c>
    </row>
    <row r="371" spans="2:8" x14ac:dyDescent="0.25">
      <c r="B371" s="142" t="str">
        <f t="shared" si="14"/>
        <v/>
      </c>
      <c r="C371" s="143"/>
      <c r="D371" s="143"/>
      <c r="E371" s="143"/>
      <c r="F371" s="144"/>
      <c r="G371" s="18" t="str">
        <f t="shared" si="13"/>
        <v/>
      </c>
      <c r="H371" s="18" t="str">
        <f t="shared" si="13"/>
        <v/>
      </c>
    </row>
    <row r="372" spans="2:8" x14ac:dyDescent="0.25">
      <c r="B372" s="142" t="str">
        <f t="shared" si="14"/>
        <v/>
      </c>
      <c r="C372" s="143"/>
      <c r="D372" s="143"/>
      <c r="E372" s="143"/>
      <c r="F372" s="144"/>
      <c r="G372" s="18" t="str">
        <f t="shared" si="13"/>
        <v/>
      </c>
      <c r="H372" s="18" t="str">
        <f t="shared" si="13"/>
        <v/>
      </c>
    </row>
    <row r="373" spans="2:8" x14ac:dyDescent="0.25">
      <c r="B373" s="142" t="str">
        <f t="shared" si="14"/>
        <v/>
      </c>
      <c r="C373" s="143"/>
      <c r="D373" s="143"/>
      <c r="E373" s="143"/>
      <c r="F373" s="144"/>
      <c r="G373" s="18" t="str">
        <f t="shared" si="13"/>
        <v/>
      </c>
      <c r="H373" s="18" t="str">
        <f t="shared" si="13"/>
        <v/>
      </c>
    </row>
    <row r="374" spans="2:8" x14ac:dyDescent="0.25">
      <c r="B374" s="142" t="str">
        <f t="shared" si="14"/>
        <v/>
      </c>
      <c r="C374" s="143"/>
      <c r="D374" s="143"/>
      <c r="E374" s="143"/>
      <c r="F374" s="144"/>
      <c r="G374" s="18" t="str">
        <f t="shared" si="13"/>
        <v/>
      </c>
      <c r="H374" s="18" t="str">
        <f t="shared" si="13"/>
        <v/>
      </c>
    </row>
    <row r="375" spans="2:8" x14ac:dyDescent="0.25">
      <c r="B375" s="142" t="str">
        <f t="shared" si="14"/>
        <v/>
      </c>
      <c r="C375" s="143"/>
      <c r="D375" s="143"/>
      <c r="E375" s="143"/>
      <c r="F375" s="144"/>
      <c r="G375" s="18" t="str">
        <f t="shared" si="13"/>
        <v/>
      </c>
      <c r="H375" s="18" t="str">
        <f t="shared" si="13"/>
        <v/>
      </c>
    </row>
    <row r="376" spans="2:8" x14ac:dyDescent="0.25">
      <c r="B376" s="142" t="str">
        <f t="shared" si="14"/>
        <v/>
      </c>
      <c r="C376" s="143"/>
      <c r="D376" s="143"/>
      <c r="E376" s="143"/>
      <c r="F376" s="144"/>
      <c r="G376" s="18" t="str">
        <f t="shared" si="13"/>
        <v/>
      </c>
      <c r="H376" s="18" t="str">
        <f t="shared" si="13"/>
        <v/>
      </c>
    </row>
    <row r="377" spans="2:8" x14ac:dyDescent="0.25">
      <c r="B377" s="142" t="str">
        <f t="shared" si="14"/>
        <v/>
      </c>
      <c r="C377" s="143"/>
      <c r="D377" s="143"/>
      <c r="E377" s="143"/>
      <c r="F377" s="144"/>
      <c r="G377" s="18" t="str">
        <f t="shared" si="13"/>
        <v/>
      </c>
      <c r="H377" s="18" t="str">
        <f t="shared" si="13"/>
        <v/>
      </c>
    </row>
    <row r="378" spans="2:8" x14ac:dyDescent="0.25">
      <c r="B378" s="142" t="str">
        <f t="shared" si="14"/>
        <v/>
      </c>
      <c r="C378" s="143"/>
      <c r="D378" s="143"/>
      <c r="E378" s="143"/>
      <c r="F378" s="144"/>
      <c r="G378" s="18" t="str">
        <f t="shared" si="13"/>
        <v/>
      </c>
      <c r="H378" s="18" t="str">
        <f t="shared" si="13"/>
        <v/>
      </c>
    </row>
    <row r="379" spans="2:8" x14ac:dyDescent="0.25">
      <c r="B379" s="142" t="str">
        <f t="shared" si="14"/>
        <v/>
      </c>
      <c r="C379" s="143"/>
      <c r="D379" s="143"/>
      <c r="E379" s="143"/>
      <c r="F379" s="144"/>
      <c r="G379" s="18" t="str">
        <f t="shared" si="13"/>
        <v/>
      </c>
      <c r="H379" s="18" t="str">
        <f t="shared" si="13"/>
        <v/>
      </c>
    </row>
    <row r="380" spans="2:8" x14ac:dyDescent="0.25">
      <c r="B380" s="142" t="str">
        <f t="shared" si="14"/>
        <v/>
      </c>
      <c r="C380" s="143"/>
      <c r="D380" s="143"/>
      <c r="E380" s="143"/>
      <c r="F380" s="144"/>
      <c r="G380" s="18" t="str">
        <f t="shared" si="13"/>
        <v/>
      </c>
      <c r="H380" s="18" t="str">
        <f t="shared" si="13"/>
        <v/>
      </c>
    </row>
    <row r="381" spans="2:8" x14ac:dyDescent="0.25">
      <c r="B381" s="142" t="str">
        <f t="shared" si="14"/>
        <v/>
      </c>
      <c r="C381" s="143"/>
      <c r="D381" s="143"/>
      <c r="E381" s="143"/>
      <c r="F381" s="144"/>
      <c r="G381" s="18" t="str">
        <f t="shared" si="13"/>
        <v/>
      </c>
      <c r="H381" s="18" t="str">
        <f t="shared" si="13"/>
        <v/>
      </c>
    </row>
    <row r="382" spans="2:8" x14ac:dyDescent="0.25">
      <c r="B382" s="142" t="str">
        <f t="shared" si="14"/>
        <v/>
      </c>
      <c r="C382" s="143"/>
      <c r="D382" s="143"/>
      <c r="E382" s="143"/>
      <c r="F382" s="144"/>
      <c r="G382" s="18" t="str">
        <f t="shared" si="13"/>
        <v/>
      </c>
      <c r="H382" s="18" t="str">
        <f t="shared" si="13"/>
        <v/>
      </c>
    </row>
    <row r="383" spans="2:8" x14ac:dyDescent="0.25">
      <c r="B383" s="142" t="str">
        <f t="shared" si="14"/>
        <v/>
      </c>
      <c r="C383" s="143"/>
      <c r="D383" s="143"/>
      <c r="E383" s="143"/>
      <c r="F383" s="144"/>
      <c r="G383" s="18" t="str">
        <f t="shared" si="13"/>
        <v/>
      </c>
      <c r="H383" s="18" t="str">
        <f t="shared" si="13"/>
        <v/>
      </c>
    </row>
    <row r="384" spans="2:8" x14ac:dyDescent="0.25">
      <c r="B384" s="142" t="str">
        <f t="shared" si="14"/>
        <v/>
      </c>
      <c r="C384" s="143"/>
      <c r="D384" s="143"/>
      <c r="E384" s="143"/>
      <c r="F384" s="144"/>
      <c r="G384" s="18" t="str">
        <f t="shared" si="13"/>
        <v/>
      </c>
      <c r="H384" s="18" t="str">
        <f t="shared" si="13"/>
        <v/>
      </c>
    </row>
    <row r="385" spans="2:8" x14ac:dyDescent="0.25">
      <c r="B385" s="142" t="str">
        <f t="shared" si="14"/>
        <v/>
      </c>
      <c r="C385" s="143"/>
      <c r="D385" s="143"/>
      <c r="E385" s="143"/>
      <c r="F385" s="144"/>
      <c r="G385" s="18" t="str">
        <f t="shared" si="13"/>
        <v/>
      </c>
      <c r="H385" s="18" t="str">
        <f t="shared" si="13"/>
        <v/>
      </c>
    </row>
    <row r="386" spans="2:8" x14ac:dyDescent="0.25">
      <c r="B386" s="142" t="str">
        <f t="shared" si="14"/>
        <v/>
      </c>
      <c r="C386" s="143"/>
      <c r="D386" s="143"/>
      <c r="E386" s="143"/>
      <c r="F386" s="144"/>
      <c r="G386" s="18" t="str">
        <f t="shared" si="13"/>
        <v/>
      </c>
      <c r="H386" s="18" t="str">
        <f t="shared" si="13"/>
        <v/>
      </c>
    </row>
    <row r="387" spans="2:8" x14ac:dyDescent="0.25">
      <c r="B387" s="142" t="str">
        <f t="shared" si="14"/>
        <v/>
      </c>
      <c r="C387" s="143"/>
      <c r="D387" s="143"/>
      <c r="E387" s="143"/>
      <c r="F387" s="144"/>
      <c r="G387" s="18" t="str">
        <f t="shared" si="13"/>
        <v/>
      </c>
      <c r="H387" s="18" t="str">
        <f t="shared" si="13"/>
        <v/>
      </c>
    </row>
    <row r="388" spans="2:8" x14ac:dyDescent="0.25">
      <c r="B388" s="142" t="str">
        <f t="shared" si="14"/>
        <v/>
      </c>
      <c r="C388" s="143"/>
      <c r="D388" s="143"/>
      <c r="E388" s="143"/>
      <c r="F388" s="144"/>
      <c r="G388" s="18" t="str">
        <f t="shared" si="13"/>
        <v/>
      </c>
      <c r="H388" s="18" t="str">
        <f t="shared" si="13"/>
        <v/>
      </c>
    </row>
    <row r="389" spans="2:8" x14ac:dyDescent="0.25">
      <c r="B389" s="142" t="str">
        <f t="shared" si="14"/>
        <v/>
      </c>
      <c r="C389" s="143"/>
      <c r="D389" s="143"/>
      <c r="E389" s="143"/>
      <c r="F389" s="144"/>
      <c r="G389" s="18" t="str">
        <f t="shared" si="13"/>
        <v/>
      </c>
      <c r="H389" s="18" t="str">
        <f t="shared" si="13"/>
        <v/>
      </c>
    </row>
    <row r="390" spans="2:8" x14ac:dyDescent="0.25">
      <c r="B390" s="142" t="str">
        <f t="shared" si="14"/>
        <v/>
      </c>
      <c r="C390" s="143"/>
      <c r="D390" s="143"/>
      <c r="E390" s="143"/>
      <c r="F390" s="144"/>
      <c r="G390" s="18" t="str">
        <f t="shared" si="13"/>
        <v/>
      </c>
      <c r="H390" s="18" t="str">
        <f t="shared" si="13"/>
        <v/>
      </c>
    </row>
    <row r="391" spans="2:8" x14ac:dyDescent="0.25">
      <c r="B391" s="142" t="str">
        <f t="shared" si="14"/>
        <v/>
      </c>
      <c r="C391" s="143"/>
      <c r="D391" s="143"/>
      <c r="E391" s="143"/>
      <c r="F391" s="144"/>
      <c r="G391" s="18" t="str">
        <f t="shared" si="13"/>
        <v/>
      </c>
      <c r="H391" s="18" t="str">
        <f t="shared" si="13"/>
        <v/>
      </c>
    </row>
    <row r="392" spans="2:8" x14ac:dyDescent="0.25">
      <c r="B392" s="142" t="str">
        <f t="shared" si="14"/>
        <v/>
      </c>
      <c r="C392" s="143"/>
      <c r="D392" s="143"/>
      <c r="E392" s="143"/>
      <c r="F392" s="144"/>
      <c r="G392" s="18" t="str">
        <f t="shared" si="13"/>
        <v/>
      </c>
      <c r="H392" s="18" t="str">
        <f t="shared" si="13"/>
        <v/>
      </c>
    </row>
    <row r="393" spans="2:8" x14ac:dyDescent="0.25">
      <c r="B393" s="142" t="str">
        <f t="shared" si="14"/>
        <v/>
      </c>
      <c r="C393" s="143"/>
      <c r="D393" s="143"/>
      <c r="E393" s="143"/>
      <c r="F393" s="144"/>
      <c r="G393" s="18" t="str">
        <f t="shared" si="13"/>
        <v/>
      </c>
      <c r="H393" s="18" t="str">
        <f t="shared" si="13"/>
        <v/>
      </c>
    </row>
    <row r="394" spans="2:8" x14ac:dyDescent="0.25">
      <c r="B394" s="142" t="str">
        <f t="shared" si="14"/>
        <v/>
      </c>
      <c r="C394" s="143"/>
      <c r="D394" s="143"/>
      <c r="E394" s="143"/>
      <c r="F394" s="144"/>
      <c r="G394" s="18" t="str">
        <f t="shared" si="13"/>
        <v/>
      </c>
      <c r="H394" s="18" t="str">
        <f t="shared" si="13"/>
        <v/>
      </c>
    </row>
    <row r="395" spans="2:8" x14ac:dyDescent="0.25">
      <c r="B395" s="142" t="str">
        <f t="shared" si="14"/>
        <v/>
      </c>
      <c r="C395" s="143"/>
      <c r="D395" s="143"/>
      <c r="E395" s="143"/>
      <c r="F395" s="144"/>
      <c r="G395" s="18" t="str">
        <f t="shared" si="13"/>
        <v/>
      </c>
      <c r="H395" s="18" t="str">
        <f t="shared" si="13"/>
        <v/>
      </c>
    </row>
    <row r="396" spans="2:8" x14ac:dyDescent="0.25">
      <c r="B396" s="142" t="str">
        <f t="shared" si="14"/>
        <v/>
      </c>
      <c r="C396" s="143"/>
      <c r="D396" s="143"/>
      <c r="E396" s="143"/>
      <c r="F396" s="144"/>
      <c r="G396" s="18" t="str">
        <f t="shared" si="13"/>
        <v/>
      </c>
      <c r="H396" s="18" t="str">
        <f t="shared" si="13"/>
        <v/>
      </c>
    </row>
    <row r="397" spans="2:8" x14ac:dyDescent="0.25">
      <c r="B397" s="142" t="str">
        <f t="shared" si="14"/>
        <v/>
      </c>
      <c r="C397" s="143"/>
      <c r="D397" s="143"/>
      <c r="E397" s="143"/>
      <c r="F397" s="144"/>
      <c r="G397" s="18" t="str">
        <f t="shared" si="13"/>
        <v/>
      </c>
      <c r="H397" s="18" t="str">
        <f t="shared" si="13"/>
        <v/>
      </c>
    </row>
    <row r="398" spans="2:8" x14ac:dyDescent="0.25">
      <c r="B398" s="142" t="str">
        <f t="shared" si="14"/>
        <v/>
      </c>
      <c r="C398" s="143"/>
      <c r="D398" s="143"/>
      <c r="E398" s="143"/>
      <c r="F398" s="144"/>
      <c r="G398" s="18" t="str">
        <f t="shared" si="13"/>
        <v/>
      </c>
      <c r="H398" s="18" t="str">
        <f t="shared" si="13"/>
        <v/>
      </c>
    </row>
    <row r="399" spans="2:8" x14ac:dyDescent="0.25">
      <c r="B399" s="142" t="str">
        <f t="shared" si="14"/>
        <v/>
      </c>
      <c r="C399" s="143"/>
      <c r="D399" s="143"/>
      <c r="E399" s="143"/>
      <c r="F399" s="144"/>
      <c r="G399" s="18" t="str">
        <f t="shared" si="13"/>
        <v/>
      </c>
      <c r="H399" s="18" t="str">
        <f t="shared" si="13"/>
        <v/>
      </c>
    </row>
    <row r="400" spans="2:8" x14ac:dyDescent="0.25">
      <c r="B400" s="142" t="str">
        <f t="shared" si="14"/>
        <v/>
      </c>
      <c r="C400" s="143"/>
      <c r="D400" s="143"/>
      <c r="E400" s="143"/>
      <c r="F400" s="144"/>
      <c r="G400" s="18" t="str">
        <f t="shared" si="13"/>
        <v/>
      </c>
      <c r="H400" s="18" t="str">
        <f t="shared" si="13"/>
        <v/>
      </c>
    </row>
    <row r="401" spans="2:8" x14ac:dyDescent="0.25">
      <c r="B401" s="142" t="str">
        <f t="shared" si="14"/>
        <v/>
      </c>
      <c r="C401" s="143"/>
      <c r="D401" s="143"/>
      <c r="E401" s="143"/>
      <c r="F401" s="144"/>
      <c r="G401" s="18" t="str">
        <f t="shared" si="13"/>
        <v/>
      </c>
      <c r="H401" s="18" t="str">
        <f t="shared" si="13"/>
        <v/>
      </c>
    </row>
    <row r="402" spans="2:8" x14ac:dyDescent="0.25">
      <c r="B402" s="142" t="str">
        <f t="shared" si="14"/>
        <v/>
      </c>
      <c r="C402" s="143"/>
      <c r="D402" s="143"/>
      <c r="E402" s="143"/>
      <c r="F402" s="144"/>
      <c r="G402" s="18" t="str">
        <f t="shared" si="13"/>
        <v/>
      </c>
      <c r="H402" s="18" t="str">
        <f t="shared" si="13"/>
        <v/>
      </c>
    </row>
    <row r="403" spans="2:8" x14ac:dyDescent="0.25">
      <c r="B403" s="142" t="str">
        <f t="shared" si="14"/>
        <v/>
      </c>
      <c r="C403" s="143"/>
      <c r="D403" s="143"/>
      <c r="E403" s="143"/>
      <c r="F403" s="144"/>
      <c r="G403" s="18" t="str">
        <f t="shared" si="13"/>
        <v/>
      </c>
      <c r="H403" s="18" t="str">
        <f t="shared" si="13"/>
        <v/>
      </c>
    </row>
    <row r="404" spans="2:8" x14ac:dyDescent="0.25">
      <c r="B404" s="142" t="str">
        <f t="shared" si="14"/>
        <v/>
      </c>
      <c r="C404" s="143"/>
      <c r="D404" s="143"/>
      <c r="E404" s="143"/>
      <c r="F404" s="144"/>
      <c r="G404" s="18" t="str">
        <f t="shared" si="13"/>
        <v/>
      </c>
      <c r="H404" s="18" t="str">
        <f t="shared" si="13"/>
        <v/>
      </c>
    </row>
    <row r="405" spans="2:8" x14ac:dyDescent="0.25">
      <c r="B405" s="142" t="str">
        <f t="shared" si="14"/>
        <v/>
      </c>
      <c r="C405" s="143"/>
      <c r="D405" s="143"/>
      <c r="E405" s="143"/>
      <c r="F405" s="144"/>
      <c r="G405" s="18" t="str">
        <f t="shared" si="13"/>
        <v/>
      </c>
      <c r="H405" s="18" t="str">
        <f t="shared" si="13"/>
        <v/>
      </c>
    </row>
    <row r="406" spans="2:8" x14ac:dyDescent="0.25">
      <c r="B406" s="142" t="str">
        <f t="shared" si="14"/>
        <v/>
      </c>
      <c r="C406" s="143"/>
      <c r="D406" s="143"/>
      <c r="E406" s="143"/>
      <c r="F406" s="144"/>
      <c r="G406" s="18" t="str">
        <f t="shared" si="13"/>
        <v/>
      </c>
      <c r="H406" s="18" t="str">
        <f t="shared" si="13"/>
        <v/>
      </c>
    </row>
    <row r="407" spans="2:8" x14ac:dyDescent="0.25">
      <c r="B407" s="142" t="str">
        <f t="shared" si="14"/>
        <v/>
      </c>
      <c r="C407" s="143"/>
      <c r="D407" s="143"/>
      <c r="E407" s="143"/>
      <c r="F407" s="144"/>
      <c r="G407" s="18" t="str">
        <f t="shared" si="13"/>
        <v/>
      </c>
      <c r="H407" s="18" t="str">
        <f t="shared" si="13"/>
        <v/>
      </c>
    </row>
    <row r="408" spans="2:8" x14ac:dyDescent="0.25">
      <c r="B408" s="142" t="str">
        <f t="shared" si="14"/>
        <v/>
      </c>
      <c r="C408" s="143"/>
      <c r="D408" s="143"/>
      <c r="E408" s="143"/>
      <c r="F408" s="144"/>
      <c r="G408" s="18" t="str">
        <f t="shared" si="13"/>
        <v/>
      </c>
      <c r="H408" s="18" t="str">
        <f t="shared" si="13"/>
        <v/>
      </c>
    </row>
    <row r="409" spans="2:8" x14ac:dyDescent="0.25">
      <c r="B409" s="142" t="str">
        <f t="shared" si="14"/>
        <v/>
      </c>
      <c r="C409" s="143"/>
      <c r="D409" s="143"/>
      <c r="E409" s="143"/>
      <c r="F409" s="144"/>
      <c r="G409" s="18" t="str">
        <f t="shared" si="13"/>
        <v/>
      </c>
      <c r="H409" s="18" t="str">
        <f t="shared" si="13"/>
        <v/>
      </c>
    </row>
    <row r="410" spans="2:8" x14ac:dyDescent="0.25">
      <c r="B410" s="142" t="str">
        <f t="shared" si="14"/>
        <v/>
      </c>
      <c r="C410" s="143"/>
      <c r="D410" s="143"/>
      <c r="E410" s="143"/>
      <c r="F410" s="144"/>
      <c r="G410" s="18" t="str">
        <f t="shared" si="13"/>
        <v/>
      </c>
      <c r="H410" s="18" t="str">
        <f t="shared" si="13"/>
        <v/>
      </c>
    </row>
    <row r="411" spans="2:8" x14ac:dyDescent="0.25">
      <c r="B411" s="142" t="str">
        <f t="shared" si="14"/>
        <v/>
      </c>
      <c r="C411" s="143"/>
      <c r="D411" s="143"/>
      <c r="E411" s="143"/>
      <c r="F411" s="144"/>
      <c r="G411" s="18" t="str">
        <f t="shared" si="13"/>
        <v/>
      </c>
      <c r="H411" s="18" t="str">
        <f t="shared" si="13"/>
        <v/>
      </c>
    </row>
    <row r="412" spans="2:8" x14ac:dyDescent="0.25">
      <c r="B412" s="142" t="str">
        <f t="shared" si="14"/>
        <v/>
      </c>
      <c r="C412" s="143"/>
      <c r="D412" s="143"/>
      <c r="E412" s="143"/>
      <c r="F412" s="144"/>
      <c r="G412" s="18" t="str">
        <f t="shared" si="13"/>
        <v/>
      </c>
      <c r="H412" s="18" t="str">
        <f t="shared" si="13"/>
        <v/>
      </c>
    </row>
    <row r="413" spans="2:8" x14ac:dyDescent="0.25">
      <c r="B413" s="142" t="str">
        <f t="shared" si="14"/>
        <v/>
      </c>
      <c r="C413" s="143"/>
      <c r="D413" s="143"/>
      <c r="E413" s="143"/>
      <c r="F413" s="144"/>
      <c r="G413" s="18" t="str">
        <f t="shared" si="13"/>
        <v/>
      </c>
      <c r="H413" s="18" t="str">
        <f t="shared" si="13"/>
        <v/>
      </c>
    </row>
    <row r="414" spans="2:8" x14ac:dyDescent="0.25">
      <c r="B414" s="142" t="str">
        <f t="shared" si="14"/>
        <v/>
      </c>
      <c r="C414" s="143"/>
      <c r="D414" s="143"/>
      <c r="E414" s="143"/>
      <c r="F414" s="144"/>
      <c r="G414" s="18" t="str">
        <f t="shared" si="13"/>
        <v/>
      </c>
      <c r="H414" s="18" t="str">
        <f t="shared" si="13"/>
        <v/>
      </c>
    </row>
    <row r="415" spans="2:8" x14ac:dyDescent="0.25">
      <c r="B415" s="142" t="str">
        <f t="shared" si="14"/>
        <v/>
      </c>
      <c r="C415" s="143"/>
      <c r="D415" s="143"/>
      <c r="E415" s="143"/>
      <c r="F415" s="144"/>
      <c r="G415" s="18" t="str">
        <f t="shared" si="13"/>
        <v/>
      </c>
      <c r="H415" s="18" t="str">
        <f t="shared" si="13"/>
        <v/>
      </c>
    </row>
    <row r="416" spans="2:8" x14ac:dyDescent="0.25">
      <c r="B416" s="142" t="str">
        <f t="shared" si="14"/>
        <v/>
      </c>
      <c r="C416" s="143"/>
      <c r="D416" s="143"/>
      <c r="E416" s="143"/>
      <c r="F416" s="144"/>
      <c r="G416" s="18" t="str">
        <f t="shared" si="13"/>
        <v/>
      </c>
      <c r="H416" s="18" t="str">
        <f t="shared" si="13"/>
        <v/>
      </c>
    </row>
    <row r="417" spans="2:8" x14ac:dyDescent="0.25">
      <c r="B417" s="142" t="str">
        <f t="shared" si="14"/>
        <v/>
      </c>
      <c r="C417" s="143"/>
      <c r="D417" s="143"/>
      <c r="E417" s="143"/>
      <c r="F417" s="144"/>
      <c r="G417" s="18" t="str">
        <f t="shared" si="13"/>
        <v/>
      </c>
      <c r="H417" s="18" t="str">
        <f t="shared" si="13"/>
        <v/>
      </c>
    </row>
    <row r="418" spans="2:8" x14ac:dyDescent="0.25">
      <c r="B418" s="142" t="str">
        <f t="shared" si="14"/>
        <v/>
      </c>
      <c r="C418" s="143"/>
      <c r="D418" s="143"/>
      <c r="E418" s="143"/>
      <c r="F418" s="144"/>
      <c r="G418" s="18" t="str">
        <f t="shared" si="13"/>
        <v/>
      </c>
      <c r="H418" s="18" t="str">
        <f t="shared" si="13"/>
        <v/>
      </c>
    </row>
    <row r="419" spans="2:8" x14ac:dyDescent="0.25">
      <c r="B419" s="142" t="str">
        <f t="shared" si="14"/>
        <v/>
      </c>
      <c r="C419" s="143"/>
      <c r="D419" s="143"/>
      <c r="E419" s="143"/>
      <c r="F419" s="144"/>
      <c r="G419" s="18" t="str">
        <f t="shared" ref="G419:H482" si="15">IF($K392="","",L392)</f>
        <v/>
      </c>
      <c r="H419" s="18" t="str">
        <f t="shared" si="15"/>
        <v/>
      </c>
    </row>
    <row r="420" spans="2:8" x14ac:dyDescent="0.25">
      <c r="B420" s="142" t="str">
        <f t="shared" ref="B420:B483" si="16">IF($K393="","",K393)</f>
        <v/>
      </c>
      <c r="C420" s="143"/>
      <c r="D420" s="143"/>
      <c r="E420" s="143"/>
      <c r="F420" s="144"/>
      <c r="G420" s="18" t="str">
        <f t="shared" si="15"/>
        <v/>
      </c>
      <c r="H420" s="18" t="str">
        <f t="shared" si="15"/>
        <v/>
      </c>
    </row>
    <row r="421" spans="2:8" x14ac:dyDescent="0.25">
      <c r="B421" s="142" t="str">
        <f t="shared" si="16"/>
        <v/>
      </c>
      <c r="C421" s="143"/>
      <c r="D421" s="143"/>
      <c r="E421" s="143"/>
      <c r="F421" s="144"/>
      <c r="G421" s="18" t="str">
        <f t="shared" si="15"/>
        <v/>
      </c>
      <c r="H421" s="18" t="str">
        <f t="shared" si="15"/>
        <v/>
      </c>
    </row>
    <row r="422" spans="2:8" x14ac:dyDescent="0.25">
      <c r="B422" s="142" t="str">
        <f t="shared" si="16"/>
        <v/>
      </c>
      <c r="C422" s="143"/>
      <c r="D422" s="143"/>
      <c r="E422" s="143"/>
      <c r="F422" s="144"/>
      <c r="G422" s="18" t="str">
        <f t="shared" si="15"/>
        <v/>
      </c>
      <c r="H422" s="18" t="str">
        <f t="shared" si="15"/>
        <v/>
      </c>
    </row>
    <row r="423" spans="2:8" x14ac:dyDescent="0.25">
      <c r="B423" s="142" t="str">
        <f t="shared" si="16"/>
        <v/>
      </c>
      <c r="C423" s="143"/>
      <c r="D423" s="143"/>
      <c r="E423" s="143"/>
      <c r="F423" s="144"/>
      <c r="G423" s="18" t="str">
        <f t="shared" si="15"/>
        <v/>
      </c>
      <c r="H423" s="18" t="str">
        <f t="shared" si="15"/>
        <v/>
      </c>
    </row>
    <row r="424" spans="2:8" x14ac:dyDescent="0.25">
      <c r="B424" s="142" t="str">
        <f t="shared" si="16"/>
        <v/>
      </c>
      <c r="C424" s="143"/>
      <c r="D424" s="143"/>
      <c r="E424" s="143"/>
      <c r="F424" s="144"/>
      <c r="G424" s="18" t="str">
        <f t="shared" si="15"/>
        <v/>
      </c>
      <c r="H424" s="18" t="str">
        <f t="shared" si="15"/>
        <v/>
      </c>
    </row>
    <row r="425" spans="2:8" x14ac:dyDescent="0.25">
      <c r="B425" s="142" t="str">
        <f t="shared" si="16"/>
        <v/>
      </c>
      <c r="C425" s="143"/>
      <c r="D425" s="143"/>
      <c r="E425" s="143"/>
      <c r="F425" s="144"/>
      <c r="G425" s="18" t="str">
        <f t="shared" si="15"/>
        <v/>
      </c>
      <c r="H425" s="18" t="str">
        <f t="shared" si="15"/>
        <v/>
      </c>
    </row>
    <row r="426" spans="2:8" x14ac:dyDescent="0.25">
      <c r="B426" s="142" t="str">
        <f t="shared" si="16"/>
        <v/>
      </c>
      <c r="C426" s="143"/>
      <c r="D426" s="143"/>
      <c r="E426" s="143"/>
      <c r="F426" s="144"/>
      <c r="G426" s="18" t="str">
        <f t="shared" si="15"/>
        <v/>
      </c>
      <c r="H426" s="18" t="str">
        <f t="shared" si="15"/>
        <v/>
      </c>
    </row>
    <row r="427" spans="2:8" x14ac:dyDescent="0.25">
      <c r="B427" s="142" t="str">
        <f t="shared" si="16"/>
        <v/>
      </c>
      <c r="C427" s="143"/>
      <c r="D427" s="143"/>
      <c r="E427" s="143"/>
      <c r="F427" s="144"/>
      <c r="G427" s="18" t="str">
        <f t="shared" si="15"/>
        <v/>
      </c>
      <c r="H427" s="18" t="str">
        <f t="shared" si="15"/>
        <v/>
      </c>
    </row>
    <row r="428" spans="2:8" x14ac:dyDescent="0.25">
      <c r="B428" s="142" t="str">
        <f t="shared" si="16"/>
        <v/>
      </c>
      <c r="C428" s="143"/>
      <c r="D428" s="143"/>
      <c r="E428" s="143"/>
      <c r="F428" s="144"/>
      <c r="G428" s="18" t="str">
        <f t="shared" si="15"/>
        <v/>
      </c>
      <c r="H428" s="18" t="str">
        <f t="shared" si="15"/>
        <v/>
      </c>
    </row>
    <row r="429" spans="2:8" x14ac:dyDescent="0.25">
      <c r="B429" s="142" t="str">
        <f t="shared" si="16"/>
        <v/>
      </c>
      <c r="C429" s="143"/>
      <c r="D429" s="143"/>
      <c r="E429" s="143"/>
      <c r="F429" s="144"/>
      <c r="G429" s="18" t="str">
        <f t="shared" si="15"/>
        <v/>
      </c>
      <c r="H429" s="18" t="str">
        <f t="shared" si="15"/>
        <v/>
      </c>
    </row>
    <row r="430" spans="2:8" x14ac:dyDescent="0.25">
      <c r="B430" s="142" t="str">
        <f t="shared" si="16"/>
        <v/>
      </c>
      <c r="C430" s="143"/>
      <c r="D430" s="143"/>
      <c r="E430" s="143"/>
      <c r="F430" s="144"/>
      <c r="G430" s="18" t="str">
        <f t="shared" si="15"/>
        <v/>
      </c>
      <c r="H430" s="18" t="str">
        <f t="shared" si="15"/>
        <v/>
      </c>
    </row>
    <row r="431" spans="2:8" x14ac:dyDescent="0.25">
      <c r="B431" s="142" t="str">
        <f t="shared" si="16"/>
        <v/>
      </c>
      <c r="C431" s="143"/>
      <c r="D431" s="143"/>
      <c r="E431" s="143"/>
      <c r="F431" s="144"/>
      <c r="G431" s="18" t="str">
        <f t="shared" si="15"/>
        <v/>
      </c>
      <c r="H431" s="18" t="str">
        <f t="shared" si="15"/>
        <v/>
      </c>
    </row>
    <row r="432" spans="2:8" x14ac:dyDescent="0.25">
      <c r="B432" s="142" t="str">
        <f t="shared" si="16"/>
        <v/>
      </c>
      <c r="C432" s="143"/>
      <c r="D432" s="143"/>
      <c r="E432" s="143"/>
      <c r="F432" s="144"/>
      <c r="G432" s="18" t="str">
        <f t="shared" si="15"/>
        <v/>
      </c>
      <c r="H432" s="18" t="str">
        <f t="shared" si="15"/>
        <v/>
      </c>
    </row>
    <row r="433" spans="2:8" x14ac:dyDescent="0.25">
      <c r="B433" s="142" t="str">
        <f t="shared" si="16"/>
        <v/>
      </c>
      <c r="C433" s="143"/>
      <c r="D433" s="143"/>
      <c r="E433" s="143"/>
      <c r="F433" s="144"/>
      <c r="G433" s="18" t="str">
        <f t="shared" si="15"/>
        <v/>
      </c>
      <c r="H433" s="18" t="str">
        <f t="shared" si="15"/>
        <v/>
      </c>
    </row>
    <row r="434" spans="2:8" x14ac:dyDescent="0.25">
      <c r="B434" s="142" t="str">
        <f t="shared" si="16"/>
        <v/>
      </c>
      <c r="C434" s="143"/>
      <c r="D434" s="143"/>
      <c r="E434" s="143"/>
      <c r="F434" s="144"/>
      <c r="G434" s="18" t="str">
        <f t="shared" si="15"/>
        <v/>
      </c>
      <c r="H434" s="18" t="str">
        <f t="shared" si="15"/>
        <v/>
      </c>
    </row>
    <row r="435" spans="2:8" x14ac:dyDescent="0.25">
      <c r="B435" s="142" t="str">
        <f t="shared" si="16"/>
        <v/>
      </c>
      <c r="C435" s="143"/>
      <c r="D435" s="143"/>
      <c r="E435" s="143"/>
      <c r="F435" s="144"/>
      <c r="G435" s="18" t="str">
        <f t="shared" si="15"/>
        <v/>
      </c>
      <c r="H435" s="18" t="str">
        <f t="shared" si="15"/>
        <v/>
      </c>
    </row>
    <row r="436" spans="2:8" x14ac:dyDescent="0.25">
      <c r="B436" s="142" t="str">
        <f t="shared" si="16"/>
        <v/>
      </c>
      <c r="C436" s="143"/>
      <c r="D436" s="143"/>
      <c r="E436" s="143"/>
      <c r="F436" s="144"/>
      <c r="G436" s="18" t="str">
        <f t="shared" si="15"/>
        <v/>
      </c>
      <c r="H436" s="18" t="str">
        <f t="shared" si="15"/>
        <v/>
      </c>
    </row>
    <row r="437" spans="2:8" x14ac:dyDescent="0.25">
      <c r="B437" s="142" t="str">
        <f t="shared" si="16"/>
        <v/>
      </c>
      <c r="C437" s="143"/>
      <c r="D437" s="143"/>
      <c r="E437" s="143"/>
      <c r="F437" s="144"/>
      <c r="G437" s="18" t="str">
        <f t="shared" si="15"/>
        <v/>
      </c>
      <c r="H437" s="18" t="str">
        <f t="shared" si="15"/>
        <v/>
      </c>
    </row>
    <row r="438" spans="2:8" x14ac:dyDescent="0.25">
      <c r="B438" s="142" t="str">
        <f t="shared" si="16"/>
        <v/>
      </c>
      <c r="C438" s="143"/>
      <c r="D438" s="143"/>
      <c r="E438" s="143"/>
      <c r="F438" s="144"/>
      <c r="G438" s="18" t="str">
        <f t="shared" si="15"/>
        <v/>
      </c>
      <c r="H438" s="18" t="str">
        <f t="shared" si="15"/>
        <v/>
      </c>
    </row>
    <row r="439" spans="2:8" x14ac:dyDescent="0.25">
      <c r="B439" s="142" t="str">
        <f t="shared" si="16"/>
        <v/>
      </c>
      <c r="C439" s="143"/>
      <c r="D439" s="143"/>
      <c r="E439" s="143"/>
      <c r="F439" s="144"/>
      <c r="G439" s="18" t="str">
        <f t="shared" si="15"/>
        <v/>
      </c>
      <c r="H439" s="18" t="str">
        <f t="shared" si="15"/>
        <v/>
      </c>
    </row>
    <row r="440" spans="2:8" x14ac:dyDescent="0.25">
      <c r="B440" s="142" t="str">
        <f t="shared" si="16"/>
        <v/>
      </c>
      <c r="C440" s="143"/>
      <c r="D440" s="143"/>
      <c r="E440" s="143"/>
      <c r="F440" s="144"/>
      <c r="G440" s="18" t="str">
        <f t="shared" si="15"/>
        <v/>
      </c>
      <c r="H440" s="18" t="str">
        <f t="shared" si="15"/>
        <v/>
      </c>
    </row>
    <row r="441" spans="2:8" x14ac:dyDescent="0.25">
      <c r="B441" s="142" t="str">
        <f t="shared" si="16"/>
        <v/>
      </c>
      <c r="C441" s="143"/>
      <c r="D441" s="143"/>
      <c r="E441" s="143"/>
      <c r="F441" s="144"/>
      <c r="G441" s="18" t="str">
        <f t="shared" si="15"/>
        <v/>
      </c>
      <c r="H441" s="18" t="str">
        <f t="shared" si="15"/>
        <v/>
      </c>
    </row>
    <row r="442" spans="2:8" x14ac:dyDescent="0.25">
      <c r="B442" s="142" t="str">
        <f t="shared" si="16"/>
        <v/>
      </c>
      <c r="C442" s="143"/>
      <c r="D442" s="143"/>
      <c r="E442" s="143"/>
      <c r="F442" s="144"/>
      <c r="G442" s="18" t="str">
        <f t="shared" si="15"/>
        <v/>
      </c>
      <c r="H442" s="18" t="str">
        <f t="shared" si="15"/>
        <v/>
      </c>
    </row>
    <row r="443" spans="2:8" x14ac:dyDescent="0.25">
      <c r="B443" s="142" t="str">
        <f t="shared" si="16"/>
        <v/>
      </c>
      <c r="C443" s="143"/>
      <c r="D443" s="143"/>
      <c r="E443" s="143"/>
      <c r="F443" s="144"/>
      <c r="G443" s="18" t="str">
        <f t="shared" si="15"/>
        <v/>
      </c>
      <c r="H443" s="18" t="str">
        <f t="shared" si="15"/>
        <v/>
      </c>
    </row>
    <row r="444" spans="2:8" x14ac:dyDescent="0.25">
      <c r="B444" s="142" t="str">
        <f t="shared" si="16"/>
        <v/>
      </c>
      <c r="C444" s="143"/>
      <c r="D444" s="143"/>
      <c r="E444" s="143"/>
      <c r="F444" s="144"/>
      <c r="G444" s="18" t="str">
        <f t="shared" si="15"/>
        <v/>
      </c>
      <c r="H444" s="18" t="str">
        <f t="shared" si="15"/>
        <v/>
      </c>
    </row>
    <row r="445" spans="2:8" x14ac:dyDescent="0.25">
      <c r="B445" s="142" t="str">
        <f t="shared" si="16"/>
        <v/>
      </c>
      <c r="C445" s="143"/>
      <c r="D445" s="143"/>
      <c r="E445" s="143"/>
      <c r="F445" s="144"/>
      <c r="G445" s="18" t="str">
        <f t="shared" si="15"/>
        <v/>
      </c>
      <c r="H445" s="18" t="str">
        <f t="shared" si="15"/>
        <v/>
      </c>
    </row>
    <row r="446" spans="2:8" x14ac:dyDescent="0.25">
      <c r="B446" s="142" t="str">
        <f t="shared" si="16"/>
        <v/>
      </c>
      <c r="C446" s="143"/>
      <c r="D446" s="143"/>
      <c r="E446" s="143"/>
      <c r="F446" s="144"/>
      <c r="G446" s="18" t="str">
        <f t="shared" si="15"/>
        <v/>
      </c>
      <c r="H446" s="18" t="str">
        <f t="shared" si="15"/>
        <v/>
      </c>
    </row>
    <row r="447" spans="2:8" x14ac:dyDescent="0.25">
      <c r="B447" s="142" t="str">
        <f t="shared" si="16"/>
        <v/>
      </c>
      <c r="C447" s="143"/>
      <c r="D447" s="143"/>
      <c r="E447" s="143"/>
      <c r="F447" s="144"/>
      <c r="G447" s="18" t="str">
        <f t="shared" si="15"/>
        <v/>
      </c>
      <c r="H447" s="18" t="str">
        <f t="shared" si="15"/>
        <v/>
      </c>
    </row>
    <row r="448" spans="2:8" x14ac:dyDescent="0.25">
      <c r="B448" s="142" t="str">
        <f t="shared" si="16"/>
        <v/>
      </c>
      <c r="C448" s="143"/>
      <c r="D448" s="143"/>
      <c r="E448" s="143"/>
      <c r="F448" s="144"/>
      <c r="G448" s="18" t="str">
        <f t="shared" si="15"/>
        <v/>
      </c>
      <c r="H448" s="18" t="str">
        <f t="shared" si="15"/>
        <v/>
      </c>
    </row>
    <row r="449" spans="2:8" x14ac:dyDescent="0.25">
      <c r="B449" s="142" t="str">
        <f t="shared" si="16"/>
        <v/>
      </c>
      <c r="C449" s="143"/>
      <c r="D449" s="143"/>
      <c r="E449" s="143"/>
      <c r="F449" s="144"/>
      <c r="G449" s="18" t="str">
        <f t="shared" si="15"/>
        <v/>
      </c>
      <c r="H449" s="18" t="str">
        <f t="shared" si="15"/>
        <v/>
      </c>
    </row>
    <row r="450" spans="2:8" x14ac:dyDescent="0.25">
      <c r="B450" s="142" t="str">
        <f t="shared" si="16"/>
        <v/>
      </c>
      <c r="C450" s="143"/>
      <c r="D450" s="143"/>
      <c r="E450" s="143"/>
      <c r="F450" s="144"/>
      <c r="G450" s="18" t="str">
        <f t="shared" si="15"/>
        <v/>
      </c>
      <c r="H450" s="18" t="str">
        <f t="shared" si="15"/>
        <v/>
      </c>
    </row>
    <row r="451" spans="2:8" x14ac:dyDescent="0.25">
      <c r="B451" s="142" t="str">
        <f t="shared" si="16"/>
        <v/>
      </c>
      <c r="C451" s="143"/>
      <c r="D451" s="143"/>
      <c r="E451" s="143"/>
      <c r="F451" s="144"/>
      <c r="G451" s="18" t="str">
        <f t="shared" si="15"/>
        <v/>
      </c>
      <c r="H451" s="18" t="str">
        <f t="shared" si="15"/>
        <v/>
      </c>
    </row>
    <row r="452" spans="2:8" x14ac:dyDescent="0.25">
      <c r="B452" s="142" t="str">
        <f t="shared" si="16"/>
        <v/>
      </c>
      <c r="C452" s="143"/>
      <c r="D452" s="143"/>
      <c r="E452" s="143"/>
      <c r="F452" s="144"/>
      <c r="G452" s="18" t="str">
        <f t="shared" si="15"/>
        <v/>
      </c>
      <c r="H452" s="18" t="str">
        <f t="shared" si="15"/>
        <v/>
      </c>
    </row>
    <row r="453" spans="2:8" x14ac:dyDescent="0.25">
      <c r="B453" s="142" t="str">
        <f t="shared" si="16"/>
        <v/>
      </c>
      <c r="C453" s="143"/>
      <c r="D453" s="143"/>
      <c r="E453" s="143"/>
      <c r="F453" s="144"/>
      <c r="G453" s="18" t="str">
        <f t="shared" si="15"/>
        <v/>
      </c>
      <c r="H453" s="18" t="str">
        <f t="shared" si="15"/>
        <v/>
      </c>
    </row>
    <row r="454" spans="2:8" x14ac:dyDescent="0.25">
      <c r="B454" s="142" t="str">
        <f t="shared" si="16"/>
        <v/>
      </c>
      <c r="C454" s="143"/>
      <c r="D454" s="143"/>
      <c r="E454" s="143"/>
      <c r="F454" s="144"/>
      <c r="G454" s="18" t="str">
        <f t="shared" si="15"/>
        <v/>
      </c>
      <c r="H454" s="18" t="str">
        <f t="shared" si="15"/>
        <v/>
      </c>
    </row>
    <row r="455" spans="2:8" x14ac:dyDescent="0.25">
      <c r="B455" s="142" t="str">
        <f t="shared" si="16"/>
        <v/>
      </c>
      <c r="C455" s="143"/>
      <c r="D455" s="143"/>
      <c r="E455" s="143"/>
      <c r="F455" s="144"/>
      <c r="G455" s="18" t="str">
        <f t="shared" si="15"/>
        <v/>
      </c>
      <c r="H455" s="18" t="str">
        <f t="shared" si="15"/>
        <v/>
      </c>
    </row>
    <row r="456" spans="2:8" x14ac:dyDescent="0.25">
      <c r="B456" s="142" t="str">
        <f t="shared" si="16"/>
        <v/>
      </c>
      <c r="C456" s="143"/>
      <c r="D456" s="143"/>
      <c r="E456" s="143"/>
      <c r="F456" s="144"/>
      <c r="G456" s="18" t="str">
        <f t="shared" si="15"/>
        <v/>
      </c>
      <c r="H456" s="18" t="str">
        <f t="shared" si="15"/>
        <v/>
      </c>
    </row>
    <row r="457" spans="2:8" x14ac:dyDescent="0.25">
      <c r="B457" s="142" t="str">
        <f t="shared" si="16"/>
        <v/>
      </c>
      <c r="C457" s="143"/>
      <c r="D457" s="143"/>
      <c r="E457" s="143"/>
      <c r="F457" s="144"/>
      <c r="G457" s="18" t="str">
        <f t="shared" si="15"/>
        <v/>
      </c>
      <c r="H457" s="18" t="str">
        <f t="shared" si="15"/>
        <v/>
      </c>
    </row>
    <row r="458" spans="2:8" x14ac:dyDescent="0.25">
      <c r="B458" s="142" t="str">
        <f t="shared" si="16"/>
        <v/>
      </c>
      <c r="C458" s="143"/>
      <c r="D458" s="143"/>
      <c r="E458" s="143"/>
      <c r="F458" s="144"/>
      <c r="G458" s="18" t="str">
        <f t="shared" si="15"/>
        <v/>
      </c>
      <c r="H458" s="18" t="str">
        <f t="shared" si="15"/>
        <v/>
      </c>
    </row>
    <row r="459" spans="2:8" x14ac:dyDescent="0.25">
      <c r="B459" s="142" t="str">
        <f t="shared" si="16"/>
        <v/>
      </c>
      <c r="C459" s="143"/>
      <c r="D459" s="143"/>
      <c r="E459" s="143"/>
      <c r="F459" s="144"/>
      <c r="G459" s="18" t="str">
        <f t="shared" si="15"/>
        <v/>
      </c>
      <c r="H459" s="18" t="str">
        <f t="shared" si="15"/>
        <v/>
      </c>
    </row>
    <row r="460" spans="2:8" x14ac:dyDescent="0.25">
      <c r="B460" s="142" t="str">
        <f t="shared" si="16"/>
        <v/>
      </c>
      <c r="C460" s="143"/>
      <c r="D460" s="143"/>
      <c r="E460" s="143"/>
      <c r="F460" s="144"/>
      <c r="G460" s="18" t="str">
        <f t="shared" si="15"/>
        <v/>
      </c>
      <c r="H460" s="18" t="str">
        <f t="shared" si="15"/>
        <v/>
      </c>
    </row>
    <row r="461" spans="2:8" x14ac:dyDescent="0.25">
      <c r="B461" s="142" t="str">
        <f t="shared" si="16"/>
        <v/>
      </c>
      <c r="C461" s="143"/>
      <c r="D461" s="143"/>
      <c r="E461" s="143"/>
      <c r="F461" s="144"/>
      <c r="G461" s="18" t="str">
        <f t="shared" si="15"/>
        <v/>
      </c>
      <c r="H461" s="18" t="str">
        <f t="shared" si="15"/>
        <v/>
      </c>
    </row>
    <row r="462" spans="2:8" x14ac:dyDescent="0.25">
      <c r="B462" s="142" t="str">
        <f t="shared" si="16"/>
        <v/>
      </c>
      <c r="C462" s="143"/>
      <c r="D462" s="143"/>
      <c r="E462" s="143"/>
      <c r="F462" s="144"/>
      <c r="G462" s="18" t="str">
        <f t="shared" si="15"/>
        <v/>
      </c>
      <c r="H462" s="18" t="str">
        <f t="shared" si="15"/>
        <v/>
      </c>
    </row>
    <row r="463" spans="2:8" x14ac:dyDescent="0.25">
      <c r="B463" s="142" t="str">
        <f t="shared" si="16"/>
        <v/>
      </c>
      <c r="C463" s="143"/>
      <c r="D463" s="143"/>
      <c r="E463" s="143"/>
      <c r="F463" s="144"/>
      <c r="G463" s="18" t="str">
        <f t="shared" si="15"/>
        <v/>
      </c>
      <c r="H463" s="18" t="str">
        <f t="shared" si="15"/>
        <v/>
      </c>
    </row>
    <row r="464" spans="2:8" x14ac:dyDescent="0.25">
      <c r="B464" s="142" t="str">
        <f t="shared" si="16"/>
        <v/>
      </c>
      <c r="C464" s="143"/>
      <c r="D464" s="143"/>
      <c r="E464" s="143"/>
      <c r="F464" s="144"/>
      <c r="G464" s="18" t="str">
        <f t="shared" si="15"/>
        <v/>
      </c>
      <c r="H464" s="18" t="str">
        <f t="shared" si="15"/>
        <v/>
      </c>
    </row>
    <row r="465" spans="2:8" x14ac:dyDescent="0.25">
      <c r="B465" s="142" t="str">
        <f t="shared" si="16"/>
        <v/>
      </c>
      <c r="C465" s="143"/>
      <c r="D465" s="143"/>
      <c r="E465" s="143"/>
      <c r="F465" s="144"/>
      <c r="G465" s="18" t="str">
        <f t="shared" si="15"/>
        <v/>
      </c>
      <c r="H465" s="18" t="str">
        <f t="shared" si="15"/>
        <v/>
      </c>
    </row>
    <row r="466" spans="2:8" x14ac:dyDescent="0.25">
      <c r="B466" s="142" t="str">
        <f t="shared" si="16"/>
        <v/>
      </c>
      <c r="C466" s="143"/>
      <c r="D466" s="143"/>
      <c r="E466" s="143"/>
      <c r="F466" s="144"/>
      <c r="G466" s="18" t="str">
        <f t="shared" si="15"/>
        <v/>
      </c>
      <c r="H466" s="18" t="str">
        <f t="shared" si="15"/>
        <v/>
      </c>
    </row>
    <row r="467" spans="2:8" x14ac:dyDescent="0.25">
      <c r="B467" s="142" t="str">
        <f t="shared" si="16"/>
        <v/>
      </c>
      <c r="C467" s="143"/>
      <c r="D467" s="143"/>
      <c r="E467" s="143"/>
      <c r="F467" s="144"/>
      <c r="G467" s="18" t="str">
        <f t="shared" si="15"/>
        <v/>
      </c>
      <c r="H467" s="18" t="str">
        <f t="shared" si="15"/>
        <v/>
      </c>
    </row>
    <row r="468" spans="2:8" x14ac:dyDescent="0.25">
      <c r="B468" s="142" t="str">
        <f t="shared" si="16"/>
        <v/>
      </c>
      <c r="C468" s="143"/>
      <c r="D468" s="143"/>
      <c r="E468" s="143"/>
      <c r="F468" s="144"/>
      <c r="G468" s="18" t="str">
        <f t="shared" si="15"/>
        <v/>
      </c>
      <c r="H468" s="18" t="str">
        <f t="shared" si="15"/>
        <v/>
      </c>
    </row>
    <row r="469" spans="2:8" x14ac:dyDescent="0.25">
      <c r="B469" s="142" t="str">
        <f t="shared" si="16"/>
        <v/>
      </c>
      <c r="C469" s="143"/>
      <c r="D469" s="143"/>
      <c r="E469" s="143"/>
      <c r="F469" s="144"/>
      <c r="G469" s="18" t="str">
        <f t="shared" si="15"/>
        <v/>
      </c>
      <c r="H469" s="18" t="str">
        <f t="shared" si="15"/>
        <v/>
      </c>
    </row>
    <row r="470" spans="2:8" x14ac:dyDescent="0.25">
      <c r="B470" s="142" t="str">
        <f t="shared" si="16"/>
        <v/>
      </c>
      <c r="C470" s="143"/>
      <c r="D470" s="143"/>
      <c r="E470" s="143"/>
      <c r="F470" s="144"/>
      <c r="G470" s="18" t="str">
        <f t="shared" si="15"/>
        <v/>
      </c>
      <c r="H470" s="18" t="str">
        <f t="shared" si="15"/>
        <v/>
      </c>
    </row>
    <row r="471" spans="2:8" x14ac:dyDescent="0.25">
      <c r="B471" s="142" t="str">
        <f t="shared" si="16"/>
        <v/>
      </c>
      <c r="C471" s="143"/>
      <c r="D471" s="143"/>
      <c r="E471" s="143"/>
      <c r="F471" s="144"/>
      <c r="G471" s="18" t="str">
        <f t="shared" si="15"/>
        <v/>
      </c>
      <c r="H471" s="18" t="str">
        <f t="shared" si="15"/>
        <v/>
      </c>
    </row>
    <row r="472" spans="2:8" x14ac:dyDescent="0.25">
      <c r="B472" s="142" t="str">
        <f t="shared" si="16"/>
        <v/>
      </c>
      <c r="C472" s="143"/>
      <c r="D472" s="143"/>
      <c r="E472" s="143"/>
      <c r="F472" s="144"/>
      <c r="G472" s="18" t="str">
        <f t="shared" si="15"/>
        <v/>
      </c>
      <c r="H472" s="18" t="str">
        <f t="shared" si="15"/>
        <v/>
      </c>
    </row>
    <row r="473" spans="2:8" x14ac:dyDescent="0.25">
      <c r="B473" s="142" t="str">
        <f t="shared" si="16"/>
        <v/>
      </c>
      <c r="C473" s="143"/>
      <c r="D473" s="143"/>
      <c r="E473" s="143"/>
      <c r="F473" s="144"/>
      <c r="G473" s="18" t="str">
        <f t="shared" si="15"/>
        <v/>
      </c>
      <c r="H473" s="18" t="str">
        <f t="shared" si="15"/>
        <v/>
      </c>
    </row>
    <row r="474" spans="2:8" x14ac:dyDescent="0.25">
      <c r="B474" s="142" t="str">
        <f t="shared" si="16"/>
        <v/>
      </c>
      <c r="C474" s="143"/>
      <c r="D474" s="143"/>
      <c r="E474" s="143"/>
      <c r="F474" s="144"/>
      <c r="G474" s="18" t="str">
        <f t="shared" si="15"/>
        <v/>
      </c>
      <c r="H474" s="18" t="str">
        <f t="shared" si="15"/>
        <v/>
      </c>
    </row>
    <row r="475" spans="2:8" x14ac:dyDescent="0.25">
      <c r="B475" s="142" t="str">
        <f t="shared" si="16"/>
        <v/>
      </c>
      <c r="C475" s="143"/>
      <c r="D475" s="143"/>
      <c r="E475" s="143"/>
      <c r="F475" s="144"/>
      <c r="G475" s="18" t="str">
        <f t="shared" si="15"/>
        <v/>
      </c>
      <c r="H475" s="18" t="str">
        <f t="shared" si="15"/>
        <v/>
      </c>
    </row>
    <row r="476" spans="2:8" x14ac:dyDescent="0.25">
      <c r="B476" s="142" t="str">
        <f t="shared" si="16"/>
        <v/>
      </c>
      <c r="C476" s="143"/>
      <c r="D476" s="143"/>
      <c r="E476" s="143"/>
      <c r="F476" s="144"/>
      <c r="G476" s="18" t="str">
        <f t="shared" si="15"/>
        <v/>
      </c>
      <c r="H476" s="18" t="str">
        <f t="shared" si="15"/>
        <v/>
      </c>
    </row>
    <row r="477" spans="2:8" x14ac:dyDescent="0.25">
      <c r="B477" s="142" t="str">
        <f t="shared" si="16"/>
        <v/>
      </c>
      <c r="C477" s="143"/>
      <c r="D477" s="143"/>
      <c r="E477" s="143"/>
      <c r="F477" s="144"/>
      <c r="G477" s="18" t="str">
        <f t="shared" si="15"/>
        <v/>
      </c>
      <c r="H477" s="18" t="str">
        <f t="shared" si="15"/>
        <v/>
      </c>
    </row>
    <row r="478" spans="2:8" x14ac:dyDescent="0.25">
      <c r="B478" s="142" t="str">
        <f t="shared" si="16"/>
        <v/>
      </c>
      <c r="C478" s="143"/>
      <c r="D478" s="143"/>
      <c r="E478" s="143"/>
      <c r="F478" s="144"/>
      <c r="G478" s="18" t="str">
        <f t="shared" si="15"/>
        <v/>
      </c>
      <c r="H478" s="18" t="str">
        <f t="shared" si="15"/>
        <v/>
      </c>
    </row>
    <row r="479" spans="2:8" x14ac:dyDescent="0.25">
      <c r="B479" s="142" t="str">
        <f t="shared" si="16"/>
        <v/>
      </c>
      <c r="C479" s="143"/>
      <c r="D479" s="143"/>
      <c r="E479" s="143"/>
      <c r="F479" s="144"/>
      <c r="G479" s="18" t="str">
        <f t="shared" si="15"/>
        <v/>
      </c>
      <c r="H479" s="18" t="str">
        <f t="shared" si="15"/>
        <v/>
      </c>
    </row>
    <row r="480" spans="2:8" x14ac:dyDescent="0.25">
      <c r="B480" s="142" t="str">
        <f t="shared" si="16"/>
        <v/>
      </c>
      <c r="C480" s="143"/>
      <c r="D480" s="143"/>
      <c r="E480" s="143"/>
      <c r="F480" s="144"/>
      <c r="G480" s="18" t="str">
        <f t="shared" si="15"/>
        <v/>
      </c>
      <c r="H480" s="18" t="str">
        <f t="shared" si="15"/>
        <v/>
      </c>
    </row>
    <row r="481" spans="2:8" x14ac:dyDescent="0.25">
      <c r="B481" s="142" t="str">
        <f t="shared" si="16"/>
        <v/>
      </c>
      <c r="C481" s="143"/>
      <c r="D481" s="143"/>
      <c r="E481" s="143"/>
      <c r="F481" s="144"/>
      <c r="G481" s="18" t="str">
        <f t="shared" si="15"/>
        <v/>
      </c>
      <c r="H481" s="18" t="str">
        <f t="shared" si="15"/>
        <v/>
      </c>
    </row>
    <row r="482" spans="2:8" x14ac:dyDescent="0.25">
      <c r="B482" s="142" t="str">
        <f t="shared" si="16"/>
        <v/>
      </c>
      <c r="C482" s="143"/>
      <c r="D482" s="143"/>
      <c r="E482" s="143"/>
      <c r="F482" s="144"/>
      <c r="G482" s="18" t="str">
        <f t="shared" si="15"/>
        <v/>
      </c>
      <c r="H482" s="18" t="str">
        <f t="shared" si="15"/>
        <v/>
      </c>
    </row>
    <row r="483" spans="2:8" x14ac:dyDescent="0.25">
      <c r="B483" s="142" t="str">
        <f t="shared" si="16"/>
        <v/>
      </c>
      <c r="C483" s="143"/>
      <c r="D483" s="143"/>
      <c r="E483" s="143"/>
      <c r="F483" s="144"/>
      <c r="G483" s="18" t="str">
        <f t="shared" ref="G483:H509" si="17">IF($K456="","",L456)</f>
        <v/>
      </c>
      <c r="H483" s="18" t="str">
        <f t="shared" si="17"/>
        <v/>
      </c>
    </row>
    <row r="484" spans="2:8" x14ac:dyDescent="0.25">
      <c r="B484" s="142" t="str">
        <f t="shared" ref="B484:B509" si="18">IF($K457="","",K457)</f>
        <v/>
      </c>
      <c r="C484" s="143"/>
      <c r="D484" s="143"/>
      <c r="E484" s="143"/>
      <c r="F484" s="144"/>
      <c r="G484" s="18" t="str">
        <f t="shared" si="17"/>
        <v/>
      </c>
      <c r="H484" s="18" t="str">
        <f t="shared" si="17"/>
        <v/>
      </c>
    </row>
    <row r="485" spans="2:8" x14ac:dyDescent="0.25">
      <c r="B485" s="142" t="str">
        <f t="shared" si="18"/>
        <v/>
      </c>
      <c r="C485" s="143"/>
      <c r="D485" s="143"/>
      <c r="E485" s="143"/>
      <c r="F485" s="144"/>
      <c r="G485" s="18" t="str">
        <f t="shared" si="17"/>
        <v/>
      </c>
      <c r="H485" s="18" t="str">
        <f t="shared" si="17"/>
        <v/>
      </c>
    </row>
    <row r="486" spans="2:8" x14ac:dyDescent="0.25">
      <c r="B486" s="142" t="str">
        <f t="shared" si="18"/>
        <v/>
      </c>
      <c r="C486" s="143"/>
      <c r="D486" s="143"/>
      <c r="E486" s="143"/>
      <c r="F486" s="144"/>
      <c r="G486" s="18" t="str">
        <f t="shared" si="17"/>
        <v/>
      </c>
      <c r="H486" s="18" t="str">
        <f t="shared" si="17"/>
        <v/>
      </c>
    </row>
    <row r="487" spans="2:8" x14ac:dyDescent="0.25">
      <c r="B487" s="142" t="str">
        <f t="shared" si="18"/>
        <v/>
      </c>
      <c r="C487" s="143"/>
      <c r="D487" s="143"/>
      <c r="E487" s="143"/>
      <c r="F487" s="144"/>
      <c r="G487" s="18" t="str">
        <f t="shared" si="17"/>
        <v/>
      </c>
      <c r="H487" s="18" t="str">
        <f t="shared" si="17"/>
        <v/>
      </c>
    </row>
    <row r="488" spans="2:8" x14ac:dyDescent="0.25">
      <c r="B488" s="142" t="str">
        <f t="shared" si="18"/>
        <v/>
      </c>
      <c r="C488" s="143"/>
      <c r="D488" s="143"/>
      <c r="E488" s="143"/>
      <c r="F488" s="144"/>
      <c r="G488" s="18" t="str">
        <f t="shared" si="17"/>
        <v/>
      </c>
      <c r="H488" s="18" t="str">
        <f t="shared" si="17"/>
        <v/>
      </c>
    </row>
    <row r="489" spans="2:8" x14ac:dyDescent="0.25">
      <c r="B489" s="142" t="str">
        <f t="shared" si="18"/>
        <v/>
      </c>
      <c r="C489" s="143"/>
      <c r="D489" s="143"/>
      <c r="E489" s="143"/>
      <c r="F489" s="144"/>
      <c r="G489" s="18" t="str">
        <f t="shared" si="17"/>
        <v/>
      </c>
      <c r="H489" s="18" t="str">
        <f t="shared" si="17"/>
        <v/>
      </c>
    </row>
    <row r="490" spans="2:8" x14ac:dyDescent="0.25">
      <c r="B490" s="142" t="str">
        <f t="shared" si="18"/>
        <v/>
      </c>
      <c r="C490" s="143"/>
      <c r="D490" s="143"/>
      <c r="E490" s="143"/>
      <c r="F490" s="144"/>
      <c r="G490" s="18" t="str">
        <f t="shared" si="17"/>
        <v/>
      </c>
      <c r="H490" s="18" t="str">
        <f t="shared" si="17"/>
        <v/>
      </c>
    </row>
    <row r="491" spans="2:8" x14ac:dyDescent="0.25">
      <c r="B491" s="142" t="str">
        <f t="shared" si="18"/>
        <v/>
      </c>
      <c r="C491" s="143"/>
      <c r="D491" s="143"/>
      <c r="E491" s="143"/>
      <c r="F491" s="144"/>
      <c r="G491" s="18" t="str">
        <f t="shared" si="17"/>
        <v/>
      </c>
      <c r="H491" s="18" t="str">
        <f t="shared" si="17"/>
        <v/>
      </c>
    </row>
    <row r="492" spans="2:8" x14ac:dyDescent="0.25">
      <c r="B492" s="142" t="str">
        <f t="shared" si="18"/>
        <v/>
      </c>
      <c r="C492" s="143"/>
      <c r="D492" s="143"/>
      <c r="E492" s="143"/>
      <c r="F492" s="144"/>
      <c r="G492" s="18" t="str">
        <f t="shared" si="17"/>
        <v/>
      </c>
      <c r="H492" s="18" t="str">
        <f t="shared" si="17"/>
        <v/>
      </c>
    </row>
    <row r="493" spans="2:8" x14ac:dyDescent="0.25">
      <c r="B493" s="142" t="str">
        <f t="shared" si="18"/>
        <v/>
      </c>
      <c r="C493" s="143"/>
      <c r="D493" s="143"/>
      <c r="E493" s="143"/>
      <c r="F493" s="144"/>
      <c r="G493" s="18" t="str">
        <f t="shared" si="17"/>
        <v/>
      </c>
      <c r="H493" s="18" t="str">
        <f t="shared" si="17"/>
        <v/>
      </c>
    </row>
    <row r="494" spans="2:8" x14ac:dyDescent="0.25">
      <c r="B494" s="142" t="str">
        <f t="shared" si="18"/>
        <v/>
      </c>
      <c r="C494" s="143"/>
      <c r="D494" s="143"/>
      <c r="E494" s="143"/>
      <c r="F494" s="144"/>
      <c r="G494" s="18" t="str">
        <f t="shared" si="17"/>
        <v/>
      </c>
      <c r="H494" s="18" t="str">
        <f t="shared" si="17"/>
        <v/>
      </c>
    </row>
    <row r="495" spans="2:8" x14ac:dyDescent="0.25">
      <c r="B495" s="142" t="str">
        <f t="shared" si="18"/>
        <v/>
      </c>
      <c r="C495" s="143"/>
      <c r="D495" s="143"/>
      <c r="E495" s="143"/>
      <c r="F495" s="144"/>
      <c r="G495" s="18" t="str">
        <f t="shared" si="17"/>
        <v/>
      </c>
      <c r="H495" s="18" t="str">
        <f t="shared" si="17"/>
        <v/>
      </c>
    </row>
    <row r="496" spans="2:8" x14ac:dyDescent="0.25">
      <c r="B496" s="142" t="str">
        <f t="shared" si="18"/>
        <v/>
      </c>
      <c r="C496" s="143"/>
      <c r="D496" s="143"/>
      <c r="E496" s="143"/>
      <c r="F496" s="144"/>
      <c r="G496" s="18" t="str">
        <f t="shared" si="17"/>
        <v/>
      </c>
      <c r="H496" s="18" t="str">
        <f t="shared" si="17"/>
        <v/>
      </c>
    </row>
    <row r="497" spans="1:8" x14ac:dyDescent="0.25">
      <c r="B497" s="142" t="str">
        <f t="shared" si="18"/>
        <v/>
      </c>
      <c r="C497" s="143"/>
      <c r="D497" s="143"/>
      <c r="E497" s="143"/>
      <c r="F497" s="144"/>
      <c r="G497" s="18" t="str">
        <f t="shared" si="17"/>
        <v/>
      </c>
      <c r="H497" s="18" t="str">
        <f t="shared" si="17"/>
        <v/>
      </c>
    </row>
    <row r="498" spans="1:8" x14ac:dyDescent="0.25">
      <c r="B498" s="142" t="str">
        <f t="shared" si="18"/>
        <v/>
      </c>
      <c r="C498" s="143"/>
      <c r="D498" s="143"/>
      <c r="E498" s="143"/>
      <c r="F498" s="144"/>
      <c r="G498" s="18" t="str">
        <f t="shared" si="17"/>
        <v/>
      </c>
      <c r="H498" s="18" t="str">
        <f t="shared" si="17"/>
        <v/>
      </c>
    </row>
    <row r="499" spans="1:8" x14ac:dyDescent="0.25">
      <c r="B499" s="142" t="str">
        <f t="shared" si="18"/>
        <v/>
      </c>
      <c r="C499" s="143"/>
      <c r="D499" s="143"/>
      <c r="E499" s="143"/>
      <c r="F499" s="144"/>
      <c r="G499" s="18" t="str">
        <f t="shared" si="17"/>
        <v/>
      </c>
      <c r="H499" s="18" t="str">
        <f t="shared" si="17"/>
        <v/>
      </c>
    </row>
    <row r="500" spans="1:8" x14ac:dyDescent="0.25">
      <c r="B500" s="142" t="str">
        <f t="shared" si="18"/>
        <v/>
      </c>
      <c r="C500" s="143"/>
      <c r="D500" s="143"/>
      <c r="E500" s="143"/>
      <c r="F500" s="144"/>
      <c r="G500" s="18" t="str">
        <f t="shared" si="17"/>
        <v/>
      </c>
      <c r="H500" s="18" t="str">
        <f t="shared" si="17"/>
        <v/>
      </c>
    </row>
    <row r="501" spans="1:8" x14ac:dyDescent="0.25">
      <c r="B501" s="142" t="str">
        <f t="shared" si="18"/>
        <v/>
      </c>
      <c r="C501" s="143"/>
      <c r="D501" s="143"/>
      <c r="E501" s="143"/>
      <c r="F501" s="144"/>
      <c r="G501" s="18" t="str">
        <f t="shared" si="17"/>
        <v/>
      </c>
      <c r="H501" s="18" t="str">
        <f t="shared" si="17"/>
        <v/>
      </c>
    </row>
    <row r="502" spans="1:8" x14ac:dyDescent="0.25">
      <c r="B502" s="142" t="str">
        <f t="shared" si="18"/>
        <v/>
      </c>
      <c r="C502" s="143"/>
      <c r="D502" s="143"/>
      <c r="E502" s="143"/>
      <c r="F502" s="144"/>
      <c r="G502" s="18" t="str">
        <f t="shared" si="17"/>
        <v/>
      </c>
      <c r="H502" s="18" t="str">
        <f t="shared" si="17"/>
        <v/>
      </c>
    </row>
    <row r="503" spans="1:8" x14ac:dyDescent="0.25">
      <c r="B503" s="142" t="str">
        <f t="shared" si="18"/>
        <v/>
      </c>
      <c r="C503" s="143"/>
      <c r="D503" s="143"/>
      <c r="E503" s="143"/>
      <c r="F503" s="144"/>
      <c r="G503" s="18" t="str">
        <f t="shared" si="17"/>
        <v/>
      </c>
      <c r="H503" s="18" t="str">
        <f t="shared" si="17"/>
        <v/>
      </c>
    </row>
    <row r="504" spans="1:8" x14ac:dyDescent="0.25">
      <c r="B504" s="142" t="str">
        <f t="shared" si="18"/>
        <v/>
      </c>
      <c r="C504" s="143"/>
      <c r="D504" s="143"/>
      <c r="E504" s="143"/>
      <c r="F504" s="144"/>
      <c r="G504" s="18" t="str">
        <f t="shared" si="17"/>
        <v/>
      </c>
      <c r="H504" s="18" t="str">
        <f t="shared" si="17"/>
        <v/>
      </c>
    </row>
    <row r="505" spans="1:8" x14ac:dyDescent="0.25">
      <c r="B505" s="142" t="str">
        <f t="shared" si="18"/>
        <v/>
      </c>
      <c r="C505" s="143"/>
      <c r="D505" s="143"/>
      <c r="E505" s="143"/>
      <c r="F505" s="144"/>
      <c r="G505" s="18" t="str">
        <f t="shared" si="17"/>
        <v/>
      </c>
      <c r="H505" s="18" t="str">
        <f t="shared" si="17"/>
        <v/>
      </c>
    </row>
    <row r="506" spans="1:8" x14ac:dyDescent="0.25">
      <c r="B506" s="142" t="str">
        <f t="shared" si="18"/>
        <v/>
      </c>
      <c r="C506" s="143"/>
      <c r="D506" s="143"/>
      <c r="E506" s="143"/>
      <c r="F506" s="144"/>
      <c r="G506" s="18" t="str">
        <f t="shared" si="17"/>
        <v/>
      </c>
      <c r="H506" s="18" t="str">
        <f t="shared" si="17"/>
        <v/>
      </c>
    </row>
    <row r="507" spans="1:8" x14ac:dyDescent="0.25">
      <c r="B507" s="142" t="str">
        <f t="shared" si="18"/>
        <v/>
      </c>
      <c r="C507" s="143"/>
      <c r="D507" s="143"/>
      <c r="E507" s="143"/>
      <c r="F507" s="144"/>
      <c r="G507" s="18" t="str">
        <f t="shared" si="17"/>
        <v/>
      </c>
      <c r="H507" s="18" t="str">
        <f t="shared" si="17"/>
        <v/>
      </c>
    </row>
    <row r="508" spans="1:8" x14ac:dyDescent="0.25">
      <c r="B508" s="142" t="str">
        <f t="shared" si="18"/>
        <v/>
      </c>
      <c r="C508" s="143"/>
      <c r="D508" s="143"/>
      <c r="E508" s="143"/>
      <c r="F508" s="144"/>
      <c r="G508" s="18" t="str">
        <f t="shared" si="17"/>
        <v/>
      </c>
      <c r="H508" s="18" t="str">
        <f t="shared" si="17"/>
        <v/>
      </c>
    </row>
    <row r="509" spans="1:8" x14ac:dyDescent="0.25">
      <c r="B509" s="142" t="str">
        <f t="shared" si="18"/>
        <v/>
      </c>
      <c r="C509" s="143"/>
      <c r="D509" s="143"/>
      <c r="E509" s="143"/>
      <c r="F509" s="144"/>
      <c r="G509" s="18" t="str">
        <f t="shared" si="17"/>
        <v/>
      </c>
      <c r="H509" s="18" t="str">
        <f t="shared" si="17"/>
        <v/>
      </c>
    </row>
    <row r="510" spans="1:8" customFormat="1" x14ac:dyDescent="0.25">
      <c r="A510" s="49">
        <v>0</v>
      </c>
      <c r="B510" s="49"/>
      <c r="C510" s="49"/>
      <c r="D510" s="49"/>
      <c r="E510" s="49"/>
      <c r="F510" s="49"/>
      <c r="G510" s="49"/>
      <c r="H510" s="49"/>
    </row>
    <row r="511" spans="1:8" x14ac:dyDescent="0.25">
      <c r="B511" s="50"/>
    </row>
    <row r="512" spans="1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  <row r="929" spans="2:2" x14ac:dyDescent="0.25">
      <c r="B929" s="50"/>
    </row>
  </sheetData>
  <mergeCells count="481">
    <mergeCell ref="B505:F505"/>
    <mergeCell ref="B506:F506"/>
    <mergeCell ref="B507:F507"/>
    <mergeCell ref="B508:F508"/>
    <mergeCell ref="B509:F509"/>
    <mergeCell ref="B500:F500"/>
    <mergeCell ref="B501:F501"/>
    <mergeCell ref="B502:F502"/>
    <mergeCell ref="B503:F503"/>
    <mergeCell ref="B504:F504"/>
    <mergeCell ref="B495:F495"/>
    <mergeCell ref="B496:F496"/>
    <mergeCell ref="B497:F497"/>
    <mergeCell ref="B498:F498"/>
    <mergeCell ref="B499:F499"/>
    <mergeCell ref="B490:F490"/>
    <mergeCell ref="B491:F491"/>
    <mergeCell ref="B492:F492"/>
    <mergeCell ref="B493:F493"/>
    <mergeCell ref="B494:F494"/>
    <mergeCell ref="B485:F485"/>
    <mergeCell ref="B486:F486"/>
    <mergeCell ref="B487:F487"/>
    <mergeCell ref="B488:F488"/>
    <mergeCell ref="B489:F489"/>
    <mergeCell ref="B480:F480"/>
    <mergeCell ref="B481:F481"/>
    <mergeCell ref="B482:F482"/>
    <mergeCell ref="B483:F483"/>
    <mergeCell ref="B484:F484"/>
    <mergeCell ref="B475:F475"/>
    <mergeCell ref="B476:F476"/>
    <mergeCell ref="B477:F477"/>
    <mergeCell ref="B478:F478"/>
    <mergeCell ref="B479:F479"/>
    <mergeCell ref="B470:F470"/>
    <mergeCell ref="B471:F471"/>
    <mergeCell ref="B472:F472"/>
    <mergeCell ref="B473:F473"/>
    <mergeCell ref="B474:F474"/>
    <mergeCell ref="B465:F465"/>
    <mergeCell ref="B466:F466"/>
    <mergeCell ref="B467:F467"/>
    <mergeCell ref="B468:F468"/>
    <mergeCell ref="B469:F469"/>
    <mergeCell ref="B460:F460"/>
    <mergeCell ref="B461:F461"/>
    <mergeCell ref="B462:F462"/>
    <mergeCell ref="B463:F463"/>
    <mergeCell ref="B464:F464"/>
    <mergeCell ref="B455:F455"/>
    <mergeCell ref="B456:F456"/>
    <mergeCell ref="B457:F457"/>
    <mergeCell ref="B458:F458"/>
    <mergeCell ref="B459:F459"/>
    <mergeCell ref="B450:F450"/>
    <mergeCell ref="B451:F451"/>
    <mergeCell ref="B452:F452"/>
    <mergeCell ref="B453:F453"/>
    <mergeCell ref="B454:F454"/>
    <mergeCell ref="B445:F445"/>
    <mergeCell ref="B446:F446"/>
    <mergeCell ref="B447:F447"/>
    <mergeCell ref="B448:F448"/>
    <mergeCell ref="B449:F449"/>
    <mergeCell ref="B440:F440"/>
    <mergeCell ref="B441:F441"/>
    <mergeCell ref="B442:F442"/>
    <mergeCell ref="B443:F443"/>
    <mergeCell ref="B444:F444"/>
    <mergeCell ref="B435:F435"/>
    <mergeCell ref="B436:F436"/>
    <mergeCell ref="B437:F437"/>
    <mergeCell ref="B438:F438"/>
    <mergeCell ref="B439:F439"/>
    <mergeCell ref="B430:F430"/>
    <mergeCell ref="B431:F431"/>
    <mergeCell ref="B432:F432"/>
    <mergeCell ref="B433:F433"/>
    <mergeCell ref="B434:F434"/>
    <mergeCell ref="B425:F425"/>
    <mergeCell ref="B426:F426"/>
    <mergeCell ref="B427:F427"/>
    <mergeCell ref="B428:F428"/>
    <mergeCell ref="B429:F429"/>
    <mergeCell ref="B420:F420"/>
    <mergeCell ref="B421:F421"/>
    <mergeCell ref="B422:F422"/>
    <mergeCell ref="B423:F423"/>
    <mergeCell ref="B424:F424"/>
    <mergeCell ref="B415:F415"/>
    <mergeCell ref="B416:F416"/>
    <mergeCell ref="B417:F417"/>
    <mergeCell ref="B418:F418"/>
    <mergeCell ref="B419:F419"/>
    <mergeCell ref="B410:F410"/>
    <mergeCell ref="B411:F411"/>
    <mergeCell ref="B412:F412"/>
    <mergeCell ref="B413:F413"/>
    <mergeCell ref="B414:F414"/>
    <mergeCell ref="B405:F405"/>
    <mergeCell ref="B406:F406"/>
    <mergeCell ref="B407:F407"/>
    <mergeCell ref="B408:F408"/>
    <mergeCell ref="B409:F409"/>
    <mergeCell ref="B400:F400"/>
    <mergeCell ref="B401:F401"/>
    <mergeCell ref="B402:F402"/>
    <mergeCell ref="B403:F403"/>
    <mergeCell ref="B404:F404"/>
    <mergeCell ref="B395:F395"/>
    <mergeCell ref="B396:F396"/>
    <mergeCell ref="B397:F397"/>
    <mergeCell ref="B398:F398"/>
    <mergeCell ref="B399:F399"/>
    <mergeCell ref="B390:F390"/>
    <mergeCell ref="B391:F391"/>
    <mergeCell ref="B392:F392"/>
    <mergeCell ref="B393:F393"/>
    <mergeCell ref="B394:F394"/>
    <mergeCell ref="B385:F385"/>
    <mergeCell ref="B386:F386"/>
    <mergeCell ref="B387:F387"/>
    <mergeCell ref="B388:F388"/>
    <mergeCell ref="B389:F389"/>
    <mergeCell ref="B380:F380"/>
    <mergeCell ref="B381:F381"/>
    <mergeCell ref="B382:F382"/>
    <mergeCell ref="B383:F383"/>
    <mergeCell ref="B384:F384"/>
    <mergeCell ref="B375:F375"/>
    <mergeCell ref="B376:F376"/>
    <mergeCell ref="B377:F377"/>
    <mergeCell ref="B378:F378"/>
    <mergeCell ref="B379:F379"/>
    <mergeCell ref="B370:F370"/>
    <mergeCell ref="B371:F371"/>
    <mergeCell ref="B372:F372"/>
    <mergeCell ref="B373:F373"/>
    <mergeCell ref="B374:F374"/>
    <mergeCell ref="B365:F365"/>
    <mergeCell ref="B366:F366"/>
    <mergeCell ref="B367:F367"/>
    <mergeCell ref="B368:F368"/>
    <mergeCell ref="B369:F369"/>
    <mergeCell ref="B360:F360"/>
    <mergeCell ref="B361:F361"/>
    <mergeCell ref="B362:F362"/>
    <mergeCell ref="B363:F363"/>
    <mergeCell ref="B364:F364"/>
    <mergeCell ref="B355:F355"/>
    <mergeCell ref="B356:F356"/>
    <mergeCell ref="B357:F357"/>
    <mergeCell ref="B358:F358"/>
    <mergeCell ref="B359:F359"/>
    <mergeCell ref="B350:F350"/>
    <mergeCell ref="B351:F351"/>
    <mergeCell ref="B352:F352"/>
    <mergeCell ref="B353:F353"/>
    <mergeCell ref="B354:F354"/>
    <mergeCell ref="B345:F345"/>
    <mergeCell ref="B346:F346"/>
    <mergeCell ref="B347:F347"/>
    <mergeCell ref="B348:F348"/>
    <mergeCell ref="B349:F349"/>
    <mergeCell ref="B340:F340"/>
    <mergeCell ref="B341:F341"/>
    <mergeCell ref="B342:F342"/>
    <mergeCell ref="B343:F343"/>
    <mergeCell ref="B344:F344"/>
    <mergeCell ref="B335:F335"/>
    <mergeCell ref="B336:F336"/>
    <mergeCell ref="B337:F337"/>
    <mergeCell ref="B338:F338"/>
    <mergeCell ref="B339:F339"/>
    <mergeCell ref="B330:F330"/>
    <mergeCell ref="B331:F331"/>
    <mergeCell ref="B332:F332"/>
    <mergeCell ref="B333:F333"/>
    <mergeCell ref="B334:F334"/>
    <mergeCell ref="B325:F325"/>
    <mergeCell ref="B326:F326"/>
    <mergeCell ref="B327:F327"/>
    <mergeCell ref="B328:F328"/>
    <mergeCell ref="B329:F329"/>
    <mergeCell ref="B320:F320"/>
    <mergeCell ref="B321:F321"/>
    <mergeCell ref="B322:F322"/>
    <mergeCell ref="B323:F323"/>
    <mergeCell ref="B324:F324"/>
    <mergeCell ref="B315:F315"/>
    <mergeCell ref="B316:F316"/>
    <mergeCell ref="B317:F317"/>
    <mergeCell ref="B318:F318"/>
    <mergeCell ref="B319:F319"/>
    <mergeCell ref="B310:F310"/>
    <mergeCell ref="B311:F311"/>
    <mergeCell ref="B312:F312"/>
    <mergeCell ref="B313:F313"/>
    <mergeCell ref="B314:F314"/>
    <mergeCell ref="B305:F305"/>
    <mergeCell ref="B306:F306"/>
    <mergeCell ref="B307:F307"/>
    <mergeCell ref="B308:F308"/>
    <mergeCell ref="B309:F309"/>
    <mergeCell ref="B300:F300"/>
    <mergeCell ref="B301:F301"/>
    <mergeCell ref="B302:F302"/>
    <mergeCell ref="B303:F303"/>
    <mergeCell ref="B304:F304"/>
    <mergeCell ref="B295:F295"/>
    <mergeCell ref="B296:F296"/>
    <mergeCell ref="B297:F297"/>
    <mergeCell ref="B298:F298"/>
    <mergeCell ref="B299:F299"/>
    <mergeCell ref="B290:F290"/>
    <mergeCell ref="B291:F291"/>
    <mergeCell ref="B292:F292"/>
    <mergeCell ref="B293:F293"/>
    <mergeCell ref="B294:F294"/>
    <mergeCell ref="B285:F285"/>
    <mergeCell ref="B286:F286"/>
    <mergeCell ref="B287:F287"/>
    <mergeCell ref="B288:F288"/>
    <mergeCell ref="B289:F289"/>
    <mergeCell ref="B280:F280"/>
    <mergeCell ref="B281:F281"/>
    <mergeCell ref="B282:F282"/>
    <mergeCell ref="B283:F283"/>
    <mergeCell ref="B284:F284"/>
    <mergeCell ref="B275:F275"/>
    <mergeCell ref="B276:F276"/>
    <mergeCell ref="B277:F277"/>
    <mergeCell ref="B278:F278"/>
    <mergeCell ref="B279:F279"/>
    <mergeCell ref="B270:F270"/>
    <mergeCell ref="B271:F271"/>
    <mergeCell ref="B272:F272"/>
    <mergeCell ref="B273:F273"/>
    <mergeCell ref="B274:F274"/>
    <mergeCell ref="B265:F265"/>
    <mergeCell ref="B266:F266"/>
    <mergeCell ref="B267:F267"/>
    <mergeCell ref="B268:F268"/>
    <mergeCell ref="B269:F269"/>
    <mergeCell ref="B260:F260"/>
    <mergeCell ref="B261:F261"/>
    <mergeCell ref="B262:F262"/>
    <mergeCell ref="B263:F263"/>
    <mergeCell ref="B264:F264"/>
    <mergeCell ref="B255:F255"/>
    <mergeCell ref="B256:F256"/>
    <mergeCell ref="B257:F257"/>
    <mergeCell ref="B258:F258"/>
    <mergeCell ref="B259:F259"/>
    <mergeCell ref="B250:F250"/>
    <mergeCell ref="B251:F251"/>
    <mergeCell ref="B252:F252"/>
    <mergeCell ref="B253:F253"/>
    <mergeCell ref="B254:F254"/>
    <mergeCell ref="B245:F245"/>
    <mergeCell ref="B246:F246"/>
    <mergeCell ref="B247:F247"/>
    <mergeCell ref="B248:F248"/>
    <mergeCell ref="B249:F249"/>
    <mergeCell ref="B240:F240"/>
    <mergeCell ref="B241:F241"/>
    <mergeCell ref="B242:F242"/>
    <mergeCell ref="B243:F243"/>
    <mergeCell ref="B244:F244"/>
    <mergeCell ref="B235:F235"/>
    <mergeCell ref="B236:F236"/>
    <mergeCell ref="B237:F237"/>
    <mergeCell ref="B238:F238"/>
    <mergeCell ref="B239:F239"/>
    <mergeCell ref="B230:F230"/>
    <mergeCell ref="B231:F231"/>
    <mergeCell ref="B232:F232"/>
    <mergeCell ref="B233:F233"/>
    <mergeCell ref="B234:F234"/>
    <mergeCell ref="B225:F225"/>
    <mergeCell ref="B226:F226"/>
    <mergeCell ref="B227:F227"/>
    <mergeCell ref="B228:F228"/>
    <mergeCell ref="B229:F229"/>
    <mergeCell ref="B220:F220"/>
    <mergeCell ref="B221:F221"/>
    <mergeCell ref="B222:F222"/>
    <mergeCell ref="B223:F223"/>
    <mergeCell ref="B224:F224"/>
    <mergeCell ref="B215:F215"/>
    <mergeCell ref="B216:F216"/>
    <mergeCell ref="B217:F217"/>
    <mergeCell ref="B218:F218"/>
    <mergeCell ref="B219:F219"/>
    <mergeCell ref="B210:F210"/>
    <mergeCell ref="B211:F211"/>
    <mergeCell ref="B212:F212"/>
    <mergeCell ref="B213:F213"/>
    <mergeCell ref="B214:F214"/>
    <mergeCell ref="B205:F205"/>
    <mergeCell ref="B206:F206"/>
    <mergeCell ref="B207:F207"/>
    <mergeCell ref="B208:F208"/>
    <mergeCell ref="B209:F209"/>
    <mergeCell ref="B200:F200"/>
    <mergeCell ref="B201:F201"/>
    <mergeCell ref="B202:F202"/>
    <mergeCell ref="B203:F203"/>
    <mergeCell ref="B204:F204"/>
    <mergeCell ref="B195:F195"/>
    <mergeCell ref="B196:F196"/>
    <mergeCell ref="B197:F197"/>
    <mergeCell ref="B198:F198"/>
    <mergeCell ref="B199:F199"/>
    <mergeCell ref="B190:F190"/>
    <mergeCell ref="B191:F191"/>
    <mergeCell ref="B192:F192"/>
    <mergeCell ref="B193:F193"/>
    <mergeCell ref="B194:F194"/>
    <mergeCell ref="B185:F185"/>
    <mergeCell ref="B186:F186"/>
    <mergeCell ref="B187:F187"/>
    <mergeCell ref="B188:F188"/>
    <mergeCell ref="B189:F189"/>
    <mergeCell ref="B180:F180"/>
    <mergeCell ref="B181:F181"/>
    <mergeCell ref="B182:F182"/>
    <mergeCell ref="B183:F183"/>
    <mergeCell ref="B184:F184"/>
    <mergeCell ref="B175:F175"/>
    <mergeCell ref="B176:F176"/>
    <mergeCell ref="B177:F177"/>
    <mergeCell ref="B178:F178"/>
    <mergeCell ref="B179:F179"/>
    <mergeCell ref="B170:F170"/>
    <mergeCell ref="B171:F171"/>
    <mergeCell ref="B172:F172"/>
    <mergeCell ref="B173:F173"/>
    <mergeCell ref="B174:F174"/>
    <mergeCell ref="B165:F165"/>
    <mergeCell ref="B166:F166"/>
    <mergeCell ref="B167:F167"/>
    <mergeCell ref="B168:F168"/>
    <mergeCell ref="B169:F169"/>
    <mergeCell ref="B160:F160"/>
    <mergeCell ref="B161:F161"/>
    <mergeCell ref="B162:F162"/>
    <mergeCell ref="B163:F163"/>
    <mergeCell ref="B164:F164"/>
    <mergeCell ref="B155:F155"/>
    <mergeCell ref="B156:F156"/>
    <mergeCell ref="B157:F157"/>
    <mergeCell ref="B158:F158"/>
    <mergeCell ref="B159:F159"/>
    <mergeCell ref="B150:F150"/>
    <mergeCell ref="B151:F151"/>
    <mergeCell ref="B152:F152"/>
    <mergeCell ref="B153:F153"/>
    <mergeCell ref="B154:F154"/>
    <mergeCell ref="B145:F145"/>
    <mergeCell ref="B146:F146"/>
    <mergeCell ref="B147:F147"/>
    <mergeCell ref="B148:F148"/>
    <mergeCell ref="B149:F149"/>
    <mergeCell ref="B140:F140"/>
    <mergeCell ref="B141:F141"/>
    <mergeCell ref="B142:F142"/>
    <mergeCell ref="B143:F143"/>
    <mergeCell ref="B144:F144"/>
    <mergeCell ref="B135:F135"/>
    <mergeCell ref="B136:F136"/>
    <mergeCell ref="B137:F137"/>
    <mergeCell ref="B138:F138"/>
    <mergeCell ref="B139:F139"/>
    <mergeCell ref="B130:F130"/>
    <mergeCell ref="B131:F131"/>
    <mergeCell ref="B132:F132"/>
    <mergeCell ref="B133:F133"/>
    <mergeCell ref="B134:F134"/>
    <mergeCell ref="B125:F125"/>
    <mergeCell ref="B126:F126"/>
    <mergeCell ref="B127:F127"/>
    <mergeCell ref="B128:F128"/>
    <mergeCell ref="B129:F129"/>
    <mergeCell ref="B120:F120"/>
    <mergeCell ref="B121:F121"/>
    <mergeCell ref="B122:F122"/>
    <mergeCell ref="B123:F123"/>
    <mergeCell ref="B124:F124"/>
    <mergeCell ref="B115:F115"/>
    <mergeCell ref="B116:F116"/>
    <mergeCell ref="B117:F117"/>
    <mergeCell ref="B118:F118"/>
    <mergeCell ref="B119:F119"/>
    <mergeCell ref="B110:F110"/>
    <mergeCell ref="B111:F111"/>
    <mergeCell ref="B112:F112"/>
    <mergeCell ref="B113:F113"/>
    <mergeCell ref="B114:F114"/>
    <mergeCell ref="B105:F105"/>
    <mergeCell ref="B106:F106"/>
    <mergeCell ref="B107:F107"/>
    <mergeCell ref="B108:F108"/>
    <mergeCell ref="B109:F109"/>
    <mergeCell ref="B100:F100"/>
    <mergeCell ref="B101:F101"/>
    <mergeCell ref="B102:F102"/>
    <mergeCell ref="B103:F103"/>
    <mergeCell ref="B104:F104"/>
    <mergeCell ref="B95:F95"/>
    <mergeCell ref="B96:F96"/>
    <mergeCell ref="B97:F97"/>
    <mergeCell ref="B98:F98"/>
    <mergeCell ref="B99:F99"/>
    <mergeCell ref="B90:F90"/>
    <mergeCell ref="B91:F91"/>
    <mergeCell ref="B92:F92"/>
    <mergeCell ref="B93:F93"/>
    <mergeCell ref="B94:F94"/>
    <mergeCell ref="B85:F85"/>
    <mergeCell ref="B86:F86"/>
    <mergeCell ref="B87:F87"/>
    <mergeCell ref="B88:F88"/>
    <mergeCell ref="B89:F89"/>
    <mergeCell ref="B80:F80"/>
    <mergeCell ref="B81:F81"/>
    <mergeCell ref="B82:F82"/>
    <mergeCell ref="B83:F83"/>
    <mergeCell ref="B84:F84"/>
    <mergeCell ref="B75:F75"/>
    <mergeCell ref="B76:F76"/>
    <mergeCell ref="B77:F77"/>
    <mergeCell ref="B78:F78"/>
    <mergeCell ref="B79:F79"/>
    <mergeCell ref="B70:F70"/>
    <mergeCell ref="B71:F71"/>
    <mergeCell ref="B72:F72"/>
    <mergeCell ref="B73:F73"/>
    <mergeCell ref="B74:F74"/>
    <mergeCell ref="B65:F65"/>
    <mergeCell ref="B66:F66"/>
    <mergeCell ref="B67:F67"/>
    <mergeCell ref="B68:F68"/>
    <mergeCell ref="B69:F69"/>
    <mergeCell ref="B60:F60"/>
    <mergeCell ref="B61:F61"/>
    <mergeCell ref="B62:F62"/>
    <mergeCell ref="B63:F63"/>
    <mergeCell ref="B64:F64"/>
    <mergeCell ref="B55:F55"/>
    <mergeCell ref="B56:F56"/>
    <mergeCell ref="B57:F57"/>
    <mergeCell ref="B58:F58"/>
    <mergeCell ref="B59:F59"/>
    <mergeCell ref="B50:F50"/>
    <mergeCell ref="B51:F51"/>
    <mergeCell ref="B52:F52"/>
    <mergeCell ref="B53:F53"/>
    <mergeCell ref="B54:F54"/>
    <mergeCell ref="B45:F45"/>
    <mergeCell ref="B46:F46"/>
    <mergeCell ref="B47:F47"/>
    <mergeCell ref="B48:F48"/>
    <mergeCell ref="B49:F49"/>
    <mergeCell ref="B40:F40"/>
    <mergeCell ref="B41:F41"/>
    <mergeCell ref="B42:F42"/>
    <mergeCell ref="B43:F43"/>
    <mergeCell ref="B44:F44"/>
    <mergeCell ref="B35:F35"/>
    <mergeCell ref="B36:F36"/>
    <mergeCell ref="B37:F37"/>
    <mergeCell ref="B38:F38"/>
    <mergeCell ref="B39:F39"/>
    <mergeCell ref="B2:H2"/>
    <mergeCell ref="B3:H3"/>
    <mergeCell ref="B4:H4"/>
    <mergeCell ref="B10:G10"/>
    <mergeCell ref="B34:F34"/>
    <mergeCell ref="B24:H24"/>
  </mergeCells>
  <conditionalFormatting sqref="C8">
    <cfRule type="cellIs" dxfId="73" priority="20" operator="equal">
      <formula>"Erro"</formula>
    </cfRule>
  </conditionalFormatting>
  <conditionalFormatting sqref="H10">
    <cfRule type="cellIs" dxfId="72" priority="19" operator="equal">
      <formula>"Erro"</formula>
    </cfRule>
  </conditionalFormatting>
  <conditionalFormatting sqref="F13:F22">
    <cfRule type="cellIs" dxfId="71" priority="15" operator="greaterThanOrEqual">
      <formula>1</formula>
    </cfRule>
    <cfRule type="cellIs" dxfId="70" priority="16" operator="lessThan">
      <formula>0.795</formula>
    </cfRule>
    <cfRule type="cellIs" dxfId="69" priority="18" operator="greaterThanOrEqual">
      <formula>0.795</formula>
    </cfRule>
  </conditionalFormatting>
  <conditionalFormatting sqref="B35:H509">
    <cfRule type="cellIs" dxfId="68" priority="17" operator="equal">
      <formula>""""""</formula>
    </cfRule>
  </conditionalFormatting>
  <conditionalFormatting sqref="G13:G22">
    <cfRule type="cellIs" dxfId="67" priority="13" operator="equal">
      <formula>"Sim"</formula>
    </cfRule>
    <cfRule type="cellIs" dxfId="66" priority="14" operator="equal">
      <formula>"Não"</formula>
    </cfRule>
  </conditionalFormatting>
  <conditionalFormatting sqref="F26:F30">
    <cfRule type="cellIs" dxfId="65" priority="1" operator="greaterThanOrEqual">
      <formula>1</formula>
    </cfRule>
    <cfRule type="cellIs" dxfId="64" priority="2" operator="lessThan">
      <formula>0.795</formula>
    </cfRule>
    <cfRule type="cellIs" dxfId="63" priority="3" operator="greaterThanOrEqual">
      <formula>0.795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zoomScale="110" zoomScaleNormal="110" workbookViewId="0">
      <pane ySplit="5" topLeftCell="A406" activePane="bottomLeft" state="frozen"/>
      <selection activeCell="D27" sqref="D27"/>
      <selection pane="bottomLeft" activeCell="A412" sqref="A412:XFD4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1.1406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210</v>
      </c>
      <c r="E1">
        <v>1638.9009000000001</v>
      </c>
      <c r="F1">
        <f>E1*3</f>
        <v>4916.7026999999998</v>
      </c>
      <c r="G1">
        <v>3277.8</v>
      </c>
      <c r="H1">
        <f>F1-G1</f>
        <v>1638.9026999999996</v>
      </c>
    </row>
    <row r="5" spans="1:16" x14ac:dyDescent="0.25">
      <c r="A5" t="s">
        <v>191</v>
      </c>
      <c r="B5" t="s">
        <v>192</v>
      </c>
      <c r="C5" t="s">
        <v>193</v>
      </c>
      <c r="D5" s="151" t="s">
        <v>194</v>
      </c>
      <c r="E5" s="151" t="s">
        <v>195</v>
      </c>
      <c r="F5" s="151" t="s">
        <v>196</v>
      </c>
      <c r="G5" s="151" t="s">
        <v>197</v>
      </c>
      <c r="H5" s="151" t="s">
        <v>198</v>
      </c>
      <c r="I5" s="151" t="s">
        <v>199</v>
      </c>
      <c r="J5" s="151" t="s">
        <v>200</v>
      </c>
      <c r="K5" s="151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D52BB-4EB3-46E8-AD52-37461601A73F}">
  <dimension ref="B1:K21"/>
  <sheetViews>
    <sheetView showGridLines="0" zoomScale="140" zoomScaleNormal="140" workbookViewId="0">
      <selection activeCell="B2" sqref="B2:K17"/>
    </sheetView>
  </sheetViews>
  <sheetFormatPr defaultRowHeight="15" x14ac:dyDescent="0.25"/>
  <cols>
    <col min="1" max="1" width="3.140625" style="4" customWidth="1"/>
    <col min="2" max="2" width="9.140625" style="4"/>
    <col min="3" max="3" width="26.5703125" style="4" bestFit="1" customWidth="1"/>
    <col min="4" max="11" width="15.85546875" style="4" customWidth="1"/>
    <col min="12" max="16384" width="9.140625" style="4"/>
  </cols>
  <sheetData>
    <row r="1" spans="2:11" ht="6" customHeight="1" thickBot="1" x14ac:dyDescent="0.3"/>
    <row r="2" spans="2:11" ht="21.75" customHeight="1" x14ac:dyDescent="0.25">
      <c r="C2" s="171" t="s">
        <v>682</v>
      </c>
      <c r="D2" s="158">
        <v>0.8</v>
      </c>
      <c r="E2" s="159"/>
      <c r="F2" s="158">
        <v>1</v>
      </c>
      <c r="G2" s="170"/>
      <c r="H2" s="180">
        <v>1.25</v>
      </c>
      <c r="I2" s="181"/>
      <c r="J2" s="180">
        <v>1.5</v>
      </c>
      <c r="K2" s="181"/>
    </row>
    <row r="3" spans="2:11" ht="19.5" customHeight="1" x14ac:dyDescent="0.25">
      <c r="C3" s="154" t="s">
        <v>191</v>
      </c>
      <c r="D3" s="160" t="s">
        <v>680</v>
      </c>
      <c r="E3" s="161" t="s">
        <v>681</v>
      </c>
      <c r="F3" s="160" t="s">
        <v>680</v>
      </c>
      <c r="G3" s="175" t="s">
        <v>681</v>
      </c>
      <c r="H3" s="182" t="s">
        <v>680</v>
      </c>
      <c r="I3" s="183" t="s">
        <v>681</v>
      </c>
      <c r="J3" s="182" t="s">
        <v>680</v>
      </c>
      <c r="K3" s="183" t="s">
        <v>681</v>
      </c>
    </row>
    <row r="4" spans="2:11" s="25" customFormat="1" ht="21.75" customHeight="1" x14ac:dyDescent="0.25">
      <c r="C4" s="152" t="s">
        <v>192</v>
      </c>
      <c r="D4" s="162">
        <v>1504.3293000000001</v>
      </c>
      <c r="E4" s="163">
        <f>D4/D$4</f>
        <v>1</v>
      </c>
      <c r="F4" s="162">
        <v>3760.8233</v>
      </c>
      <c r="G4" s="176">
        <f>F4/F$4</f>
        <v>1</v>
      </c>
      <c r="H4" s="184">
        <v>7240.9835000000003</v>
      </c>
      <c r="I4" s="185">
        <f>H4/H$4</f>
        <v>1</v>
      </c>
      <c r="J4" s="184">
        <v>8436.0154000000002</v>
      </c>
      <c r="K4" s="185">
        <f>J4/J$4</f>
        <v>1</v>
      </c>
    </row>
    <row r="5" spans="2:11" ht="23.25" customHeight="1" x14ac:dyDescent="0.25">
      <c r="B5" s="153" t="s">
        <v>679</v>
      </c>
      <c r="C5" s="157" t="s">
        <v>194</v>
      </c>
      <c r="D5" s="164">
        <v>0</v>
      </c>
      <c r="E5" s="165">
        <f t="shared" ref="E5:G17" si="0">D5/D$4</f>
        <v>0</v>
      </c>
      <c r="F5" s="172">
        <v>0</v>
      </c>
      <c r="G5" s="177">
        <f t="shared" si="0"/>
        <v>0</v>
      </c>
      <c r="H5" s="186">
        <v>0</v>
      </c>
      <c r="I5" s="187">
        <f t="shared" ref="I5" si="1">H5/H$4</f>
        <v>0</v>
      </c>
      <c r="J5" s="186">
        <v>0</v>
      </c>
      <c r="K5" s="187">
        <f t="shared" ref="K5" si="2">J5/J$4</f>
        <v>0</v>
      </c>
    </row>
    <row r="6" spans="2:11" ht="23.25" customHeight="1" x14ac:dyDescent="0.25">
      <c r="B6" s="153"/>
      <c r="C6" s="157" t="s">
        <v>195</v>
      </c>
      <c r="D6" s="164">
        <v>188.0412</v>
      </c>
      <c r="E6" s="165">
        <f t="shared" si="0"/>
        <v>0.12500002492805265</v>
      </c>
      <c r="F6" s="172">
        <v>470.10289999999998</v>
      </c>
      <c r="G6" s="177">
        <f t="shared" si="0"/>
        <v>0.12499999667625969</v>
      </c>
      <c r="H6" s="186">
        <v>1340.1429000000001</v>
      </c>
      <c r="I6" s="192">
        <f t="shared" ref="I6" si="3">H6/H$4</f>
        <v>0.18507746910347192</v>
      </c>
      <c r="J6" s="186">
        <v>1638.9009000000001</v>
      </c>
      <c r="K6" s="187">
        <f t="shared" ref="K6" si="4">J6/J$4</f>
        <v>0.19427428973161903</v>
      </c>
    </row>
    <row r="7" spans="2:11" ht="23.25" customHeight="1" x14ac:dyDescent="0.25">
      <c r="B7" s="153"/>
      <c r="C7" s="157" t="s">
        <v>196</v>
      </c>
      <c r="D7" s="164">
        <v>188.0412</v>
      </c>
      <c r="E7" s="165">
        <f t="shared" si="0"/>
        <v>0.12500002492805265</v>
      </c>
      <c r="F7" s="172">
        <v>470.10289999999998</v>
      </c>
      <c r="G7" s="177">
        <f t="shared" si="0"/>
        <v>0.12499999667625969</v>
      </c>
      <c r="H7" s="186">
        <v>1340.1429000000001</v>
      </c>
      <c r="I7" s="192">
        <f t="shared" ref="I7" si="5">H7/H$4</f>
        <v>0.18507746910347192</v>
      </c>
      <c r="J7" s="186">
        <v>1638.9009000000001</v>
      </c>
      <c r="K7" s="187">
        <f t="shared" ref="K7" si="6">J7/J$4</f>
        <v>0.19427428973161903</v>
      </c>
    </row>
    <row r="8" spans="2:11" ht="23.25" customHeight="1" x14ac:dyDescent="0.25">
      <c r="B8" s="153"/>
      <c r="C8" s="157" t="s">
        <v>197</v>
      </c>
      <c r="D8" s="164">
        <v>0</v>
      </c>
      <c r="E8" s="165">
        <f t="shared" si="0"/>
        <v>0</v>
      </c>
      <c r="F8" s="172">
        <v>0</v>
      </c>
      <c r="G8" s="177">
        <f t="shared" si="0"/>
        <v>0</v>
      </c>
      <c r="H8" s="186">
        <v>0</v>
      </c>
      <c r="I8" s="192">
        <f t="shared" ref="I8" si="7">H8/H$4</f>
        <v>0</v>
      </c>
      <c r="J8" s="186">
        <v>0</v>
      </c>
      <c r="K8" s="187">
        <f t="shared" ref="K8" si="8">J8/J$4</f>
        <v>0</v>
      </c>
    </row>
    <row r="9" spans="2:11" ht="23.25" customHeight="1" x14ac:dyDescent="0.25">
      <c r="B9" s="153"/>
      <c r="C9" s="157" t="s">
        <v>198</v>
      </c>
      <c r="D9" s="164">
        <v>0</v>
      </c>
      <c r="E9" s="165">
        <f t="shared" si="0"/>
        <v>0</v>
      </c>
      <c r="F9" s="172">
        <v>0</v>
      </c>
      <c r="G9" s="177">
        <f t="shared" si="0"/>
        <v>0</v>
      </c>
      <c r="H9" s="186">
        <v>0</v>
      </c>
      <c r="I9" s="192">
        <f t="shared" ref="I9" si="9">H9/H$4</f>
        <v>0</v>
      </c>
      <c r="J9" s="186">
        <v>0</v>
      </c>
      <c r="K9" s="187">
        <f t="shared" ref="K9" si="10">J9/J$4</f>
        <v>0</v>
      </c>
    </row>
    <row r="10" spans="2:11" ht="23.25" customHeight="1" x14ac:dyDescent="0.25">
      <c r="B10" s="153"/>
      <c r="C10" s="157" t="s">
        <v>199</v>
      </c>
      <c r="D10" s="164">
        <v>150.43289999999999</v>
      </c>
      <c r="E10" s="165">
        <f t="shared" si="0"/>
        <v>9.9999980057557863E-2</v>
      </c>
      <c r="F10" s="172">
        <v>376.08229999999998</v>
      </c>
      <c r="G10" s="177">
        <f t="shared" si="0"/>
        <v>9.9999992023023246E-2</v>
      </c>
      <c r="H10" s="186">
        <v>1072.1143999999999</v>
      </c>
      <c r="I10" s="192">
        <f t="shared" ref="I10" si="11">H10/H$4</f>
        <v>0.14806198633100046</v>
      </c>
      <c r="J10" s="186">
        <v>1311.1206999999999</v>
      </c>
      <c r="K10" s="187">
        <f t="shared" ref="K10" si="12">J10/J$4</f>
        <v>0.1554194294145077</v>
      </c>
    </row>
    <row r="11" spans="2:11" ht="23.25" customHeight="1" x14ac:dyDescent="0.25">
      <c r="B11" s="153"/>
      <c r="C11" s="157" t="s">
        <v>200</v>
      </c>
      <c r="D11" s="164">
        <v>75.216499999999996</v>
      </c>
      <c r="E11" s="165">
        <f t="shared" si="0"/>
        <v>5.000002326618247E-2</v>
      </c>
      <c r="F11" s="172">
        <v>188.0412</v>
      </c>
      <c r="G11" s="177">
        <f t="shared" si="0"/>
        <v>5.0000009306472866E-2</v>
      </c>
      <c r="H11" s="186">
        <v>536.05719999999997</v>
      </c>
      <c r="I11" s="192">
        <f t="shared" ref="I11" si="13">H11/H$4</f>
        <v>7.4030993165500228E-2</v>
      </c>
      <c r="J11" s="186">
        <v>655.56039999999996</v>
      </c>
      <c r="K11" s="187">
        <f t="shared" ref="K11" si="14">J11/J$4</f>
        <v>7.7709720634222643E-2</v>
      </c>
    </row>
    <row r="12" spans="2:11" ht="23.25" customHeight="1" x14ac:dyDescent="0.25">
      <c r="B12" s="153"/>
      <c r="C12" s="157" t="s">
        <v>201</v>
      </c>
      <c r="D12" s="164">
        <v>150.43289999999999</v>
      </c>
      <c r="E12" s="165">
        <f t="shared" si="0"/>
        <v>9.9999980057557863E-2</v>
      </c>
      <c r="F12" s="172">
        <v>376.08229999999998</v>
      </c>
      <c r="G12" s="177">
        <f t="shared" si="0"/>
        <v>9.9999992023023246E-2</v>
      </c>
      <c r="H12" s="186">
        <v>1072.1143999999999</v>
      </c>
      <c r="I12" s="192">
        <f t="shared" ref="I12" si="15">H12/H$4</f>
        <v>0.14806198633100046</v>
      </c>
      <c r="J12" s="186">
        <v>1311.1206999999999</v>
      </c>
      <c r="K12" s="187">
        <f t="shared" ref="K12" si="16">J12/J$4</f>
        <v>0.1554194294145077</v>
      </c>
    </row>
    <row r="13" spans="2:11" ht="23.25" customHeight="1" x14ac:dyDescent="0.25">
      <c r="B13" s="156" t="s">
        <v>663</v>
      </c>
      <c r="C13" s="155" t="s">
        <v>202</v>
      </c>
      <c r="D13" s="166">
        <v>150.43289999999999</v>
      </c>
      <c r="E13" s="167">
        <f t="shared" si="0"/>
        <v>9.9999980057557863E-2</v>
      </c>
      <c r="F13" s="173">
        <v>376.08229999999998</v>
      </c>
      <c r="G13" s="178">
        <f t="shared" si="0"/>
        <v>9.9999992023023246E-2</v>
      </c>
      <c r="H13" s="188">
        <v>376.08229999999998</v>
      </c>
      <c r="I13" s="189">
        <f t="shared" ref="I13" si="17">H13/H$4</f>
        <v>5.1938013668999514E-2</v>
      </c>
      <c r="J13" s="188">
        <v>376.08229999999998</v>
      </c>
      <c r="K13" s="189">
        <f t="shared" ref="K13" si="18">J13/J$4</f>
        <v>4.4580561102342223E-2</v>
      </c>
    </row>
    <row r="14" spans="2:11" ht="23.25" customHeight="1" x14ac:dyDescent="0.25">
      <c r="B14" s="156"/>
      <c r="C14" s="155" t="s">
        <v>203</v>
      </c>
      <c r="D14" s="166">
        <v>75.216499999999996</v>
      </c>
      <c r="E14" s="167">
        <f t="shared" si="0"/>
        <v>5.000002326618247E-2</v>
      </c>
      <c r="F14" s="173">
        <v>188.0412</v>
      </c>
      <c r="G14" s="178">
        <f t="shared" si="0"/>
        <v>5.0000009306472866E-2</v>
      </c>
      <c r="H14" s="188">
        <v>188.0412</v>
      </c>
      <c r="I14" s="189">
        <f t="shared" ref="I14" si="19">H14/H$4</f>
        <v>2.5969013739639096E-2</v>
      </c>
      <c r="J14" s="188">
        <v>188.0412</v>
      </c>
      <c r="K14" s="189">
        <f t="shared" ref="K14" si="20">J14/J$4</f>
        <v>2.2290286478139906E-2</v>
      </c>
    </row>
    <row r="15" spans="2:11" ht="23.25" customHeight="1" x14ac:dyDescent="0.25">
      <c r="B15" s="156"/>
      <c r="C15" s="155" t="s">
        <v>204</v>
      </c>
      <c r="D15" s="166">
        <v>300.86590000000001</v>
      </c>
      <c r="E15" s="167">
        <f t="shared" si="0"/>
        <v>0.20000002658992283</v>
      </c>
      <c r="F15" s="173">
        <v>752.16470000000004</v>
      </c>
      <c r="G15" s="178">
        <f t="shared" si="0"/>
        <v>0.20000001063596901</v>
      </c>
      <c r="H15" s="188">
        <v>752.16470000000004</v>
      </c>
      <c r="I15" s="189">
        <f t="shared" ref="I15" si="21">H15/H$4</f>
        <v>0.10387604114827771</v>
      </c>
      <c r="J15" s="188">
        <v>752.16470000000004</v>
      </c>
      <c r="K15" s="189">
        <f t="shared" ref="K15" si="22">J15/J$4</f>
        <v>8.9161134058622041E-2</v>
      </c>
    </row>
    <row r="16" spans="2:11" ht="23.25" customHeight="1" x14ac:dyDescent="0.25">
      <c r="B16" s="156"/>
      <c r="C16" s="155" t="s">
        <v>205</v>
      </c>
      <c r="D16" s="166">
        <v>75.216499999999996</v>
      </c>
      <c r="E16" s="167">
        <f t="shared" si="0"/>
        <v>5.000002326618247E-2</v>
      </c>
      <c r="F16" s="173">
        <v>188.0412</v>
      </c>
      <c r="G16" s="178">
        <f t="shared" si="0"/>
        <v>5.0000009306472866E-2</v>
      </c>
      <c r="H16" s="188">
        <v>188.0412</v>
      </c>
      <c r="I16" s="189">
        <f t="shared" ref="I16" si="23">H16/H$4</f>
        <v>2.5969013739639096E-2</v>
      </c>
      <c r="J16" s="188">
        <v>188.0412</v>
      </c>
      <c r="K16" s="189">
        <f t="shared" ref="K16" si="24">J16/J$4</f>
        <v>2.2290286478139906E-2</v>
      </c>
    </row>
    <row r="17" spans="2:11" ht="23.25" customHeight="1" thickBot="1" x14ac:dyDescent="0.3">
      <c r="B17" s="156"/>
      <c r="C17" s="155" t="s">
        <v>206</v>
      </c>
      <c r="D17" s="168">
        <v>150.43289999999999</v>
      </c>
      <c r="E17" s="169">
        <f t="shared" si="0"/>
        <v>9.9999980057557863E-2</v>
      </c>
      <c r="F17" s="174">
        <v>376.08229999999998</v>
      </c>
      <c r="G17" s="179">
        <f t="shared" si="0"/>
        <v>9.9999992023023246E-2</v>
      </c>
      <c r="H17" s="190">
        <v>376.08229999999998</v>
      </c>
      <c r="I17" s="191">
        <f t="shared" ref="I17" si="25">H17/H$4</f>
        <v>5.1938013668999514E-2</v>
      </c>
      <c r="J17" s="190">
        <v>376.08229999999998</v>
      </c>
      <c r="K17" s="191">
        <f t="shared" ref="K17" si="26">J17/J$4</f>
        <v>4.4580561102342223E-2</v>
      </c>
    </row>
    <row r="18" spans="2:11" ht="23.25" customHeight="1" x14ac:dyDescent="0.25"/>
    <row r="19" spans="2:11" ht="23.25" customHeight="1" x14ac:dyDescent="0.25"/>
    <row r="20" spans="2:11" ht="23.25" customHeight="1" x14ac:dyDescent="0.25"/>
    <row r="21" spans="2:11" ht="23.25" customHeight="1" x14ac:dyDescent="0.25"/>
  </sheetData>
  <mergeCells count="6">
    <mergeCell ref="B13:B17"/>
    <mergeCell ref="D2:E2"/>
    <mergeCell ref="F2:G2"/>
    <mergeCell ref="H2:I2"/>
    <mergeCell ref="J2:K2"/>
    <mergeCell ref="B5:B1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A5E99-AD5F-44AA-81D9-456D6365FBF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N931"/>
  <sheetViews>
    <sheetView showGridLines="0" zoomScale="140" zoomScaleNormal="140" workbookViewId="0">
      <selection activeCell="B19" sqref="B19:H19"/>
    </sheetView>
  </sheetViews>
  <sheetFormatPr defaultRowHeight="15" x14ac:dyDescent="0.25"/>
  <cols>
    <col min="1" max="1" width="3" style="4" customWidth="1"/>
    <col min="2" max="2" width="16.7109375" style="34" customWidth="1"/>
    <col min="3" max="3" width="29.85546875" style="4" bestFit="1" customWidth="1"/>
    <col min="4" max="8" width="16" style="4" customWidth="1"/>
    <col min="9" max="9" width="1.42578125" customWidth="1"/>
    <col min="10" max="10" width="3.140625" style="4" customWidth="1"/>
    <col min="11" max="11" width="96.42578125" style="4" customWidth="1"/>
    <col min="12" max="14" width="12.85546875" style="4" customWidth="1"/>
    <col min="15" max="15" width="10.7109375" style="4" bestFit="1" customWidth="1"/>
    <col min="16" max="16384" width="9.140625" style="4"/>
  </cols>
  <sheetData>
    <row r="1" spans="2:14" x14ac:dyDescent="0.25">
      <c r="K1" s="46" t="s">
        <v>216</v>
      </c>
      <c r="L1" s="4" t="s">
        <v>229</v>
      </c>
    </row>
    <row r="2" spans="2:14" x14ac:dyDescent="0.25">
      <c r="B2" s="136" t="s">
        <v>349</v>
      </c>
      <c r="C2" s="136"/>
      <c r="D2" s="136"/>
      <c r="E2" s="136"/>
      <c r="F2" s="136"/>
      <c r="G2" s="136"/>
      <c r="H2" s="136"/>
      <c r="K2" s="46" t="s">
        <v>0</v>
      </c>
      <c r="L2" s="47">
        <v>2021</v>
      </c>
    </row>
    <row r="3" spans="2:14" x14ac:dyDescent="0.25">
      <c r="B3" s="136" t="str">
        <f ca="1">"Relatório atualizado em "&amp;TEXT(TODAY(),"DD/MM/AAAA")&amp;" Dados Atualizados em 14/11/2020"</f>
        <v>Relatório atualizado em 13/04/2021 Dados Atualizados em 14/11/2020</v>
      </c>
      <c r="C3" s="136"/>
      <c r="D3" s="136"/>
      <c r="E3" s="136"/>
      <c r="F3" s="136"/>
      <c r="G3" s="136"/>
      <c r="H3" s="136"/>
      <c r="K3" s="46" t="s">
        <v>1</v>
      </c>
      <c r="L3" s="47">
        <v>3</v>
      </c>
    </row>
    <row r="4" spans="2:14" ht="23.25" x14ac:dyDescent="0.25">
      <c r="B4" s="137" t="s">
        <v>367</v>
      </c>
      <c r="C4" s="137"/>
      <c r="D4" s="137"/>
      <c r="E4" s="137"/>
      <c r="F4" s="137"/>
      <c r="G4" s="137"/>
      <c r="H4" s="137"/>
      <c r="K4" s="46" t="s">
        <v>4</v>
      </c>
      <c r="L4" s="4" t="s">
        <v>25</v>
      </c>
    </row>
    <row r="5" spans="2:14" x14ac:dyDescent="0.25">
      <c r="B5" s="7" t="s">
        <v>350</v>
      </c>
      <c r="C5" s="25" t="str">
        <f>Dn_Resumo!B6</f>
        <v>2021-2021 - 3º Tri - 09-Mar</v>
      </c>
    </row>
    <row r="6" spans="2:14" ht="15.75" x14ac:dyDescent="0.25">
      <c r="B6" s="7" t="s">
        <v>351</v>
      </c>
      <c r="C6" s="3" t="str">
        <f>INDEX(MOVIMENTO_IV_DEMANDA_REP[],MATCH($C$7,'Movimento Demanda REP'!$J$6:$J$1390,0),11)</f>
        <v>WLADIMIR CAMPELO EMH (AC/AM/AP/PA/RO/RR/DF)</v>
      </c>
      <c r="E6" s="3"/>
      <c r="F6" s="3"/>
      <c r="G6" s="3"/>
      <c r="H6" s="3"/>
      <c r="K6" s="46" t="s">
        <v>361</v>
      </c>
      <c r="L6" s="46" t="s">
        <v>362</v>
      </c>
    </row>
    <row r="7" spans="2:14" x14ac:dyDescent="0.25">
      <c r="B7" s="7" t="s">
        <v>352</v>
      </c>
      <c r="C7" s="4" t="str">
        <f>$L$4</f>
        <v>wladimir.campelo@cslbehring.com</v>
      </c>
      <c r="K7" s="46" t="s">
        <v>363</v>
      </c>
      <c r="L7" s="5" t="s">
        <v>27</v>
      </c>
      <c r="M7" s="5" t="s">
        <v>26</v>
      </c>
      <c r="N7" s="5" t="s">
        <v>8</v>
      </c>
    </row>
    <row r="8" spans="2:14" x14ac:dyDescent="0.25">
      <c r="B8" s="7" t="s">
        <v>353</v>
      </c>
      <c r="C8" s="4" t="str">
        <f>INDEX(MOVIMENTO_IV_DEMANDA_REP[],MATCH($C$7,'Movimento Demanda REP'!$J$6:$J$1390,0),13)</f>
        <v>Misto (EMH)</v>
      </c>
      <c r="K8" s="47" t="s">
        <v>608</v>
      </c>
      <c r="L8" s="42"/>
      <c r="M8" s="42">
        <v>2</v>
      </c>
      <c r="N8" s="42">
        <v>2</v>
      </c>
    </row>
    <row r="9" spans="2:14" x14ac:dyDescent="0.25">
      <c r="K9" s="47" t="s">
        <v>611</v>
      </c>
      <c r="L9" s="42"/>
      <c r="M9" s="42">
        <v>2</v>
      </c>
      <c r="N9" s="42"/>
    </row>
    <row r="10" spans="2:14" ht="15.75" x14ac:dyDescent="0.25">
      <c r="B10" s="138" t="s">
        <v>354</v>
      </c>
      <c r="C10" s="138"/>
      <c r="D10" s="138"/>
      <c r="E10" s="138"/>
      <c r="F10" s="138"/>
      <c r="G10" s="138"/>
      <c r="H10" s="8">
        <f>SUM(H13:H23)+SUM(H27:H32)</f>
        <v>5604.0726000000004</v>
      </c>
      <c r="K10"/>
      <c r="L10"/>
      <c r="M10"/>
      <c r="N10"/>
    </row>
    <row r="11" spans="2:14" x14ac:dyDescent="0.25">
      <c r="K11"/>
      <c r="L11"/>
      <c r="M11"/>
      <c r="N11"/>
    </row>
    <row r="12" spans="2:14" x14ac:dyDescent="0.25">
      <c r="B12" s="20" t="s">
        <v>364</v>
      </c>
      <c r="C12" s="9" t="s">
        <v>355</v>
      </c>
      <c r="D12" s="9" t="s">
        <v>356</v>
      </c>
      <c r="E12" s="9" t="s">
        <v>357</v>
      </c>
      <c r="F12" s="9" t="s">
        <v>358</v>
      </c>
      <c r="G12" s="9" t="s">
        <v>359</v>
      </c>
      <c r="H12" s="9" t="s">
        <v>360</v>
      </c>
      <c r="K12"/>
      <c r="L12"/>
      <c r="M12"/>
      <c r="N12"/>
    </row>
    <row r="13" spans="2:14" x14ac:dyDescent="0.25">
      <c r="B13" s="11">
        <v>0.1</v>
      </c>
      <c r="C13" s="10" t="s">
        <v>343</v>
      </c>
      <c r="D13" s="23">
        <f>SUMIFS(PREMIO_IV_REPRESENTANTES[COTA],PREMIO_IV_REPRESENTANTES[TIPO],EMH!$C13,PREMIO_IV_REPRESENTANTES[EMAIL_REPRESENTANTE],EMH!$C$7,PREMIO_IV_REPRESENTANTES[ANO],EMH!$L$2,PREMIO_IV_REPRESENTANTES[MES],EMH!$L$3)</f>
        <v>54.4</v>
      </c>
      <c r="E13" s="23">
        <f>SUMIFS(PREMIO_IV_REPRESENTANTES[REALIZADO],PREMIO_IV_REPRESENTANTES[ANO],$L$2,PREMIO_IV_REPRESENTANTES[MES],$L$3,PREMIO_IV_REPRESENTANTES[EMAIL_REPRESENTANTE],$L$4,PREMIO_IV_REPRESENTANTES[TIPO],$C13)</f>
        <v>4</v>
      </c>
      <c r="F13" s="11">
        <f>SUMIFS(PREMIO_IV_REPRESENTANTES[COBERTURA],PREMIO_IV_REPRESENTANTES[TIPO],EMH!C13,PREMIO_IV_REPRESENTANTES[ANO],EMH!$L$2,PREMIO_IV_REPRESENTANTES[MES],EMH!$L$3,PREMIO_IV_REPRESENTANTES[EMAIL_REPRESENTANTE],EMH!$L$4)</f>
        <v>7.3999999999999996E-2</v>
      </c>
      <c r="G13" s="11" t="str">
        <f>IF(SUMIFS(PREMIO_IV_REPRESENTANTES[GARANTIDO],PREMIO_IV_REPRESENTANTES[TIPO],EMH!C13,PREMIO_IV_REPRESENTANTES[ANO],EMH!$L$2,PREMIO_IV_REPRESENTANTES[MES],EMH!$L$3,PREMIO_IV_REPRESENTANTES[EMAIL_REPRESENTANTE],EMH!$L$4)=0,"Não","Sim")</f>
        <v>Não</v>
      </c>
      <c r="H13" s="12">
        <f>SUMIFS(PREMIO_IV_REPRESENTANTES[PREMIO],PREMIO_IV_REPRESENTANTES[TIPO],EMH!C13,PREMIO_IV_REPRESENTANTES[ANO],EMH!$L$2,PREMIO_IV_REPRESENTANTES[MES],EMH!$L$3,PREMIO_IV_REPRESENTANTES[EMAIL_REPRESENTANTE],EMH!$L$4)</f>
        <v>0</v>
      </c>
      <c r="K13"/>
      <c r="L13"/>
      <c r="M13"/>
      <c r="N13"/>
    </row>
    <row r="14" spans="2:14" x14ac:dyDescent="0.25">
      <c r="B14" s="11">
        <v>0.05</v>
      </c>
      <c r="C14" s="10" t="s">
        <v>344</v>
      </c>
      <c r="D14" s="23">
        <f>SUMIFS(PREMIO_IV_REPRESENTANTES[COTA],PREMIO_IV_REPRESENTANTES[TIPO],EMH!$C14,PREMIO_IV_REPRESENTANTES[EMAIL_REPRESENTANTE],EMH!$C$7,PREMIO_IV_REPRESENTANTES[ANO],EMH!$L$2,PREMIO_IV_REPRESENTANTES[MES],EMH!$L$3)</f>
        <v>25</v>
      </c>
      <c r="E14" s="23">
        <f>SUMIFS(PREMIO_IV_REPRESENTANTES[REALIZADO],PREMIO_IV_REPRESENTANTES[ANO],$L$2,PREMIO_IV_REPRESENTANTES[MES],$L$3,PREMIO_IV_REPRESENTANTES[EMAIL_REPRESENTANTE],$L$4,PREMIO_IV_REPRESENTANTES[TIPO],$C14)</f>
        <v>0</v>
      </c>
      <c r="F14" s="11">
        <f>SUMIFS(PREMIO_IV_REPRESENTANTES[COBERTURA],PREMIO_IV_REPRESENTANTES[TIPO],EMH!C14,PREMIO_IV_REPRESENTANTES[ANO],EMH!$L$2,PREMIO_IV_REPRESENTANTES[MES],EMH!$L$3,PREMIO_IV_REPRESENTANTES[EMAIL_REPRESENTANTE],EMH!$L$4)</f>
        <v>0</v>
      </c>
      <c r="G14" s="11" t="str">
        <f>IF(SUMIFS(PREMIO_IV_REPRESENTANTES[GARANTIDO],PREMIO_IV_REPRESENTANTES[TIPO],EMH!C14,PREMIO_IV_REPRESENTANTES[ANO],EMH!$L$2,PREMIO_IV_REPRESENTANTES[MES],EMH!$L$3,PREMIO_IV_REPRESENTANTES[EMAIL_REPRESENTANTE],EMH!$L$4)=0,"Não","Sim")</f>
        <v>Não</v>
      </c>
      <c r="H14" s="12">
        <f>SUMIFS(PREMIO_IV_REPRESENTANTES[PREMIO],PREMIO_IV_REPRESENTANTES[TIPO],EMH!C14,PREMIO_IV_REPRESENTANTES[ANO],EMH!$L$2,PREMIO_IV_REPRESENTANTES[MES],EMH!$L$3,PREMIO_IV_REPRESENTANTES[EMAIL_REPRESENTANTE],EMH!$L$4)</f>
        <v>0</v>
      </c>
      <c r="K14"/>
      <c r="L14"/>
      <c r="M14"/>
      <c r="N14"/>
    </row>
    <row r="15" spans="2:14" x14ac:dyDescent="0.25">
      <c r="B15" s="11">
        <v>0.1</v>
      </c>
      <c r="C15" s="10" t="s">
        <v>342</v>
      </c>
      <c r="D15" s="23">
        <f>SUMIFS(PREMIO_IV_REPRESENTANTES[COTA],PREMIO_IV_REPRESENTANTES[TIPO],EMH!$C15,PREMIO_IV_REPRESENTANTES[EMAIL_REPRESENTANTE],EMH!$C$7,PREMIO_IV_REPRESENTANTES[ANO],EMH!$L$2,PREMIO_IV_REPRESENTANTES[MES],EMH!$L$3)</f>
        <v>15</v>
      </c>
      <c r="E15" s="23">
        <f>SUMIFS(PREMIO_IV_REPRESENTANTES[REALIZADO],PREMIO_IV_REPRESENTANTES[ANO],$L$2,PREMIO_IV_REPRESENTANTES[MES],$L$3,PREMIO_IV_REPRESENTANTES[EMAIL_REPRESENTANTE],$L$4,PREMIO_IV_REPRESENTANTES[TIPO],$C15)</f>
        <v>2</v>
      </c>
      <c r="F15" s="11">
        <f>SUMIFS(PREMIO_IV_REPRESENTANTES[COBERTURA],PREMIO_IV_REPRESENTANTES[TIPO],EMH!C15,PREMIO_IV_REPRESENTANTES[ANO],EMH!$L$2,PREMIO_IV_REPRESENTANTES[MES],EMH!$L$3,PREMIO_IV_REPRESENTANTES[EMAIL_REPRESENTANTE],EMH!$L$4)</f>
        <v>0.13300000000000001</v>
      </c>
      <c r="G15" s="11" t="str">
        <f>IF(SUMIFS(PREMIO_IV_REPRESENTANTES[GARANTIDO],PREMIO_IV_REPRESENTANTES[TIPO],EMH!C15,PREMIO_IV_REPRESENTANTES[ANO],EMH!$L$2,PREMIO_IV_REPRESENTANTES[MES],EMH!$L$3,PREMIO_IV_REPRESENTANTES[EMAIL_REPRESENTANTE],EMH!$L$4)=0,"Não","Sim")</f>
        <v>Não</v>
      </c>
      <c r="H15" s="12">
        <f>SUMIFS(PREMIO_IV_REPRESENTANTES[PREMIO],PREMIO_IV_REPRESENTANTES[TIPO],EMH!C15,PREMIO_IV_REPRESENTANTES[ANO],EMH!$L$2,PREMIO_IV_REPRESENTANTES[MES],EMH!$L$3,PREMIO_IV_REPRESENTANTES[EMAIL_REPRESENTANTE],EMH!$L$4)</f>
        <v>0</v>
      </c>
      <c r="K15"/>
      <c r="L15"/>
      <c r="M15"/>
      <c r="N15"/>
    </row>
    <row r="16" spans="2:14" x14ac:dyDescent="0.25">
      <c r="B16" s="11">
        <v>0.1</v>
      </c>
      <c r="C16" s="10" t="s">
        <v>348</v>
      </c>
      <c r="D16" s="23">
        <f>SUMIFS(PREMIO_IV_REPRESENTANTES[COTA],PREMIO_IV_REPRESENTANTES[TIPO],EMH!$C16,PREMIO_IV_REPRESENTANTES[EMAIL_REPRESENTANTE],EMH!$C$7,PREMIO_IV_REPRESENTANTES[ANO],EMH!$L$2,PREMIO_IV_REPRESENTANTES[MES],EMH!$L$3)</f>
        <v>3571329.6</v>
      </c>
      <c r="E16" s="23">
        <f>SUMIFS(PREMIO_IV_REPRESENTANTES[REALIZADO],PREMIO_IV_REPRESENTANTES[ANO],$L$2,PREMIO_IV_REPRESENTANTES[MES],$L$3,PREMIO_IV_REPRESENTANTES[EMAIL_REPRESENTANTE],$L$4,PREMIO_IV_REPRESENTANTES[TIPO],$C16)</f>
        <v>4999912.4800000004</v>
      </c>
      <c r="F16" s="11">
        <f>SUMIFS(PREMIO_IV_REPRESENTANTES[COBERTURA],PREMIO_IV_REPRESENTANTES[TIPO],EMH!C16,PREMIO_IV_REPRESENTANTES[ANO],EMH!$L$2,PREMIO_IV_REPRESENTANTES[MES],EMH!$L$3,PREMIO_IV_REPRESENTANTES[EMAIL_REPRESENTANTE],EMH!$L$4)</f>
        <v>1.4</v>
      </c>
      <c r="G16" s="11" t="str">
        <f>IF(SUMIFS(PREMIO_IV_REPRESENTANTES[GARANTIDO],PREMIO_IV_REPRESENTANTES[TIPO],EMH!C16,PREMIO_IV_REPRESENTANTES[ANO],EMH!$L$2,PREMIO_IV_REPRESENTANTES[MES],EMH!$L$3,PREMIO_IV_REPRESENTANTES[EMAIL_REPRESENTANTE],EMH!$L$4)=0,"Não","Sim")</f>
        <v>Não</v>
      </c>
      <c r="H16" s="12">
        <f>SUMIFS(PREMIO_IV_REPRESENTANTES[PREMIO],PREMIO_IV_REPRESENTANTES[TIPO],EMH!C16,PREMIO_IV_REPRESENTANTES[ANO],EMH!$L$2,PREMIO_IV_REPRESENTANTES[MES],EMH!$L$3,PREMIO_IV_REPRESENTANTES[EMAIL_REPRESENTANTE],EMH!$L$4)</f>
        <v>1216.06</v>
      </c>
      <c r="K16"/>
      <c r="L16"/>
      <c r="M16"/>
      <c r="N16"/>
    </row>
    <row r="17" spans="2:14" x14ac:dyDescent="0.25">
      <c r="B17" s="11">
        <v>0.05</v>
      </c>
      <c r="C17" s="10" t="s">
        <v>346</v>
      </c>
      <c r="D17" s="23">
        <f>SUMIFS(PREMIO_IV_REPRESENTANTES[COTA],PREMIO_IV_REPRESENTANTES[TIPO],EMH!$C17,PREMIO_IV_REPRESENTANTES[EMAIL_REPRESENTANTE],EMH!$C$7,PREMIO_IV_REPRESENTANTES[ANO],EMH!$L$2,PREMIO_IV_REPRESENTANTES[MES],EMH!$L$3)</f>
        <v>2257954.31</v>
      </c>
      <c r="E17" s="23">
        <f>SUMIFS(PREMIO_IV_REPRESENTANTES[REALIZADO],PREMIO_IV_REPRESENTANTES[ANO],$L$2,PREMIO_IV_REPRESENTANTES[MES],$L$3,PREMIO_IV_REPRESENTANTES[EMAIL_REPRESENTANTE],$L$4,PREMIO_IV_REPRESENTANTES[TIPO],$C17)</f>
        <v>3713908.4</v>
      </c>
      <c r="F17" s="11">
        <f>SUMIFS(PREMIO_IV_REPRESENTANTES[COBERTURA],PREMIO_IV_REPRESENTANTES[TIPO],EMH!C17,PREMIO_IV_REPRESENTANTES[ANO],EMH!$L$2,PREMIO_IV_REPRESENTANTES[MES],EMH!$L$3,PREMIO_IV_REPRESENTANTES[EMAIL_REPRESENTANTE],EMH!$L$4)</f>
        <v>1.645</v>
      </c>
      <c r="G17" s="11" t="str">
        <f>IF(SUMIFS(PREMIO_IV_REPRESENTANTES[GARANTIDO],PREMIO_IV_REPRESENTANTES[TIPO],EMH!C17,PREMIO_IV_REPRESENTANTES[ANO],EMH!$L$2,PREMIO_IV_REPRESENTANTES[MES],EMH!$L$3,PREMIO_IV_REPRESENTANTES[EMAIL_REPRESENTANTE],EMH!$L$4)=0,"Não","Sim")</f>
        <v>Não</v>
      </c>
      <c r="H17" s="12">
        <f>SUMIFS(PREMIO_IV_REPRESENTANTES[PREMIO],PREMIO_IV_REPRESENTANTES[TIPO],EMH!C17,PREMIO_IV_REPRESENTANTES[ANO],EMH!$L$2,PREMIO_IV_REPRESENTANTES[MES],EMH!$L$3,PREMIO_IV_REPRESENTANTES[EMAIL_REPRESENTANTE],EMH!$L$4)</f>
        <v>655.56</v>
      </c>
      <c r="K17"/>
      <c r="L17"/>
      <c r="M17"/>
      <c r="N17"/>
    </row>
    <row r="18" spans="2:14" x14ac:dyDescent="0.25">
      <c r="B18" s="11">
        <v>0.1</v>
      </c>
      <c r="C18" s="10" t="s">
        <v>347</v>
      </c>
      <c r="D18" s="23">
        <f>SUMIFS(PREMIO_IV_REPRESENTANTES[COTA],PREMIO_IV_REPRESENTANTES[TIPO],EMH!$C18,PREMIO_IV_REPRESENTANTES[EMAIL_REPRESENTANTE],EMH!$C$7,PREMIO_IV_REPRESENTANTES[ANO],EMH!$L$2,PREMIO_IV_REPRESENTANTES[MES],EMH!$L$3)</f>
        <v>16423017.609999999</v>
      </c>
      <c r="E18" s="23">
        <f>SUMIFS(PREMIO_IV_REPRESENTANTES[REALIZADO],PREMIO_IV_REPRESENTANTES[ANO],$L$2,PREMIO_IV_REPRESENTANTES[MES],$L$3,PREMIO_IV_REPRESENTANTES[EMAIL_REPRESENTANTE],$L$4,PREMIO_IV_REPRESENTANTES[TIPO],$C18)</f>
        <v>22983485.32</v>
      </c>
      <c r="F18" s="11">
        <f>SUMIFS(PREMIO_IV_REPRESENTANTES[COBERTURA],PREMIO_IV_REPRESENTANTES[TIPO],EMH!C18,PREMIO_IV_REPRESENTANTES[ANO],EMH!$L$2,PREMIO_IV_REPRESENTANTES[MES],EMH!$L$3,PREMIO_IV_REPRESENTANTES[EMAIL_REPRESENTANTE],EMH!$L$4)</f>
        <v>1.399</v>
      </c>
      <c r="G18" s="11" t="str">
        <f>IF(SUMIFS(PREMIO_IV_REPRESENTANTES[GARANTIDO],PREMIO_IV_REPRESENTANTES[TIPO],EMH!C18,PREMIO_IV_REPRESENTANTES[ANO],EMH!$L$2,PREMIO_IV_REPRESENTANTES[MES],EMH!$L$3,PREMIO_IV_REPRESENTANTES[EMAIL_REPRESENTANTE],EMH!$L$4)=0,"Não","Sim")</f>
        <v>Não</v>
      </c>
      <c r="H18" s="12">
        <f>SUMIFS(PREMIO_IV_REPRESENTANTES[PREMIO],PREMIO_IV_REPRESENTANTES[TIPO],EMH!C18,PREMIO_IV_REPRESENTANTES[ANO],EMH!$L$2,PREMIO_IV_REPRESENTANTES[MES],EMH!$L$3,PREMIO_IV_REPRESENTANTES[EMAIL_REPRESENTANTE],EMH!$L$4)</f>
        <v>1207.55</v>
      </c>
      <c r="K18"/>
      <c r="L18"/>
      <c r="M18"/>
      <c r="N18"/>
    </row>
    <row r="19" spans="2:14" x14ac:dyDescent="0.25">
      <c r="B19" s="11">
        <v>0.1</v>
      </c>
      <c r="C19" s="10" t="s">
        <v>202</v>
      </c>
      <c r="D19" s="23">
        <f>SUMIFS(PREMIO_IV_REPRESENTANTES[COTA],PREMIO_IV_REPRESENTANTES[TIPO],EMH!$C19,PREMIO_IV_REPRESENTANTES[EMAIL_REPRESENTANTE],EMH!$C$7,PREMIO_IV_REPRESENTANTES[ANO],EMH!$L$2,PREMIO_IV_REPRESENTANTES[MES],EMH!$L$3)</f>
        <v>92</v>
      </c>
      <c r="E19" s="23">
        <f>SUMIFS(PREMIO_IV_REPRESENTANTES[REALIZADO],PREMIO_IV_REPRESENTANTES[ANO],$L$2,PREMIO_IV_REPRESENTANTES[MES],$L$3,PREMIO_IV_REPRESENTANTES[EMAIL_REPRESENTANTE],$L$4,PREMIO_IV_REPRESENTANTES[TIPO],$C19)</f>
        <v>91</v>
      </c>
      <c r="F19" s="11">
        <f>SUMIFS(PREMIO_IV_REPRESENTANTES[COBERTURA],PREMIO_IV_REPRESENTANTES[TIPO],EMH!C19,PREMIO_IV_REPRESENTANTES[ANO],EMH!$L$2,PREMIO_IV_REPRESENTANTES[MES],EMH!$L$3,PREMIO_IV_REPRESENTANTES[EMAIL_REPRESENTANTE],EMH!$L$4)</f>
        <v>0.98899999999999999</v>
      </c>
      <c r="G19" s="13"/>
      <c r="H19" s="12">
        <f>SUMIFS(PREMIO_IV_REPRESENTANTES[PREMIO],PREMIO_IV_REPRESENTANTES[TIPO],EMH!C19,PREMIO_IV_REPRESENTANTES[ANO],EMH!$L$2,PREMIO_IV_REPRESENTANTES[MES],EMH!$L$3,PREMIO_IV_REPRESENTANTES[EMAIL_REPRESENTANTE],EMH!$L$4)</f>
        <v>278.95999999999998</v>
      </c>
      <c r="K19"/>
      <c r="L19"/>
      <c r="M19"/>
      <c r="N19"/>
    </row>
    <row r="20" spans="2:14" x14ac:dyDescent="0.25">
      <c r="B20" s="11">
        <v>0.05</v>
      </c>
      <c r="C20" s="10" t="s">
        <v>389</v>
      </c>
      <c r="D20" s="24"/>
      <c r="E20" s="24"/>
      <c r="F20" s="11">
        <f>SUMIFS(PREMIO_IV_REPRESENTANTES[COBERTURA],PREMIO_IV_REPRESENTANTES[TIPO],EMH!C20,PREMIO_IV_REPRESENTANTES[ANO],EMH!$L$2,PREMIO_IV_REPRESENTANTES[MES],EMH!$L$3,PREMIO_IV_REPRESENTANTES[EMAIL_REPRESENTANTE],EMH!$L$4)</f>
        <v>1</v>
      </c>
      <c r="G20" s="13"/>
      <c r="H20" s="12">
        <f>SUMIFS(PREMIO_IV_REPRESENTANTES[PREMIO],PREMIO_IV_REPRESENTANTES[TIPO],EMH!C20,PREMIO_IV_REPRESENTANTES[ANO],EMH!$L$2,PREMIO_IV_REPRESENTANTES[MES],EMH!$L$3,PREMIO_IV_REPRESENTANTES[EMAIL_REPRESENTANTE],EMH!$L$4)</f>
        <v>188.04</v>
      </c>
      <c r="K20"/>
      <c r="L20"/>
      <c r="M20"/>
      <c r="N20"/>
    </row>
    <row r="21" spans="2:14" x14ac:dyDescent="0.25">
      <c r="B21" s="11">
        <v>0.2</v>
      </c>
      <c r="C21" s="10" t="s">
        <v>336</v>
      </c>
      <c r="D21" s="24"/>
      <c r="E21" s="24"/>
      <c r="F21" s="11">
        <f>SUMIFS(PREMIO_IV_REPRESENTANTES[COBERTURA],PREMIO_IV_REPRESENTANTES[TIPO],EMH!C21,PREMIO_IV_REPRESENTANTES[ANO],EMH!$L$2,PREMIO_IV_REPRESENTANTES[MES],EMH!$L$3,PREMIO_IV_REPRESENTANTES[EMAIL_REPRESENTANTE],EMH!$L$4)</f>
        <v>1</v>
      </c>
      <c r="G21" s="13"/>
      <c r="H21" s="12">
        <f>SUMIFS(PREMIO_IV_REPRESENTANTES[PREMIO],PREMIO_IV_REPRESENTANTES[TIPO],EMH!C21,PREMIO_IV_REPRESENTANTES[ANO],EMH!$L$2,PREMIO_IV_REPRESENTANTES[MES],EMH!$L$3,PREMIO_IV_REPRESENTANTES[EMAIL_REPRESENTANTE],EMH!$L$4)</f>
        <v>752.16</v>
      </c>
      <c r="K21"/>
      <c r="L21"/>
      <c r="M21"/>
      <c r="N21"/>
    </row>
    <row r="22" spans="2:14" x14ac:dyDescent="0.25">
      <c r="B22" s="11">
        <v>0.05</v>
      </c>
      <c r="C22" s="10" t="s">
        <v>205</v>
      </c>
      <c r="D22" s="24"/>
      <c r="E22" s="24"/>
      <c r="F22" s="11">
        <f>SUMIFS(PREMIO_IV_REPRESENTANTES[COBERTURA],PREMIO_IV_REPRESENTANTES[TIPO],EMH!C22,PREMIO_IV_REPRESENTANTES[ANO],EMH!$L$2,PREMIO_IV_REPRESENTANTES[MES],EMH!$L$3,PREMIO_IV_REPRESENTANTES[EMAIL_REPRESENTANTE],EMH!$L$4)</f>
        <v>1</v>
      </c>
      <c r="G22" s="13"/>
      <c r="H22" s="12">
        <f>SUMIFS(PREMIO_IV_REPRESENTANTES[PREMIO],PREMIO_IV_REPRESENTANTES[TIPO],EMH!C22,PREMIO_IV_REPRESENTANTES[ANO],EMH!$L$2,PREMIO_IV_REPRESENTANTES[MES],EMH!$L$3,PREMIO_IV_REPRESENTANTES[EMAIL_REPRESENTANTE],EMH!$L$4)</f>
        <v>188.04</v>
      </c>
      <c r="K22"/>
      <c r="L22"/>
      <c r="M22"/>
      <c r="N22"/>
    </row>
    <row r="23" spans="2:14" x14ac:dyDescent="0.25">
      <c r="B23" s="11">
        <v>0.1</v>
      </c>
      <c r="C23" s="10" t="s">
        <v>206</v>
      </c>
      <c r="D23" s="24"/>
      <c r="E23" s="24"/>
      <c r="F23" s="11">
        <f>SUMIFS(PREMIO_IV_REPRESENTANTES[COBERTURA],PREMIO_IV_REPRESENTANTES[TIPO],EMH!C23,PREMIO_IV_REPRESENTANTES[ANO],EMH!$L$2,PREMIO_IV_REPRESENTANTES[MES],EMH!$L$3,PREMIO_IV_REPRESENTANTES[EMAIL_REPRESENTANTE],EMH!$L$4)</f>
        <v>1</v>
      </c>
      <c r="G23" s="13"/>
      <c r="H23" s="12">
        <f>SUMIFS(PREMIO_IV_REPRESENTANTES[PREMIO],PREMIO_IV_REPRESENTANTES[TIPO],EMH!C23,PREMIO_IV_REPRESENTANTES[ANO],EMH!$L$2,PREMIO_IV_REPRESENTANTES[MES],EMH!$L$3,PREMIO_IV_REPRESENTANTES[EMAIL_REPRESENTANTE],EMH!$L$4)</f>
        <v>376.08</v>
      </c>
      <c r="K23"/>
      <c r="L23"/>
      <c r="M23"/>
      <c r="N23"/>
    </row>
    <row r="24" spans="2:14" x14ac:dyDescent="0.25">
      <c r="B24"/>
      <c r="C24"/>
      <c r="D24"/>
      <c r="E24"/>
      <c r="F24"/>
      <c r="G24" s="121">
        <v>208.91000000000031</v>
      </c>
      <c r="H24"/>
      <c r="J24" s="84"/>
      <c r="K24"/>
      <c r="L24"/>
      <c r="M24"/>
      <c r="N24"/>
    </row>
    <row r="25" spans="2:14" x14ac:dyDescent="0.25">
      <c r="B25" s="139" t="s">
        <v>648</v>
      </c>
      <c r="C25" s="140"/>
      <c r="D25" s="140"/>
      <c r="E25" s="140"/>
      <c r="F25" s="140"/>
      <c r="G25" s="140"/>
      <c r="H25" s="141"/>
      <c r="J25" s="84"/>
      <c r="K25"/>
      <c r="L25"/>
      <c r="M25"/>
      <c r="N25"/>
    </row>
    <row r="26" spans="2:14" x14ac:dyDescent="0.25">
      <c r="B26" s="20" t="s">
        <v>364</v>
      </c>
      <c r="C26" s="9" t="s">
        <v>355</v>
      </c>
      <c r="D26" s="9" t="s">
        <v>356</v>
      </c>
      <c r="E26" s="9" t="s">
        <v>357</v>
      </c>
      <c r="F26" s="9" t="s">
        <v>358</v>
      </c>
      <c r="G26" s="9" t="s">
        <v>649</v>
      </c>
      <c r="H26" s="9" t="s">
        <v>360</v>
      </c>
      <c r="K26"/>
      <c r="L26"/>
      <c r="M26"/>
      <c r="N26"/>
    </row>
    <row r="27" spans="2:14" x14ac:dyDescent="0.25">
      <c r="B27" s="11">
        <v>0.1</v>
      </c>
      <c r="C27" s="10" t="s">
        <v>343</v>
      </c>
      <c r="D27" s="23">
        <f>SUMIFS(PREMIO_IV_REPRESENTANTES[COTA],PREMIO_IV_REPRESENTANTES[TIPO],C27,PREMIO_IV_REPRESENTANTES[EMAIL_REPRESENTANTE],$L$4)</f>
        <v>146.4</v>
      </c>
      <c r="E27" s="23">
        <f>SUMIFS(PREMIO_IV_REPRESENTANTES[REALIZADO],PREMIO_IV_REPRESENTANTES[TIPO],C27,PREMIO_IV_REPRESENTANTES[EMAIL_REPRESENTANTE],$L$4)</f>
        <v>4</v>
      </c>
      <c r="F27" s="11">
        <f>E27/D27</f>
        <v>2.7322404371584699E-2</v>
      </c>
      <c r="G27" s="12">
        <f>IF(C7="christiane.garcia@cslbehring.com",SUMIFS(PREMIO_IV_REPRESENTANTES[PREMIO],PREMIO_IV_REPRESENTANTES[TIPO],C27,PREMIO_IV_REPRESENTANTES[EMAIL_REPRESENTANTE],$L$4)+G24,SUMIFS(PREMIO_IV_REPRESENTANTES[PREMIO],PREMIO_IV_REPRESENTANTES[TIPO],C27,PREMIO_IV_REPRESENTANTES[EMAIL_REPRESENTANTE],$L$4))</f>
        <v>0</v>
      </c>
      <c r="H27" s="89">
        <f>IF(((VLOOKUP(ROUNDUP(F27,3),VALORES_IV_EMH[],5,1)*3)-G27)&lt;0,0,((VLOOKUP(ROUNDUP(F27,3),VALORES_IV_EMH[],5,1)*3)-G27))</f>
        <v>0</v>
      </c>
      <c r="J27" s="84"/>
      <c r="K27"/>
      <c r="L27"/>
      <c r="M27"/>
      <c r="N27"/>
    </row>
    <row r="28" spans="2:14" x14ac:dyDescent="0.25">
      <c r="B28" s="11">
        <v>0.05</v>
      </c>
      <c r="C28" s="10" t="s">
        <v>344</v>
      </c>
      <c r="D28" s="23">
        <f>SUMIFS(PREMIO_IV_REPRESENTANTES[COTA],PREMIO_IV_REPRESENTANTES[TIPO],C28,PREMIO_IV_REPRESENTANTES[EMAIL_REPRESENTANTE],$L$4)</f>
        <v>75</v>
      </c>
      <c r="E28" s="23">
        <f>SUMIFS(PREMIO_IV_REPRESENTANTES[REALIZADO],PREMIO_IV_REPRESENTANTES[TIPO],C28,PREMIO_IV_REPRESENTANTES[EMAIL_REPRESENTANTE],$L$4)</f>
        <v>0</v>
      </c>
      <c r="F28" s="11">
        <f t="shared" ref="F28:F32" si="0">E28/D28</f>
        <v>0</v>
      </c>
      <c r="G28" s="12">
        <f>SUMIFS(PREMIO_IV_REPRESENTANTES[PREMIO],PREMIO_IV_REPRESENTANTES[TIPO],C28,PREMIO_IV_REPRESENTANTES[EMAIL_REPRESENTANTE],$L$4)</f>
        <v>0</v>
      </c>
      <c r="H28" s="89">
        <f>IF(((VLOOKUP(ROUNDUP(F28,3),VALORES_IV_EMH[],4,1)*3)-G28)&lt;0,0,((VLOOKUP(ROUNDUP(F28,3),VALORES_IV_EMH[],4,1)*3)-G28))</f>
        <v>0</v>
      </c>
      <c r="K28"/>
      <c r="L28"/>
      <c r="M28"/>
      <c r="N28"/>
    </row>
    <row r="29" spans="2:14" x14ac:dyDescent="0.25">
      <c r="B29" s="11">
        <v>0.1</v>
      </c>
      <c r="C29" s="10" t="s">
        <v>342</v>
      </c>
      <c r="D29" s="23">
        <f>SUMIFS(PREMIO_IV_REPRESENTANTES[COTA],PREMIO_IV_REPRESENTANTES[TIPO],C29,PREMIO_IV_REPRESENTANTES[EMAIL_REPRESENTANTE],$L$4)</f>
        <v>43</v>
      </c>
      <c r="E29" s="23">
        <f>SUMIFS(PREMIO_IV_REPRESENTANTES[REALIZADO],PREMIO_IV_REPRESENTANTES[TIPO],C29,PREMIO_IV_REPRESENTANTES[EMAIL_REPRESENTANTE],$L$4)</f>
        <v>4</v>
      </c>
      <c r="F29" s="11">
        <f t="shared" si="0"/>
        <v>9.3023255813953487E-2</v>
      </c>
      <c r="G29" s="12">
        <f>SUMIFS(PREMIO_IV_REPRESENTANTES[PREMIO],PREMIO_IV_REPRESENTANTES[TIPO],C29,PREMIO_IV_REPRESENTANTES[EMAIL_REPRESENTANTE],$L$4)</f>
        <v>0</v>
      </c>
      <c r="H29" s="89">
        <f>IF(((VLOOKUP(ROUNDUP(F29,3),VALORES_IV_EMH[],6,1)*3)-G29)&lt;0,0,((VLOOKUP(ROUNDUP(F29,3),VALORES_IV_EMH[],6,1)*3)-G29))</f>
        <v>0</v>
      </c>
      <c r="K29"/>
      <c r="L29"/>
      <c r="M29"/>
      <c r="N29"/>
    </row>
    <row r="30" spans="2:14" x14ac:dyDescent="0.25">
      <c r="B30" s="11">
        <v>0.1</v>
      </c>
      <c r="C30" s="10" t="s">
        <v>348</v>
      </c>
      <c r="D30" s="23">
        <f>SUMIFS(PREMIO_IV_REPRESENTANTES[COTA],PREMIO_IV_REPRESENTANTES[TIPO],C30,PREMIO_IV_REPRESENTANTES[EMAIL_REPRESENTANTE],$L$4)</f>
        <v>10713988.789999999</v>
      </c>
      <c r="E30" s="23">
        <f>SUMIFS(PREMIO_IV_REPRESENTANTES[REALIZADO],PREMIO_IV_REPRESENTANTES[TIPO],C30,PREMIO_IV_REPRESENTANTES[EMAIL_REPRESENTANTE],$L$4)</f>
        <v>11950125.970000001</v>
      </c>
      <c r="F30" s="11">
        <f t="shared" si="0"/>
        <v>1.1153760008740874</v>
      </c>
      <c r="G30" s="12">
        <f>SUMIFS(PREMIO_IV_REPRESENTANTES[PREMIO],PREMIO_IV_REPRESENTANTES[TIPO],C30,PREMIO_IV_REPRESENTANTES[EMAIL_REPRESENTANTE],$L$4)</f>
        <v>2259.0100000000002</v>
      </c>
      <c r="H30" s="89">
        <f>IF(((VLOOKUP(ROUNDUP(F30,3),VALORES_IV_EMH[],9,1)*3)-G30)&lt;0,0,((VLOOKUP(ROUNDUP(F30,3),VALORES_IV_EMH[],9,1)*3)-G30))</f>
        <v>116.57690000000002</v>
      </c>
      <c r="K30"/>
      <c r="L30"/>
      <c r="M30"/>
      <c r="N30"/>
    </row>
    <row r="31" spans="2:14" x14ac:dyDescent="0.25">
      <c r="B31" s="11">
        <v>0.05</v>
      </c>
      <c r="C31" s="10" t="s">
        <v>346</v>
      </c>
      <c r="D31" s="23">
        <f>SUMIFS(PREMIO_IV_REPRESENTANTES[COTA],PREMIO_IV_REPRESENTANTES[TIPO],C31,PREMIO_IV_REPRESENTANTES[EMAIL_REPRESENTANTE],$L$4)</f>
        <v>6773862.9299999997</v>
      </c>
      <c r="E31" s="23">
        <f>SUMIFS(PREMIO_IV_REPRESENTANTES[REALIZADO],PREMIO_IV_REPRESENTANTES[TIPO],C31,PREMIO_IV_REPRESENTANTES[EMAIL_REPRESENTANTE],$L$4)</f>
        <v>7068324.9100000001</v>
      </c>
      <c r="F31" s="11">
        <f t="shared" si="0"/>
        <v>1.0434703186413605</v>
      </c>
      <c r="G31" s="12">
        <f>SUMIFS(PREMIO_IV_REPRESENTANTES[PREMIO],PREMIO_IV_REPRESENTANTES[TIPO],C31,PREMIO_IV_REPRESENTANTES[EMAIL_REPRESENTANTE],$L$4)</f>
        <v>655.56</v>
      </c>
      <c r="H31" s="89">
        <f>IF(((VLOOKUP(ROUNDUP(F31,3),VALORES_IV_EMH[],10,1)*3)-G31)&lt;0,0,((VLOOKUP(ROUNDUP(F31,3),VALORES_IV_EMH[],10,1)*3)-G31))</f>
        <v>0</v>
      </c>
      <c r="K31"/>
      <c r="L31"/>
      <c r="M31"/>
      <c r="N31"/>
    </row>
    <row r="32" spans="2:14" x14ac:dyDescent="0.25">
      <c r="B32" s="11">
        <v>0.1</v>
      </c>
      <c r="C32" s="10" t="s">
        <v>347</v>
      </c>
      <c r="D32" s="23">
        <f>SUMIFS(PREMIO_IV_REPRESENTANTES[COTA],PREMIO_IV_REPRESENTANTES[TIPO],C32,PREMIO_IV_REPRESENTANTES[EMAIL_REPRESENTANTE],$L$4)</f>
        <v>46139000.670000002</v>
      </c>
      <c r="E32" s="23">
        <f>SUMIFS(PREMIO_IV_REPRESENTANTES[REALIZADO],PREMIO_IV_REPRESENTANTES[TIPO],C32,PREMIO_IV_REPRESENTANTES[EMAIL_REPRESENTANTE],$L$4)</f>
        <v>51362345.100000001</v>
      </c>
      <c r="F32" s="11">
        <f t="shared" si="0"/>
        <v>1.1132088765285344</v>
      </c>
      <c r="G32" s="12">
        <f>SUMIFS(PREMIO_IV_REPRESENTANTES[PREMIO],PREMIO_IV_REPRESENTANTES[TIPO],C32,PREMIO_IV_REPRESENTANTES[EMAIL_REPRESENTANTE],$L$4)</f>
        <v>1746.28</v>
      </c>
      <c r="H32" s="89">
        <f>IF(((VLOOKUP(ROUNDUP(F32,3),VALORES_IV_EMH[],11,1)*3)-G32)&lt;0,0,((VLOOKUP(ROUNDUP(F32,3),VALORES_IV_EMH[],11,1)*3)-G32))</f>
        <v>625.04570000000035</v>
      </c>
      <c r="K32"/>
      <c r="L32"/>
      <c r="M32"/>
      <c r="N32"/>
    </row>
    <row r="33" spans="2:14" customFormat="1" x14ac:dyDescent="0.25"/>
    <row r="34" spans="2:14" customFormat="1" x14ac:dyDescent="0.25"/>
    <row r="35" spans="2:14" ht="15.75" x14ac:dyDescent="0.25">
      <c r="B35" s="14" t="s">
        <v>366</v>
      </c>
      <c r="F35" s="26">
        <f>SUM(F37:F511)</f>
        <v>0</v>
      </c>
      <c r="G35" s="26">
        <f>SUM(G37:G511)</f>
        <v>4</v>
      </c>
      <c r="H35" s="26">
        <f>SUM(H37:H511)</f>
        <v>2</v>
      </c>
      <c r="K35"/>
      <c r="L35"/>
      <c r="M35"/>
      <c r="N35"/>
    </row>
    <row r="36" spans="2:14" x14ac:dyDescent="0.25">
      <c r="B36" s="133" t="s">
        <v>365</v>
      </c>
      <c r="C36" s="134"/>
      <c r="D36" s="134"/>
      <c r="E36" s="135"/>
      <c r="F36" s="20" t="str">
        <f>L7</f>
        <v>BERINERT</v>
      </c>
      <c r="G36" s="20" t="str">
        <f>M7</f>
        <v>BERIPLEX</v>
      </c>
      <c r="H36" s="20" t="str">
        <f>N7</f>
        <v>HAEMO</v>
      </c>
      <c r="K36"/>
      <c r="L36"/>
      <c r="M36"/>
      <c r="N36"/>
    </row>
    <row r="37" spans="2:14" x14ac:dyDescent="0.25">
      <c r="B37" s="142" t="str">
        <f>IF(K8="","",K8)</f>
        <v>SAMEL - MANAUS-AM (04.159.778/0001-07)</v>
      </c>
      <c r="C37" s="143"/>
      <c r="D37" s="143"/>
      <c r="E37" s="144"/>
      <c r="F37" s="18" t="str">
        <f t="shared" ref="F37" si="1">IF(L8="","",L8)</f>
        <v/>
      </c>
      <c r="G37" s="18">
        <f t="shared" ref="G37" si="2">IF(M8="","",M8)</f>
        <v>2</v>
      </c>
      <c r="H37" s="18">
        <f t="shared" ref="H37" si="3">IF(N8="","",N8)</f>
        <v>2</v>
      </c>
      <c r="K37"/>
      <c r="L37"/>
      <c r="M37"/>
      <c r="N37"/>
    </row>
    <row r="38" spans="2:14" x14ac:dyDescent="0.25">
      <c r="B38" s="142" t="str">
        <f t="shared" ref="B38:B101" si="4">IF(K9="","",K9)</f>
        <v>HOSPITAL REGIONAL DO BAIXO AM DO PARA DR WALDEMAR PENNA - SANTARÉM-PA (24.232.886/0083-03)</v>
      </c>
      <c r="C38" s="143"/>
      <c r="D38" s="143"/>
      <c r="E38" s="144"/>
      <c r="F38" s="18" t="str">
        <f t="shared" ref="F38:F101" si="5">IF(L9="","",L9)</f>
        <v/>
      </c>
      <c r="G38" s="18">
        <f t="shared" ref="G38:G101" si="6">IF(M9="","",M9)</f>
        <v>2</v>
      </c>
      <c r="H38" s="18" t="str">
        <f t="shared" ref="H38:H101" si="7">IF(N9="","",N9)</f>
        <v/>
      </c>
      <c r="K38"/>
      <c r="L38"/>
      <c r="M38"/>
      <c r="N38"/>
    </row>
    <row r="39" spans="2:14" x14ac:dyDescent="0.25">
      <c r="B39" s="142" t="str">
        <f t="shared" si="4"/>
        <v/>
      </c>
      <c r="C39" s="143"/>
      <c r="D39" s="143"/>
      <c r="E39" s="144"/>
      <c r="F39" s="18" t="str">
        <f t="shared" si="5"/>
        <v/>
      </c>
      <c r="G39" s="18" t="str">
        <f t="shared" si="6"/>
        <v/>
      </c>
      <c r="H39" s="18" t="str">
        <f t="shared" si="7"/>
        <v/>
      </c>
      <c r="K39"/>
      <c r="L39"/>
      <c r="M39"/>
      <c r="N39"/>
    </row>
    <row r="40" spans="2:14" x14ac:dyDescent="0.25">
      <c r="B40" s="142" t="str">
        <f t="shared" si="4"/>
        <v/>
      </c>
      <c r="C40" s="143"/>
      <c r="D40" s="143"/>
      <c r="E40" s="144"/>
      <c r="F40" s="18" t="str">
        <f t="shared" si="5"/>
        <v/>
      </c>
      <c r="G40" s="18" t="str">
        <f t="shared" si="6"/>
        <v/>
      </c>
      <c r="H40" s="18" t="str">
        <f t="shared" si="7"/>
        <v/>
      </c>
      <c r="K40"/>
      <c r="L40"/>
      <c r="M40"/>
      <c r="N40"/>
    </row>
    <row r="41" spans="2:14" x14ac:dyDescent="0.25">
      <c r="B41" s="142" t="str">
        <f t="shared" si="4"/>
        <v/>
      </c>
      <c r="C41" s="143"/>
      <c r="D41" s="143"/>
      <c r="E41" s="144"/>
      <c r="F41" s="18" t="str">
        <f t="shared" si="5"/>
        <v/>
      </c>
      <c r="G41" s="18" t="str">
        <f t="shared" si="6"/>
        <v/>
      </c>
      <c r="H41" s="18" t="str">
        <f t="shared" si="7"/>
        <v/>
      </c>
      <c r="K41"/>
      <c r="L41"/>
      <c r="M41"/>
      <c r="N41"/>
    </row>
    <row r="42" spans="2:14" x14ac:dyDescent="0.25">
      <c r="B42" s="142" t="str">
        <f t="shared" si="4"/>
        <v/>
      </c>
      <c r="C42" s="143"/>
      <c r="D42" s="143"/>
      <c r="E42" s="144"/>
      <c r="F42" s="18" t="str">
        <f t="shared" si="5"/>
        <v/>
      </c>
      <c r="G42" s="18" t="str">
        <f t="shared" si="6"/>
        <v/>
      </c>
      <c r="H42" s="18" t="str">
        <f t="shared" si="7"/>
        <v/>
      </c>
      <c r="K42"/>
      <c r="L42"/>
      <c r="M42"/>
      <c r="N42"/>
    </row>
    <row r="43" spans="2:14" x14ac:dyDescent="0.25">
      <c r="B43" s="142" t="str">
        <f t="shared" si="4"/>
        <v/>
      </c>
      <c r="C43" s="143"/>
      <c r="D43" s="143"/>
      <c r="E43" s="144"/>
      <c r="F43" s="18" t="str">
        <f t="shared" si="5"/>
        <v/>
      </c>
      <c r="G43" s="18" t="str">
        <f t="shared" si="6"/>
        <v/>
      </c>
      <c r="H43" s="18" t="str">
        <f t="shared" si="7"/>
        <v/>
      </c>
      <c r="K43"/>
      <c r="L43"/>
      <c r="M43"/>
      <c r="N43"/>
    </row>
    <row r="44" spans="2:14" x14ac:dyDescent="0.25">
      <c r="B44" s="142" t="str">
        <f t="shared" si="4"/>
        <v/>
      </c>
      <c r="C44" s="143"/>
      <c r="D44" s="143"/>
      <c r="E44" s="144"/>
      <c r="F44" s="18" t="str">
        <f t="shared" si="5"/>
        <v/>
      </c>
      <c r="G44" s="18" t="str">
        <f t="shared" si="6"/>
        <v/>
      </c>
      <c r="H44" s="18" t="str">
        <f t="shared" si="7"/>
        <v/>
      </c>
      <c r="K44"/>
      <c r="L44"/>
      <c r="M44"/>
      <c r="N44"/>
    </row>
    <row r="45" spans="2:14" x14ac:dyDescent="0.25">
      <c r="B45" s="142" t="str">
        <f t="shared" si="4"/>
        <v/>
      </c>
      <c r="C45" s="143"/>
      <c r="D45" s="143"/>
      <c r="E45" s="144"/>
      <c r="F45" s="18" t="str">
        <f t="shared" si="5"/>
        <v/>
      </c>
      <c r="G45" s="18" t="str">
        <f t="shared" si="6"/>
        <v/>
      </c>
      <c r="H45" s="18" t="str">
        <f t="shared" si="7"/>
        <v/>
      </c>
      <c r="K45"/>
      <c r="L45"/>
      <c r="M45"/>
      <c r="N45"/>
    </row>
    <row r="46" spans="2:14" x14ac:dyDescent="0.25">
      <c r="B46" s="142" t="str">
        <f t="shared" si="4"/>
        <v/>
      </c>
      <c r="C46" s="143"/>
      <c r="D46" s="143"/>
      <c r="E46" s="144"/>
      <c r="F46" s="18" t="str">
        <f t="shared" si="5"/>
        <v/>
      </c>
      <c r="G46" s="18" t="str">
        <f t="shared" si="6"/>
        <v/>
      </c>
      <c r="H46" s="18" t="str">
        <f t="shared" si="7"/>
        <v/>
      </c>
      <c r="K46"/>
      <c r="L46"/>
      <c r="M46"/>
      <c r="N46"/>
    </row>
    <row r="47" spans="2:14" x14ac:dyDescent="0.25">
      <c r="B47" s="142" t="str">
        <f t="shared" si="4"/>
        <v/>
      </c>
      <c r="C47" s="143"/>
      <c r="D47" s="143"/>
      <c r="E47" s="144"/>
      <c r="F47" s="18" t="str">
        <f t="shared" si="5"/>
        <v/>
      </c>
      <c r="G47" s="18" t="str">
        <f t="shared" si="6"/>
        <v/>
      </c>
      <c r="H47" s="18" t="str">
        <f t="shared" si="7"/>
        <v/>
      </c>
      <c r="K47"/>
      <c r="L47"/>
      <c r="M47"/>
      <c r="N47"/>
    </row>
    <row r="48" spans="2:14" x14ac:dyDescent="0.25">
      <c r="B48" s="142" t="str">
        <f t="shared" si="4"/>
        <v/>
      </c>
      <c r="C48" s="143"/>
      <c r="D48" s="143"/>
      <c r="E48" s="144"/>
      <c r="F48" s="18" t="str">
        <f t="shared" si="5"/>
        <v/>
      </c>
      <c r="G48" s="18" t="str">
        <f t="shared" si="6"/>
        <v/>
      </c>
      <c r="H48" s="18" t="str">
        <f t="shared" si="7"/>
        <v/>
      </c>
      <c r="K48"/>
      <c r="L48"/>
      <c r="M48"/>
      <c r="N48"/>
    </row>
    <row r="49" spans="2:14" x14ac:dyDescent="0.25">
      <c r="B49" s="142" t="str">
        <f t="shared" si="4"/>
        <v/>
      </c>
      <c r="C49" s="143"/>
      <c r="D49" s="143"/>
      <c r="E49" s="144"/>
      <c r="F49" s="18" t="str">
        <f t="shared" si="5"/>
        <v/>
      </c>
      <c r="G49" s="18" t="str">
        <f t="shared" si="6"/>
        <v/>
      </c>
      <c r="H49" s="18" t="str">
        <f t="shared" si="7"/>
        <v/>
      </c>
      <c r="K49"/>
      <c r="L49"/>
      <c r="M49"/>
      <c r="N49"/>
    </row>
    <row r="50" spans="2:14" x14ac:dyDescent="0.25">
      <c r="B50" s="142" t="str">
        <f t="shared" si="4"/>
        <v/>
      </c>
      <c r="C50" s="143"/>
      <c r="D50" s="143"/>
      <c r="E50" s="144"/>
      <c r="F50" s="18" t="str">
        <f t="shared" si="5"/>
        <v/>
      </c>
      <c r="G50" s="18" t="str">
        <f t="shared" si="6"/>
        <v/>
      </c>
      <c r="H50" s="18" t="str">
        <f t="shared" si="7"/>
        <v/>
      </c>
      <c r="K50"/>
      <c r="L50"/>
      <c r="M50"/>
      <c r="N50"/>
    </row>
    <row r="51" spans="2:14" x14ac:dyDescent="0.25">
      <c r="B51" s="142" t="str">
        <f t="shared" si="4"/>
        <v/>
      </c>
      <c r="C51" s="143"/>
      <c r="D51" s="143"/>
      <c r="E51" s="144"/>
      <c r="F51" s="18" t="str">
        <f t="shared" si="5"/>
        <v/>
      </c>
      <c r="G51" s="18" t="str">
        <f t="shared" si="6"/>
        <v/>
      </c>
      <c r="H51" s="18" t="str">
        <f t="shared" si="7"/>
        <v/>
      </c>
      <c r="K51"/>
      <c r="L51"/>
      <c r="M51"/>
      <c r="N51"/>
    </row>
    <row r="52" spans="2:14" x14ac:dyDescent="0.25">
      <c r="B52" s="142" t="str">
        <f t="shared" si="4"/>
        <v/>
      </c>
      <c r="C52" s="143"/>
      <c r="D52" s="143"/>
      <c r="E52" s="144"/>
      <c r="F52" s="18" t="str">
        <f t="shared" si="5"/>
        <v/>
      </c>
      <c r="G52" s="18" t="str">
        <f t="shared" si="6"/>
        <v/>
      </c>
      <c r="H52" s="18" t="str">
        <f t="shared" si="7"/>
        <v/>
      </c>
      <c r="K52"/>
      <c r="L52"/>
      <c r="M52"/>
      <c r="N52"/>
    </row>
    <row r="53" spans="2:14" x14ac:dyDescent="0.25">
      <c r="B53" s="142" t="str">
        <f t="shared" si="4"/>
        <v/>
      </c>
      <c r="C53" s="143"/>
      <c r="D53" s="143"/>
      <c r="E53" s="144"/>
      <c r="F53" s="18" t="str">
        <f t="shared" si="5"/>
        <v/>
      </c>
      <c r="G53" s="18" t="str">
        <f t="shared" si="6"/>
        <v/>
      </c>
      <c r="H53" s="18" t="str">
        <f t="shared" si="7"/>
        <v/>
      </c>
      <c r="K53"/>
      <c r="L53"/>
      <c r="M53"/>
      <c r="N53"/>
    </row>
    <row r="54" spans="2:14" x14ac:dyDescent="0.25">
      <c r="B54" s="142" t="str">
        <f t="shared" si="4"/>
        <v/>
      </c>
      <c r="C54" s="143"/>
      <c r="D54" s="143"/>
      <c r="E54" s="144"/>
      <c r="F54" s="18" t="str">
        <f t="shared" si="5"/>
        <v/>
      </c>
      <c r="G54" s="18" t="str">
        <f t="shared" si="6"/>
        <v/>
      </c>
      <c r="H54" s="18" t="str">
        <f t="shared" si="7"/>
        <v/>
      </c>
      <c r="K54"/>
      <c r="L54"/>
      <c r="M54"/>
      <c r="N54"/>
    </row>
    <row r="55" spans="2:14" x14ac:dyDescent="0.25">
      <c r="B55" s="142" t="str">
        <f t="shared" si="4"/>
        <v/>
      </c>
      <c r="C55" s="143"/>
      <c r="D55" s="143"/>
      <c r="E55" s="144"/>
      <c r="F55" s="18" t="str">
        <f t="shared" si="5"/>
        <v/>
      </c>
      <c r="G55" s="18" t="str">
        <f t="shared" si="6"/>
        <v/>
      </c>
      <c r="H55" s="18" t="str">
        <f t="shared" si="7"/>
        <v/>
      </c>
      <c r="K55"/>
      <c r="L55"/>
      <c r="M55"/>
      <c r="N55"/>
    </row>
    <row r="56" spans="2:14" x14ac:dyDescent="0.25">
      <c r="B56" s="142" t="str">
        <f t="shared" si="4"/>
        <v/>
      </c>
      <c r="C56" s="143"/>
      <c r="D56" s="143"/>
      <c r="E56" s="144"/>
      <c r="F56" s="18" t="str">
        <f t="shared" si="5"/>
        <v/>
      </c>
      <c r="G56" s="18" t="str">
        <f t="shared" si="6"/>
        <v/>
      </c>
      <c r="H56" s="18" t="str">
        <f t="shared" si="7"/>
        <v/>
      </c>
      <c r="K56"/>
      <c r="L56"/>
      <c r="M56"/>
      <c r="N56"/>
    </row>
    <row r="57" spans="2:14" x14ac:dyDescent="0.25">
      <c r="B57" s="142" t="str">
        <f t="shared" si="4"/>
        <v/>
      </c>
      <c r="C57" s="143"/>
      <c r="D57" s="143"/>
      <c r="E57" s="144"/>
      <c r="F57" s="18" t="str">
        <f t="shared" si="5"/>
        <v/>
      </c>
      <c r="G57" s="18" t="str">
        <f t="shared" si="6"/>
        <v/>
      </c>
      <c r="H57" s="18" t="str">
        <f t="shared" si="7"/>
        <v/>
      </c>
      <c r="K57"/>
      <c r="L57"/>
      <c r="M57"/>
      <c r="N57"/>
    </row>
    <row r="58" spans="2:14" x14ac:dyDescent="0.25">
      <c r="B58" s="142" t="str">
        <f t="shared" si="4"/>
        <v/>
      </c>
      <c r="C58" s="143"/>
      <c r="D58" s="143"/>
      <c r="E58" s="144"/>
      <c r="F58" s="18" t="str">
        <f t="shared" si="5"/>
        <v/>
      </c>
      <c r="G58" s="18" t="str">
        <f t="shared" si="6"/>
        <v/>
      </c>
      <c r="H58" s="18" t="str">
        <f t="shared" si="7"/>
        <v/>
      </c>
      <c r="K58"/>
      <c r="L58"/>
      <c r="M58"/>
      <c r="N58"/>
    </row>
    <row r="59" spans="2:14" x14ac:dyDescent="0.25">
      <c r="B59" s="142" t="str">
        <f t="shared" si="4"/>
        <v/>
      </c>
      <c r="C59" s="143"/>
      <c r="D59" s="143"/>
      <c r="E59" s="144"/>
      <c r="F59" s="18" t="str">
        <f t="shared" si="5"/>
        <v/>
      </c>
      <c r="G59" s="18" t="str">
        <f t="shared" si="6"/>
        <v/>
      </c>
      <c r="H59" s="18" t="str">
        <f t="shared" si="7"/>
        <v/>
      </c>
      <c r="K59"/>
      <c r="L59"/>
      <c r="M59"/>
      <c r="N59"/>
    </row>
    <row r="60" spans="2:14" x14ac:dyDescent="0.25">
      <c r="B60" s="142" t="str">
        <f t="shared" si="4"/>
        <v/>
      </c>
      <c r="C60" s="143"/>
      <c r="D60" s="143"/>
      <c r="E60" s="144"/>
      <c r="F60" s="18" t="str">
        <f t="shared" si="5"/>
        <v/>
      </c>
      <c r="G60" s="18" t="str">
        <f t="shared" si="6"/>
        <v/>
      </c>
      <c r="H60" s="18" t="str">
        <f t="shared" si="7"/>
        <v/>
      </c>
      <c r="K60"/>
      <c r="L60"/>
      <c r="M60"/>
      <c r="N60"/>
    </row>
    <row r="61" spans="2:14" x14ac:dyDescent="0.25">
      <c r="B61" s="142" t="str">
        <f t="shared" si="4"/>
        <v/>
      </c>
      <c r="C61" s="143"/>
      <c r="D61" s="143"/>
      <c r="E61" s="144"/>
      <c r="F61" s="18" t="str">
        <f t="shared" si="5"/>
        <v/>
      </c>
      <c r="G61" s="18" t="str">
        <f t="shared" si="6"/>
        <v/>
      </c>
      <c r="H61" s="18" t="str">
        <f t="shared" si="7"/>
        <v/>
      </c>
      <c r="K61"/>
      <c r="L61"/>
      <c r="M61"/>
      <c r="N61"/>
    </row>
    <row r="62" spans="2:14" x14ac:dyDescent="0.25">
      <c r="B62" s="142" t="str">
        <f t="shared" si="4"/>
        <v/>
      </c>
      <c r="C62" s="143"/>
      <c r="D62" s="143"/>
      <c r="E62" s="144"/>
      <c r="F62" s="18" t="str">
        <f t="shared" si="5"/>
        <v/>
      </c>
      <c r="G62" s="18" t="str">
        <f t="shared" si="6"/>
        <v/>
      </c>
      <c r="H62" s="18" t="str">
        <f t="shared" si="7"/>
        <v/>
      </c>
      <c r="K62"/>
      <c r="L62"/>
      <c r="M62"/>
      <c r="N62"/>
    </row>
    <row r="63" spans="2:14" x14ac:dyDescent="0.25">
      <c r="B63" s="142" t="str">
        <f t="shared" si="4"/>
        <v/>
      </c>
      <c r="C63" s="143"/>
      <c r="D63" s="143"/>
      <c r="E63" s="144"/>
      <c r="F63" s="18" t="str">
        <f t="shared" si="5"/>
        <v/>
      </c>
      <c r="G63" s="18" t="str">
        <f t="shared" si="6"/>
        <v/>
      </c>
      <c r="H63" s="18" t="str">
        <f t="shared" si="7"/>
        <v/>
      </c>
      <c r="K63"/>
      <c r="L63"/>
      <c r="M63"/>
      <c r="N63"/>
    </row>
    <row r="64" spans="2:14" x14ac:dyDescent="0.25">
      <c r="B64" s="142" t="str">
        <f t="shared" si="4"/>
        <v/>
      </c>
      <c r="C64" s="143"/>
      <c r="D64" s="143"/>
      <c r="E64" s="144"/>
      <c r="F64" s="18" t="str">
        <f t="shared" si="5"/>
        <v/>
      </c>
      <c r="G64" s="18" t="str">
        <f t="shared" si="6"/>
        <v/>
      </c>
      <c r="H64" s="18" t="str">
        <f t="shared" si="7"/>
        <v/>
      </c>
      <c r="K64"/>
      <c r="L64"/>
      <c r="M64"/>
      <c r="N64"/>
    </row>
    <row r="65" spans="2:14" x14ac:dyDescent="0.25">
      <c r="B65" s="142" t="str">
        <f t="shared" si="4"/>
        <v/>
      </c>
      <c r="C65" s="143"/>
      <c r="D65" s="143"/>
      <c r="E65" s="144"/>
      <c r="F65" s="18" t="str">
        <f t="shared" si="5"/>
        <v/>
      </c>
      <c r="G65" s="18" t="str">
        <f t="shared" si="6"/>
        <v/>
      </c>
      <c r="H65" s="18" t="str">
        <f t="shared" si="7"/>
        <v/>
      </c>
      <c r="K65"/>
      <c r="L65"/>
      <c r="M65"/>
      <c r="N65"/>
    </row>
    <row r="66" spans="2:14" x14ac:dyDescent="0.25">
      <c r="B66" s="142" t="str">
        <f t="shared" si="4"/>
        <v/>
      </c>
      <c r="C66" s="143"/>
      <c r="D66" s="143"/>
      <c r="E66" s="144"/>
      <c r="F66" s="18" t="str">
        <f t="shared" si="5"/>
        <v/>
      </c>
      <c r="G66" s="18" t="str">
        <f t="shared" si="6"/>
        <v/>
      </c>
      <c r="H66" s="18" t="str">
        <f t="shared" si="7"/>
        <v/>
      </c>
      <c r="K66"/>
      <c r="L66"/>
      <c r="M66"/>
      <c r="N66"/>
    </row>
    <row r="67" spans="2:14" x14ac:dyDescent="0.25">
      <c r="B67" s="142" t="str">
        <f t="shared" si="4"/>
        <v/>
      </c>
      <c r="C67" s="143"/>
      <c r="D67" s="143"/>
      <c r="E67" s="144"/>
      <c r="F67" s="18" t="str">
        <f t="shared" si="5"/>
        <v/>
      </c>
      <c r="G67" s="18" t="str">
        <f t="shared" si="6"/>
        <v/>
      </c>
      <c r="H67" s="18" t="str">
        <f t="shared" si="7"/>
        <v/>
      </c>
      <c r="K67"/>
      <c r="L67"/>
      <c r="M67"/>
      <c r="N67"/>
    </row>
    <row r="68" spans="2:14" x14ac:dyDescent="0.25">
      <c r="B68" s="142" t="str">
        <f t="shared" si="4"/>
        <v/>
      </c>
      <c r="C68" s="143"/>
      <c r="D68" s="143"/>
      <c r="E68" s="144"/>
      <c r="F68" s="18" t="str">
        <f t="shared" si="5"/>
        <v/>
      </c>
      <c r="G68" s="18" t="str">
        <f t="shared" si="6"/>
        <v/>
      </c>
      <c r="H68" s="18" t="str">
        <f t="shared" si="7"/>
        <v/>
      </c>
      <c r="K68"/>
      <c r="L68"/>
      <c r="M68"/>
      <c r="N68"/>
    </row>
    <row r="69" spans="2:14" x14ac:dyDescent="0.25">
      <c r="B69" s="142" t="str">
        <f t="shared" si="4"/>
        <v/>
      </c>
      <c r="C69" s="143"/>
      <c r="D69" s="143"/>
      <c r="E69" s="144"/>
      <c r="F69" s="18" t="str">
        <f t="shared" si="5"/>
        <v/>
      </c>
      <c r="G69" s="18" t="str">
        <f t="shared" si="6"/>
        <v/>
      </c>
      <c r="H69" s="18" t="str">
        <f t="shared" si="7"/>
        <v/>
      </c>
      <c r="K69"/>
      <c r="L69"/>
      <c r="M69"/>
      <c r="N69"/>
    </row>
    <row r="70" spans="2:14" x14ac:dyDescent="0.25">
      <c r="B70" s="142" t="str">
        <f t="shared" si="4"/>
        <v/>
      </c>
      <c r="C70" s="143"/>
      <c r="D70" s="143"/>
      <c r="E70" s="144"/>
      <c r="F70" s="18" t="str">
        <f t="shared" si="5"/>
        <v/>
      </c>
      <c r="G70" s="18" t="str">
        <f t="shared" si="6"/>
        <v/>
      </c>
      <c r="H70" s="18" t="str">
        <f t="shared" si="7"/>
        <v/>
      </c>
      <c r="K70"/>
      <c r="L70"/>
      <c r="M70"/>
      <c r="N70"/>
    </row>
    <row r="71" spans="2:14" x14ac:dyDescent="0.25">
      <c r="B71" s="142" t="str">
        <f t="shared" si="4"/>
        <v/>
      </c>
      <c r="C71" s="143"/>
      <c r="D71" s="143"/>
      <c r="E71" s="144"/>
      <c r="F71" s="18" t="str">
        <f t="shared" si="5"/>
        <v/>
      </c>
      <c r="G71" s="18" t="str">
        <f t="shared" si="6"/>
        <v/>
      </c>
      <c r="H71" s="18" t="str">
        <f t="shared" si="7"/>
        <v/>
      </c>
      <c r="K71"/>
      <c r="L71"/>
      <c r="M71"/>
      <c r="N71"/>
    </row>
    <row r="72" spans="2:14" x14ac:dyDescent="0.25">
      <c r="B72" s="142" t="str">
        <f t="shared" si="4"/>
        <v/>
      </c>
      <c r="C72" s="143"/>
      <c r="D72" s="143"/>
      <c r="E72" s="144"/>
      <c r="F72" s="18" t="str">
        <f t="shared" si="5"/>
        <v/>
      </c>
      <c r="G72" s="18" t="str">
        <f t="shared" si="6"/>
        <v/>
      </c>
      <c r="H72" s="18" t="str">
        <f t="shared" si="7"/>
        <v/>
      </c>
      <c r="K72"/>
      <c r="L72"/>
      <c r="M72"/>
      <c r="N72"/>
    </row>
    <row r="73" spans="2:14" x14ac:dyDescent="0.25">
      <c r="B73" s="142" t="str">
        <f t="shared" si="4"/>
        <v/>
      </c>
      <c r="C73" s="143"/>
      <c r="D73" s="143"/>
      <c r="E73" s="144"/>
      <c r="F73" s="18" t="str">
        <f t="shared" si="5"/>
        <v/>
      </c>
      <c r="G73" s="18" t="str">
        <f t="shared" si="6"/>
        <v/>
      </c>
      <c r="H73" s="18" t="str">
        <f t="shared" si="7"/>
        <v/>
      </c>
      <c r="K73"/>
      <c r="L73"/>
      <c r="M73"/>
      <c r="N73"/>
    </row>
    <row r="74" spans="2:14" x14ac:dyDescent="0.25">
      <c r="B74" s="142" t="str">
        <f t="shared" si="4"/>
        <v/>
      </c>
      <c r="C74" s="143"/>
      <c r="D74" s="143"/>
      <c r="E74" s="144"/>
      <c r="F74" s="18" t="str">
        <f t="shared" si="5"/>
        <v/>
      </c>
      <c r="G74" s="18" t="str">
        <f t="shared" si="6"/>
        <v/>
      </c>
      <c r="H74" s="18" t="str">
        <f t="shared" si="7"/>
        <v/>
      </c>
      <c r="K74"/>
      <c r="L74"/>
      <c r="M74"/>
      <c r="N74"/>
    </row>
    <row r="75" spans="2:14" x14ac:dyDescent="0.25">
      <c r="B75" s="142" t="str">
        <f t="shared" si="4"/>
        <v/>
      </c>
      <c r="C75" s="143"/>
      <c r="D75" s="143"/>
      <c r="E75" s="144"/>
      <c r="F75" s="18" t="str">
        <f t="shared" si="5"/>
        <v/>
      </c>
      <c r="G75" s="18" t="str">
        <f t="shared" si="6"/>
        <v/>
      </c>
      <c r="H75" s="18" t="str">
        <f t="shared" si="7"/>
        <v/>
      </c>
      <c r="K75"/>
      <c r="L75"/>
      <c r="M75"/>
      <c r="N75"/>
    </row>
    <row r="76" spans="2:14" x14ac:dyDescent="0.25">
      <c r="B76" s="142" t="str">
        <f t="shared" si="4"/>
        <v/>
      </c>
      <c r="C76" s="143"/>
      <c r="D76" s="143"/>
      <c r="E76" s="144"/>
      <c r="F76" s="18" t="str">
        <f t="shared" si="5"/>
        <v/>
      </c>
      <c r="G76" s="18" t="str">
        <f t="shared" si="6"/>
        <v/>
      </c>
      <c r="H76" s="18" t="str">
        <f t="shared" si="7"/>
        <v/>
      </c>
      <c r="K76"/>
      <c r="L76"/>
      <c r="M76"/>
      <c r="N76"/>
    </row>
    <row r="77" spans="2:14" x14ac:dyDescent="0.25">
      <c r="B77" s="142" t="str">
        <f t="shared" si="4"/>
        <v/>
      </c>
      <c r="C77" s="143"/>
      <c r="D77" s="143"/>
      <c r="E77" s="144"/>
      <c r="F77" s="18" t="str">
        <f t="shared" si="5"/>
        <v/>
      </c>
      <c r="G77" s="18" t="str">
        <f t="shared" si="6"/>
        <v/>
      </c>
      <c r="H77" s="18" t="str">
        <f t="shared" si="7"/>
        <v/>
      </c>
      <c r="K77"/>
      <c r="L77"/>
      <c r="M77"/>
      <c r="N77"/>
    </row>
    <row r="78" spans="2:14" x14ac:dyDescent="0.25">
      <c r="B78" s="142" t="str">
        <f t="shared" si="4"/>
        <v/>
      </c>
      <c r="C78" s="143"/>
      <c r="D78" s="143"/>
      <c r="E78" s="144"/>
      <c r="F78" s="18" t="str">
        <f t="shared" si="5"/>
        <v/>
      </c>
      <c r="G78" s="18" t="str">
        <f t="shared" si="6"/>
        <v/>
      </c>
      <c r="H78" s="18" t="str">
        <f t="shared" si="7"/>
        <v/>
      </c>
      <c r="K78"/>
      <c r="L78"/>
      <c r="M78"/>
      <c r="N78"/>
    </row>
    <row r="79" spans="2:14" x14ac:dyDescent="0.25">
      <c r="B79" s="142" t="str">
        <f t="shared" si="4"/>
        <v/>
      </c>
      <c r="C79" s="143"/>
      <c r="D79" s="143"/>
      <c r="E79" s="144"/>
      <c r="F79" s="18" t="str">
        <f t="shared" si="5"/>
        <v/>
      </c>
      <c r="G79" s="18" t="str">
        <f t="shared" si="6"/>
        <v/>
      </c>
      <c r="H79" s="18" t="str">
        <f t="shared" si="7"/>
        <v/>
      </c>
      <c r="K79"/>
      <c r="L79"/>
      <c r="M79"/>
      <c r="N79"/>
    </row>
    <row r="80" spans="2:14" x14ac:dyDescent="0.25">
      <c r="B80" s="142" t="str">
        <f t="shared" si="4"/>
        <v/>
      </c>
      <c r="C80" s="143"/>
      <c r="D80" s="143"/>
      <c r="E80" s="144"/>
      <c r="F80" s="18" t="str">
        <f t="shared" si="5"/>
        <v/>
      </c>
      <c r="G80" s="18" t="str">
        <f t="shared" si="6"/>
        <v/>
      </c>
      <c r="H80" s="18" t="str">
        <f t="shared" si="7"/>
        <v/>
      </c>
      <c r="K80"/>
      <c r="L80"/>
      <c r="M80"/>
      <c r="N80"/>
    </row>
    <row r="81" spans="2:14" x14ac:dyDescent="0.25">
      <c r="B81" s="142" t="str">
        <f t="shared" si="4"/>
        <v/>
      </c>
      <c r="C81" s="143"/>
      <c r="D81" s="143"/>
      <c r="E81" s="144"/>
      <c r="F81" s="18" t="str">
        <f t="shared" si="5"/>
        <v/>
      </c>
      <c r="G81" s="18" t="str">
        <f t="shared" si="6"/>
        <v/>
      </c>
      <c r="H81" s="18" t="str">
        <f t="shared" si="7"/>
        <v/>
      </c>
      <c r="K81"/>
      <c r="L81"/>
      <c r="M81"/>
      <c r="N81"/>
    </row>
    <row r="82" spans="2:14" x14ac:dyDescent="0.25">
      <c r="B82" s="142" t="str">
        <f t="shared" si="4"/>
        <v/>
      </c>
      <c r="C82" s="143"/>
      <c r="D82" s="143"/>
      <c r="E82" s="144"/>
      <c r="F82" s="18" t="str">
        <f t="shared" si="5"/>
        <v/>
      </c>
      <c r="G82" s="18" t="str">
        <f t="shared" si="6"/>
        <v/>
      </c>
      <c r="H82" s="18" t="str">
        <f t="shared" si="7"/>
        <v/>
      </c>
      <c r="K82"/>
      <c r="L82"/>
      <c r="M82"/>
      <c r="N82"/>
    </row>
    <row r="83" spans="2:14" x14ac:dyDescent="0.25">
      <c r="B83" s="142" t="str">
        <f t="shared" si="4"/>
        <v/>
      </c>
      <c r="C83" s="143"/>
      <c r="D83" s="143"/>
      <c r="E83" s="144"/>
      <c r="F83" s="18" t="str">
        <f t="shared" si="5"/>
        <v/>
      </c>
      <c r="G83" s="18" t="str">
        <f t="shared" si="6"/>
        <v/>
      </c>
      <c r="H83" s="18" t="str">
        <f t="shared" si="7"/>
        <v/>
      </c>
      <c r="K83"/>
      <c r="L83"/>
      <c r="M83"/>
      <c r="N83"/>
    </row>
    <row r="84" spans="2:14" x14ac:dyDescent="0.25">
      <c r="B84" s="142" t="str">
        <f t="shared" si="4"/>
        <v/>
      </c>
      <c r="C84" s="143"/>
      <c r="D84" s="143"/>
      <c r="E84" s="144"/>
      <c r="F84" s="18" t="str">
        <f t="shared" si="5"/>
        <v/>
      </c>
      <c r="G84" s="18" t="str">
        <f t="shared" si="6"/>
        <v/>
      </c>
      <c r="H84" s="18" t="str">
        <f t="shared" si="7"/>
        <v/>
      </c>
      <c r="K84"/>
      <c r="L84"/>
      <c r="M84"/>
      <c r="N84"/>
    </row>
    <row r="85" spans="2:14" x14ac:dyDescent="0.25">
      <c r="B85" s="142" t="str">
        <f t="shared" si="4"/>
        <v/>
      </c>
      <c r="C85" s="143"/>
      <c r="D85" s="143"/>
      <c r="E85" s="144"/>
      <c r="F85" s="18" t="str">
        <f t="shared" si="5"/>
        <v/>
      </c>
      <c r="G85" s="18" t="str">
        <f t="shared" si="6"/>
        <v/>
      </c>
      <c r="H85" s="18" t="str">
        <f t="shared" si="7"/>
        <v/>
      </c>
      <c r="K85"/>
      <c r="L85"/>
      <c r="M85"/>
      <c r="N85"/>
    </row>
    <row r="86" spans="2:14" x14ac:dyDescent="0.25">
      <c r="B86" s="142" t="str">
        <f t="shared" si="4"/>
        <v/>
      </c>
      <c r="C86" s="143"/>
      <c r="D86" s="143"/>
      <c r="E86" s="144"/>
      <c r="F86" s="18" t="str">
        <f t="shared" si="5"/>
        <v/>
      </c>
      <c r="G86" s="18" t="str">
        <f t="shared" si="6"/>
        <v/>
      </c>
      <c r="H86" s="18" t="str">
        <f t="shared" si="7"/>
        <v/>
      </c>
      <c r="K86"/>
      <c r="L86"/>
      <c r="M86"/>
      <c r="N86"/>
    </row>
    <row r="87" spans="2:14" x14ac:dyDescent="0.25">
      <c r="B87" s="142" t="str">
        <f t="shared" si="4"/>
        <v/>
      </c>
      <c r="C87" s="143"/>
      <c r="D87" s="143"/>
      <c r="E87" s="144"/>
      <c r="F87" s="18" t="str">
        <f t="shared" si="5"/>
        <v/>
      </c>
      <c r="G87" s="18" t="str">
        <f t="shared" si="6"/>
        <v/>
      </c>
      <c r="H87" s="18" t="str">
        <f t="shared" si="7"/>
        <v/>
      </c>
      <c r="K87"/>
      <c r="L87"/>
      <c r="M87"/>
      <c r="N87"/>
    </row>
    <row r="88" spans="2:14" x14ac:dyDescent="0.25">
      <c r="B88" s="142" t="str">
        <f t="shared" si="4"/>
        <v/>
      </c>
      <c r="C88" s="143"/>
      <c r="D88" s="143"/>
      <c r="E88" s="144"/>
      <c r="F88" s="18" t="str">
        <f t="shared" si="5"/>
        <v/>
      </c>
      <c r="G88" s="18" t="str">
        <f t="shared" si="6"/>
        <v/>
      </c>
      <c r="H88" s="18" t="str">
        <f t="shared" si="7"/>
        <v/>
      </c>
      <c r="K88"/>
      <c r="L88"/>
      <c r="M88"/>
      <c r="N88"/>
    </row>
    <row r="89" spans="2:14" x14ac:dyDescent="0.25">
      <c r="B89" s="142" t="str">
        <f t="shared" si="4"/>
        <v/>
      </c>
      <c r="C89" s="143"/>
      <c r="D89" s="143"/>
      <c r="E89" s="144"/>
      <c r="F89" s="18" t="str">
        <f t="shared" si="5"/>
        <v/>
      </c>
      <c r="G89" s="18" t="str">
        <f t="shared" si="6"/>
        <v/>
      </c>
      <c r="H89" s="18" t="str">
        <f t="shared" si="7"/>
        <v/>
      </c>
      <c r="K89"/>
      <c r="L89"/>
      <c r="M89"/>
      <c r="N89"/>
    </row>
    <row r="90" spans="2:14" x14ac:dyDescent="0.25">
      <c r="B90" s="142" t="str">
        <f t="shared" si="4"/>
        <v/>
      </c>
      <c r="C90" s="143"/>
      <c r="D90" s="143"/>
      <c r="E90" s="144"/>
      <c r="F90" s="18" t="str">
        <f t="shared" si="5"/>
        <v/>
      </c>
      <c r="G90" s="18" t="str">
        <f t="shared" si="6"/>
        <v/>
      </c>
      <c r="H90" s="18" t="str">
        <f t="shared" si="7"/>
        <v/>
      </c>
      <c r="K90"/>
      <c r="L90"/>
      <c r="M90"/>
      <c r="N90"/>
    </row>
    <row r="91" spans="2:14" x14ac:dyDescent="0.25">
      <c r="B91" s="142" t="str">
        <f t="shared" si="4"/>
        <v/>
      </c>
      <c r="C91" s="143"/>
      <c r="D91" s="143"/>
      <c r="E91" s="144"/>
      <c r="F91" s="18" t="str">
        <f t="shared" si="5"/>
        <v/>
      </c>
      <c r="G91" s="18" t="str">
        <f t="shared" si="6"/>
        <v/>
      </c>
      <c r="H91" s="18" t="str">
        <f t="shared" si="7"/>
        <v/>
      </c>
      <c r="K91"/>
      <c r="L91"/>
      <c r="M91"/>
      <c r="N91"/>
    </row>
    <row r="92" spans="2:14" x14ac:dyDescent="0.25">
      <c r="B92" s="142" t="str">
        <f t="shared" si="4"/>
        <v/>
      </c>
      <c r="C92" s="143"/>
      <c r="D92" s="143"/>
      <c r="E92" s="144"/>
      <c r="F92" s="18" t="str">
        <f t="shared" si="5"/>
        <v/>
      </c>
      <c r="G92" s="18" t="str">
        <f t="shared" si="6"/>
        <v/>
      </c>
      <c r="H92" s="18" t="str">
        <f t="shared" si="7"/>
        <v/>
      </c>
      <c r="K92"/>
      <c r="L92"/>
      <c r="M92"/>
      <c r="N92"/>
    </row>
    <row r="93" spans="2:14" x14ac:dyDescent="0.25">
      <c r="B93" s="142" t="str">
        <f t="shared" si="4"/>
        <v/>
      </c>
      <c r="C93" s="143"/>
      <c r="D93" s="143"/>
      <c r="E93" s="144"/>
      <c r="F93" s="18" t="str">
        <f t="shared" si="5"/>
        <v/>
      </c>
      <c r="G93" s="18" t="str">
        <f t="shared" si="6"/>
        <v/>
      </c>
      <c r="H93" s="18" t="str">
        <f t="shared" si="7"/>
        <v/>
      </c>
      <c r="K93"/>
      <c r="L93"/>
      <c r="M93"/>
      <c r="N93"/>
    </row>
    <row r="94" spans="2:14" x14ac:dyDescent="0.25">
      <c r="B94" s="142" t="str">
        <f t="shared" si="4"/>
        <v/>
      </c>
      <c r="C94" s="143"/>
      <c r="D94" s="143"/>
      <c r="E94" s="144"/>
      <c r="F94" s="18" t="str">
        <f t="shared" si="5"/>
        <v/>
      </c>
      <c r="G94" s="18" t="str">
        <f t="shared" si="6"/>
        <v/>
      </c>
      <c r="H94" s="18" t="str">
        <f t="shared" si="7"/>
        <v/>
      </c>
      <c r="K94"/>
      <c r="L94"/>
      <c r="M94"/>
      <c r="N94"/>
    </row>
    <row r="95" spans="2:14" x14ac:dyDescent="0.25">
      <c r="B95" s="142" t="str">
        <f t="shared" si="4"/>
        <v/>
      </c>
      <c r="C95" s="143"/>
      <c r="D95" s="143"/>
      <c r="E95" s="144"/>
      <c r="F95" s="18" t="str">
        <f t="shared" si="5"/>
        <v/>
      </c>
      <c r="G95" s="18" t="str">
        <f t="shared" si="6"/>
        <v/>
      </c>
      <c r="H95" s="18" t="str">
        <f t="shared" si="7"/>
        <v/>
      </c>
      <c r="K95"/>
      <c r="L95"/>
      <c r="M95"/>
      <c r="N95"/>
    </row>
    <row r="96" spans="2:14" x14ac:dyDescent="0.25">
      <c r="B96" s="142" t="str">
        <f t="shared" si="4"/>
        <v/>
      </c>
      <c r="C96" s="143"/>
      <c r="D96" s="143"/>
      <c r="E96" s="144"/>
      <c r="F96" s="18" t="str">
        <f t="shared" si="5"/>
        <v/>
      </c>
      <c r="G96" s="18" t="str">
        <f t="shared" si="6"/>
        <v/>
      </c>
      <c r="H96" s="18" t="str">
        <f t="shared" si="7"/>
        <v/>
      </c>
      <c r="K96"/>
      <c r="L96"/>
      <c r="M96"/>
      <c r="N96"/>
    </row>
    <row r="97" spans="2:14" x14ac:dyDescent="0.25">
      <c r="B97" s="142" t="str">
        <f t="shared" si="4"/>
        <v/>
      </c>
      <c r="C97" s="143"/>
      <c r="D97" s="143"/>
      <c r="E97" s="144"/>
      <c r="F97" s="18" t="str">
        <f t="shared" si="5"/>
        <v/>
      </c>
      <c r="G97" s="18" t="str">
        <f t="shared" si="6"/>
        <v/>
      </c>
      <c r="H97" s="18" t="str">
        <f t="shared" si="7"/>
        <v/>
      </c>
      <c r="K97"/>
      <c r="L97"/>
      <c r="M97"/>
      <c r="N97"/>
    </row>
    <row r="98" spans="2:14" x14ac:dyDescent="0.25">
      <c r="B98" s="142" t="str">
        <f t="shared" si="4"/>
        <v/>
      </c>
      <c r="C98" s="143"/>
      <c r="D98" s="143"/>
      <c r="E98" s="144"/>
      <c r="F98" s="18" t="str">
        <f t="shared" si="5"/>
        <v/>
      </c>
      <c r="G98" s="18" t="str">
        <f t="shared" si="6"/>
        <v/>
      </c>
      <c r="H98" s="18" t="str">
        <f t="shared" si="7"/>
        <v/>
      </c>
      <c r="K98"/>
      <c r="L98"/>
      <c r="M98"/>
      <c r="N98"/>
    </row>
    <row r="99" spans="2:14" x14ac:dyDescent="0.25">
      <c r="B99" s="142" t="str">
        <f t="shared" si="4"/>
        <v/>
      </c>
      <c r="C99" s="143"/>
      <c r="D99" s="143"/>
      <c r="E99" s="144"/>
      <c r="F99" s="18" t="str">
        <f t="shared" si="5"/>
        <v/>
      </c>
      <c r="G99" s="18" t="str">
        <f t="shared" si="6"/>
        <v/>
      </c>
      <c r="H99" s="18" t="str">
        <f t="shared" si="7"/>
        <v/>
      </c>
      <c r="K99"/>
      <c r="L99"/>
      <c r="M99"/>
      <c r="N99"/>
    </row>
    <row r="100" spans="2:14" x14ac:dyDescent="0.25">
      <c r="B100" s="142" t="str">
        <f t="shared" si="4"/>
        <v/>
      </c>
      <c r="C100" s="143"/>
      <c r="D100" s="143"/>
      <c r="E100" s="144"/>
      <c r="F100" s="18" t="str">
        <f t="shared" si="5"/>
        <v/>
      </c>
      <c r="G100" s="18" t="str">
        <f t="shared" si="6"/>
        <v/>
      </c>
      <c r="H100" s="18" t="str">
        <f t="shared" si="7"/>
        <v/>
      </c>
      <c r="K100"/>
      <c r="L100"/>
      <c r="M100"/>
      <c r="N100"/>
    </row>
    <row r="101" spans="2:14" x14ac:dyDescent="0.25">
      <c r="B101" s="142" t="str">
        <f t="shared" si="4"/>
        <v/>
      </c>
      <c r="C101" s="143"/>
      <c r="D101" s="143"/>
      <c r="E101" s="144"/>
      <c r="F101" s="18" t="str">
        <f t="shared" si="5"/>
        <v/>
      </c>
      <c r="G101" s="18" t="str">
        <f t="shared" si="6"/>
        <v/>
      </c>
      <c r="H101" s="18" t="str">
        <f t="shared" si="7"/>
        <v/>
      </c>
      <c r="K101"/>
      <c r="L101"/>
      <c r="M101"/>
      <c r="N101"/>
    </row>
    <row r="102" spans="2:14" x14ac:dyDescent="0.25">
      <c r="B102" s="142" t="str">
        <f t="shared" ref="B102:B165" si="8">IF(K73="","",K73)</f>
        <v/>
      </c>
      <c r="C102" s="143"/>
      <c r="D102" s="143"/>
      <c r="E102" s="144"/>
      <c r="F102" s="18" t="str">
        <f t="shared" ref="F102:F165" si="9">IF(L73="","",L73)</f>
        <v/>
      </c>
      <c r="G102" s="18" t="str">
        <f t="shared" ref="G102:G165" si="10">IF(M73="","",M73)</f>
        <v/>
      </c>
      <c r="H102" s="18" t="str">
        <f t="shared" ref="H102:H165" si="11">IF(N73="","",N73)</f>
        <v/>
      </c>
      <c r="K102"/>
      <c r="L102"/>
      <c r="M102"/>
      <c r="N102"/>
    </row>
    <row r="103" spans="2:14" x14ac:dyDescent="0.25">
      <c r="B103" s="142" t="str">
        <f t="shared" si="8"/>
        <v/>
      </c>
      <c r="C103" s="143"/>
      <c r="D103" s="143"/>
      <c r="E103" s="144"/>
      <c r="F103" s="18" t="str">
        <f t="shared" si="9"/>
        <v/>
      </c>
      <c r="G103" s="18" t="str">
        <f t="shared" si="10"/>
        <v/>
      </c>
      <c r="H103" s="18" t="str">
        <f t="shared" si="11"/>
        <v/>
      </c>
      <c r="K103"/>
      <c r="L103"/>
      <c r="M103"/>
      <c r="N103"/>
    </row>
    <row r="104" spans="2:14" x14ac:dyDescent="0.25">
      <c r="B104" s="142" t="str">
        <f t="shared" si="8"/>
        <v/>
      </c>
      <c r="C104" s="143"/>
      <c r="D104" s="143"/>
      <c r="E104" s="144"/>
      <c r="F104" s="18" t="str">
        <f t="shared" si="9"/>
        <v/>
      </c>
      <c r="G104" s="18" t="str">
        <f t="shared" si="10"/>
        <v/>
      </c>
      <c r="H104" s="18" t="str">
        <f t="shared" si="11"/>
        <v/>
      </c>
      <c r="K104"/>
      <c r="L104"/>
      <c r="M104"/>
      <c r="N104"/>
    </row>
    <row r="105" spans="2:14" x14ac:dyDescent="0.25">
      <c r="B105" s="142" t="str">
        <f t="shared" si="8"/>
        <v/>
      </c>
      <c r="C105" s="143"/>
      <c r="D105" s="143"/>
      <c r="E105" s="144"/>
      <c r="F105" s="18" t="str">
        <f t="shared" si="9"/>
        <v/>
      </c>
      <c r="G105" s="18" t="str">
        <f t="shared" si="10"/>
        <v/>
      </c>
      <c r="H105" s="18" t="str">
        <f t="shared" si="11"/>
        <v/>
      </c>
      <c r="K105"/>
      <c r="L105"/>
      <c r="M105"/>
      <c r="N105"/>
    </row>
    <row r="106" spans="2:14" x14ac:dyDescent="0.25">
      <c r="B106" s="142" t="str">
        <f t="shared" si="8"/>
        <v/>
      </c>
      <c r="C106" s="143"/>
      <c r="D106" s="143"/>
      <c r="E106" s="144"/>
      <c r="F106" s="18" t="str">
        <f t="shared" si="9"/>
        <v/>
      </c>
      <c r="G106" s="18" t="str">
        <f t="shared" si="10"/>
        <v/>
      </c>
      <c r="H106" s="18" t="str">
        <f t="shared" si="11"/>
        <v/>
      </c>
      <c r="K106"/>
      <c r="L106"/>
      <c r="M106"/>
      <c r="N106"/>
    </row>
    <row r="107" spans="2:14" x14ac:dyDescent="0.25">
      <c r="B107" s="142" t="str">
        <f t="shared" si="8"/>
        <v/>
      </c>
      <c r="C107" s="143"/>
      <c r="D107" s="143"/>
      <c r="E107" s="144"/>
      <c r="F107" s="18" t="str">
        <f t="shared" si="9"/>
        <v/>
      </c>
      <c r="G107" s="18" t="str">
        <f t="shared" si="10"/>
        <v/>
      </c>
      <c r="H107" s="18" t="str">
        <f t="shared" si="11"/>
        <v/>
      </c>
      <c r="K107"/>
      <c r="L107"/>
      <c r="M107"/>
      <c r="N107"/>
    </row>
    <row r="108" spans="2:14" x14ac:dyDescent="0.25">
      <c r="B108" s="142" t="str">
        <f t="shared" si="8"/>
        <v/>
      </c>
      <c r="C108" s="143"/>
      <c r="D108" s="143"/>
      <c r="E108" s="144"/>
      <c r="F108" s="18" t="str">
        <f t="shared" si="9"/>
        <v/>
      </c>
      <c r="G108" s="18" t="str">
        <f t="shared" si="10"/>
        <v/>
      </c>
      <c r="H108" s="18" t="str">
        <f t="shared" si="11"/>
        <v/>
      </c>
      <c r="K108"/>
      <c r="L108"/>
      <c r="M108"/>
      <c r="N108"/>
    </row>
    <row r="109" spans="2:14" x14ac:dyDescent="0.25">
      <c r="B109" s="142" t="str">
        <f t="shared" si="8"/>
        <v/>
      </c>
      <c r="C109" s="143"/>
      <c r="D109" s="143"/>
      <c r="E109" s="144"/>
      <c r="F109" s="18" t="str">
        <f t="shared" si="9"/>
        <v/>
      </c>
      <c r="G109" s="18" t="str">
        <f t="shared" si="10"/>
        <v/>
      </c>
      <c r="H109" s="18" t="str">
        <f t="shared" si="11"/>
        <v/>
      </c>
      <c r="K109"/>
      <c r="L109"/>
      <c r="M109"/>
      <c r="N109"/>
    </row>
    <row r="110" spans="2:14" x14ac:dyDescent="0.25">
      <c r="B110" s="142" t="str">
        <f t="shared" si="8"/>
        <v/>
      </c>
      <c r="C110" s="143"/>
      <c r="D110" s="143"/>
      <c r="E110" s="144"/>
      <c r="F110" s="18" t="str">
        <f t="shared" si="9"/>
        <v/>
      </c>
      <c r="G110" s="18" t="str">
        <f t="shared" si="10"/>
        <v/>
      </c>
      <c r="H110" s="18" t="str">
        <f t="shared" si="11"/>
        <v/>
      </c>
      <c r="K110"/>
      <c r="L110"/>
      <c r="M110"/>
      <c r="N110"/>
    </row>
    <row r="111" spans="2:14" x14ac:dyDescent="0.25">
      <c r="B111" s="142" t="str">
        <f t="shared" si="8"/>
        <v/>
      </c>
      <c r="C111" s="143"/>
      <c r="D111" s="143"/>
      <c r="E111" s="144"/>
      <c r="F111" s="18" t="str">
        <f t="shared" si="9"/>
        <v/>
      </c>
      <c r="G111" s="18" t="str">
        <f t="shared" si="10"/>
        <v/>
      </c>
      <c r="H111" s="18" t="str">
        <f t="shared" si="11"/>
        <v/>
      </c>
      <c r="K111"/>
      <c r="L111"/>
      <c r="M111"/>
      <c r="N111"/>
    </row>
    <row r="112" spans="2:14" x14ac:dyDescent="0.25">
      <c r="B112" s="142" t="str">
        <f t="shared" si="8"/>
        <v/>
      </c>
      <c r="C112" s="143"/>
      <c r="D112" s="143"/>
      <c r="E112" s="144"/>
      <c r="F112" s="18" t="str">
        <f t="shared" si="9"/>
        <v/>
      </c>
      <c r="G112" s="18" t="str">
        <f t="shared" si="10"/>
        <v/>
      </c>
      <c r="H112" s="18" t="str">
        <f t="shared" si="11"/>
        <v/>
      </c>
      <c r="K112"/>
      <c r="L112"/>
      <c r="M112"/>
      <c r="N112"/>
    </row>
    <row r="113" spans="2:14" x14ac:dyDescent="0.25">
      <c r="B113" s="142" t="str">
        <f t="shared" si="8"/>
        <v/>
      </c>
      <c r="C113" s="143"/>
      <c r="D113" s="143"/>
      <c r="E113" s="144"/>
      <c r="F113" s="18" t="str">
        <f t="shared" si="9"/>
        <v/>
      </c>
      <c r="G113" s="18" t="str">
        <f t="shared" si="10"/>
        <v/>
      </c>
      <c r="H113" s="18" t="str">
        <f t="shared" si="11"/>
        <v/>
      </c>
      <c r="K113"/>
      <c r="L113"/>
      <c r="M113"/>
      <c r="N113"/>
    </row>
    <row r="114" spans="2:14" x14ac:dyDescent="0.25">
      <c r="B114" s="142" t="str">
        <f t="shared" si="8"/>
        <v/>
      </c>
      <c r="C114" s="143"/>
      <c r="D114" s="143"/>
      <c r="E114" s="144"/>
      <c r="F114" s="18" t="str">
        <f t="shared" si="9"/>
        <v/>
      </c>
      <c r="G114" s="18" t="str">
        <f t="shared" si="10"/>
        <v/>
      </c>
      <c r="H114" s="18" t="str">
        <f t="shared" si="11"/>
        <v/>
      </c>
      <c r="K114"/>
      <c r="L114"/>
      <c r="M114"/>
      <c r="N114"/>
    </row>
    <row r="115" spans="2:14" x14ac:dyDescent="0.25">
      <c r="B115" s="142" t="str">
        <f t="shared" si="8"/>
        <v/>
      </c>
      <c r="C115" s="143"/>
      <c r="D115" s="143"/>
      <c r="E115" s="144"/>
      <c r="F115" s="18" t="str">
        <f t="shared" si="9"/>
        <v/>
      </c>
      <c r="G115" s="18" t="str">
        <f t="shared" si="10"/>
        <v/>
      </c>
      <c r="H115" s="18" t="str">
        <f t="shared" si="11"/>
        <v/>
      </c>
      <c r="K115"/>
      <c r="L115"/>
      <c r="M115"/>
      <c r="N115"/>
    </row>
    <row r="116" spans="2:14" x14ac:dyDescent="0.25">
      <c r="B116" s="142" t="str">
        <f t="shared" si="8"/>
        <v/>
      </c>
      <c r="C116" s="143"/>
      <c r="D116" s="143"/>
      <c r="E116" s="144"/>
      <c r="F116" s="18" t="str">
        <f t="shared" si="9"/>
        <v/>
      </c>
      <c r="G116" s="18" t="str">
        <f t="shared" si="10"/>
        <v/>
      </c>
      <c r="H116" s="18" t="str">
        <f t="shared" si="11"/>
        <v/>
      </c>
      <c r="K116"/>
      <c r="L116"/>
      <c r="M116"/>
      <c r="N116"/>
    </row>
    <row r="117" spans="2:14" x14ac:dyDescent="0.25">
      <c r="B117" s="142" t="str">
        <f t="shared" si="8"/>
        <v/>
      </c>
      <c r="C117" s="143"/>
      <c r="D117" s="143"/>
      <c r="E117" s="144"/>
      <c r="F117" s="18" t="str">
        <f t="shared" si="9"/>
        <v/>
      </c>
      <c r="G117" s="18" t="str">
        <f t="shared" si="10"/>
        <v/>
      </c>
      <c r="H117" s="18" t="str">
        <f t="shared" si="11"/>
        <v/>
      </c>
      <c r="K117"/>
      <c r="L117"/>
      <c r="M117"/>
      <c r="N117"/>
    </row>
    <row r="118" spans="2:14" x14ac:dyDescent="0.25">
      <c r="B118" s="142" t="str">
        <f t="shared" si="8"/>
        <v/>
      </c>
      <c r="C118" s="143"/>
      <c r="D118" s="143"/>
      <c r="E118" s="144"/>
      <c r="F118" s="18" t="str">
        <f t="shared" si="9"/>
        <v/>
      </c>
      <c r="G118" s="18" t="str">
        <f t="shared" si="10"/>
        <v/>
      </c>
      <c r="H118" s="18" t="str">
        <f t="shared" si="11"/>
        <v/>
      </c>
      <c r="K118"/>
      <c r="L118"/>
      <c r="M118"/>
      <c r="N118"/>
    </row>
    <row r="119" spans="2:14" x14ac:dyDescent="0.25">
      <c r="B119" s="142" t="str">
        <f t="shared" si="8"/>
        <v/>
      </c>
      <c r="C119" s="143"/>
      <c r="D119" s="143"/>
      <c r="E119" s="144"/>
      <c r="F119" s="18" t="str">
        <f t="shared" si="9"/>
        <v/>
      </c>
      <c r="G119" s="18" t="str">
        <f t="shared" si="10"/>
        <v/>
      </c>
      <c r="H119" s="18" t="str">
        <f t="shared" si="11"/>
        <v/>
      </c>
      <c r="K119"/>
      <c r="L119"/>
      <c r="M119"/>
      <c r="N119"/>
    </row>
    <row r="120" spans="2:14" x14ac:dyDescent="0.25">
      <c r="B120" s="142" t="str">
        <f t="shared" si="8"/>
        <v/>
      </c>
      <c r="C120" s="143"/>
      <c r="D120" s="143"/>
      <c r="E120" s="144"/>
      <c r="F120" s="18" t="str">
        <f t="shared" si="9"/>
        <v/>
      </c>
      <c r="G120" s="18" t="str">
        <f t="shared" si="10"/>
        <v/>
      </c>
      <c r="H120" s="18" t="str">
        <f t="shared" si="11"/>
        <v/>
      </c>
      <c r="K120"/>
      <c r="L120"/>
      <c r="M120"/>
      <c r="N120"/>
    </row>
    <row r="121" spans="2:14" x14ac:dyDescent="0.25">
      <c r="B121" s="142" t="str">
        <f t="shared" si="8"/>
        <v/>
      </c>
      <c r="C121" s="143"/>
      <c r="D121" s="143"/>
      <c r="E121" s="144"/>
      <c r="F121" s="18" t="str">
        <f t="shared" si="9"/>
        <v/>
      </c>
      <c r="G121" s="18" t="str">
        <f t="shared" si="10"/>
        <v/>
      </c>
      <c r="H121" s="18" t="str">
        <f t="shared" si="11"/>
        <v/>
      </c>
      <c r="K121"/>
      <c r="L121"/>
      <c r="M121"/>
      <c r="N121"/>
    </row>
    <row r="122" spans="2:14" x14ac:dyDescent="0.25">
      <c r="B122" s="142" t="str">
        <f t="shared" si="8"/>
        <v/>
      </c>
      <c r="C122" s="143"/>
      <c r="D122" s="143"/>
      <c r="E122" s="144"/>
      <c r="F122" s="18" t="str">
        <f t="shared" si="9"/>
        <v/>
      </c>
      <c r="G122" s="18" t="str">
        <f t="shared" si="10"/>
        <v/>
      </c>
      <c r="H122" s="18" t="str">
        <f t="shared" si="11"/>
        <v/>
      </c>
      <c r="K122"/>
      <c r="L122"/>
      <c r="M122"/>
      <c r="N122"/>
    </row>
    <row r="123" spans="2:14" x14ac:dyDescent="0.25">
      <c r="B123" s="142" t="str">
        <f t="shared" si="8"/>
        <v/>
      </c>
      <c r="C123" s="143"/>
      <c r="D123" s="143"/>
      <c r="E123" s="144"/>
      <c r="F123" s="18" t="str">
        <f t="shared" si="9"/>
        <v/>
      </c>
      <c r="G123" s="18" t="str">
        <f t="shared" si="10"/>
        <v/>
      </c>
      <c r="H123" s="18" t="str">
        <f t="shared" si="11"/>
        <v/>
      </c>
      <c r="K123"/>
      <c r="L123"/>
      <c r="M123"/>
      <c r="N123"/>
    </row>
    <row r="124" spans="2:14" x14ac:dyDescent="0.25">
      <c r="B124" s="142" t="str">
        <f t="shared" si="8"/>
        <v/>
      </c>
      <c r="C124" s="143"/>
      <c r="D124" s="143"/>
      <c r="E124" s="144"/>
      <c r="F124" s="18" t="str">
        <f t="shared" si="9"/>
        <v/>
      </c>
      <c r="G124" s="18" t="str">
        <f t="shared" si="10"/>
        <v/>
      </c>
      <c r="H124" s="18" t="str">
        <f t="shared" si="11"/>
        <v/>
      </c>
      <c r="K124"/>
      <c r="L124"/>
      <c r="M124"/>
      <c r="N124"/>
    </row>
    <row r="125" spans="2:14" x14ac:dyDescent="0.25">
      <c r="B125" s="142" t="str">
        <f t="shared" si="8"/>
        <v/>
      </c>
      <c r="C125" s="143"/>
      <c r="D125" s="143"/>
      <c r="E125" s="144"/>
      <c r="F125" s="18" t="str">
        <f t="shared" si="9"/>
        <v/>
      </c>
      <c r="G125" s="18" t="str">
        <f t="shared" si="10"/>
        <v/>
      </c>
      <c r="H125" s="18" t="str">
        <f t="shared" si="11"/>
        <v/>
      </c>
      <c r="K125"/>
      <c r="L125"/>
      <c r="M125"/>
      <c r="N125"/>
    </row>
    <row r="126" spans="2:14" x14ac:dyDescent="0.25">
      <c r="B126" s="142" t="str">
        <f t="shared" si="8"/>
        <v/>
      </c>
      <c r="C126" s="143"/>
      <c r="D126" s="143"/>
      <c r="E126" s="144"/>
      <c r="F126" s="18" t="str">
        <f t="shared" si="9"/>
        <v/>
      </c>
      <c r="G126" s="18" t="str">
        <f t="shared" si="10"/>
        <v/>
      </c>
      <c r="H126" s="18" t="str">
        <f t="shared" si="11"/>
        <v/>
      </c>
      <c r="K126"/>
      <c r="L126"/>
      <c r="M126"/>
      <c r="N126"/>
    </row>
    <row r="127" spans="2:14" x14ac:dyDescent="0.25">
      <c r="B127" s="142" t="str">
        <f t="shared" si="8"/>
        <v/>
      </c>
      <c r="C127" s="143"/>
      <c r="D127" s="143"/>
      <c r="E127" s="144"/>
      <c r="F127" s="18" t="str">
        <f t="shared" si="9"/>
        <v/>
      </c>
      <c r="G127" s="18" t="str">
        <f t="shared" si="10"/>
        <v/>
      </c>
      <c r="H127" s="18" t="str">
        <f t="shared" si="11"/>
        <v/>
      </c>
      <c r="K127"/>
      <c r="L127"/>
      <c r="M127"/>
      <c r="N127"/>
    </row>
    <row r="128" spans="2:14" x14ac:dyDescent="0.25">
      <c r="B128" s="142" t="str">
        <f t="shared" si="8"/>
        <v/>
      </c>
      <c r="C128" s="143"/>
      <c r="D128" s="143"/>
      <c r="E128" s="144"/>
      <c r="F128" s="18" t="str">
        <f t="shared" si="9"/>
        <v/>
      </c>
      <c r="G128" s="18" t="str">
        <f t="shared" si="10"/>
        <v/>
      </c>
      <c r="H128" s="18" t="str">
        <f t="shared" si="11"/>
        <v/>
      </c>
      <c r="K128"/>
      <c r="L128"/>
      <c r="M128"/>
      <c r="N128"/>
    </row>
    <row r="129" spans="2:14" x14ac:dyDescent="0.25">
      <c r="B129" s="142" t="str">
        <f t="shared" si="8"/>
        <v/>
      </c>
      <c r="C129" s="143"/>
      <c r="D129" s="143"/>
      <c r="E129" s="144"/>
      <c r="F129" s="18" t="str">
        <f t="shared" si="9"/>
        <v/>
      </c>
      <c r="G129" s="18" t="str">
        <f t="shared" si="10"/>
        <v/>
      </c>
      <c r="H129" s="18" t="str">
        <f t="shared" si="11"/>
        <v/>
      </c>
      <c r="K129"/>
      <c r="L129"/>
      <c r="M129"/>
      <c r="N129"/>
    </row>
    <row r="130" spans="2:14" x14ac:dyDescent="0.25">
      <c r="B130" s="142" t="str">
        <f t="shared" si="8"/>
        <v/>
      </c>
      <c r="C130" s="143"/>
      <c r="D130" s="143"/>
      <c r="E130" s="144"/>
      <c r="F130" s="18" t="str">
        <f t="shared" si="9"/>
        <v/>
      </c>
      <c r="G130" s="18" t="str">
        <f t="shared" si="10"/>
        <v/>
      </c>
      <c r="H130" s="18" t="str">
        <f t="shared" si="11"/>
        <v/>
      </c>
      <c r="K130"/>
      <c r="L130"/>
      <c r="M130"/>
      <c r="N130"/>
    </row>
    <row r="131" spans="2:14" x14ac:dyDescent="0.25">
      <c r="B131" s="142" t="str">
        <f t="shared" si="8"/>
        <v/>
      </c>
      <c r="C131" s="143"/>
      <c r="D131" s="143"/>
      <c r="E131" s="144"/>
      <c r="F131" s="18" t="str">
        <f t="shared" si="9"/>
        <v/>
      </c>
      <c r="G131" s="18" t="str">
        <f t="shared" si="10"/>
        <v/>
      </c>
      <c r="H131" s="18" t="str">
        <f t="shared" si="11"/>
        <v/>
      </c>
      <c r="K131"/>
      <c r="L131"/>
      <c r="M131"/>
      <c r="N131"/>
    </row>
    <row r="132" spans="2:14" x14ac:dyDescent="0.25">
      <c r="B132" s="142" t="str">
        <f t="shared" si="8"/>
        <v/>
      </c>
      <c r="C132" s="143"/>
      <c r="D132" s="143"/>
      <c r="E132" s="144"/>
      <c r="F132" s="18" t="str">
        <f t="shared" si="9"/>
        <v/>
      </c>
      <c r="G132" s="18" t="str">
        <f t="shared" si="10"/>
        <v/>
      </c>
      <c r="H132" s="18" t="str">
        <f t="shared" si="11"/>
        <v/>
      </c>
      <c r="K132"/>
      <c r="L132"/>
      <c r="M132"/>
      <c r="N132"/>
    </row>
    <row r="133" spans="2:14" x14ac:dyDescent="0.25">
      <c r="B133" s="142" t="str">
        <f t="shared" si="8"/>
        <v/>
      </c>
      <c r="C133" s="143"/>
      <c r="D133" s="143"/>
      <c r="E133" s="144"/>
      <c r="F133" s="18" t="str">
        <f t="shared" si="9"/>
        <v/>
      </c>
      <c r="G133" s="18" t="str">
        <f t="shared" si="10"/>
        <v/>
      </c>
      <c r="H133" s="18" t="str">
        <f t="shared" si="11"/>
        <v/>
      </c>
      <c r="K133"/>
      <c r="L133"/>
      <c r="M133"/>
      <c r="N133"/>
    </row>
    <row r="134" spans="2:14" x14ac:dyDescent="0.25">
      <c r="B134" s="142" t="str">
        <f t="shared" si="8"/>
        <v/>
      </c>
      <c r="C134" s="143"/>
      <c r="D134" s="143"/>
      <c r="E134" s="144"/>
      <c r="F134" s="18" t="str">
        <f t="shared" si="9"/>
        <v/>
      </c>
      <c r="G134" s="18" t="str">
        <f t="shared" si="10"/>
        <v/>
      </c>
      <c r="H134" s="18" t="str">
        <f t="shared" si="11"/>
        <v/>
      </c>
      <c r="K134"/>
      <c r="L134"/>
      <c r="M134"/>
      <c r="N134"/>
    </row>
    <row r="135" spans="2:14" x14ac:dyDescent="0.25">
      <c r="B135" s="142" t="str">
        <f t="shared" si="8"/>
        <v/>
      </c>
      <c r="C135" s="143"/>
      <c r="D135" s="143"/>
      <c r="E135" s="144"/>
      <c r="F135" s="18" t="str">
        <f t="shared" si="9"/>
        <v/>
      </c>
      <c r="G135" s="18" t="str">
        <f t="shared" si="10"/>
        <v/>
      </c>
      <c r="H135" s="18" t="str">
        <f t="shared" si="11"/>
        <v/>
      </c>
      <c r="K135"/>
      <c r="L135"/>
      <c r="M135"/>
      <c r="N135"/>
    </row>
    <row r="136" spans="2:14" x14ac:dyDescent="0.25">
      <c r="B136" s="142" t="str">
        <f t="shared" si="8"/>
        <v/>
      </c>
      <c r="C136" s="143"/>
      <c r="D136" s="143"/>
      <c r="E136" s="144"/>
      <c r="F136" s="18" t="str">
        <f t="shared" si="9"/>
        <v/>
      </c>
      <c r="G136" s="18" t="str">
        <f t="shared" si="10"/>
        <v/>
      </c>
      <c r="H136" s="18" t="str">
        <f t="shared" si="11"/>
        <v/>
      </c>
      <c r="K136"/>
      <c r="L136"/>
      <c r="M136"/>
      <c r="N136"/>
    </row>
    <row r="137" spans="2:14" x14ac:dyDescent="0.25">
      <c r="B137" s="142" t="str">
        <f t="shared" si="8"/>
        <v/>
      </c>
      <c r="C137" s="143"/>
      <c r="D137" s="143"/>
      <c r="E137" s="144"/>
      <c r="F137" s="18" t="str">
        <f t="shared" si="9"/>
        <v/>
      </c>
      <c r="G137" s="18" t="str">
        <f t="shared" si="10"/>
        <v/>
      </c>
      <c r="H137" s="18" t="str">
        <f t="shared" si="11"/>
        <v/>
      </c>
      <c r="K137"/>
      <c r="L137"/>
      <c r="M137"/>
      <c r="N137"/>
    </row>
    <row r="138" spans="2:14" x14ac:dyDescent="0.25">
      <c r="B138" s="142" t="str">
        <f t="shared" si="8"/>
        <v/>
      </c>
      <c r="C138" s="143"/>
      <c r="D138" s="143"/>
      <c r="E138" s="144"/>
      <c r="F138" s="18" t="str">
        <f t="shared" si="9"/>
        <v/>
      </c>
      <c r="G138" s="18" t="str">
        <f t="shared" si="10"/>
        <v/>
      </c>
      <c r="H138" s="18" t="str">
        <f t="shared" si="11"/>
        <v/>
      </c>
      <c r="K138"/>
      <c r="L138"/>
      <c r="M138"/>
      <c r="N138"/>
    </row>
    <row r="139" spans="2:14" x14ac:dyDescent="0.25">
      <c r="B139" s="142" t="str">
        <f t="shared" si="8"/>
        <v/>
      </c>
      <c r="C139" s="143"/>
      <c r="D139" s="143"/>
      <c r="E139" s="144"/>
      <c r="F139" s="18" t="str">
        <f t="shared" si="9"/>
        <v/>
      </c>
      <c r="G139" s="18" t="str">
        <f t="shared" si="10"/>
        <v/>
      </c>
      <c r="H139" s="18" t="str">
        <f t="shared" si="11"/>
        <v/>
      </c>
      <c r="K139"/>
      <c r="L139"/>
      <c r="M139"/>
      <c r="N139"/>
    </row>
    <row r="140" spans="2:14" x14ac:dyDescent="0.25">
      <c r="B140" s="142" t="str">
        <f t="shared" si="8"/>
        <v/>
      </c>
      <c r="C140" s="143"/>
      <c r="D140" s="143"/>
      <c r="E140" s="144"/>
      <c r="F140" s="18" t="str">
        <f t="shared" si="9"/>
        <v/>
      </c>
      <c r="G140" s="18" t="str">
        <f t="shared" si="10"/>
        <v/>
      </c>
      <c r="H140" s="18" t="str">
        <f t="shared" si="11"/>
        <v/>
      </c>
    </row>
    <row r="141" spans="2:14" x14ac:dyDescent="0.25">
      <c r="B141" s="142" t="str">
        <f t="shared" si="8"/>
        <v/>
      </c>
      <c r="C141" s="143"/>
      <c r="D141" s="143"/>
      <c r="E141" s="144"/>
      <c r="F141" s="18" t="str">
        <f t="shared" si="9"/>
        <v/>
      </c>
      <c r="G141" s="18" t="str">
        <f t="shared" si="10"/>
        <v/>
      </c>
      <c r="H141" s="18" t="str">
        <f t="shared" si="11"/>
        <v/>
      </c>
    </row>
    <row r="142" spans="2:14" x14ac:dyDescent="0.25">
      <c r="B142" s="142" t="str">
        <f t="shared" si="8"/>
        <v/>
      </c>
      <c r="C142" s="143"/>
      <c r="D142" s="143"/>
      <c r="E142" s="144"/>
      <c r="F142" s="18" t="str">
        <f t="shared" si="9"/>
        <v/>
      </c>
      <c r="G142" s="18" t="str">
        <f t="shared" si="10"/>
        <v/>
      </c>
      <c r="H142" s="18" t="str">
        <f t="shared" si="11"/>
        <v/>
      </c>
    </row>
    <row r="143" spans="2:14" x14ac:dyDescent="0.25">
      <c r="B143" s="142" t="str">
        <f t="shared" si="8"/>
        <v/>
      </c>
      <c r="C143" s="143"/>
      <c r="D143" s="143"/>
      <c r="E143" s="144"/>
      <c r="F143" s="18" t="str">
        <f t="shared" si="9"/>
        <v/>
      </c>
      <c r="G143" s="18" t="str">
        <f t="shared" si="10"/>
        <v/>
      </c>
      <c r="H143" s="18" t="str">
        <f t="shared" si="11"/>
        <v/>
      </c>
    </row>
    <row r="144" spans="2:14" x14ac:dyDescent="0.25">
      <c r="B144" s="142" t="str">
        <f t="shared" si="8"/>
        <v/>
      </c>
      <c r="C144" s="143"/>
      <c r="D144" s="143"/>
      <c r="E144" s="144"/>
      <c r="F144" s="18" t="str">
        <f t="shared" si="9"/>
        <v/>
      </c>
      <c r="G144" s="18" t="str">
        <f t="shared" si="10"/>
        <v/>
      </c>
      <c r="H144" s="18" t="str">
        <f t="shared" si="11"/>
        <v/>
      </c>
    </row>
    <row r="145" spans="2:8" x14ac:dyDescent="0.25">
      <c r="B145" s="142" t="str">
        <f t="shared" si="8"/>
        <v/>
      </c>
      <c r="C145" s="143"/>
      <c r="D145" s="143"/>
      <c r="E145" s="144"/>
      <c r="F145" s="18" t="str">
        <f t="shared" si="9"/>
        <v/>
      </c>
      <c r="G145" s="18" t="str">
        <f t="shared" si="10"/>
        <v/>
      </c>
      <c r="H145" s="18" t="str">
        <f t="shared" si="11"/>
        <v/>
      </c>
    </row>
    <row r="146" spans="2:8" x14ac:dyDescent="0.25">
      <c r="B146" s="142" t="str">
        <f t="shared" si="8"/>
        <v/>
      </c>
      <c r="C146" s="143"/>
      <c r="D146" s="143"/>
      <c r="E146" s="144"/>
      <c r="F146" s="18" t="str">
        <f t="shared" si="9"/>
        <v/>
      </c>
      <c r="G146" s="18" t="str">
        <f t="shared" si="10"/>
        <v/>
      </c>
      <c r="H146" s="18" t="str">
        <f t="shared" si="11"/>
        <v/>
      </c>
    </row>
    <row r="147" spans="2:8" x14ac:dyDescent="0.25">
      <c r="B147" s="142" t="str">
        <f t="shared" si="8"/>
        <v/>
      </c>
      <c r="C147" s="143"/>
      <c r="D147" s="143"/>
      <c r="E147" s="144"/>
      <c r="F147" s="18" t="str">
        <f t="shared" si="9"/>
        <v/>
      </c>
      <c r="G147" s="18" t="str">
        <f t="shared" si="10"/>
        <v/>
      </c>
      <c r="H147" s="18" t="str">
        <f t="shared" si="11"/>
        <v/>
      </c>
    </row>
    <row r="148" spans="2:8" x14ac:dyDescent="0.25">
      <c r="B148" s="142" t="str">
        <f t="shared" si="8"/>
        <v/>
      </c>
      <c r="C148" s="143"/>
      <c r="D148" s="143"/>
      <c r="E148" s="144"/>
      <c r="F148" s="18" t="str">
        <f t="shared" si="9"/>
        <v/>
      </c>
      <c r="G148" s="18" t="str">
        <f t="shared" si="10"/>
        <v/>
      </c>
      <c r="H148" s="18" t="str">
        <f t="shared" si="11"/>
        <v/>
      </c>
    </row>
    <row r="149" spans="2:8" x14ac:dyDescent="0.25">
      <c r="B149" s="142" t="str">
        <f t="shared" si="8"/>
        <v/>
      </c>
      <c r="C149" s="143"/>
      <c r="D149" s="143"/>
      <c r="E149" s="144"/>
      <c r="F149" s="18" t="str">
        <f t="shared" si="9"/>
        <v/>
      </c>
      <c r="G149" s="18" t="str">
        <f t="shared" si="10"/>
        <v/>
      </c>
      <c r="H149" s="18" t="str">
        <f t="shared" si="11"/>
        <v/>
      </c>
    </row>
    <row r="150" spans="2:8" x14ac:dyDescent="0.25">
      <c r="B150" s="142" t="str">
        <f t="shared" si="8"/>
        <v/>
      </c>
      <c r="C150" s="143"/>
      <c r="D150" s="143"/>
      <c r="E150" s="144"/>
      <c r="F150" s="18" t="str">
        <f t="shared" si="9"/>
        <v/>
      </c>
      <c r="G150" s="18" t="str">
        <f t="shared" si="10"/>
        <v/>
      </c>
      <c r="H150" s="18" t="str">
        <f t="shared" si="11"/>
        <v/>
      </c>
    </row>
    <row r="151" spans="2:8" x14ac:dyDescent="0.25">
      <c r="B151" s="142" t="str">
        <f t="shared" si="8"/>
        <v/>
      </c>
      <c r="C151" s="143"/>
      <c r="D151" s="143"/>
      <c r="E151" s="144"/>
      <c r="F151" s="18" t="str">
        <f t="shared" si="9"/>
        <v/>
      </c>
      <c r="G151" s="18" t="str">
        <f t="shared" si="10"/>
        <v/>
      </c>
      <c r="H151" s="18" t="str">
        <f t="shared" si="11"/>
        <v/>
      </c>
    </row>
    <row r="152" spans="2:8" x14ac:dyDescent="0.25">
      <c r="B152" s="142" t="str">
        <f t="shared" si="8"/>
        <v/>
      </c>
      <c r="C152" s="143"/>
      <c r="D152" s="143"/>
      <c r="E152" s="144"/>
      <c r="F152" s="18" t="str">
        <f t="shared" si="9"/>
        <v/>
      </c>
      <c r="G152" s="18" t="str">
        <f t="shared" si="10"/>
        <v/>
      </c>
      <c r="H152" s="18" t="str">
        <f t="shared" si="11"/>
        <v/>
      </c>
    </row>
    <row r="153" spans="2:8" x14ac:dyDescent="0.25">
      <c r="B153" s="142" t="str">
        <f t="shared" si="8"/>
        <v/>
      </c>
      <c r="C153" s="143"/>
      <c r="D153" s="143"/>
      <c r="E153" s="144"/>
      <c r="F153" s="18" t="str">
        <f t="shared" si="9"/>
        <v/>
      </c>
      <c r="G153" s="18" t="str">
        <f t="shared" si="10"/>
        <v/>
      </c>
      <c r="H153" s="18" t="str">
        <f t="shared" si="11"/>
        <v/>
      </c>
    </row>
    <row r="154" spans="2:8" x14ac:dyDescent="0.25">
      <c r="B154" s="142" t="str">
        <f t="shared" si="8"/>
        <v/>
      </c>
      <c r="C154" s="143"/>
      <c r="D154" s="143"/>
      <c r="E154" s="144"/>
      <c r="F154" s="18" t="str">
        <f t="shared" si="9"/>
        <v/>
      </c>
      <c r="G154" s="18" t="str">
        <f t="shared" si="10"/>
        <v/>
      </c>
      <c r="H154" s="18" t="str">
        <f t="shared" si="11"/>
        <v/>
      </c>
    </row>
    <row r="155" spans="2:8" x14ac:dyDescent="0.25">
      <c r="B155" s="142" t="str">
        <f t="shared" si="8"/>
        <v/>
      </c>
      <c r="C155" s="143"/>
      <c r="D155" s="143"/>
      <c r="E155" s="144"/>
      <c r="F155" s="18" t="str">
        <f t="shared" si="9"/>
        <v/>
      </c>
      <c r="G155" s="18" t="str">
        <f t="shared" si="10"/>
        <v/>
      </c>
      <c r="H155" s="18" t="str">
        <f t="shared" si="11"/>
        <v/>
      </c>
    </row>
    <row r="156" spans="2:8" x14ac:dyDescent="0.25">
      <c r="B156" s="142" t="str">
        <f t="shared" si="8"/>
        <v/>
      </c>
      <c r="C156" s="143"/>
      <c r="D156" s="143"/>
      <c r="E156" s="144"/>
      <c r="F156" s="18" t="str">
        <f t="shared" si="9"/>
        <v/>
      </c>
      <c r="G156" s="18" t="str">
        <f t="shared" si="10"/>
        <v/>
      </c>
      <c r="H156" s="18" t="str">
        <f t="shared" si="11"/>
        <v/>
      </c>
    </row>
    <row r="157" spans="2:8" x14ac:dyDescent="0.25">
      <c r="B157" s="142" t="str">
        <f t="shared" si="8"/>
        <v/>
      </c>
      <c r="C157" s="143"/>
      <c r="D157" s="143"/>
      <c r="E157" s="144"/>
      <c r="F157" s="18" t="str">
        <f t="shared" si="9"/>
        <v/>
      </c>
      <c r="G157" s="18" t="str">
        <f t="shared" si="10"/>
        <v/>
      </c>
      <c r="H157" s="18" t="str">
        <f t="shared" si="11"/>
        <v/>
      </c>
    </row>
    <row r="158" spans="2:8" x14ac:dyDescent="0.25">
      <c r="B158" s="142" t="str">
        <f t="shared" si="8"/>
        <v/>
      </c>
      <c r="C158" s="143"/>
      <c r="D158" s="143"/>
      <c r="E158" s="144"/>
      <c r="F158" s="18" t="str">
        <f t="shared" si="9"/>
        <v/>
      </c>
      <c r="G158" s="18" t="str">
        <f t="shared" si="10"/>
        <v/>
      </c>
      <c r="H158" s="18" t="str">
        <f t="shared" si="11"/>
        <v/>
      </c>
    </row>
    <row r="159" spans="2:8" x14ac:dyDescent="0.25">
      <c r="B159" s="142" t="str">
        <f t="shared" si="8"/>
        <v/>
      </c>
      <c r="C159" s="143"/>
      <c r="D159" s="143"/>
      <c r="E159" s="144"/>
      <c r="F159" s="18" t="str">
        <f t="shared" si="9"/>
        <v/>
      </c>
      <c r="G159" s="18" t="str">
        <f t="shared" si="10"/>
        <v/>
      </c>
      <c r="H159" s="18" t="str">
        <f t="shared" si="11"/>
        <v/>
      </c>
    </row>
    <row r="160" spans="2:8" x14ac:dyDescent="0.25">
      <c r="B160" s="142" t="str">
        <f t="shared" si="8"/>
        <v/>
      </c>
      <c r="C160" s="143"/>
      <c r="D160" s="143"/>
      <c r="E160" s="144"/>
      <c r="F160" s="18" t="str">
        <f t="shared" si="9"/>
        <v/>
      </c>
      <c r="G160" s="18" t="str">
        <f t="shared" si="10"/>
        <v/>
      </c>
      <c r="H160" s="18" t="str">
        <f t="shared" si="11"/>
        <v/>
      </c>
    </row>
    <row r="161" spans="2:8" x14ac:dyDescent="0.25">
      <c r="B161" s="142" t="str">
        <f t="shared" si="8"/>
        <v/>
      </c>
      <c r="C161" s="143"/>
      <c r="D161" s="143"/>
      <c r="E161" s="144"/>
      <c r="F161" s="18" t="str">
        <f t="shared" si="9"/>
        <v/>
      </c>
      <c r="G161" s="18" t="str">
        <f t="shared" si="10"/>
        <v/>
      </c>
      <c r="H161" s="18" t="str">
        <f t="shared" si="11"/>
        <v/>
      </c>
    </row>
    <row r="162" spans="2:8" x14ac:dyDescent="0.25">
      <c r="B162" s="142" t="str">
        <f t="shared" si="8"/>
        <v/>
      </c>
      <c r="C162" s="143"/>
      <c r="D162" s="143"/>
      <c r="E162" s="144"/>
      <c r="F162" s="18" t="str">
        <f t="shared" si="9"/>
        <v/>
      </c>
      <c r="G162" s="18" t="str">
        <f t="shared" si="10"/>
        <v/>
      </c>
      <c r="H162" s="18" t="str">
        <f t="shared" si="11"/>
        <v/>
      </c>
    </row>
    <row r="163" spans="2:8" x14ac:dyDescent="0.25">
      <c r="B163" s="142" t="str">
        <f t="shared" si="8"/>
        <v/>
      </c>
      <c r="C163" s="143"/>
      <c r="D163" s="143"/>
      <c r="E163" s="144"/>
      <c r="F163" s="18" t="str">
        <f t="shared" si="9"/>
        <v/>
      </c>
      <c r="G163" s="18" t="str">
        <f t="shared" si="10"/>
        <v/>
      </c>
      <c r="H163" s="18" t="str">
        <f t="shared" si="11"/>
        <v/>
      </c>
    </row>
    <row r="164" spans="2:8" x14ac:dyDescent="0.25">
      <c r="B164" s="142" t="str">
        <f t="shared" si="8"/>
        <v/>
      </c>
      <c r="C164" s="143"/>
      <c r="D164" s="143"/>
      <c r="E164" s="144"/>
      <c r="F164" s="18" t="str">
        <f t="shared" si="9"/>
        <v/>
      </c>
      <c r="G164" s="18" t="str">
        <f t="shared" si="10"/>
        <v/>
      </c>
      <c r="H164" s="18" t="str">
        <f t="shared" si="11"/>
        <v/>
      </c>
    </row>
    <row r="165" spans="2:8" x14ac:dyDescent="0.25">
      <c r="B165" s="142" t="str">
        <f t="shared" si="8"/>
        <v/>
      </c>
      <c r="C165" s="143"/>
      <c r="D165" s="143"/>
      <c r="E165" s="144"/>
      <c r="F165" s="18" t="str">
        <f t="shared" si="9"/>
        <v/>
      </c>
      <c r="G165" s="18" t="str">
        <f t="shared" si="10"/>
        <v/>
      </c>
      <c r="H165" s="18" t="str">
        <f t="shared" si="11"/>
        <v/>
      </c>
    </row>
    <row r="166" spans="2:8" x14ac:dyDescent="0.25">
      <c r="B166" s="142" t="str">
        <f t="shared" ref="B166:B229" si="12">IF(K137="","",K137)</f>
        <v/>
      </c>
      <c r="C166" s="143"/>
      <c r="D166" s="143"/>
      <c r="E166" s="144"/>
      <c r="F166" s="18" t="str">
        <f t="shared" ref="F166:F229" si="13">IF(L137="","",L137)</f>
        <v/>
      </c>
      <c r="G166" s="18" t="str">
        <f t="shared" ref="G166:G229" si="14">IF(M137="","",M137)</f>
        <v/>
      </c>
      <c r="H166" s="18" t="str">
        <f t="shared" ref="H166:H229" si="15">IF(N137="","",N137)</f>
        <v/>
      </c>
    </row>
    <row r="167" spans="2:8" x14ac:dyDescent="0.25">
      <c r="B167" s="142" t="str">
        <f t="shared" si="12"/>
        <v/>
      </c>
      <c r="C167" s="143"/>
      <c r="D167" s="143"/>
      <c r="E167" s="144"/>
      <c r="F167" s="18" t="str">
        <f t="shared" si="13"/>
        <v/>
      </c>
      <c r="G167" s="18" t="str">
        <f t="shared" si="14"/>
        <v/>
      </c>
      <c r="H167" s="18" t="str">
        <f t="shared" si="15"/>
        <v/>
      </c>
    </row>
    <row r="168" spans="2:8" x14ac:dyDescent="0.25">
      <c r="B168" s="142" t="str">
        <f t="shared" si="12"/>
        <v/>
      </c>
      <c r="C168" s="143"/>
      <c r="D168" s="143"/>
      <c r="E168" s="144"/>
      <c r="F168" s="18" t="str">
        <f t="shared" si="13"/>
        <v/>
      </c>
      <c r="G168" s="18" t="str">
        <f t="shared" si="14"/>
        <v/>
      </c>
      <c r="H168" s="18" t="str">
        <f t="shared" si="15"/>
        <v/>
      </c>
    </row>
    <row r="169" spans="2:8" x14ac:dyDescent="0.25">
      <c r="B169" s="142" t="str">
        <f t="shared" si="12"/>
        <v/>
      </c>
      <c r="C169" s="143"/>
      <c r="D169" s="143"/>
      <c r="E169" s="144"/>
      <c r="F169" s="18" t="str">
        <f t="shared" si="13"/>
        <v/>
      </c>
      <c r="G169" s="18" t="str">
        <f t="shared" si="14"/>
        <v/>
      </c>
      <c r="H169" s="18" t="str">
        <f t="shared" si="15"/>
        <v/>
      </c>
    </row>
    <row r="170" spans="2:8" x14ac:dyDescent="0.25">
      <c r="B170" s="142" t="str">
        <f t="shared" si="12"/>
        <v/>
      </c>
      <c r="C170" s="143"/>
      <c r="D170" s="143"/>
      <c r="E170" s="144"/>
      <c r="F170" s="18" t="str">
        <f t="shared" si="13"/>
        <v/>
      </c>
      <c r="G170" s="18" t="str">
        <f t="shared" si="14"/>
        <v/>
      </c>
      <c r="H170" s="18" t="str">
        <f t="shared" si="15"/>
        <v/>
      </c>
    </row>
    <row r="171" spans="2:8" x14ac:dyDescent="0.25">
      <c r="B171" s="142" t="str">
        <f t="shared" si="12"/>
        <v/>
      </c>
      <c r="C171" s="143"/>
      <c r="D171" s="143"/>
      <c r="E171" s="144"/>
      <c r="F171" s="18" t="str">
        <f t="shared" si="13"/>
        <v/>
      </c>
      <c r="G171" s="18" t="str">
        <f t="shared" si="14"/>
        <v/>
      </c>
      <c r="H171" s="18" t="str">
        <f t="shared" si="15"/>
        <v/>
      </c>
    </row>
    <row r="172" spans="2:8" x14ac:dyDescent="0.25">
      <c r="B172" s="142" t="str">
        <f t="shared" si="12"/>
        <v/>
      </c>
      <c r="C172" s="143"/>
      <c r="D172" s="143"/>
      <c r="E172" s="144"/>
      <c r="F172" s="18" t="str">
        <f t="shared" si="13"/>
        <v/>
      </c>
      <c r="G172" s="18" t="str">
        <f t="shared" si="14"/>
        <v/>
      </c>
      <c r="H172" s="18" t="str">
        <f t="shared" si="15"/>
        <v/>
      </c>
    </row>
    <row r="173" spans="2:8" x14ac:dyDescent="0.25">
      <c r="B173" s="142" t="str">
        <f t="shared" si="12"/>
        <v/>
      </c>
      <c r="C173" s="143"/>
      <c r="D173" s="143"/>
      <c r="E173" s="144"/>
      <c r="F173" s="18" t="str">
        <f t="shared" si="13"/>
        <v/>
      </c>
      <c r="G173" s="18" t="str">
        <f t="shared" si="14"/>
        <v/>
      </c>
      <c r="H173" s="18" t="str">
        <f t="shared" si="15"/>
        <v/>
      </c>
    </row>
    <row r="174" spans="2:8" x14ac:dyDescent="0.25">
      <c r="B174" s="142" t="str">
        <f t="shared" si="12"/>
        <v/>
      </c>
      <c r="C174" s="143"/>
      <c r="D174" s="143"/>
      <c r="E174" s="144"/>
      <c r="F174" s="18" t="str">
        <f t="shared" si="13"/>
        <v/>
      </c>
      <c r="G174" s="18" t="str">
        <f t="shared" si="14"/>
        <v/>
      </c>
      <c r="H174" s="18" t="str">
        <f t="shared" si="15"/>
        <v/>
      </c>
    </row>
    <row r="175" spans="2:8" x14ac:dyDescent="0.25">
      <c r="B175" s="142" t="str">
        <f t="shared" si="12"/>
        <v/>
      </c>
      <c r="C175" s="143"/>
      <c r="D175" s="143"/>
      <c r="E175" s="144"/>
      <c r="F175" s="18" t="str">
        <f t="shared" si="13"/>
        <v/>
      </c>
      <c r="G175" s="18" t="str">
        <f t="shared" si="14"/>
        <v/>
      </c>
      <c r="H175" s="18" t="str">
        <f t="shared" si="15"/>
        <v/>
      </c>
    </row>
    <row r="176" spans="2:8" x14ac:dyDescent="0.25">
      <c r="B176" s="142" t="str">
        <f t="shared" si="12"/>
        <v/>
      </c>
      <c r="C176" s="143"/>
      <c r="D176" s="143"/>
      <c r="E176" s="144"/>
      <c r="F176" s="18" t="str">
        <f t="shared" si="13"/>
        <v/>
      </c>
      <c r="G176" s="18" t="str">
        <f t="shared" si="14"/>
        <v/>
      </c>
      <c r="H176" s="18" t="str">
        <f t="shared" si="15"/>
        <v/>
      </c>
    </row>
    <row r="177" spans="2:8" x14ac:dyDescent="0.25">
      <c r="B177" s="142" t="str">
        <f t="shared" si="12"/>
        <v/>
      </c>
      <c r="C177" s="143"/>
      <c r="D177" s="143"/>
      <c r="E177" s="144"/>
      <c r="F177" s="18" t="str">
        <f t="shared" si="13"/>
        <v/>
      </c>
      <c r="G177" s="18" t="str">
        <f t="shared" si="14"/>
        <v/>
      </c>
      <c r="H177" s="18" t="str">
        <f t="shared" si="15"/>
        <v/>
      </c>
    </row>
    <row r="178" spans="2:8" x14ac:dyDescent="0.25">
      <c r="B178" s="142" t="str">
        <f t="shared" si="12"/>
        <v/>
      </c>
      <c r="C178" s="143"/>
      <c r="D178" s="143"/>
      <c r="E178" s="144"/>
      <c r="F178" s="18" t="str">
        <f t="shared" si="13"/>
        <v/>
      </c>
      <c r="G178" s="18" t="str">
        <f t="shared" si="14"/>
        <v/>
      </c>
      <c r="H178" s="18" t="str">
        <f t="shared" si="15"/>
        <v/>
      </c>
    </row>
    <row r="179" spans="2:8" x14ac:dyDescent="0.25">
      <c r="B179" s="142" t="str">
        <f t="shared" si="12"/>
        <v/>
      </c>
      <c r="C179" s="143"/>
      <c r="D179" s="143"/>
      <c r="E179" s="144"/>
      <c r="F179" s="18" t="str">
        <f t="shared" si="13"/>
        <v/>
      </c>
      <c r="G179" s="18" t="str">
        <f t="shared" si="14"/>
        <v/>
      </c>
      <c r="H179" s="18" t="str">
        <f t="shared" si="15"/>
        <v/>
      </c>
    </row>
    <row r="180" spans="2:8" x14ac:dyDescent="0.25">
      <c r="B180" s="142" t="str">
        <f t="shared" si="12"/>
        <v/>
      </c>
      <c r="C180" s="143"/>
      <c r="D180" s="143"/>
      <c r="E180" s="144"/>
      <c r="F180" s="18" t="str">
        <f t="shared" si="13"/>
        <v/>
      </c>
      <c r="G180" s="18" t="str">
        <f t="shared" si="14"/>
        <v/>
      </c>
      <c r="H180" s="18" t="str">
        <f t="shared" si="15"/>
        <v/>
      </c>
    </row>
    <row r="181" spans="2:8" x14ac:dyDescent="0.25">
      <c r="B181" s="142" t="str">
        <f t="shared" si="12"/>
        <v/>
      </c>
      <c r="C181" s="143"/>
      <c r="D181" s="143"/>
      <c r="E181" s="144"/>
      <c r="F181" s="18" t="str">
        <f t="shared" si="13"/>
        <v/>
      </c>
      <c r="G181" s="18" t="str">
        <f t="shared" si="14"/>
        <v/>
      </c>
      <c r="H181" s="18" t="str">
        <f t="shared" si="15"/>
        <v/>
      </c>
    </row>
    <row r="182" spans="2:8" x14ac:dyDescent="0.25">
      <c r="B182" s="142" t="str">
        <f t="shared" si="12"/>
        <v/>
      </c>
      <c r="C182" s="143"/>
      <c r="D182" s="143"/>
      <c r="E182" s="144"/>
      <c r="F182" s="18" t="str">
        <f t="shared" si="13"/>
        <v/>
      </c>
      <c r="G182" s="18" t="str">
        <f t="shared" si="14"/>
        <v/>
      </c>
      <c r="H182" s="18" t="str">
        <f t="shared" si="15"/>
        <v/>
      </c>
    </row>
    <row r="183" spans="2:8" x14ac:dyDescent="0.25">
      <c r="B183" s="142" t="str">
        <f t="shared" si="12"/>
        <v/>
      </c>
      <c r="C183" s="143"/>
      <c r="D183" s="143"/>
      <c r="E183" s="144"/>
      <c r="F183" s="18" t="str">
        <f t="shared" si="13"/>
        <v/>
      </c>
      <c r="G183" s="18" t="str">
        <f t="shared" si="14"/>
        <v/>
      </c>
      <c r="H183" s="18" t="str">
        <f t="shared" si="15"/>
        <v/>
      </c>
    </row>
    <row r="184" spans="2:8" x14ac:dyDescent="0.25">
      <c r="B184" s="142" t="str">
        <f t="shared" si="12"/>
        <v/>
      </c>
      <c r="C184" s="143"/>
      <c r="D184" s="143"/>
      <c r="E184" s="144"/>
      <c r="F184" s="18" t="str">
        <f t="shared" si="13"/>
        <v/>
      </c>
      <c r="G184" s="18" t="str">
        <f t="shared" si="14"/>
        <v/>
      </c>
      <c r="H184" s="18" t="str">
        <f t="shared" si="15"/>
        <v/>
      </c>
    </row>
    <row r="185" spans="2:8" x14ac:dyDescent="0.25">
      <c r="B185" s="142" t="str">
        <f t="shared" si="12"/>
        <v/>
      </c>
      <c r="C185" s="143"/>
      <c r="D185" s="143"/>
      <c r="E185" s="144"/>
      <c r="F185" s="18" t="str">
        <f t="shared" si="13"/>
        <v/>
      </c>
      <c r="G185" s="18" t="str">
        <f t="shared" si="14"/>
        <v/>
      </c>
      <c r="H185" s="18" t="str">
        <f t="shared" si="15"/>
        <v/>
      </c>
    </row>
    <row r="186" spans="2:8" x14ac:dyDescent="0.25">
      <c r="B186" s="142" t="str">
        <f t="shared" si="12"/>
        <v/>
      </c>
      <c r="C186" s="143"/>
      <c r="D186" s="143"/>
      <c r="E186" s="144"/>
      <c r="F186" s="18" t="str">
        <f t="shared" si="13"/>
        <v/>
      </c>
      <c r="G186" s="18" t="str">
        <f t="shared" si="14"/>
        <v/>
      </c>
      <c r="H186" s="18" t="str">
        <f t="shared" si="15"/>
        <v/>
      </c>
    </row>
    <row r="187" spans="2:8" x14ac:dyDescent="0.25">
      <c r="B187" s="142" t="str">
        <f t="shared" si="12"/>
        <v/>
      </c>
      <c r="C187" s="143"/>
      <c r="D187" s="143"/>
      <c r="E187" s="144"/>
      <c r="F187" s="18" t="str">
        <f t="shared" si="13"/>
        <v/>
      </c>
      <c r="G187" s="18" t="str">
        <f t="shared" si="14"/>
        <v/>
      </c>
      <c r="H187" s="18" t="str">
        <f t="shared" si="15"/>
        <v/>
      </c>
    </row>
    <row r="188" spans="2:8" x14ac:dyDescent="0.25">
      <c r="B188" s="142" t="str">
        <f t="shared" si="12"/>
        <v/>
      </c>
      <c r="C188" s="143"/>
      <c r="D188" s="143"/>
      <c r="E188" s="144"/>
      <c r="F188" s="18" t="str">
        <f t="shared" si="13"/>
        <v/>
      </c>
      <c r="G188" s="18" t="str">
        <f t="shared" si="14"/>
        <v/>
      </c>
      <c r="H188" s="18" t="str">
        <f t="shared" si="15"/>
        <v/>
      </c>
    </row>
    <row r="189" spans="2:8" x14ac:dyDescent="0.25">
      <c r="B189" s="142" t="str">
        <f t="shared" si="12"/>
        <v/>
      </c>
      <c r="C189" s="143"/>
      <c r="D189" s="143"/>
      <c r="E189" s="144"/>
      <c r="F189" s="18" t="str">
        <f t="shared" si="13"/>
        <v/>
      </c>
      <c r="G189" s="18" t="str">
        <f t="shared" si="14"/>
        <v/>
      </c>
      <c r="H189" s="18" t="str">
        <f t="shared" si="15"/>
        <v/>
      </c>
    </row>
    <row r="190" spans="2:8" x14ac:dyDescent="0.25">
      <c r="B190" s="142" t="str">
        <f t="shared" si="12"/>
        <v/>
      </c>
      <c r="C190" s="143"/>
      <c r="D190" s="143"/>
      <c r="E190" s="144"/>
      <c r="F190" s="18" t="str">
        <f t="shared" si="13"/>
        <v/>
      </c>
      <c r="G190" s="18" t="str">
        <f t="shared" si="14"/>
        <v/>
      </c>
      <c r="H190" s="18" t="str">
        <f t="shared" si="15"/>
        <v/>
      </c>
    </row>
    <row r="191" spans="2:8" x14ac:dyDescent="0.25">
      <c r="B191" s="142" t="str">
        <f t="shared" si="12"/>
        <v/>
      </c>
      <c r="C191" s="143"/>
      <c r="D191" s="143"/>
      <c r="E191" s="144"/>
      <c r="F191" s="18" t="str">
        <f t="shared" si="13"/>
        <v/>
      </c>
      <c r="G191" s="18" t="str">
        <f t="shared" si="14"/>
        <v/>
      </c>
      <c r="H191" s="18" t="str">
        <f t="shared" si="15"/>
        <v/>
      </c>
    </row>
    <row r="192" spans="2:8" x14ac:dyDescent="0.25">
      <c r="B192" s="142" t="str">
        <f t="shared" si="12"/>
        <v/>
      </c>
      <c r="C192" s="143"/>
      <c r="D192" s="143"/>
      <c r="E192" s="144"/>
      <c r="F192" s="18" t="str">
        <f t="shared" si="13"/>
        <v/>
      </c>
      <c r="G192" s="18" t="str">
        <f t="shared" si="14"/>
        <v/>
      </c>
      <c r="H192" s="18" t="str">
        <f t="shared" si="15"/>
        <v/>
      </c>
    </row>
    <row r="193" spans="2:8" x14ac:dyDescent="0.25">
      <c r="B193" s="142" t="str">
        <f t="shared" si="12"/>
        <v/>
      </c>
      <c r="C193" s="143"/>
      <c r="D193" s="143"/>
      <c r="E193" s="144"/>
      <c r="F193" s="18" t="str">
        <f t="shared" si="13"/>
        <v/>
      </c>
      <c r="G193" s="18" t="str">
        <f t="shared" si="14"/>
        <v/>
      </c>
      <c r="H193" s="18" t="str">
        <f t="shared" si="15"/>
        <v/>
      </c>
    </row>
    <row r="194" spans="2:8" x14ac:dyDescent="0.25">
      <c r="B194" s="142" t="str">
        <f t="shared" si="12"/>
        <v/>
      </c>
      <c r="C194" s="143"/>
      <c r="D194" s="143"/>
      <c r="E194" s="144"/>
      <c r="F194" s="18" t="str">
        <f t="shared" si="13"/>
        <v/>
      </c>
      <c r="G194" s="18" t="str">
        <f t="shared" si="14"/>
        <v/>
      </c>
      <c r="H194" s="18" t="str">
        <f t="shared" si="15"/>
        <v/>
      </c>
    </row>
    <row r="195" spans="2:8" x14ac:dyDescent="0.25">
      <c r="B195" s="142" t="str">
        <f t="shared" si="12"/>
        <v/>
      </c>
      <c r="C195" s="143"/>
      <c r="D195" s="143"/>
      <c r="E195" s="144"/>
      <c r="F195" s="18" t="str">
        <f t="shared" si="13"/>
        <v/>
      </c>
      <c r="G195" s="18" t="str">
        <f t="shared" si="14"/>
        <v/>
      </c>
      <c r="H195" s="18" t="str">
        <f t="shared" si="15"/>
        <v/>
      </c>
    </row>
    <row r="196" spans="2:8" x14ac:dyDescent="0.25">
      <c r="B196" s="142" t="str">
        <f t="shared" si="12"/>
        <v/>
      </c>
      <c r="C196" s="143"/>
      <c r="D196" s="143"/>
      <c r="E196" s="144"/>
      <c r="F196" s="18" t="str">
        <f t="shared" si="13"/>
        <v/>
      </c>
      <c r="G196" s="18" t="str">
        <f t="shared" si="14"/>
        <v/>
      </c>
      <c r="H196" s="18" t="str">
        <f t="shared" si="15"/>
        <v/>
      </c>
    </row>
    <row r="197" spans="2:8" x14ac:dyDescent="0.25">
      <c r="B197" s="142" t="str">
        <f t="shared" si="12"/>
        <v/>
      </c>
      <c r="C197" s="143"/>
      <c r="D197" s="143"/>
      <c r="E197" s="144"/>
      <c r="F197" s="18" t="str">
        <f t="shared" si="13"/>
        <v/>
      </c>
      <c r="G197" s="18" t="str">
        <f t="shared" si="14"/>
        <v/>
      </c>
      <c r="H197" s="18" t="str">
        <f t="shared" si="15"/>
        <v/>
      </c>
    </row>
    <row r="198" spans="2:8" x14ac:dyDescent="0.25">
      <c r="B198" s="142" t="str">
        <f t="shared" si="12"/>
        <v/>
      </c>
      <c r="C198" s="143"/>
      <c r="D198" s="143"/>
      <c r="E198" s="144"/>
      <c r="F198" s="18" t="str">
        <f t="shared" si="13"/>
        <v/>
      </c>
      <c r="G198" s="18" t="str">
        <f t="shared" si="14"/>
        <v/>
      </c>
      <c r="H198" s="18" t="str">
        <f t="shared" si="15"/>
        <v/>
      </c>
    </row>
    <row r="199" spans="2:8" x14ac:dyDescent="0.25">
      <c r="B199" s="142" t="str">
        <f t="shared" si="12"/>
        <v/>
      </c>
      <c r="C199" s="143"/>
      <c r="D199" s="143"/>
      <c r="E199" s="144"/>
      <c r="F199" s="18" t="str">
        <f t="shared" si="13"/>
        <v/>
      </c>
      <c r="G199" s="18" t="str">
        <f t="shared" si="14"/>
        <v/>
      </c>
      <c r="H199" s="18" t="str">
        <f t="shared" si="15"/>
        <v/>
      </c>
    </row>
    <row r="200" spans="2:8" x14ac:dyDescent="0.25">
      <c r="B200" s="142" t="str">
        <f t="shared" si="12"/>
        <v/>
      </c>
      <c r="C200" s="143"/>
      <c r="D200" s="143"/>
      <c r="E200" s="144"/>
      <c r="F200" s="18" t="str">
        <f t="shared" si="13"/>
        <v/>
      </c>
      <c r="G200" s="18" t="str">
        <f t="shared" si="14"/>
        <v/>
      </c>
      <c r="H200" s="18" t="str">
        <f t="shared" si="15"/>
        <v/>
      </c>
    </row>
    <row r="201" spans="2:8" x14ac:dyDescent="0.25">
      <c r="B201" s="142" t="str">
        <f t="shared" si="12"/>
        <v/>
      </c>
      <c r="C201" s="143"/>
      <c r="D201" s="143"/>
      <c r="E201" s="144"/>
      <c r="F201" s="18" t="str">
        <f t="shared" si="13"/>
        <v/>
      </c>
      <c r="G201" s="18" t="str">
        <f t="shared" si="14"/>
        <v/>
      </c>
      <c r="H201" s="18" t="str">
        <f t="shared" si="15"/>
        <v/>
      </c>
    </row>
    <row r="202" spans="2:8" x14ac:dyDescent="0.25">
      <c r="B202" s="142" t="str">
        <f t="shared" si="12"/>
        <v/>
      </c>
      <c r="C202" s="143"/>
      <c r="D202" s="143"/>
      <c r="E202" s="144"/>
      <c r="F202" s="18" t="str">
        <f t="shared" si="13"/>
        <v/>
      </c>
      <c r="G202" s="18" t="str">
        <f t="shared" si="14"/>
        <v/>
      </c>
      <c r="H202" s="18" t="str">
        <f t="shared" si="15"/>
        <v/>
      </c>
    </row>
    <row r="203" spans="2:8" x14ac:dyDescent="0.25">
      <c r="B203" s="142" t="str">
        <f t="shared" si="12"/>
        <v/>
      </c>
      <c r="C203" s="143"/>
      <c r="D203" s="143"/>
      <c r="E203" s="144"/>
      <c r="F203" s="18" t="str">
        <f t="shared" si="13"/>
        <v/>
      </c>
      <c r="G203" s="18" t="str">
        <f t="shared" si="14"/>
        <v/>
      </c>
      <c r="H203" s="18" t="str">
        <f t="shared" si="15"/>
        <v/>
      </c>
    </row>
    <row r="204" spans="2:8" x14ac:dyDescent="0.25">
      <c r="B204" s="142" t="str">
        <f t="shared" si="12"/>
        <v/>
      </c>
      <c r="C204" s="143"/>
      <c r="D204" s="143"/>
      <c r="E204" s="144"/>
      <c r="F204" s="18" t="str">
        <f t="shared" si="13"/>
        <v/>
      </c>
      <c r="G204" s="18" t="str">
        <f t="shared" si="14"/>
        <v/>
      </c>
      <c r="H204" s="18" t="str">
        <f t="shared" si="15"/>
        <v/>
      </c>
    </row>
    <row r="205" spans="2:8" x14ac:dyDescent="0.25">
      <c r="B205" s="142" t="str">
        <f t="shared" si="12"/>
        <v/>
      </c>
      <c r="C205" s="143"/>
      <c r="D205" s="143"/>
      <c r="E205" s="144"/>
      <c r="F205" s="18" t="str">
        <f t="shared" si="13"/>
        <v/>
      </c>
      <c r="G205" s="18" t="str">
        <f t="shared" si="14"/>
        <v/>
      </c>
      <c r="H205" s="18" t="str">
        <f t="shared" si="15"/>
        <v/>
      </c>
    </row>
    <row r="206" spans="2:8" x14ac:dyDescent="0.25">
      <c r="B206" s="142" t="str">
        <f t="shared" si="12"/>
        <v/>
      </c>
      <c r="C206" s="143"/>
      <c r="D206" s="143"/>
      <c r="E206" s="144"/>
      <c r="F206" s="18" t="str">
        <f t="shared" si="13"/>
        <v/>
      </c>
      <c r="G206" s="18" t="str">
        <f t="shared" si="14"/>
        <v/>
      </c>
      <c r="H206" s="18" t="str">
        <f t="shared" si="15"/>
        <v/>
      </c>
    </row>
    <row r="207" spans="2:8" x14ac:dyDescent="0.25">
      <c r="B207" s="142" t="str">
        <f t="shared" si="12"/>
        <v/>
      </c>
      <c r="C207" s="143"/>
      <c r="D207" s="143"/>
      <c r="E207" s="144"/>
      <c r="F207" s="18" t="str">
        <f t="shared" si="13"/>
        <v/>
      </c>
      <c r="G207" s="18" t="str">
        <f t="shared" si="14"/>
        <v/>
      </c>
      <c r="H207" s="18" t="str">
        <f t="shared" si="15"/>
        <v/>
      </c>
    </row>
    <row r="208" spans="2:8" x14ac:dyDescent="0.25">
      <c r="B208" s="142" t="str">
        <f t="shared" si="12"/>
        <v/>
      </c>
      <c r="C208" s="143"/>
      <c r="D208" s="143"/>
      <c r="E208" s="144"/>
      <c r="F208" s="18" t="str">
        <f t="shared" si="13"/>
        <v/>
      </c>
      <c r="G208" s="18" t="str">
        <f t="shared" si="14"/>
        <v/>
      </c>
      <c r="H208" s="18" t="str">
        <f t="shared" si="15"/>
        <v/>
      </c>
    </row>
    <row r="209" spans="2:8" x14ac:dyDescent="0.25">
      <c r="B209" s="142" t="str">
        <f t="shared" si="12"/>
        <v/>
      </c>
      <c r="C209" s="143"/>
      <c r="D209" s="143"/>
      <c r="E209" s="144"/>
      <c r="F209" s="18" t="str">
        <f t="shared" si="13"/>
        <v/>
      </c>
      <c r="G209" s="18" t="str">
        <f t="shared" si="14"/>
        <v/>
      </c>
      <c r="H209" s="18" t="str">
        <f t="shared" si="15"/>
        <v/>
      </c>
    </row>
    <row r="210" spans="2:8" x14ac:dyDescent="0.25">
      <c r="B210" s="142" t="str">
        <f t="shared" si="12"/>
        <v/>
      </c>
      <c r="C210" s="143"/>
      <c r="D210" s="143"/>
      <c r="E210" s="144"/>
      <c r="F210" s="18" t="str">
        <f t="shared" si="13"/>
        <v/>
      </c>
      <c r="G210" s="18" t="str">
        <f t="shared" si="14"/>
        <v/>
      </c>
      <c r="H210" s="18" t="str">
        <f t="shared" si="15"/>
        <v/>
      </c>
    </row>
    <row r="211" spans="2:8" x14ac:dyDescent="0.25">
      <c r="B211" s="142" t="str">
        <f t="shared" si="12"/>
        <v/>
      </c>
      <c r="C211" s="143"/>
      <c r="D211" s="143"/>
      <c r="E211" s="144"/>
      <c r="F211" s="18" t="str">
        <f t="shared" si="13"/>
        <v/>
      </c>
      <c r="G211" s="18" t="str">
        <f t="shared" si="14"/>
        <v/>
      </c>
      <c r="H211" s="18" t="str">
        <f t="shared" si="15"/>
        <v/>
      </c>
    </row>
    <row r="212" spans="2:8" x14ac:dyDescent="0.25">
      <c r="B212" s="142" t="str">
        <f t="shared" si="12"/>
        <v/>
      </c>
      <c r="C212" s="143"/>
      <c r="D212" s="143"/>
      <c r="E212" s="144"/>
      <c r="F212" s="18" t="str">
        <f t="shared" si="13"/>
        <v/>
      </c>
      <c r="G212" s="18" t="str">
        <f t="shared" si="14"/>
        <v/>
      </c>
      <c r="H212" s="18" t="str">
        <f t="shared" si="15"/>
        <v/>
      </c>
    </row>
    <row r="213" spans="2:8" x14ac:dyDescent="0.25">
      <c r="B213" s="142" t="str">
        <f t="shared" si="12"/>
        <v/>
      </c>
      <c r="C213" s="143"/>
      <c r="D213" s="143"/>
      <c r="E213" s="144"/>
      <c r="F213" s="18" t="str">
        <f t="shared" si="13"/>
        <v/>
      </c>
      <c r="G213" s="18" t="str">
        <f t="shared" si="14"/>
        <v/>
      </c>
      <c r="H213" s="18" t="str">
        <f t="shared" si="15"/>
        <v/>
      </c>
    </row>
    <row r="214" spans="2:8" x14ac:dyDescent="0.25">
      <c r="B214" s="142" t="str">
        <f t="shared" si="12"/>
        <v/>
      </c>
      <c r="C214" s="143"/>
      <c r="D214" s="143"/>
      <c r="E214" s="144"/>
      <c r="F214" s="18" t="str">
        <f t="shared" si="13"/>
        <v/>
      </c>
      <c r="G214" s="18" t="str">
        <f t="shared" si="14"/>
        <v/>
      </c>
      <c r="H214" s="18" t="str">
        <f t="shared" si="15"/>
        <v/>
      </c>
    </row>
    <row r="215" spans="2:8" x14ac:dyDescent="0.25">
      <c r="B215" s="142" t="str">
        <f t="shared" si="12"/>
        <v/>
      </c>
      <c r="C215" s="143"/>
      <c r="D215" s="143"/>
      <c r="E215" s="144"/>
      <c r="F215" s="18" t="str">
        <f t="shared" si="13"/>
        <v/>
      </c>
      <c r="G215" s="18" t="str">
        <f t="shared" si="14"/>
        <v/>
      </c>
      <c r="H215" s="18" t="str">
        <f t="shared" si="15"/>
        <v/>
      </c>
    </row>
    <row r="216" spans="2:8" x14ac:dyDescent="0.25">
      <c r="B216" s="142" t="str">
        <f t="shared" si="12"/>
        <v/>
      </c>
      <c r="C216" s="143"/>
      <c r="D216" s="143"/>
      <c r="E216" s="144"/>
      <c r="F216" s="18" t="str">
        <f t="shared" si="13"/>
        <v/>
      </c>
      <c r="G216" s="18" t="str">
        <f t="shared" si="14"/>
        <v/>
      </c>
      <c r="H216" s="18" t="str">
        <f t="shared" si="15"/>
        <v/>
      </c>
    </row>
    <row r="217" spans="2:8" x14ac:dyDescent="0.25">
      <c r="B217" s="142" t="str">
        <f t="shared" si="12"/>
        <v/>
      </c>
      <c r="C217" s="143"/>
      <c r="D217" s="143"/>
      <c r="E217" s="144"/>
      <c r="F217" s="18" t="str">
        <f t="shared" si="13"/>
        <v/>
      </c>
      <c r="G217" s="18" t="str">
        <f t="shared" si="14"/>
        <v/>
      </c>
      <c r="H217" s="18" t="str">
        <f t="shared" si="15"/>
        <v/>
      </c>
    </row>
    <row r="218" spans="2:8" x14ac:dyDescent="0.25">
      <c r="B218" s="142" t="str">
        <f t="shared" si="12"/>
        <v/>
      </c>
      <c r="C218" s="143"/>
      <c r="D218" s="143"/>
      <c r="E218" s="144"/>
      <c r="F218" s="18" t="str">
        <f t="shared" si="13"/>
        <v/>
      </c>
      <c r="G218" s="18" t="str">
        <f t="shared" si="14"/>
        <v/>
      </c>
      <c r="H218" s="18" t="str">
        <f t="shared" si="15"/>
        <v/>
      </c>
    </row>
    <row r="219" spans="2:8" x14ac:dyDescent="0.25">
      <c r="B219" s="142" t="str">
        <f t="shared" si="12"/>
        <v/>
      </c>
      <c r="C219" s="143"/>
      <c r="D219" s="143"/>
      <c r="E219" s="144"/>
      <c r="F219" s="18" t="str">
        <f t="shared" si="13"/>
        <v/>
      </c>
      <c r="G219" s="18" t="str">
        <f t="shared" si="14"/>
        <v/>
      </c>
      <c r="H219" s="18" t="str">
        <f t="shared" si="15"/>
        <v/>
      </c>
    </row>
    <row r="220" spans="2:8" x14ac:dyDescent="0.25">
      <c r="B220" s="142" t="str">
        <f t="shared" si="12"/>
        <v/>
      </c>
      <c r="C220" s="143"/>
      <c r="D220" s="143"/>
      <c r="E220" s="144"/>
      <c r="F220" s="18" t="str">
        <f t="shared" si="13"/>
        <v/>
      </c>
      <c r="G220" s="18" t="str">
        <f t="shared" si="14"/>
        <v/>
      </c>
      <c r="H220" s="18" t="str">
        <f t="shared" si="15"/>
        <v/>
      </c>
    </row>
    <row r="221" spans="2:8" x14ac:dyDescent="0.25">
      <c r="B221" s="142" t="str">
        <f t="shared" si="12"/>
        <v/>
      </c>
      <c r="C221" s="143"/>
      <c r="D221" s="143"/>
      <c r="E221" s="144"/>
      <c r="F221" s="18" t="str">
        <f t="shared" si="13"/>
        <v/>
      </c>
      <c r="G221" s="18" t="str">
        <f t="shared" si="14"/>
        <v/>
      </c>
      <c r="H221" s="18" t="str">
        <f t="shared" si="15"/>
        <v/>
      </c>
    </row>
    <row r="222" spans="2:8" x14ac:dyDescent="0.25">
      <c r="B222" s="142" t="str">
        <f t="shared" si="12"/>
        <v/>
      </c>
      <c r="C222" s="143"/>
      <c r="D222" s="143"/>
      <c r="E222" s="144"/>
      <c r="F222" s="18" t="str">
        <f t="shared" si="13"/>
        <v/>
      </c>
      <c r="G222" s="18" t="str">
        <f t="shared" si="14"/>
        <v/>
      </c>
      <c r="H222" s="18" t="str">
        <f t="shared" si="15"/>
        <v/>
      </c>
    </row>
    <row r="223" spans="2:8" x14ac:dyDescent="0.25">
      <c r="B223" s="142" t="str">
        <f t="shared" si="12"/>
        <v/>
      </c>
      <c r="C223" s="143"/>
      <c r="D223" s="143"/>
      <c r="E223" s="144"/>
      <c r="F223" s="18" t="str">
        <f t="shared" si="13"/>
        <v/>
      </c>
      <c r="G223" s="18" t="str">
        <f t="shared" si="14"/>
        <v/>
      </c>
      <c r="H223" s="18" t="str">
        <f t="shared" si="15"/>
        <v/>
      </c>
    </row>
    <row r="224" spans="2:8" x14ac:dyDescent="0.25">
      <c r="B224" s="142" t="str">
        <f t="shared" si="12"/>
        <v/>
      </c>
      <c r="C224" s="143"/>
      <c r="D224" s="143"/>
      <c r="E224" s="144"/>
      <c r="F224" s="18" t="str">
        <f t="shared" si="13"/>
        <v/>
      </c>
      <c r="G224" s="18" t="str">
        <f t="shared" si="14"/>
        <v/>
      </c>
      <c r="H224" s="18" t="str">
        <f t="shared" si="15"/>
        <v/>
      </c>
    </row>
    <row r="225" spans="2:8" x14ac:dyDescent="0.25">
      <c r="B225" s="142" t="str">
        <f t="shared" si="12"/>
        <v/>
      </c>
      <c r="C225" s="143"/>
      <c r="D225" s="143"/>
      <c r="E225" s="144"/>
      <c r="F225" s="18" t="str">
        <f t="shared" si="13"/>
        <v/>
      </c>
      <c r="G225" s="18" t="str">
        <f t="shared" si="14"/>
        <v/>
      </c>
      <c r="H225" s="18" t="str">
        <f t="shared" si="15"/>
        <v/>
      </c>
    </row>
    <row r="226" spans="2:8" x14ac:dyDescent="0.25">
      <c r="B226" s="142" t="str">
        <f t="shared" si="12"/>
        <v/>
      </c>
      <c r="C226" s="143"/>
      <c r="D226" s="143"/>
      <c r="E226" s="144"/>
      <c r="F226" s="18" t="str">
        <f t="shared" si="13"/>
        <v/>
      </c>
      <c r="G226" s="18" t="str">
        <f t="shared" si="14"/>
        <v/>
      </c>
      <c r="H226" s="18" t="str">
        <f t="shared" si="15"/>
        <v/>
      </c>
    </row>
    <row r="227" spans="2:8" x14ac:dyDescent="0.25">
      <c r="B227" s="142" t="str">
        <f t="shared" si="12"/>
        <v/>
      </c>
      <c r="C227" s="143"/>
      <c r="D227" s="143"/>
      <c r="E227" s="144"/>
      <c r="F227" s="18" t="str">
        <f t="shared" si="13"/>
        <v/>
      </c>
      <c r="G227" s="18" t="str">
        <f t="shared" si="14"/>
        <v/>
      </c>
      <c r="H227" s="18" t="str">
        <f t="shared" si="15"/>
        <v/>
      </c>
    </row>
    <row r="228" spans="2:8" x14ac:dyDescent="0.25">
      <c r="B228" s="142" t="str">
        <f t="shared" si="12"/>
        <v/>
      </c>
      <c r="C228" s="143"/>
      <c r="D228" s="143"/>
      <c r="E228" s="144"/>
      <c r="F228" s="18" t="str">
        <f t="shared" si="13"/>
        <v/>
      </c>
      <c r="G228" s="18" t="str">
        <f t="shared" si="14"/>
        <v/>
      </c>
      <c r="H228" s="18" t="str">
        <f t="shared" si="15"/>
        <v/>
      </c>
    </row>
    <row r="229" spans="2:8" x14ac:dyDescent="0.25">
      <c r="B229" s="142" t="str">
        <f t="shared" si="12"/>
        <v/>
      </c>
      <c r="C229" s="143"/>
      <c r="D229" s="143"/>
      <c r="E229" s="144"/>
      <c r="F229" s="18" t="str">
        <f t="shared" si="13"/>
        <v/>
      </c>
      <c r="G229" s="18" t="str">
        <f t="shared" si="14"/>
        <v/>
      </c>
      <c r="H229" s="18" t="str">
        <f t="shared" si="15"/>
        <v/>
      </c>
    </row>
    <row r="230" spans="2:8" x14ac:dyDescent="0.25">
      <c r="B230" s="142" t="str">
        <f t="shared" ref="B230:B293" si="16">IF(K201="","",K201)</f>
        <v/>
      </c>
      <c r="C230" s="143"/>
      <c r="D230" s="143"/>
      <c r="E230" s="144"/>
      <c r="F230" s="18" t="str">
        <f t="shared" ref="F230:F293" si="17">IF(L201="","",L201)</f>
        <v/>
      </c>
      <c r="G230" s="18" t="str">
        <f t="shared" ref="G230:G293" si="18">IF(M201="","",M201)</f>
        <v/>
      </c>
      <c r="H230" s="18" t="str">
        <f t="shared" ref="H230:H293" si="19">IF(N201="","",N201)</f>
        <v/>
      </c>
    </row>
    <row r="231" spans="2:8" x14ac:dyDescent="0.25">
      <c r="B231" s="142" t="str">
        <f t="shared" si="16"/>
        <v/>
      </c>
      <c r="C231" s="143"/>
      <c r="D231" s="143"/>
      <c r="E231" s="144"/>
      <c r="F231" s="18" t="str">
        <f t="shared" si="17"/>
        <v/>
      </c>
      <c r="G231" s="18" t="str">
        <f t="shared" si="18"/>
        <v/>
      </c>
      <c r="H231" s="18" t="str">
        <f t="shared" si="19"/>
        <v/>
      </c>
    </row>
    <row r="232" spans="2:8" x14ac:dyDescent="0.25">
      <c r="B232" s="142" t="str">
        <f t="shared" si="16"/>
        <v/>
      </c>
      <c r="C232" s="143"/>
      <c r="D232" s="143"/>
      <c r="E232" s="144"/>
      <c r="F232" s="18" t="str">
        <f t="shared" si="17"/>
        <v/>
      </c>
      <c r="G232" s="18" t="str">
        <f t="shared" si="18"/>
        <v/>
      </c>
      <c r="H232" s="18" t="str">
        <f t="shared" si="19"/>
        <v/>
      </c>
    </row>
    <row r="233" spans="2:8" x14ac:dyDescent="0.25">
      <c r="B233" s="142" t="str">
        <f t="shared" si="16"/>
        <v/>
      </c>
      <c r="C233" s="143"/>
      <c r="D233" s="143"/>
      <c r="E233" s="144"/>
      <c r="F233" s="18" t="str">
        <f t="shared" si="17"/>
        <v/>
      </c>
      <c r="G233" s="18" t="str">
        <f t="shared" si="18"/>
        <v/>
      </c>
      <c r="H233" s="18" t="str">
        <f t="shared" si="19"/>
        <v/>
      </c>
    </row>
    <row r="234" spans="2:8" x14ac:dyDescent="0.25">
      <c r="B234" s="142" t="str">
        <f t="shared" si="16"/>
        <v/>
      </c>
      <c r="C234" s="143"/>
      <c r="D234" s="143"/>
      <c r="E234" s="144"/>
      <c r="F234" s="18" t="str">
        <f t="shared" si="17"/>
        <v/>
      </c>
      <c r="G234" s="18" t="str">
        <f t="shared" si="18"/>
        <v/>
      </c>
      <c r="H234" s="18" t="str">
        <f t="shared" si="19"/>
        <v/>
      </c>
    </row>
    <row r="235" spans="2:8" x14ac:dyDescent="0.25">
      <c r="B235" s="142" t="str">
        <f t="shared" si="16"/>
        <v/>
      </c>
      <c r="C235" s="143"/>
      <c r="D235" s="143"/>
      <c r="E235" s="144"/>
      <c r="F235" s="18" t="str">
        <f t="shared" si="17"/>
        <v/>
      </c>
      <c r="G235" s="18" t="str">
        <f t="shared" si="18"/>
        <v/>
      </c>
      <c r="H235" s="18" t="str">
        <f t="shared" si="19"/>
        <v/>
      </c>
    </row>
    <row r="236" spans="2:8" x14ac:dyDescent="0.25">
      <c r="B236" s="142" t="str">
        <f t="shared" si="16"/>
        <v/>
      </c>
      <c r="C236" s="143"/>
      <c r="D236" s="143"/>
      <c r="E236" s="144"/>
      <c r="F236" s="18" t="str">
        <f t="shared" si="17"/>
        <v/>
      </c>
      <c r="G236" s="18" t="str">
        <f t="shared" si="18"/>
        <v/>
      </c>
      <c r="H236" s="18" t="str">
        <f t="shared" si="19"/>
        <v/>
      </c>
    </row>
    <row r="237" spans="2:8" x14ac:dyDescent="0.25">
      <c r="B237" s="142" t="str">
        <f t="shared" si="16"/>
        <v/>
      </c>
      <c r="C237" s="143"/>
      <c r="D237" s="143"/>
      <c r="E237" s="144"/>
      <c r="F237" s="18" t="str">
        <f t="shared" si="17"/>
        <v/>
      </c>
      <c r="G237" s="18" t="str">
        <f t="shared" si="18"/>
        <v/>
      </c>
      <c r="H237" s="18" t="str">
        <f t="shared" si="19"/>
        <v/>
      </c>
    </row>
    <row r="238" spans="2:8" x14ac:dyDescent="0.25">
      <c r="B238" s="142" t="str">
        <f t="shared" si="16"/>
        <v/>
      </c>
      <c r="C238" s="143"/>
      <c r="D238" s="143"/>
      <c r="E238" s="144"/>
      <c r="F238" s="18" t="str">
        <f t="shared" si="17"/>
        <v/>
      </c>
      <c r="G238" s="18" t="str">
        <f t="shared" si="18"/>
        <v/>
      </c>
      <c r="H238" s="18" t="str">
        <f t="shared" si="19"/>
        <v/>
      </c>
    </row>
    <row r="239" spans="2:8" x14ac:dyDescent="0.25">
      <c r="B239" s="142" t="str">
        <f t="shared" si="16"/>
        <v/>
      </c>
      <c r="C239" s="143"/>
      <c r="D239" s="143"/>
      <c r="E239" s="144"/>
      <c r="F239" s="18" t="str">
        <f t="shared" si="17"/>
        <v/>
      </c>
      <c r="G239" s="18" t="str">
        <f t="shared" si="18"/>
        <v/>
      </c>
      <c r="H239" s="18" t="str">
        <f t="shared" si="19"/>
        <v/>
      </c>
    </row>
    <row r="240" spans="2:8" x14ac:dyDescent="0.25">
      <c r="B240" s="142" t="str">
        <f t="shared" si="16"/>
        <v/>
      </c>
      <c r="C240" s="143"/>
      <c r="D240" s="143"/>
      <c r="E240" s="144"/>
      <c r="F240" s="18" t="str">
        <f t="shared" si="17"/>
        <v/>
      </c>
      <c r="G240" s="18" t="str">
        <f t="shared" si="18"/>
        <v/>
      </c>
      <c r="H240" s="18" t="str">
        <f t="shared" si="19"/>
        <v/>
      </c>
    </row>
    <row r="241" spans="2:8" x14ac:dyDescent="0.25">
      <c r="B241" s="142" t="str">
        <f t="shared" si="16"/>
        <v/>
      </c>
      <c r="C241" s="143"/>
      <c r="D241" s="143"/>
      <c r="E241" s="144"/>
      <c r="F241" s="18" t="str">
        <f t="shared" si="17"/>
        <v/>
      </c>
      <c r="G241" s="18" t="str">
        <f t="shared" si="18"/>
        <v/>
      </c>
      <c r="H241" s="18" t="str">
        <f t="shared" si="19"/>
        <v/>
      </c>
    </row>
    <row r="242" spans="2:8" x14ac:dyDescent="0.25">
      <c r="B242" s="142" t="str">
        <f t="shared" si="16"/>
        <v/>
      </c>
      <c r="C242" s="143"/>
      <c r="D242" s="143"/>
      <c r="E242" s="144"/>
      <c r="F242" s="18" t="str">
        <f t="shared" si="17"/>
        <v/>
      </c>
      <c r="G242" s="18" t="str">
        <f t="shared" si="18"/>
        <v/>
      </c>
      <c r="H242" s="18" t="str">
        <f t="shared" si="19"/>
        <v/>
      </c>
    </row>
    <row r="243" spans="2:8" x14ac:dyDescent="0.25">
      <c r="B243" s="142" t="str">
        <f t="shared" si="16"/>
        <v/>
      </c>
      <c r="C243" s="143"/>
      <c r="D243" s="143"/>
      <c r="E243" s="144"/>
      <c r="F243" s="18" t="str">
        <f t="shared" si="17"/>
        <v/>
      </c>
      <c r="G243" s="18" t="str">
        <f t="shared" si="18"/>
        <v/>
      </c>
      <c r="H243" s="18" t="str">
        <f t="shared" si="19"/>
        <v/>
      </c>
    </row>
    <row r="244" spans="2:8" x14ac:dyDescent="0.25">
      <c r="B244" s="142" t="str">
        <f t="shared" si="16"/>
        <v/>
      </c>
      <c r="C244" s="143"/>
      <c r="D244" s="143"/>
      <c r="E244" s="144"/>
      <c r="F244" s="18" t="str">
        <f t="shared" si="17"/>
        <v/>
      </c>
      <c r="G244" s="18" t="str">
        <f t="shared" si="18"/>
        <v/>
      </c>
      <c r="H244" s="18" t="str">
        <f t="shared" si="19"/>
        <v/>
      </c>
    </row>
    <row r="245" spans="2:8" x14ac:dyDescent="0.25">
      <c r="B245" s="142" t="str">
        <f t="shared" si="16"/>
        <v/>
      </c>
      <c r="C245" s="143"/>
      <c r="D245" s="143"/>
      <c r="E245" s="144"/>
      <c r="F245" s="18" t="str">
        <f t="shared" si="17"/>
        <v/>
      </c>
      <c r="G245" s="18" t="str">
        <f t="shared" si="18"/>
        <v/>
      </c>
      <c r="H245" s="18" t="str">
        <f t="shared" si="19"/>
        <v/>
      </c>
    </row>
    <row r="246" spans="2:8" x14ac:dyDescent="0.25">
      <c r="B246" s="142" t="str">
        <f t="shared" si="16"/>
        <v/>
      </c>
      <c r="C246" s="143"/>
      <c r="D246" s="143"/>
      <c r="E246" s="144"/>
      <c r="F246" s="18" t="str">
        <f t="shared" si="17"/>
        <v/>
      </c>
      <c r="G246" s="18" t="str">
        <f t="shared" si="18"/>
        <v/>
      </c>
      <c r="H246" s="18" t="str">
        <f t="shared" si="19"/>
        <v/>
      </c>
    </row>
    <row r="247" spans="2:8" x14ac:dyDescent="0.25">
      <c r="B247" s="142" t="str">
        <f t="shared" si="16"/>
        <v/>
      </c>
      <c r="C247" s="143"/>
      <c r="D247" s="143"/>
      <c r="E247" s="144"/>
      <c r="F247" s="18" t="str">
        <f t="shared" si="17"/>
        <v/>
      </c>
      <c r="G247" s="18" t="str">
        <f t="shared" si="18"/>
        <v/>
      </c>
      <c r="H247" s="18" t="str">
        <f t="shared" si="19"/>
        <v/>
      </c>
    </row>
    <row r="248" spans="2:8" x14ac:dyDescent="0.25">
      <c r="B248" s="142" t="str">
        <f t="shared" si="16"/>
        <v/>
      </c>
      <c r="C248" s="143"/>
      <c r="D248" s="143"/>
      <c r="E248" s="144"/>
      <c r="F248" s="18" t="str">
        <f t="shared" si="17"/>
        <v/>
      </c>
      <c r="G248" s="18" t="str">
        <f t="shared" si="18"/>
        <v/>
      </c>
      <c r="H248" s="18" t="str">
        <f t="shared" si="19"/>
        <v/>
      </c>
    </row>
    <row r="249" spans="2:8" x14ac:dyDescent="0.25">
      <c r="B249" s="142" t="str">
        <f t="shared" si="16"/>
        <v/>
      </c>
      <c r="C249" s="143"/>
      <c r="D249" s="143"/>
      <c r="E249" s="144"/>
      <c r="F249" s="18" t="str">
        <f t="shared" si="17"/>
        <v/>
      </c>
      <c r="G249" s="18" t="str">
        <f t="shared" si="18"/>
        <v/>
      </c>
      <c r="H249" s="18" t="str">
        <f t="shared" si="19"/>
        <v/>
      </c>
    </row>
    <row r="250" spans="2:8" x14ac:dyDescent="0.25">
      <c r="B250" s="142" t="str">
        <f t="shared" si="16"/>
        <v/>
      </c>
      <c r="C250" s="143"/>
      <c r="D250" s="143"/>
      <c r="E250" s="144"/>
      <c r="F250" s="18" t="str">
        <f t="shared" si="17"/>
        <v/>
      </c>
      <c r="G250" s="18" t="str">
        <f t="shared" si="18"/>
        <v/>
      </c>
      <c r="H250" s="18" t="str">
        <f t="shared" si="19"/>
        <v/>
      </c>
    </row>
    <row r="251" spans="2:8" x14ac:dyDescent="0.25">
      <c r="B251" s="142" t="str">
        <f t="shared" si="16"/>
        <v/>
      </c>
      <c r="C251" s="143"/>
      <c r="D251" s="143"/>
      <c r="E251" s="144"/>
      <c r="F251" s="18" t="str">
        <f t="shared" si="17"/>
        <v/>
      </c>
      <c r="G251" s="18" t="str">
        <f t="shared" si="18"/>
        <v/>
      </c>
      <c r="H251" s="18" t="str">
        <f t="shared" si="19"/>
        <v/>
      </c>
    </row>
    <row r="252" spans="2:8" x14ac:dyDescent="0.25">
      <c r="B252" s="142" t="str">
        <f t="shared" si="16"/>
        <v/>
      </c>
      <c r="C252" s="143"/>
      <c r="D252" s="143"/>
      <c r="E252" s="144"/>
      <c r="F252" s="18" t="str">
        <f t="shared" si="17"/>
        <v/>
      </c>
      <c r="G252" s="18" t="str">
        <f t="shared" si="18"/>
        <v/>
      </c>
      <c r="H252" s="18" t="str">
        <f t="shared" si="19"/>
        <v/>
      </c>
    </row>
    <row r="253" spans="2:8" x14ac:dyDescent="0.25">
      <c r="B253" s="142" t="str">
        <f t="shared" si="16"/>
        <v/>
      </c>
      <c r="C253" s="143"/>
      <c r="D253" s="143"/>
      <c r="E253" s="144"/>
      <c r="F253" s="18" t="str">
        <f t="shared" si="17"/>
        <v/>
      </c>
      <c r="G253" s="18" t="str">
        <f t="shared" si="18"/>
        <v/>
      </c>
      <c r="H253" s="18" t="str">
        <f t="shared" si="19"/>
        <v/>
      </c>
    </row>
    <row r="254" spans="2:8" x14ac:dyDescent="0.25">
      <c r="B254" s="142" t="str">
        <f t="shared" si="16"/>
        <v/>
      </c>
      <c r="C254" s="143"/>
      <c r="D254" s="143"/>
      <c r="E254" s="144"/>
      <c r="F254" s="18" t="str">
        <f t="shared" si="17"/>
        <v/>
      </c>
      <c r="G254" s="18" t="str">
        <f t="shared" si="18"/>
        <v/>
      </c>
      <c r="H254" s="18" t="str">
        <f t="shared" si="19"/>
        <v/>
      </c>
    </row>
    <row r="255" spans="2:8" x14ac:dyDescent="0.25">
      <c r="B255" s="142" t="str">
        <f t="shared" si="16"/>
        <v/>
      </c>
      <c r="C255" s="143"/>
      <c r="D255" s="143"/>
      <c r="E255" s="144"/>
      <c r="F255" s="18" t="str">
        <f t="shared" si="17"/>
        <v/>
      </c>
      <c r="G255" s="18" t="str">
        <f t="shared" si="18"/>
        <v/>
      </c>
      <c r="H255" s="18" t="str">
        <f t="shared" si="19"/>
        <v/>
      </c>
    </row>
    <row r="256" spans="2:8" x14ac:dyDescent="0.25">
      <c r="B256" s="142" t="str">
        <f t="shared" si="16"/>
        <v/>
      </c>
      <c r="C256" s="143"/>
      <c r="D256" s="143"/>
      <c r="E256" s="144"/>
      <c r="F256" s="18" t="str">
        <f t="shared" si="17"/>
        <v/>
      </c>
      <c r="G256" s="18" t="str">
        <f t="shared" si="18"/>
        <v/>
      </c>
      <c r="H256" s="18" t="str">
        <f t="shared" si="19"/>
        <v/>
      </c>
    </row>
    <row r="257" spans="2:8" x14ac:dyDescent="0.25">
      <c r="B257" s="142" t="str">
        <f t="shared" si="16"/>
        <v/>
      </c>
      <c r="C257" s="143"/>
      <c r="D257" s="143"/>
      <c r="E257" s="144"/>
      <c r="F257" s="18" t="str">
        <f t="shared" si="17"/>
        <v/>
      </c>
      <c r="G257" s="18" t="str">
        <f t="shared" si="18"/>
        <v/>
      </c>
      <c r="H257" s="18" t="str">
        <f t="shared" si="19"/>
        <v/>
      </c>
    </row>
    <row r="258" spans="2:8" x14ac:dyDescent="0.25">
      <c r="B258" s="142" t="str">
        <f t="shared" si="16"/>
        <v/>
      </c>
      <c r="C258" s="143"/>
      <c r="D258" s="143"/>
      <c r="E258" s="144"/>
      <c r="F258" s="18" t="str">
        <f t="shared" si="17"/>
        <v/>
      </c>
      <c r="G258" s="18" t="str">
        <f t="shared" si="18"/>
        <v/>
      </c>
      <c r="H258" s="18" t="str">
        <f t="shared" si="19"/>
        <v/>
      </c>
    </row>
    <row r="259" spans="2:8" x14ac:dyDescent="0.25">
      <c r="B259" s="142" t="str">
        <f t="shared" si="16"/>
        <v/>
      </c>
      <c r="C259" s="143"/>
      <c r="D259" s="143"/>
      <c r="E259" s="144"/>
      <c r="F259" s="18" t="str">
        <f t="shared" si="17"/>
        <v/>
      </c>
      <c r="G259" s="18" t="str">
        <f t="shared" si="18"/>
        <v/>
      </c>
      <c r="H259" s="18" t="str">
        <f t="shared" si="19"/>
        <v/>
      </c>
    </row>
    <row r="260" spans="2:8" x14ac:dyDescent="0.25">
      <c r="B260" s="142" t="str">
        <f t="shared" si="16"/>
        <v/>
      </c>
      <c r="C260" s="143"/>
      <c r="D260" s="143"/>
      <c r="E260" s="144"/>
      <c r="F260" s="18" t="str">
        <f t="shared" si="17"/>
        <v/>
      </c>
      <c r="G260" s="18" t="str">
        <f t="shared" si="18"/>
        <v/>
      </c>
      <c r="H260" s="18" t="str">
        <f t="shared" si="19"/>
        <v/>
      </c>
    </row>
    <row r="261" spans="2:8" x14ac:dyDescent="0.25">
      <c r="B261" s="142" t="str">
        <f t="shared" si="16"/>
        <v/>
      </c>
      <c r="C261" s="143"/>
      <c r="D261" s="143"/>
      <c r="E261" s="144"/>
      <c r="F261" s="18" t="str">
        <f t="shared" si="17"/>
        <v/>
      </c>
      <c r="G261" s="18" t="str">
        <f t="shared" si="18"/>
        <v/>
      </c>
      <c r="H261" s="18" t="str">
        <f t="shared" si="19"/>
        <v/>
      </c>
    </row>
    <row r="262" spans="2:8" x14ac:dyDescent="0.25">
      <c r="B262" s="142" t="str">
        <f t="shared" si="16"/>
        <v/>
      </c>
      <c r="C262" s="143"/>
      <c r="D262" s="143"/>
      <c r="E262" s="144"/>
      <c r="F262" s="18" t="str">
        <f t="shared" si="17"/>
        <v/>
      </c>
      <c r="G262" s="18" t="str">
        <f t="shared" si="18"/>
        <v/>
      </c>
      <c r="H262" s="18" t="str">
        <f t="shared" si="19"/>
        <v/>
      </c>
    </row>
    <row r="263" spans="2:8" x14ac:dyDescent="0.25">
      <c r="B263" s="142" t="str">
        <f t="shared" si="16"/>
        <v/>
      </c>
      <c r="C263" s="143"/>
      <c r="D263" s="143"/>
      <c r="E263" s="144"/>
      <c r="F263" s="18" t="str">
        <f t="shared" si="17"/>
        <v/>
      </c>
      <c r="G263" s="18" t="str">
        <f t="shared" si="18"/>
        <v/>
      </c>
      <c r="H263" s="18" t="str">
        <f t="shared" si="19"/>
        <v/>
      </c>
    </row>
    <row r="264" spans="2:8" x14ac:dyDescent="0.25">
      <c r="B264" s="142" t="str">
        <f t="shared" si="16"/>
        <v/>
      </c>
      <c r="C264" s="143"/>
      <c r="D264" s="143"/>
      <c r="E264" s="144"/>
      <c r="F264" s="18" t="str">
        <f t="shared" si="17"/>
        <v/>
      </c>
      <c r="G264" s="18" t="str">
        <f t="shared" si="18"/>
        <v/>
      </c>
      <c r="H264" s="18" t="str">
        <f t="shared" si="19"/>
        <v/>
      </c>
    </row>
    <row r="265" spans="2:8" x14ac:dyDescent="0.25">
      <c r="B265" s="142" t="str">
        <f t="shared" si="16"/>
        <v/>
      </c>
      <c r="C265" s="143"/>
      <c r="D265" s="143"/>
      <c r="E265" s="144"/>
      <c r="F265" s="18" t="str">
        <f t="shared" si="17"/>
        <v/>
      </c>
      <c r="G265" s="18" t="str">
        <f t="shared" si="18"/>
        <v/>
      </c>
      <c r="H265" s="18" t="str">
        <f t="shared" si="19"/>
        <v/>
      </c>
    </row>
    <row r="266" spans="2:8" x14ac:dyDescent="0.25">
      <c r="B266" s="142" t="str">
        <f t="shared" si="16"/>
        <v/>
      </c>
      <c r="C266" s="143"/>
      <c r="D266" s="143"/>
      <c r="E266" s="144"/>
      <c r="F266" s="18" t="str">
        <f t="shared" si="17"/>
        <v/>
      </c>
      <c r="G266" s="18" t="str">
        <f t="shared" si="18"/>
        <v/>
      </c>
      <c r="H266" s="18" t="str">
        <f t="shared" si="19"/>
        <v/>
      </c>
    </row>
    <row r="267" spans="2:8" x14ac:dyDescent="0.25">
      <c r="B267" s="142" t="str">
        <f t="shared" si="16"/>
        <v/>
      </c>
      <c r="C267" s="143"/>
      <c r="D267" s="143"/>
      <c r="E267" s="144"/>
      <c r="F267" s="18" t="str">
        <f t="shared" si="17"/>
        <v/>
      </c>
      <c r="G267" s="18" t="str">
        <f t="shared" si="18"/>
        <v/>
      </c>
      <c r="H267" s="18" t="str">
        <f t="shared" si="19"/>
        <v/>
      </c>
    </row>
    <row r="268" spans="2:8" x14ac:dyDescent="0.25">
      <c r="B268" s="142" t="str">
        <f t="shared" si="16"/>
        <v/>
      </c>
      <c r="C268" s="143"/>
      <c r="D268" s="143"/>
      <c r="E268" s="144"/>
      <c r="F268" s="18" t="str">
        <f t="shared" si="17"/>
        <v/>
      </c>
      <c r="G268" s="18" t="str">
        <f t="shared" si="18"/>
        <v/>
      </c>
      <c r="H268" s="18" t="str">
        <f t="shared" si="19"/>
        <v/>
      </c>
    </row>
    <row r="269" spans="2:8" x14ac:dyDescent="0.25">
      <c r="B269" s="142" t="str">
        <f t="shared" si="16"/>
        <v/>
      </c>
      <c r="C269" s="143"/>
      <c r="D269" s="143"/>
      <c r="E269" s="144"/>
      <c r="F269" s="18" t="str">
        <f t="shared" si="17"/>
        <v/>
      </c>
      <c r="G269" s="18" t="str">
        <f t="shared" si="18"/>
        <v/>
      </c>
      <c r="H269" s="18" t="str">
        <f t="shared" si="19"/>
        <v/>
      </c>
    </row>
    <row r="270" spans="2:8" x14ac:dyDescent="0.25">
      <c r="B270" s="142" t="str">
        <f t="shared" si="16"/>
        <v/>
      </c>
      <c r="C270" s="143"/>
      <c r="D270" s="143"/>
      <c r="E270" s="144"/>
      <c r="F270" s="18" t="str">
        <f t="shared" si="17"/>
        <v/>
      </c>
      <c r="G270" s="18" t="str">
        <f t="shared" si="18"/>
        <v/>
      </c>
      <c r="H270" s="18" t="str">
        <f t="shared" si="19"/>
        <v/>
      </c>
    </row>
    <row r="271" spans="2:8" x14ac:dyDescent="0.25">
      <c r="B271" s="142" t="str">
        <f t="shared" si="16"/>
        <v/>
      </c>
      <c r="C271" s="143"/>
      <c r="D271" s="143"/>
      <c r="E271" s="144"/>
      <c r="F271" s="18" t="str">
        <f t="shared" si="17"/>
        <v/>
      </c>
      <c r="G271" s="18" t="str">
        <f t="shared" si="18"/>
        <v/>
      </c>
      <c r="H271" s="18" t="str">
        <f t="shared" si="19"/>
        <v/>
      </c>
    </row>
    <row r="272" spans="2:8" x14ac:dyDescent="0.25">
      <c r="B272" s="142" t="str">
        <f t="shared" si="16"/>
        <v/>
      </c>
      <c r="C272" s="143"/>
      <c r="D272" s="143"/>
      <c r="E272" s="144"/>
      <c r="F272" s="18" t="str">
        <f t="shared" si="17"/>
        <v/>
      </c>
      <c r="G272" s="18" t="str">
        <f t="shared" si="18"/>
        <v/>
      </c>
      <c r="H272" s="18" t="str">
        <f t="shared" si="19"/>
        <v/>
      </c>
    </row>
    <row r="273" spans="2:8" x14ac:dyDescent="0.25">
      <c r="B273" s="142" t="str">
        <f t="shared" si="16"/>
        <v/>
      </c>
      <c r="C273" s="143"/>
      <c r="D273" s="143"/>
      <c r="E273" s="144"/>
      <c r="F273" s="18" t="str">
        <f t="shared" si="17"/>
        <v/>
      </c>
      <c r="G273" s="18" t="str">
        <f t="shared" si="18"/>
        <v/>
      </c>
      <c r="H273" s="18" t="str">
        <f t="shared" si="19"/>
        <v/>
      </c>
    </row>
    <row r="274" spans="2:8" x14ac:dyDescent="0.25">
      <c r="B274" s="142" t="str">
        <f t="shared" si="16"/>
        <v/>
      </c>
      <c r="C274" s="143"/>
      <c r="D274" s="143"/>
      <c r="E274" s="144"/>
      <c r="F274" s="18" t="str">
        <f t="shared" si="17"/>
        <v/>
      </c>
      <c r="G274" s="18" t="str">
        <f t="shared" si="18"/>
        <v/>
      </c>
      <c r="H274" s="18" t="str">
        <f t="shared" si="19"/>
        <v/>
      </c>
    </row>
    <row r="275" spans="2:8" x14ac:dyDescent="0.25">
      <c r="B275" s="142" t="str">
        <f t="shared" si="16"/>
        <v/>
      </c>
      <c r="C275" s="143"/>
      <c r="D275" s="143"/>
      <c r="E275" s="144"/>
      <c r="F275" s="18" t="str">
        <f t="shared" si="17"/>
        <v/>
      </c>
      <c r="G275" s="18" t="str">
        <f t="shared" si="18"/>
        <v/>
      </c>
      <c r="H275" s="18" t="str">
        <f t="shared" si="19"/>
        <v/>
      </c>
    </row>
    <row r="276" spans="2:8" x14ac:dyDescent="0.25">
      <c r="B276" s="142" t="str">
        <f t="shared" si="16"/>
        <v/>
      </c>
      <c r="C276" s="143"/>
      <c r="D276" s="143"/>
      <c r="E276" s="144"/>
      <c r="F276" s="18" t="str">
        <f t="shared" si="17"/>
        <v/>
      </c>
      <c r="G276" s="18" t="str">
        <f t="shared" si="18"/>
        <v/>
      </c>
      <c r="H276" s="18" t="str">
        <f t="shared" si="19"/>
        <v/>
      </c>
    </row>
    <row r="277" spans="2:8" x14ac:dyDescent="0.25">
      <c r="B277" s="142" t="str">
        <f t="shared" si="16"/>
        <v/>
      </c>
      <c r="C277" s="143"/>
      <c r="D277" s="143"/>
      <c r="E277" s="144"/>
      <c r="F277" s="18" t="str">
        <f t="shared" si="17"/>
        <v/>
      </c>
      <c r="G277" s="18" t="str">
        <f t="shared" si="18"/>
        <v/>
      </c>
      <c r="H277" s="18" t="str">
        <f t="shared" si="19"/>
        <v/>
      </c>
    </row>
    <row r="278" spans="2:8" x14ac:dyDescent="0.25">
      <c r="B278" s="142" t="str">
        <f t="shared" si="16"/>
        <v/>
      </c>
      <c r="C278" s="143"/>
      <c r="D278" s="143"/>
      <c r="E278" s="144"/>
      <c r="F278" s="18" t="str">
        <f t="shared" si="17"/>
        <v/>
      </c>
      <c r="G278" s="18" t="str">
        <f t="shared" si="18"/>
        <v/>
      </c>
      <c r="H278" s="18" t="str">
        <f t="shared" si="19"/>
        <v/>
      </c>
    </row>
    <row r="279" spans="2:8" x14ac:dyDescent="0.25">
      <c r="B279" s="142" t="str">
        <f t="shared" si="16"/>
        <v/>
      </c>
      <c r="C279" s="143"/>
      <c r="D279" s="143"/>
      <c r="E279" s="144"/>
      <c r="F279" s="18" t="str">
        <f t="shared" si="17"/>
        <v/>
      </c>
      <c r="G279" s="18" t="str">
        <f t="shared" si="18"/>
        <v/>
      </c>
      <c r="H279" s="18" t="str">
        <f t="shared" si="19"/>
        <v/>
      </c>
    </row>
    <row r="280" spans="2:8" x14ac:dyDescent="0.25">
      <c r="B280" s="142" t="str">
        <f t="shared" si="16"/>
        <v/>
      </c>
      <c r="C280" s="143"/>
      <c r="D280" s="143"/>
      <c r="E280" s="144"/>
      <c r="F280" s="18" t="str">
        <f t="shared" si="17"/>
        <v/>
      </c>
      <c r="G280" s="18" t="str">
        <f t="shared" si="18"/>
        <v/>
      </c>
      <c r="H280" s="18" t="str">
        <f t="shared" si="19"/>
        <v/>
      </c>
    </row>
    <row r="281" spans="2:8" x14ac:dyDescent="0.25">
      <c r="B281" s="142" t="str">
        <f t="shared" si="16"/>
        <v/>
      </c>
      <c r="C281" s="143"/>
      <c r="D281" s="143"/>
      <c r="E281" s="144"/>
      <c r="F281" s="18" t="str">
        <f t="shared" si="17"/>
        <v/>
      </c>
      <c r="G281" s="18" t="str">
        <f t="shared" si="18"/>
        <v/>
      </c>
      <c r="H281" s="18" t="str">
        <f t="shared" si="19"/>
        <v/>
      </c>
    </row>
    <row r="282" spans="2:8" x14ac:dyDescent="0.25">
      <c r="B282" s="142" t="str">
        <f t="shared" si="16"/>
        <v/>
      </c>
      <c r="C282" s="143"/>
      <c r="D282" s="143"/>
      <c r="E282" s="144"/>
      <c r="F282" s="18" t="str">
        <f t="shared" si="17"/>
        <v/>
      </c>
      <c r="G282" s="18" t="str">
        <f t="shared" si="18"/>
        <v/>
      </c>
      <c r="H282" s="18" t="str">
        <f t="shared" si="19"/>
        <v/>
      </c>
    </row>
    <row r="283" spans="2:8" x14ac:dyDescent="0.25">
      <c r="B283" s="142" t="str">
        <f t="shared" si="16"/>
        <v/>
      </c>
      <c r="C283" s="143"/>
      <c r="D283" s="143"/>
      <c r="E283" s="144"/>
      <c r="F283" s="18" t="str">
        <f t="shared" si="17"/>
        <v/>
      </c>
      <c r="G283" s="18" t="str">
        <f t="shared" si="18"/>
        <v/>
      </c>
      <c r="H283" s="18" t="str">
        <f t="shared" si="19"/>
        <v/>
      </c>
    </row>
    <row r="284" spans="2:8" x14ac:dyDescent="0.25">
      <c r="B284" s="142" t="str">
        <f t="shared" si="16"/>
        <v/>
      </c>
      <c r="C284" s="143"/>
      <c r="D284" s="143"/>
      <c r="E284" s="144"/>
      <c r="F284" s="18" t="str">
        <f t="shared" si="17"/>
        <v/>
      </c>
      <c r="G284" s="18" t="str">
        <f t="shared" si="18"/>
        <v/>
      </c>
      <c r="H284" s="18" t="str">
        <f t="shared" si="19"/>
        <v/>
      </c>
    </row>
    <row r="285" spans="2:8" x14ac:dyDescent="0.25">
      <c r="B285" s="142" t="str">
        <f t="shared" si="16"/>
        <v/>
      </c>
      <c r="C285" s="143"/>
      <c r="D285" s="143"/>
      <c r="E285" s="144"/>
      <c r="F285" s="18" t="str">
        <f t="shared" si="17"/>
        <v/>
      </c>
      <c r="G285" s="18" t="str">
        <f t="shared" si="18"/>
        <v/>
      </c>
      <c r="H285" s="18" t="str">
        <f t="shared" si="19"/>
        <v/>
      </c>
    </row>
    <row r="286" spans="2:8" x14ac:dyDescent="0.25">
      <c r="B286" s="142" t="str">
        <f t="shared" si="16"/>
        <v/>
      </c>
      <c r="C286" s="143"/>
      <c r="D286" s="143"/>
      <c r="E286" s="144"/>
      <c r="F286" s="18" t="str">
        <f t="shared" si="17"/>
        <v/>
      </c>
      <c r="G286" s="18" t="str">
        <f t="shared" si="18"/>
        <v/>
      </c>
      <c r="H286" s="18" t="str">
        <f t="shared" si="19"/>
        <v/>
      </c>
    </row>
    <row r="287" spans="2:8" x14ac:dyDescent="0.25">
      <c r="B287" s="142" t="str">
        <f t="shared" si="16"/>
        <v/>
      </c>
      <c r="C287" s="143"/>
      <c r="D287" s="143"/>
      <c r="E287" s="144"/>
      <c r="F287" s="18" t="str">
        <f t="shared" si="17"/>
        <v/>
      </c>
      <c r="G287" s="18" t="str">
        <f t="shared" si="18"/>
        <v/>
      </c>
      <c r="H287" s="18" t="str">
        <f t="shared" si="19"/>
        <v/>
      </c>
    </row>
    <row r="288" spans="2:8" x14ac:dyDescent="0.25">
      <c r="B288" s="142" t="str">
        <f t="shared" si="16"/>
        <v/>
      </c>
      <c r="C288" s="143"/>
      <c r="D288" s="143"/>
      <c r="E288" s="144"/>
      <c r="F288" s="18" t="str">
        <f t="shared" si="17"/>
        <v/>
      </c>
      <c r="G288" s="18" t="str">
        <f t="shared" si="18"/>
        <v/>
      </c>
      <c r="H288" s="18" t="str">
        <f t="shared" si="19"/>
        <v/>
      </c>
    </row>
    <row r="289" spans="2:8" x14ac:dyDescent="0.25">
      <c r="B289" s="142" t="str">
        <f t="shared" si="16"/>
        <v/>
      </c>
      <c r="C289" s="143"/>
      <c r="D289" s="143"/>
      <c r="E289" s="144"/>
      <c r="F289" s="18" t="str">
        <f t="shared" si="17"/>
        <v/>
      </c>
      <c r="G289" s="18" t="str">
        <f t="shared" si="18"/>
        <v/>
      </c>
      <c r="H289" s="18" t="str">
        <f t="shared" si="19"/>
        <v/>
      </c>
    </row>
    <row r="290" spans="2:8" x14ac:dyDescent="0.25">
      <c r="B290" s="142" t="str">
        <f t="shared" si="16"/>
        <v/>
      </c>
      <c r="C290" s="143"/>
      <c r="D290" s="143"/>
      <c r="E290" s="144"/>
      <c r="F290" s="18" t="str">
        <f t="shared" si="17"/>
        <v/>
      </c>
      <c r="G290" s="18" t="str">
        <f t="shared" si="18"/>
        <v/>
      </c>
      <c r="H290" s="18" t="str">
        <f t="shared" si="19"/>
        <v/>
      </c>
    </row>
    <row r="291" spans="2:8" x14ac:dyDescent="0.25">
      <c r="B291" s="142" t="str">
        <f t="shared" si="16"/>
        <v/>
      </c>
      <c r="C291" s="143"/>
      <c r="D291" s="143"/>
      <c r="E291" s="144"/>
      <c r="F291" s="18" t="str">
        <f t="shared" si="17"/>
        <v/>
      </c>
      <c r="G291" s="18" t="str">
        <f t="shared" si="18"/>
        <v/>
      </c>
      <c r="H291" s="18" t="str">
        <f t="shared" si="19"/>
        <v/>
      </c>
    </row>
    <row r="292" spans="2:8" x14ac:dyDescent="0.25">
      <c r="B292" s="142" t="str">
        <f t="shared" si="16"/>
        <v/>
      </c>
      <c r="C292" s="143"/>
      <c r="D292" s="143"/>
      <c r="E292" s="144"/>
      <c r="F292" s="18" t="str">
        <f t="shared" si="17"/>
        <v/>
      </c>
      <c r="G292" s="18" t="str">
        <f t="shared" si="18"/>
        <v/>
      </c>
      <c r="H292" s="18" t="str">
        <f t="shared" si="19"/>
        <v/>
      </c>
    </row>
    <row r="293" spans="2:8" x14ac:dyDescent="0.25">
      <c r="B293" s="142" t="str">
        <f t="shared" si="16"/>
        <v/>
      </c>
      <c r="C293" s="143"/>
      <c r="D293" s="143"/>
      <c r="E293" s="144"/>
      <c r="F293" s="18" t="str">
        <f t="shared" si="17"/>
        <v/>
      </c>
      <c r="G293" s="18" t="str">
        <f t="shared" si="18"/>
        <v/>
      </c>
      <c r="H293" s="18" t="str">
        <f t="shared" si="19"/>
        <v/>
      </c>
    </row>
    <row r="294" spans="2:8" x14ac:dyDescent="0.25">
      <c r="B294" s="142" t="str">
        <f t="shared" ref="B294:B357" si="20">IF(K265="","",K265)</f>
        <v/>
      </c>
      <c r="C294" s="143"/>
      <c r="D294" s="143"/>
      <c r="E294" s="144"/>
      <c r="F294" s="18" t="str">
        <f t="shared" ref="F294:F357" si="21">IF(L265="","",L265)</f>
        <v/>
      </c>
      <c r="G294" s="18" t="str">
        <f t="shared" ref="G294:G357" si="22">IF(M265="","",M265)</f>
        <v/>
      </c>
      <c r="H294" s="18" t="str">
        <f t="shared" ref="H294:H357" si="23">IF(N265="","",N265)</f>
        <v/>
      </c>
    </row>
    <row r="295" spans="2:8" x14ac:dyDescent="0.25">
      <c r="B295" s="142" t="str">
        <f t="shared" si="20"/>
        <v/>
      </c>
      <c r="C295" s="143"/>
      <c r="D295" s="143"/>
      <c r="E295" s="144"/>
      <c r="F295" s="18" t="str">
        <f t="shared" si="21"/>
        <v/>
      </c>
      <c r="G295" s="18" t="str">
        <f t="shared" si="22"/>
        <v/>
      </c>
      <c r="H295" s="18" t="str">
        <f t="shared" si="23"/>
        <v/>
      </c>
    </row>
    <row r="296" spans="2:8" x14ac:dyDescent="0.25">
      <c r="B296" s="142" t="str">
        <f t="shared" si="20"/>
        <v/>
      </c>
      <c r="C296" s="143"/>
      <c r="D296" s="143"/>
      <c r="E296" s="144"/>
      <c r="F296" s="18" t="str">
        <f t="shared" si="21"/>
        <v/>
      </c>
      <c r="G296" s="18" t="str">
        <f t="shared" si="22"/>
        <v/>
      </c>
      <c r="H296" s="18" t="str">
        <f t="shared" si="23"/>
        <v/>
      </c>
    </row>
    <row r="297" spans="2:8" x14ac:dyDescent="0.25">
      <c r="B297" s="142" t="str">
        <f t="shared" si="20"/>
        <v/>
      </c>
      <c r="C297" s="143"/>
      <c r="D297" s="143"/>
      <c r="E297" s="144"/>
      <c r="F297" s="18" t="str">
        <f t="shared" si="21"/>
        <v/>
      </c>
      <c r="G297" s="18" t="str">
        <f t="shared" si="22"/>
        <v/>
      </c>
      <c r="H297" s="18" t="str">
        <f t="shared" si="23"/>
        <v/>
      </c>
    </row>
    <row r="298" spans="2:8" x14ac:dyDescent="0.25">
      <c r="B298" s="142" t="str">
        <f t="shared" si="20"/>
        <v/>
      </c>
      <c r="C298" s="143"/>
      <c r="D298" s="143"/>
      <c r="E298" s="144"/>
      <c r="F298" s="18" t="str">
        <f t="shared" si="21"/>
        <v/>
      </c>
      <c r="G298" s="18" t="str">
        <f t="shared" si="22"/>
        <v/>
      </c>
      <c r="H298" s="18" t="str">
        <f t="shared" si="23"/>
        <v/>
      </c>
    </row>
    <row r="299" spans="2:8" x14ac:dyDescent="0.25">
      <c r="B299" s="142" t="str">
        <f t="shared" si="20"/>
        <v/>
      </c>
      <c r="C299" s="143"/>
      <c r="D299" s="143"/>
      <c r="E299" s="144"/>
      <c r="F299" s="18" t="str">
        <f t="shared" si="21"/>
        <v/>
      </c>
      <c r="G299" s="18" t="str">
        <f t="shared" si="22"/>
        <v/>
      </c>
      <c r="H299" s="18" t="str">
        <f t="shared" si="23"/>
        <v/>
      </c>
    </row>
    <row r="300" spans="2:8" x14ac:dyDescent="0.25">
      <c r="B300" s="142" t="str">
        <f t="shared" si="20"/>
        <v/>
      </c>
      <c r="C300" s="143"/>
      <c r="D300" s="143"/>
      <c r="E300" s="144"/>
      <c r="F300" s="18" t="str">
        <f t="shared" si="21"/>
        <v/>
      </c>
      <c r="G300" s="18" t="str">
        <f t="shared" si="22"/>
        <v/>
      </c>
      <c r="H300" s="18" t="str">
        <f t="shared" si="23"/>
        <v/>
      </c>
    </row>
    <row r="301" spans="2:8" x14ac:dyDescent="0.25">
      <c r="B301" s="142" t="str">
        <f t="shared" si="20"/>
        <v/>
      </c>
      <c r="C301" s="143"/>
      <c r="D301" s="143"/>
      <c r="E301" s="144"/>
      <c r="F301" s="18" t="str">
        <f t="shared" si="21"/>
        <v/>
      </c>
      <c r="G301" s="18" t="str">
        <f t="shared" si="22"/>
        <v/>
      </c>
      <c r="H301" s="18" t="str">
        <f t="shared" si="23"/>
        <v/>
      </c>
    </row>
    <row r="302" spans="2:8" x14ac:dyDescent="0.25">
      <c r="B302" s="142" t="str">
        <f t="shared" si="20"/>
        <v/>
      </c>
      <c r="C302" s="143"/>
      <c r="D302" s="143"/>
      <c r="E302" s="144"/>
      <c r="F302" s="18" t="str">
        <f t="shared" si="21"/>
        <v/>
      </c>
      <c r="G302" s="18" t="str">
        <f t="shared" si="22"/>
        <v/>
      </c>
      <c r="H302" s="18" t="str">
        <f t="shared" si="23"/>
        <v/>
      </c>
    </row>
    <row r="303" spans="2:8" x14ac:dyDescent="0.25">
      <c r="B303" s="142" t="str">
        <f t="shared" si="20"/>
        <v/>
      </c>
      <c r="C303" s="143"/>
      <c r="D303" s="143"/>
      <c r="E303" s="144"/>
      <c r="F303" s="18" t="str">
        <f t="shared" si="21"/>
        <v/>
      </c>
      <c r="G303" s="18" t="str">
        <f t="shared" si="22"/>
        <v/>
      </c>
      <c r="H303" s="18" t="str">
        <f t="shared" si="23"/>
        <v/>
      </c>
    </row>
    <row r="304" spans="2:8" x14ac:dyDescent="0.25">
      <c r="B304" s="142" t="str">
        <f t="shared" si="20"/>
        <v/>
      </c>
      <c r="C304" s="143"/>
      <c r="D304" s="143"/>
      <c r="E304" s="144"/>
      <c r="F304" s="18" t="str">
        <f t="shared" si="21"/>
        <v/>
      </c>
      <c r="G304" s="18" t="str">
        <f t="shared" si="22"/>
        <v/>
      </c>
      <c r="H304" s="18" t="str">
        <f t="shared" si="23"/>
        <v/>
      </c>
    </row>
    <row r="305" spans="2:8" x14ac:dyDescent="0.25">
      <c r="B305" s="142" t="str">
        <f t="shared" si="20"/>
        <v/>
      </c>
      <c r="C305" s="143"/>
      <c r="D305" s="143"/>
      <c r="E305" s="144"/>
      <c r="F305" s="18" t="str">
        <f t="shared" si="21"/>
        <v/>
      </c>
      <c r="G305" s="18" t="str">
        <f t="shared" si="22"/>
        <v/>
      </c>
      <c r="H305" s="18" t="str">
        <f t="shared" si="23"/>
        <v/>
      </c>
    </row>
    <row r="306" spans="2:8" x14ac:dyDescent="0.25">
      <c r="B306" s="142" t="str">
        <f t="shared" si="20"/>
        <v/>
      </c>
      <c r="C306" s="143"/>
      <c r="D306" s="143"/>
      <c r="E306" s="144"/>
      <c r="F306" s="18" t="str">
        <f t="shared" si="21"/>
        <v/>
      </c>
      <c r="G306" s="18" t="str">
        <f t="shared" si="22"/>
        <v/>
      </c>
      <c r="H306" s="18" t="str">
        <f t="shared" si="23"/>
        <v/>
      </c>
    </row>
    <row r="307" spans="2:8" x14ac:dyDescent="0.25">
      <c r="B307" s="142" t="str">
        <f t="shared" si="20"/>
        <v/>
      </c>
      <c r="C307" s="143"/>
      <c r="D307" s="143"/>
      <c r="E307" s="144"/>
      <c r="F307" s="18" t="str">
        <f t="shared" si="21"/>
        <v/>
      </c>
      <c r="G307" s="18" t="str">
        <f t="shared" si="22"/>
        <v/>
      </c>
      <c r="H307" s="18" t="str">
        <f t="shared" si="23"/>
        <v/>
      </c>
    </row>
    <row r="308" spans="2:8" x14ac:dyDescent="0.25">
      <c r="B308" s="142" t="str">
        <f t="shared" si="20"/>
        <v/>
      </c>
      <c r="C308" s="143"/>
      <c r="D308" s="143"/>
      <c r="E308" s="144"/>
      <c r="F308" s="18" t="str">
        <f t="shared" si="21"/>
        <v/>
      </c>
      <c r="G308" s="18" t="str">
        <f t="shared" si="22"/>
        <v/>
      </c>
      <c r="H308" s="18" t="str">
        <f t="shared" si="23"/>
        <v/>
      </c>
    </row>
    <row r="309" spans="2:8" x14ac:dyDescent="0.25">
      <c r="B309" s="142" t="str">
        <f t="shared" si="20"/>
        <v/>
      </c>
      <c r="C309" s="143"/>
      <c r="D309" s="143"/>
      <c r="E309" s="144"/>
      <c r="F309" s="18" t="str">
        <f t="shared" si="21"/>
        <v/>
      </c>
      <c r="G309" s="18" t="str">
        <f t="shared" si="22"/>
        <v/>
      </c>
      <c r="H309" s="18" t="str">
        <f t="shared" si="23"/>
        <v/>
      </c>
    </row>
    <row r="310" spans="2:8" x14ac:dyDescent="0.25">
      <c r="B310" s="142" t="str">
        <f t="shared" si="20"/>
        <v/>
      </c>
      <c r="C310" s="143"/>
      <c r="D310" s="143"/>
      <c r="E310" s="144"/>
      <c r="F310" s="18" t="str">
        <f t="shared" si="21"/>
        <v/>
      </c>
      <c r="G310" s="18" t="str">
        <f t="shared" si="22"/>
        <v/>
      </c>
      <c r="H310" s="18" t="str">
        <f t="shared" si="23"/>
        <v/>
      </c>
    </row>
    <row r="311" spans="2:8" x14ac:dyDescent="0.25">
      <c r="B311" s="142" t="str">
        <f t="shared" si="20"/>
        <v/>
      </c>
      <c r="C311" s="143"/>
      <c r="D311" s="143"/>
      <c r="E311" s="144"/>
      <c r="F311" s="18" t="str">
        <f t="shared" si="21"/>
        <v/>
      </c>
      <c r="G311" s="18" t="str">
        <f t="shared" si="22"/>
        <v/>
      </c>
      <c r="H311" s="18" t="str">
        <f t="shared" si="23"/>
        <v/>
      </c>
    </row>
    <row r="312" spans="2:8" x14ac:dyDescent="0.25">
      <c r="B312" s="142" t="str">
        <f t="shared" si="20"/>
        <v/>
      </c>
      <c r="C312" s="143"/>
      <c r="D312" s="143"/>
      <c r="E312" s="144"/>
      <c r="F312" s="18" t="str">
        <f t="shared" si="21"/>
        <v/>
      </c>
      <c r="G312" s="18" t="str">
        <f t="shared" si="22"/>
        <v/>
      </c>
      <c r="H312" s="18" t="str">
        <f t="shared" si="23"/>
        <v/>
      </c>
    </row>
    <row r="313" spans="2:8" x14ac:dyDescent="0.25">
      <c r="B313" s="142" t="str">
        <f t="shared" si="20"/>
        <v/>
      </c>
      <c r="C313" s="143"/>
      <c r="D313" s="143"/>
      <c r="E313" s="144"/>
      <c r="F313" s="18" t="str">
        <f t="shared" si="21"/>
        <v/>
      </c>
      <c r="G313" s="18" t="str">
        <f t="shared" si="22"/>
        <v/>
      </c>
      <c r="H313" s="18" t="str">
        <f t="shared" si="23"/>
        <v/>
      </c>
    </row>
    <row r="314" spans="2:8" x14ac:dyDescent="0.25">
      <c r="B314" s="142" t="str">
        <f t="shared" si="20"/>
        <v/>
      </c>
      <c r="C314" s="143"/>
      <c r="D314" s="143"/>
      <c r="E314" s="144"/>
      <c r="F314" s="18" t="str">
        <f t="shared" si="21"/>
        <v/>
      </c>
      <c r="G314" s="18" t="str">
        <f t="shared" si="22"/>
        <v/>
      </c>
      <c r="H314" s="18" t="str">
        <f t="shared" si="23"/>
        <v/>
      </c>
    </row>
    <row r="315" spans="2:8" x14ac:dyDescent="0.25">
      <c r="B315" s="142" t="str">
        <f t="shared" si="20"/>
        <v/>
      </c>
      <c r="C315" s="143"/>
      <c r="D315" s="143"/>
      <c r="E315" s="144"/>
      <c r="F315" s="18" t="str">
        <f t="shared" si="21"/>
        <v/>
      </c>
      <c r="G315" s="18" t="str">
        <f t="shared" si="22"/>
        <v/>
      </c>
      <c r="H315" s="18" t="str">
        <f t="shared" si="23"/>
        <v/>
      </c>
    </row>
    <row r="316" spans="2:8" x14ac:dyDescent="0.25">
      <c r="B316" s="142" t="str">
        <f t="shared" si="20"/>
        <v/>
      </c>
      <c r="C316" s="143"/>
      <c r="D316" s="143"/>
      <c r="E316" s="144"/>
      <c r="F316" s="18" t="str">
        <f t="shared" si="21"/>
        <v/>
      </c>
      <c r="G316" s="18" t="str">
        <f t="shared" si="22"/>
        <v/>
      </c>
      <c r="H316" s="18" t="str">
        <f t="shared" si="23"/>
        <v/>
      </c>
    </row>
    <row r="317" spans="2:8" x14ac:dyDescent="0.25">
      <c r="B317" s="142" t="str">
        <f t="shared" si="20"/>
        <v/>
      </c>
      <c r="C317" s="143"/>
      <c r="D317" s="143"/>
      <c r="E317" s="144"/>
      <c r="F317" s="18" t="str">
        <f t="shared" si="21"/>
        <v/>
      </c>
      <c r="G317" s="18" t="str">
        <f t="shared" si="22"/>
        <v/>
      </c>
      <c r="H317" s="18" t="str">
        <f t="shared" si="23"/>
        <v/>
      </c>
    </row>
    <row r="318" spans="2:8" x14ac:dyDescent="0.25">
      <c r="B318" s="142" t="str">
        <f t="shared" si="20"/>
        <v/>
      </c>
      <c r="C318" s="143"/>
      <c r="D318" s="143"/>
      <c r="E318" s="144"/>
      <c r="F318" s="18" t="str">
        <f t="shared" si="21"/>
        <v/>
      </c>
      <c r="G318" s="18" t="str">
        <f t="shared" si="22"/>
        <v/>
      </c>
      <c r="H318" s="18" t="str">
        <f t="shared" si="23"/>
        <v/>
      </c>
    </row>
    <row r="319" spans="2:8" x14ac:dyDescent="0.25">
      <c r="B319" s="142" t="str">
        <f t="shared" si="20"/>
        <v/>
      </c>
      <c r="C319" s="143"/>
      <c r="D319" s="143"/>
      <c r="E319" s="144"/>
      <c r="F319" s="18" t="str">
        <f t="shared" si="21"/>
        <v/>
      </c>
      <c r="G319" s="18" t="str">
        <f t="shared" si="22"/>
        <v/>
      </c>
      <c r="H319" s="18" t="str">
        <f t="shared" si="23"/>
        <v/>
      </c>
    </row>
    <row r="320" spans="2:8" x14ac:dyDescent="0.25">
      <c r="B320" s="142" t="str">
        <f t="shared" si="20"/>
        <v/>
      </c>
      <c r="C320" s="143"/>
      <c r="D320" s="143"/>
      <c r="E320" s="144"/>
      <c r="F320" s="18" t="str">
        <f t="shared" si="21"/>
        <v/>
      </c>
      <c r="G320" s="18" t="str">
        <f t="shared" si="22"/>
        <v/>
      </c>
      <c r="H320" s="18" t="str">
        <f t="shared" si="23"/>
        <v/>
      </c>
    </row>
    <row r="321" spans="2:8" x14ac:dyDescent="0.25">
      <c r="B321" s="142" t="str">
        <f t="shared" si="20"/>
        <v/>
      </c>
      <c r="C321" s="143"/>
      <c r="D321" s="143"/>
      <c r="E321" s="144"/>
      <c r="F321" s="18" t="str">
        <f t="shared" si="21"/>
        <v/>
      </c>
      <c r="G321" s="18" t="str">
        <f t="shared" si="22"/>
        <v/>
      </c>
      <c r="H321" s="18" t="str">
        <f t="shared" si="23"/>
        <v/>
      </c>
    </row>
    <row r="322" spans="2:8" x14ac:dyDescent="0.25">
      <c r="B322" s="142" t="str">
        <f t="shared" si="20"/>
        <v/>
      </c>
      <c r="C322" s="143"/>
      <c r="D322" s="143"/>
      <c r="E322" s="144"/>
      <c r="F322" s="18" t="str">
        <f t="shared" si="21"/>
        <v/>
      </c>
      <c r="G322" s="18" t="str">
        <f t="shared" si="22"/>
        <v/>
      </c>
      <c r="H322" s="18" t="str">
        <f t="shared" si="23"/>
        <v/>
      </c>
    </row>
    <row r="323" spans="2:8" x14ac:dyDescent="0.25">
      <c r="B323" s="142" t="str">
        <f t="shared" si="20"/>
        <v/>
      </c>
      <c r="C323" s="143"/>
      <c r="D323" s="143"/>
      <c r="E323" s="144"/>
      <c r="F323" s="18" t="str">
        <f t="shared" si="21"/>
        <v/>
      </c>
      <c r="G323" s="18" t="str">
        <f t="shared" si="22"/>
        <v/>
      </c>
      <c r="H323" s="18" t="str">
        <f t="shared" si="23"/>
        <v/>
      </c>
    </row>
    <row r="324" spans="2:8" x14ac:dyDescent="0.25">
      <c r="B324" s="142" t="str">
        <f t="shared" si="20"/>
        <v/>
      </c>
      <c r="C324" s="143"/>
      <c r="D324" s="143"/>
      <c r="E324" s="144"/>
      <c r="F324" s="18" t="str">
        <f t="shared" si="21"/>
        <v/>
      </c>
      <c r="G324" s="18" t="str">
        <f t="shared" si="22"/>
        <v/>
      </c>
      <c r="H324" s="18" t="str">
        <f t="shared" si="23"/>
        <v/>
      </c>
    </row>
    <row r="325" spans="2:8" x14ac:dyDescent="0.25">
      <c r="B325" s="142" t="str">
        <f t="shared" si="20"/>
        <v/>
      </c>
      <c r="C325" s="143"/>
      <c r="D325" s="143"/>
      <c r="E325" s="144"/>
      <c r="F325" s="18" t="str">
        <f t="shared" si="21"/>
        <v/>
      </c>
      <c r="G325" s="18" t="str">
        <f t="shared" si="22"/>
        <v/>
      </c>
      <c r="H325" s="18" t="str">
        <f t="shared" si="23"/>
        <v/>
      </c>
    </row>
    <row r="326" spans="2:8" x14ac:dyDescent="0.25">
      <c r="B326" s="142" t="str">
        <f t="shared" si="20"/>
        <v/>
      </c>
      <c r="C326" s="143"/>
      <c r="D326" s="143"/>
      <c r="E326" s="144"/>
      <c r="F326" s="18" t="str">
        <f t="shared" si="21"/>
        <v/>
      </c>
      <c r="G326" s="18" t="str">
        <f t="shared" si="22"/>
        <v/>
      </c>
      <c r="H326" s="18" t="str">
        <f t="shared" si="23"/>
        <v/>
      </c>
    </row>
    <row r="327" spans="2:8" x14ac:dyDescent="0.25">
      <c r="B327" s="142" t="str">
        <f t="shared" si="20"/>
        <v/>
      </c>
      <c r="C327" s="143"/>
      <c r="D327" s="143"/>
      <c r="E327" s="144"/>
      <c r="F327" s="18" t="str">
        <f t="shared" si="21"/>
        <v/>
      </c>
      <c r="G327" s="18" t="str">
        <f t="shared" si="22"/>
        <v/>
      </c>
      <c r="H327" s="18" t="str">
        <f t="shared" si="23"/>
        <v/>
      </c>
    </row>
    <row r="328" spans="2:8" x14ac:dyDescent="0.25">
      <c r="B328" s="142" t="str">
        <f t="shared" si="20"/>
        <v/>
      </c>
      <c r="C328" s="143"/>
      <c r="D328" s="143"/>
      <c r="E328" s="144"/>
      <c r="F328" s="18" t="str">
        <f t="shared" si="21"/>
        <v/>
      </c>
      <c r="G328" s="18" t="str">
        <f t="shared" si="22"/>
        <v/>
      </c>
      <c r="H328" s="18" t="str">
        <f t="shared" si="23"/>
        <v/>
      </c>
    </row>
    <row r="329" spans="2:8" x14ac:dyDescent="0.25">
      <c r="B329" s="142" t="str">
        <f t="shared" si="20"/>
        <v/>
      </c>
      <c r="C329" s="143"/>
      <c r="D329" s="143"/>
      <c r="E329" s="144"/>
      <c r="F329" s="18" t="str">
        <f t="shared" si="21"/>
        <v/>
      </c>
      <c r="G329" s="18" t="str">
        <f t="shared" si="22"/>
        <v/>
      </c>
      <c r="H329" s="18" t="str">
        <f t="shared" si="23"/>
        <v/>
      </c>
    </row>
    <row r="330" spans="2:8" x14ac:dyDescent="0.25">
      <c r="B330" s="142" t="str">
        <f t="shared" si="20"/>
        <v/>
      </c>
      <c r="C330" s="143"/>
      <c r="D330" s="143"/>
      <c r="E330" s="144"/>
      <c r="F330" s="18" t="str">
        <f t="shared" si="21"/>
        <v/>
      </c>
      <c r="G330" s="18" t="str">
        <f t="shared" si="22"/>
        <v/>
      </c>
      <c r="H330" s="18" t="str">
        <f t="shared" si="23"/>
        <v/>
      </c>
    </row>
    <row r="331" spans="2:8" x14ac:dyDescent="0.25">
      <c r="B331" s="142" t="str">
        <f t="shared" si="20"/>
        <v/>
      </c>
      <c r="C331" s="143"/>
      <c r="D331" s="143"/>
      <c r="E331" s="144"/>
      <c r="F331" s="18" t="str">
        <f t="shared" si="21"/>
        <v/>
      </c>
      <c r="G331" s="18" t="str">
        <f t="shared" si="22"/>
        <v/>
      </c>
      <c r="H331" s="18" t="str">
        <f t="shared" si="23"/>
        <v/>
      </c>
    </row>
    <row r="332" spans="2:8" x14ac:dyDescent="0.25">
      <c r="B332" s="142" t="str">
        <f t="shared" si="20"/>
        <v/>
      </c>
      <c r="C332" s="143"/>
      <c r="D332" s="143"/>
      <c r="E332" s="144"/>
      <c r="F332" s="18" t="str">
        <f t="shared" si="21"/>
        <v/>
      </c>
      <c r="G332" s="18" t="str">
        <f t="shared" si="22"/>
        <v/>
      </c>
      <c r="H332" s="18" t="str">
        <f t="shared" si="23"/>
        <v/>
      </c>
    </row>
    <row r="333" spans="2:8" x14ac:dyDescent="0.25">
      <c r="B333" s="142" t="str">
        <f t="shared" si="20"/>
        <v/>
      </c>
      <c r="C333" s="143"/>
      <c r="D333" s="143"/>
      <c r="E333" s="144"/>
      <c r="F333" s="18" t="str">
        <f t="shared" si="21"/>
        <v/>
      </c>
      <c r="G333" s="18" t="str">
        <f t="shared" si="22"/>
        <v/>
      </c>
      <c r="H333" s="18" t="str">
        <f t="shared" si="23"/>
        <v/>
      </c>
    </row>
    <row r="334" spans="2:8" x14ac:dyDescent="0.25">
      <c r="B334" s="142" t="str">
        <f t="shared" si="20"/>
        <v/>
      </c>
      <c r="C334" s="143"/>
      <c r="D334" s="143"/>
      <c r="E334" s="144"/>
      <c r="F334" s="18" t="str">
        <f t="shared" si="21"/>
        <v/>
      </c>
      <c r="G334" s="18" t="str">
        <f t="shared" si="22"/>
        <v/>
      </c>
      <c r="H334" s="18" t="str">
        <f t="shared" si="23"/>
        <v/>
      </c>
    </row>
    <row r="335" spans="2:8" x14ac:dyDescent="0.25">
      <c r="B335" s="142" t="str">
        <f t="shared" si="20"/>
        <v/>
      </c>
      <c r="C335" s="143"/>
      <c r="D335" s="143"/>
      <c r="E335" s="144"/>
      <c r="F335" s="18" t="str">
        <f t="shared" si="21"/>
        <v/>
      </c>
      <c r="G335" s="18" t="str">
        <f t="shared" si="22"/>
        <v/>
      </c>
      <c r="H335" s="18" t="str">
        <f t="shared" si="23"/>
        <v/>
      </c>
    </row>
    <row r="336" spans="2:8" x14ac:dyDescent="0.25">
      <c r="B336" s="142" t="str">
        <f t="shared" si="20"/>
        <v/>
      </c>
      <c r="C336" s="143"/>
      <c r="D336" s="143"/>
      <c r="E336" s="144"/>
      <c r="F336" s="18" t="str">
        <f t="shared" si="21"/>
        <v/>
      </c>
      <c r="G336" s="18" t="str">
        <f t="shared" si="22"/>
        <v/>
      </c>
      <c r="H336" s="18" t="str">
        <f t="shared" si="23"/>
        <v/>
      </c>
    </row>
    <row r="337" spans="2:8" x14ac:dyDescent="0.25">
      <c r="B337" s="142" t="str">
        <f t="shared" si="20"/>
        <v/>
      </c>
      <c r="C337" s="143"/>
      <c r="D337" s="143"/>
      <c r="E337" s="144"/>
      <c r="F337" s="18" t="str">
        <f t="shared" si="21"/>
        <v/>
      </c>
      <c r="G337" s="18" t="str">
        <f t="shared" si="22"/>
        <v/>
      </c>
      <c r="H337" s="18" t="str">
        <f t="shared" si="23"/>
        <v/>
      </c>
    </row>
    <row r="338" spans="2:8" x14ac:dyDescent="0.25">
      <c r="B338" s="142" t="str">
        <f t="shared" si="20"/>
        <v/>
      </c>
      <c r="C338" s="143"/>
      <c r="D338" s="143"/>
      <c r="E338" s="144"/>
      <c r="F338" s="18" t="str">
        <f t="shared" si="21"/>
        <v/>
      </c>
      <c r="G338" s="18" t="str">
        <f t="shared" si="22"/>
        <v/>
      </c>
      <c r="H338" s="18" t="str">
        <f t="shared" si="23"/>
        <v/>
      </c>
    </row>
    <row r="339" spans="2:8" x14ac:dyDescent="0.25">
      <c r="B339" s="142" t="str">
        <f t="shared" si="20"/>
        <v/>
      </c>
      <c r="C339" s="143"/>
      <c r="D339" s="143"/>
      <c r="E339" s="144"/>
      <c r="F339" s="18" t="str">
        <f t="shared" si="21"/>
        <v/>
      </c>
      <c r="G339" s="18" t="str">
        <f t="shared" si="22"/>
        <v/>
      </c>
      <c r="H339" s="18" t="str">
        <f t="shared" si="23"/>
        <v/>
      </c>
    </row>
    <row r="340" spans="2:8" x14ac:dyDescent="0.25">
      <c r="B340" s="142" t="str">
        <f t="shared" si="20"/>
        <v/>
      </c>
      <c r="C340" s="143"/>
      <c r="D340" s="143"/>
      <c r="E340" s="144"/>
      <c r="F340" s="18" t="str">
        <f t="shared" si="21"/>
        <v/>
      </c>
      <c r="G340" s="18" t="str">
        <f t="shared" si="22"/>
        <v/>
      </c>
      <c r="H340" s="18" t="str">
        <f t="shared" si="23"/>
        <v/>
      </c>
    </row>
    <row r="341" spans="2:8" x14ac:dyDescent="0.25">
      <c r="B341" s="142" t="str">
        <f t="shared" si="20"/>
        <v/>
      </c>
      <c r="C341" s="143"/>
      <c r="D341" s="143"/>
      <c r="E341" s="144"/>
      <c r="F341" s="18" t="str">
        <f t="shared" si="21"/>
        <v/>
      </c>
      <c r="G341" s="18" t="str">
        <f t="shared" si="22"/>
        <v/>
      </c>
      <c r="H341" s="18" t="str">
        <f t="shared" si="23"/>
        <v/>
      </c>
    </row>
    <row r="342" spans="2:8" x14ac:dyDescent="0.25">
      <c r="B342" s="142" t="str">
        <f t="shared" si="20"/>
        <v/>
      </c>
      <c r="C342" s="143"/>
      <c r="D342" s="143"/>
      <c r="E342" s="144"/>
      <c r="F342" s="18" t="str">
        <f t="shared" si="21"/>
        <v/>
      </c>
      <c r="G342" s="18" t="str">
        <f t="shared" si="22"/>
        <v/>
      </c>
      <c r="H342" s="18" t="str">
        <f t="shared" si="23"/>
        <v/>
      </c>
    </row>
    <row r="343" spans="2:8" x14ac:dyDescent="0.25">
      <c r="B343" s="142" t="str">
        <f t="shared" si="20"/>
        <v/>
      </c>
      <c r="C343" s="143"/>
      <c r="D343" s="143"/>
      <c r="E343" s="144"/>
      <c r="F343" s="18" t="str">
        <f t="shared" si="21"/>
        <v/>
      </c>
      <c r="G343" s="18" t="str">
        <f t="shared" si="22"/>
        <v/>
      </c>
      <c r="H343" s="18" t="str">
        <f t="shared" si="23"/>
        <v/>
      </c>
    </row>
    <row r="344" spans="2:8" x14ac:dyDescent="0.25">
      <c r="B344" s="142" t="str">
        <f t="shared" si="20"/>
        <v/>
      </c>
      <c r="C344" s="143"/>
      <c r="D344" s="143"/>
      <c r="E344" s="144"/>
      <c r="F344" s="18" t="str">
        <f t="shared" si="21"/>
        <v/>
      </c>
      <c r="G344" s="18" t="str">
        <f t="shared" si="22"/>
        <v/>
      </c>
      <c r="H344" s="18" t="str">
        <f t="shared" si="23"/>
        <v/>
      </c>
    </row>
    <row r="345" spans="2:8" x14ac:dyDescent="0.25">
      <c r="B345" s="142" t="str">
        <f t="shared" si="20"/>
        <v/>
      </c>
      <c r="C345" s="143"/>
      <c r="D345" s="143"/>
      <c r="E345" s="144"/>
      <c r="F345" s="18" t="str">
        <f t="shared" si="21"/>
        <v/>
      </c>
      <c r="G345" s="18" t="str">
        <f t="shared" si="22"/>
        <v/>
      </c>
      <c r="H345" s="18" t="str">
        <f t="shared" si="23"/>
        <v/>
      </c>
    </row>
    <row r="346" spans="2:8" x14ac:dyDescent="0.25">
      <c r="B346" s="142" t="str">
        <f t="shared" si="20"/>
        <v/>
      </c>
      <c r="C346" s="143"/>
      <c r="D346" s="143"/>
      <c r="E346" s="144"/>
      <c r="F346" s="18" t="str">
        <f t="shared" si="21"/>
        <v/>
      </c>
      <c r="G346" s="18" t="str">
        <f t="shared" si="22"/>
        <v/>
      </c>
      <c r="H346" s="18" t="str">
        <f t="shared" si="23"/>
        <v/>
      </c>
    </row>
    <row r="347" spans="2:8" x14ac:dyDescent="0.25">
      <c r="B347" s="142" t="str">
        <f t="shared" si="20"/>
        <v/>
      </c>
      <c r="C347" s="143"/>
      <c r="D347" s="143"/>
      <c r="E347" s="144"/>
      <c r="F347" s="18" t="str">
        <f t="shared" si="21"/>
        <v/>
      </c>
      <c r="G347" s="18" t="str">
        <f t="shared" si="22"/>
        <v/>
      </c>
      <c r="H347" s="18" t="str">
        <f t="shared" si="23"/>
        <v/>
      </c>
    </row>
    <row r="348" spans="2:8" x14ac:dyDescent="0.25">
      <c r="B348" s="142" t="str">
        <f t="shared" si="20"/>
        <v/>
      </c>
      <c r="C348" s="143"/>
      <c r="D348" s="143"/>
      <c r="E348" s="144"/>
      <c r="F348" s="18" t="str">
        <f t="shared" si="21"/>
        <v/>
      </c>
      <c r="G348" s="18" t="str">
        <f t="shared" si="22"/>
        <v/>
      </c>
      <c r="H348" s="18" t="str">
        <f t="shared" si="23"/>
        <v/>
      </c>
    </row>
    <row r="349" spans="2:8" x14ac:dyDescent="0.25">
      <c r="B349" s="142" t="str">
        <f t="shared" si="20"/>
        <v/>
      </c>
      <c r="C349" s="143"/>
      <c r="D349" s="143"/>
      <c r="E349" s="144"/>
      <c r="F349" s="18" t="str">
        <f t="shared" si="21"/>
        <v/>
      </c>
      <c r="G349" s="18" t="str">
        <f t="shared" si="22"/>
        <v/>
      </c>
      <c r="H349" s="18" t="str">
        <f t="shared" si="23"/>
        <v/>
      </c>
    </row>
    <row r="350" spans="2:8" x14ac:dyDescent="0.25">
      <c r="B350" s="142" t="str">
        <f t="shared" si="20"/>
        <v/>
      </c>
      <c r="C350" s="143"/>
      <c r="D350" s="143"/>
      <c r="E350" s="144"/>
      <c r="F350" s="18" t="str">
        <f t="shared" si="21"/>
        <v/>
      </c>
      <c r="G350" s="18" t="str">
        <f t="shared" si="22"/>
        <v/>
      </c>
      <c r="H350" s="18" t="str">
        <f t="shared" si="23"/>
        <v/>
      </c>
    </row>
    <row r="351" spans="2:8" x14ac:dyDescent="0.25">
      <c r="B351" s="142" t="str">
        <f t="shared" si="20"/>
        <v/>
      </c>
      <c r="C351" s="143"/>
      <c r="D351" s="143"/>
      <c r="E351" s="144"/>
      <c r="F351" s="18" t="str">
        <f t="shared" si="21"/>
        <v/>
      </c>
      <c r="G351" s="18" t="str">
        <f t="shared" si="22"/>
        <v/>
      </c>
      <c r="H351" s="18" t="str">
        <f t="shared" si="23"/>
        <v/>
      </c>
    </row>
    <row r="352" spans="2:8" x14ac:dyDescent="0.25">
      <c r="B352" s="142" t="str">
        <f t="shared" si="20"/>
        <v/>
      </c>
      <c r="C352" s="143"/>
      <c r="D352" s="143"/>
      <c r="E352" s="144"/>
      <c r="F352" s="18" t="str">
        <f t="shared" si="21"/>
        <v/>
      </c>
      <c r="G352" s="18" t="str">
        <f t="shared" si="22"/>
        <v/>
      </c>
      <c r="H352" s="18" t="str">
        <f t="shared" si="23"/>
        <v/>
      </c>
    </row>
    <row r="353" spans="2:8" x14ac:dyDescent="0.25">
      <c r="B353" s="142" t="str">
        <f t="shared" si="20"/>
        <v/>
      </c>
      <c r="C353" s="143"/>
      <c r="D353" s="143"/>
      <c r="E353" s="144"/>
      <c r="F353" s="18" t="str">
        <f t="shared" si="21"/>
        <v/>
      </c>
      <c r="G353" s="18" t="str">
        <f t="shared" si="22"/>
        <v/>
      </c>
      <c r="H353" s="18" t="str">
        <f t="shared" si="23"/>
        <v/>
      </c>
    </row>
    <row r="354" spans="2:8" x14ac:dyDescent="0.25">
      <c r="B354" s="142" t="str">
        <f t="shared" si="20"/>
        <v/>
      </c>
      <c r="C354" s="143"/>
      <c r="D354" s="143"/>
      <c r="E354" s="144"/>
      <c r="F354" s="18" t="str">
        <f t="shared" si="21"/>
        <v/>
      </c>
      <c r="G354" s="18" t="str">
        <f t="shared" si="22"/>
        <v/>
      </c>
      <c r="H354" s="18" t="str">
        <f t="shared" si="23"/>
        <v/>
      </c>
    </row>
    <row r="355" spans="2:8" x14ac:dyDescent="0.25">
      <c r="B355" s="142" t="str">
        <f t="shared" si="20"/>
        <v/>
      </c>
      <c r="C355" s="143"/>
      <c r="D355" s="143"/>
      <c r="E355" s="144"/>
      <c r="F355" s="18" t="str">
        <f t="shared" si="21"/>
        <v/>
      </c>
      <c r="G355" s="18" t="str">
        <f t="shared" si="22"/>
        <v/>
      </c>
      <c r="H355" s="18" t="str">
        <f t="shared" si="23"/>
        <v/>
      </c>
    </row>
    <row r="356" spans="2:8" x14ac:dyDescent="0.25">
      <c r="B356" s="142" t="str">
        <f t="shared" si="20"/>
        <v/>
      </c>
      <c r="C356" s="143"/>
      <c r="D356" s="143"/>
      <c r="E356" s="144"/>
      <c r="F356" s="18" t="str">
        <f t="shared" si="21"/>
        <v/>
      </c>
      <c r="G356" s="18" t="str">
        <f t="shared" si="22"/>
        <v/>
      </c>
      <c r="H356" s="18" t="str">
        <f t="shared" si="23"/>
        <v/>
      </c>
    </row>
    <row r="357" spans="2:8" x14ac:dyDescent="0.25">
      <c r="B357" s="142" t="str">
        <f t="shared" si="20"/>
        <v/>
      </c>
      <c r="C357" s="143"/>
      <c r="D357" s="143"/>
      <c r="E357" s="144"/>
      <c r="F357" s="18" t="str">
        <f t="shared" si="21"/>
        <v/>
      </c>
      <c r="G357" s="18" t="str">
        <f t="shared" si="22"/>
        <v/>
      </c>
      <c r="H357" s="18" t="str">
        <f t="shared" si="23"/>
        <v/>
      </c>
    </row>
    <row r="358" spans="2:8" x14ac:dyDescent="0.25">
      <c r="B358" s="142" t="str">
        <f t="shared" ref="B358:B421" si="24">IF(K329="","",K329)</f>
        <v/>
      </c>
      <c r="C358" s="143"/>
      <c r="D358" s="143"/>
      <c r="E358" s="144"/>
      <c r="F358" s="18" t="str">
        <f t="shared" ref="F358:F421" si="25">IF(L329="","",L329)</f>
        <v/>
      </c>
      <c r="G358" s="18" t="str">
        <f t="shared" ref="G358:G421" si="26">IF(M329="","",M329)</f>
        <v/>
      </c>
      <c r="H358" s="18" t="str">
        <f t="shared" ref="H358:H421" si="27">IF(N329="","",N329)</f>
        <v/>
      </c>
    </row>
    <row r="359" spans="2:8" x14ac:dyDescent="0.25">
      <c r="B359" s="142" t="str">
        <f t="shared" si="24"/>
        <v/>
      </c>
      <c r="C359" s="143"/>
      <c r="D359" s="143"/>
      <c r="E359" s="144"/>
      <c r="F359" s="18" t="str">
        <f t="shared" si="25"/>
        <v/>
      </c>
      <c r="G359" s="18" t="str">
        <f t="shared" si="26"/>
        <v/>
      </c>
      <c r="H359" s="18" t="str">
        <f t="shared" si="27"/>
        <v/>
      </c>
    </row>
    <row r="360" spans="2:8" x14ac:dyDescent="0.25">
      <c r="B360" s="142" t="str">
        <f t="shared" si="24"/>
        <v/>
      </c>
      <c r="C360" s="143"/>
      <c r="D360" s="143"/>
      <c r="E360" s="144"/>
      <c r="F360" s="18" t="str">
        <f t="shared" si="25"/>
        <v/>
      </c>
      <c r="G360" s="18" t="str">
        <f t="shared" si="26"/>
        <v/>
      </c>
      <c r="H360" s="18" t="str">
        <f t="shared" si="27"/>
        <v/>
      </c>
    </row>
    <row r="361" spans="2:8" x14ac:dyDescent="0.25">
      <c r="B361" s="142" t="str">
        <f t="shared" si="24"/>
        <v/>
      </c>
      <c r="C361" s="143"/>
      <c r="D361" s="143"/>
      <c r="E361" s="144"/>
      <c r="F361" s="18" t="str">
        <f t="shared" si="25"/>
        <v/>
      </c>
      <c r="G361" s="18" t="str">
        <f t="shared" si="26"/>
        <v/>
      </c>
      <c r="H361" s="18" t="str">
        <f t="shared" si="27"/>
        <v/>
      </c>
    </row>
    <row r="362" spans="2:8" x14ac:dyDescent="0.25">
      <c r="B362" s="142" t="str">
        <f t="shared" si="24"/>
        <v/>
      </c>
      <c r="C362" s="143"/>
      <c r="D362" s="143"/>
      <c r="E362" s="144"/>
      <c r="F362" s="18" t="str">
        <f t="shared" si="25"/>
        <v/>
      </c>
      <c r="G362" s="18" t="str">
        <f t="shared" si="26"/>
        <v/>
      </c>
      <c r="H362" s="18" t="str">
        <f t="shared" si="27"/>
        <v/>
      </c>
    </row>
    <row r="363" spans="2:8" x14ac:dyDescent="0.25">
      <c r="B363" s="142" t="str">
        <f t="shared" si="24"/>
        <v/>
      </c>
      <c r="C363" s="143"/>
      <c r="D363" s="143"/>
      <c r="E363" s="144"/>
      <c r="F363" s="18" t="str">
        <f t="shared" si="25"/>
        <v/>
      </c>
      <c r="G363" s="18" t="str">
        <f t="shared" si="26"/>
        <v/>
      </c>
      <c r="H363" s="18" t="str">
        <f t="shared" si="27"/>
        <v/>
      </c>
    </row>
    <row r="364" spans="2:8" x14ac:dyDescent="0.25">
      <c r="B364" s="142" t="str">
        <f t="shared" si="24"/>
        <v/>
      </c>
      <c r="C364" s="143"/>
      <c r="D364" s="143"/>
      <c r="E364" s="144"/>
      <c r="F364" s="18" t="str">
        <f t="shared" si="25"/>
        <v/>
      </c>
      <c r="G364" s="18" t="str">
        <f t="shared" si="26"/>
        <v/>
      </c>
      <c r="H364" s="18" t="str">
        <f t="shared" si="27"/>
        <v/>
      </c>
    </row>
    <row r="365" spans="2:8" x14ac:dyDescent="0.25">
      <c r="B365" s="142" t="str">
        <f t="shared" si="24"/>
        <v/>
      </c>
      <c r="C365" s="143"/>
      <c r="D365" s="143"/>
      <c r="E365" s="144"/>
      <c r="F365" s="18" t="str">
        <f t="shared" si="25"/>
        <v/>
      </c>
      <c r="G365" s="18" t="str">
        <f t="shared" si="26"/>
        <v/>
      </c>
      <c r="H365" s="18" t="str">
        <f t="shared" si="27"/>
        <v/>
      </c>
    </row>
    <row r="366" spans="2:8" x14ac:dyDescent="0.25">
      <c r="B366" s="142" t="str">
        <f t="shared" si="24"/>
        <v/>
      </c>
      <c r="C366" s="143"/>
      <c r="D366" s="143"/>
      <c r="E366" s="144"/>
      <c r="F366" s="18" t="str">
        <f t="shared" si="25"/>
        <v/>
      </c>
      <c r="G366" s="18" t="str">
        <f t="shared" si="26"/>
        <v/>
      </c>
      <c r="H366" s="18" t="str">
        <f t="shared" si="27"/>
        <v/>
      </c>
    </row>
    <row r="367" spans="2:8" x14ac:dyDescent="0.25">
      <c r="B367" s="142" t="str">
        <f t="shared" si="24"/>
        <v/>
      </c>
      <c r="C367" s="143"/>
      <c r="D367" s="143"/>
      <c r="E367" s="144"/>
      <c r="F367" s="18" t="str">
        <f t="shared" si="25"/>
        <v/>
      </c>
      <c r="G367" s="18" t="str">
        <f t="shared" si="26"/>
        <v/>
      </c>
      <c r="H367" s="18" t="str">
        <f t="shared" si="27"/>
        <v/>
      </c>
    </row>
    <row r="368" spans="2:8" x14ac:dyDescent="0.25">
      <c r="B368" s="142" t="str">
        <f t="shared" si="24"/>
        <v/>
      </c>
      <c r="C368" s="143"/>
      <c r="D368" s="143"/>
      <c r="E368" s="144"/>
      <c r="F368" s="18" t="str">
        <f t="shared" si="25"/>
        <v/>
      </c>
      <c r="G368" s="18" t="str">
        <f t="shared" si="26"/>
        <v/>
      </c>
      <c r="H368" s="18" t="str">
        <f t="shared" si="27"/>
        <v/>
      </c>
    </row>
    <row r="369" spans="2:8" x14ac:dyDescent="0.25">
      <c r="B369" s="142" t="str">
        <f t="shared" si="24"/>
        <v/>
      </c>
      <c r="C369" s="143"/>
      <c r="D369" s="143"/>
      <c r="E369" s="144"/>
      <c r="F369" s="18" t="str">
        <f t="shared" si="25"/>
        <v/>
      </c>
      <c r="G369" s="18" t="str">
        <f t="shared" si="26"/>
        <v/>
      </c>
      <c r="H369" s="18" t="str">
        <f t="shared" si="27"/>
        <v/>
      </c>
    </row>
    <row r="370" spans="2:8" x14ac:dyDescent="0.25">
      <c r="B370" s="142" t="str">
        <f t="shared" si="24"/>
        <v/>
      </c>
      <c r="C370" s="143"/>
      <c r="D370" s="143"/>
      <c r="E370" s="144"/>
      <c r="F370" s="18" t="str">
        <f t="shared" si="25"/>
        <v/>
      </c>
      <c r="G370" s="18" t="str">
        <f t="shared" si="26"/>
        <v/>
      </c>
      <c r="H370" s="18" t="str">
        <f t="shared" si="27"/>
        <v/>
      </c>
    </row>
    <row r="371" spans="2:8" x14ac:dyDescent="0.25">
      <c r="B371" s="142" t="str">
        <f t="shared" si="24"/>
        <v/>
      </c>
      <c r="C371" s="143"/>
      <c r="D371" s="143"/>
      <c r="E371" s="144"/>
      <c r="F371" s="18" t="str">
        <f t="shared" si="25"/>
        <v/>
      </c>
      <c r="G371" s="18" t="str">
        <f t="shared" si="26"/>
        <v/>
      </c>
      <c r="H371" s="18" t="str">
        <f t="shared" si="27"/>
        <v/>
      </c>
    </row>
    <row r="372" spans="2:8" x14ac:dyDescent="0.25">
      <c r="B372" s="142" t="str">
        <f t="shared" si="24"/>
        <v/>
      </c>
      <c r="C372" s="143"/>
      <c r="D372" s="143"/>
      <c r="E372" s="144"/>
      <c r="F372" s="18" t="str">
        <f t="shared" si="25"/>
        <v/>
      </c>
      <c r="G372" s="18" t="str">
        <f t="shared" si="26"/>
        <v/>
      </c>
      <c r="H372" s="18" t="str">
        <f t="shared" si="27"/>
        <v/>
      </c>
    </row>
    <row r="373" spans="2:8" x14ac:dyDescent="0.25">
      <c r="B373" s="142" t="str">
        <f t="shared" si="24"/>
        <v/>
      </c>
      <c r="C373" s="143"/>
      <c r="D373" s="143"/>
      <c r="E373" s="144"/>
      <c r="F373" s="18" t="str">
        <f t="shared" si="25"/>
        <v/>
      </c>
      <c r="G373" s="18" t="str">
        <f t="shared" si="26"/>
        <v/>
      </c>
      <c r="H373" s="18" t="str">
        <f t="shared" si="27"/>
        <v/>
      </c>
    </row>
    <row r="374" spans="2:8" x14ac:dyDescent="0.25">
      <c r="B374" s="142" t="str">
        <f t="shared" si="24"/>
        <v/>
      </c>
      <c r="C374" s="143"/>
      <c r="D374" s="143"/>
      <c r="E374" s="144"/>
      <c r="F374" s="18" t="str">
        <f t="shared" si="25"/>
        <v/>
      </c>
      <c r="G374" s="18" t="str">
        <f t="shared" si="26"/>
        <v/>
      </c>
      <c r="H374" s="18" t="str">
        <f t="shared" si="27"/>
        <v/>
      </c>
    </row>
    <row r="375" spans="2:8" x14ac:dyDescent="0.25">
      <c r="B375" s="142" t="str">
        <f t="shared" si="24"/>
        <v/>
      </c>
      <c r="C375" s="143"/>
      <c r="D375" s="143"/>
      <c r="E375" s="144"/>
      <c r="F375" s="18" t="str">
        <f t="shared" si="25"/>
        <v/>
      </c>
      <c r="G375" s="18" t="str">
        <f t="shared" si="26"/>
        <v/>
      </c>
      <c r="H375" s="18" t="str">
        <f t="shared" si="27"/>
        <v/>
      </c>
    </row>
    <row r="376" spans="2:8" x14ac:dyDescent="0.25">
      <c r="B376" s="142" t="str">
        <f t="shared" si="24"/>
        <v/>
      </c>
      <c r="C376" s="143"/>
      <c r="D376" s="143"/>
      <c r="E376" s="144"/>
      <c r="F376" s="18" t="str">
        <f t="shared" si="25"/>
        <v/>
      </c>
      <c r="G376" s="18" t="str">
        <f t="shared" si="26"/>
        <v/>
      </c>
      <c r="H376" s="18" t="str">
        <f t="shared" si="27"/>
        <v/>
      </c>
    </row>
    <row r="377" spans="2:8" x14ac:dyDescent="0.25">
      <c r="B377" s="142" t="str">
        <f t="shared" si="24"/>
        <v/>
      </c>
      <c r="C377" s="143"/>
      <c r="D377" s="143"/>
      <c r="E377" s="144"/>
      <c r="F377" s="18" t="str">
        <f t="shared" si="25"/>
        <v/>
      </c>
      <c r="G377" s="18" t="str">
        <f t="shared" si="26"/>
        <v/>
      </c>
      <c r="H377" s="18" t="str">
        <f t="shared" si="27"/>
        <v/>
      </c>
    </row>
    <row r="378" spans="2:8" x14ac:dyDescent="0.25">
      <c r="B378" s="142" t="str">
        <f t="shared" si="24"/>
        <v/>
      </c>
      <c r="C378" s="143"/>
      <c r="D378" s="143"/>
      <c r="E378" s="144"/>
      <c r="F378" s="18" t="str">
        <f t="shared" si="25"/>
        <v/>
      </c>
      <c r="G378" s="18" t="str">
        <f t="shared" si="26"/>
        <v/>
      </c>
      <c r="H378" s="18" t="str">
        <f t="shared" si="27"/>
        <v/>
      </c>
    </row>
    <row r="379" spans="2:8" x14ac:dyDescent="0.25">
      <c r="B379" s="142" t="str">
        <f t="shared" si="24"/>
        <v/>
      </c>
      <c r="C379" s="143"/>
      <c r="D379" s="143"/>
      <c r="E379" s="144"/>
      <c r="F379" s="18" t="str">
        <f t="shared" si="25"/>
        <v/>
      </c>
      <c r="G379" s="18" t="str">
        <f t="shared" si="26"/>
        <v/>
      </c>
      <c r="H379" s="18" t="str">
        <f t="shared" si="27"/>
        <v/>
      </c>
    </row>
    <row r="380" spans="2:8" x14ac:dyDescent="0.25">
      <c r="B380" s="142" t="str">
        <f t="shared" si="24"/>
        <v/>
      </c>
      <c r="C380" s="143"/>
      <c r="D380" s="143"/>
      <c r="E380" s="144"/>
      <c r="F380" s="18" t="str">
        <f t="shared" si="25"/>
        <v/>
      </c>
      <c r="G380" s="18" t="str">
        <f t="shared" si="26"/>
        <v/>
      </c>
      <c r="H380" s="18" t="str">
        <f t="shared" si="27"/>
        <v/>
      </c>
    </row>
    <row r="381" spans="2:8" x14ac:dyDescent="0.25">
      <c r="B381" s="142" t="str">
        <f t="shared" si="24"/>
        <v/>
      </c>
      <c r="C381" s="143"/>
      <c r="D381" s="143"/>
      <c r="E381" s="144"/>
      <c r="F381" s="18" t="str">
        <f t="shared" si="25"/>
        <v/>
      </c>
      <c r="G381" s="18" t="str">
        <f t="shared" si="26"/>
        <v/>
      </c>
      <c r="H381" s="18" t="str">
        <f t="shared" si="27"/>
        <v/>
      </c>
    </row>
    <row r="382" spans="2:8" x14ac:dyDescent="0.25">
      <c r="B382" s="142" t="str">
        <f t="shared" si="24"/>
        <v/>
      </c>
      <c r="C382" s="143"/>
      <c r="D382" s="143"/>
      <c r="E382" s="144"/>
      <c r="F382" s="18" t="str">
        <f t="shared" si="25"/>
        <v/>
      </c>
      <c r="G382" s="18" t="str">
        <f t="shared" si="26"/>
        <v/>
      </c>
      <c r="H382" s="18" t="str">
        <f t="shared" si="27"/>
        <v/>
      </c>
    </row>
    <row r="383" spans="2:8" x14ac:dyDescent="0.25">
      <c r="B383" s="142" t="str">
        <f t="shared" si="24"/>
        <v/>
      </c>
      <c r="C383" s="143"/>
      <c r="D383" s="143"/>
      <c r="E383" s="144"/>
      <c r="F383" s="18" t="str">
        <f t="shared" si="25"/>
        <v/>
      </c>
      <c r="G383" s="18" t="str">
        <f t="shared" si="26"/>
        <v/>
      </c>
      <c r="H383" s="18" t="str">
        <f t="shared" si="27"/>
        <v/>
      </c>
    </row>
    <row r="384" spans="2:8" x14ac:dyDescent="0.25">
      <c r="B384" s="142" t="str">
        <f t="shared" si="24"/>
        <v/>
      </c>
      <c r="C384" s="143"/>
      <c r="D384" s="143"/>
      <c r="E384" s="144"/>
      <c r="F384" s="18" t="str">
        <f t="shared" si="25"/>
        <v/>
      </c>
      <c r="G384" s="18" t="str">
        <f t="shared" si="26"/>
        <v/>
      </c>
      <c r="H384" s="18" t="str">
        <f t="shared" si="27"/>
        <v/>
      </c>
    </row>
    <row r="385" spans="2:8" x14ac:dyDescent="0.25">
      <c r="B385" s="142" t="str">
        <f t="shared" si="24"/>
        <v/>
      </c>
      <c r="C385" s="143"/>
      <c r="D385" s="143"/>
      <c r="E385" s="144"/>
      <c r="F385" s="18" t="str">
        <f t="shared" si="25"/>
        <v/>
      </c>
      <c r="G385" s="18" t="str">
        <f t="shared" si="26"/>
        <v/>
      </c>
      <c r="H385" s="18" t="str">
        <f t="shared" si="27"/>
        <v/>
      </c>
    </row>
    <row r="386" spans="2:8" x14ac:dyDescent="0.25">
      <c r="B386" s="142" t="str">
        <f t="shared" si="24"/>
        <v/>
      </c>
      <c r="C386" s="143"/>
      <c r="D386" s="143"/>
      <c r="E386" s="144"/>
      <c r="F386" s="18" t="str">
        <f t="shared" si="25"/>
        <v/>
      </c>
      <c r="G386" s="18" t="str">
        <f t="shared" si="26"/>
        <v/>
      </c>
      <c r="H386" s="18" t="str">
        <f t="shared" si="27"/>
        <v/>
      </c>
    </row>
    <row r="387" spans="2:8" x14ac:dyDescent="0.25">
      <c r="B387" s="142" t="str">
        <f t="shared" si="24"/>
        <v/>
      </c>
      <c r="C387" s="143"/>
      <c r="D387" s="143"/>
      <c r="E387" s="144"/>
      <c r="F387" s="18" t="str">
        <f t="shared" si="25"/>
        <v/>
      </c>
      <c r="G387" s="18" t="str">
        <f t="shared" si="26"/>
        <v/>
      </c>
      <c r="H387" s="18" t="str">
        <f t="shared" si="27"/>
        <v/>
      </c>
    </row>
    <row r="388" spans="2:8" x14ac:dyDescent="0.25">
      <c r="B388" s="142" t="str">
        <f t="shared" si="24"/>
        <v/>
      </c>
      <c r="C388" s="143"/>
      <c r="D388" s="143"/>
      <c r="E388" s="144"/>
      <c r="F388" s="18" t="str">
        <f t="shared" si="25"/>
        <v/>
      </c>
      <c r="G388" s="18" t="str">
        <f t="shared" si="26"/>
        <v/>
      </c>
      <c r="H388" s="18" t="str">
        <f t="shared" si="27"/>
        <v/>
      </c>
    </row>
    <row r="389" spans="2:8" x14ac:dyDescent="0.25">
      <c r="B389" s="142" t="str">
        <f t="shared" si="24"/>
        <v/>
      </c>
      <c r="C389" s="143"/>
      <c r="D389" s="143"/>
      <c r="E389" s="144"/>
      <c r="F389" s="18" t="str">
        <f t="shared" si="25"/>
        <v/>
      </c>
      <c r="G389" s="18" t="str">
        <f t="shared" si="26"/>
        <v/>
      </c>
      <c r="H389" s="18" t="str">
        <f t="shared" si="27"/>
        <v/>
      </c>
    </row>
    <row r="390" spans="2:8" x14ac:dyDescent="0.25">
      <c r="B390" s="142" t="str">
        <f t="shared" si="24"/>
        <v/>
      </c>
      <c r="C390" s="143"/>
      <c r="D390" s="143"/>
      <c r="E390" s="144"/>
      <c r="F390" s="18" t="str">
        <f t="shared" si="25"/>
        <v/>
      </c>
      <c r="G390" s="18" t="str">
        <f t="shared" si="26"/>
        <v/>
      </c>
      <c r="H390" s="18" t="str">
        <f t="shared" si="27"/>
        <v/>
      </c>
    </row>
    <row r="391" spans="2:8" x14ac:dyDescent="0.25">
      <c r="B391" s="142" t="str">
        <f t="shared" si="24"/>
        <v/>
      </c>
      <c r="C391" s="143"/>
      <c r="D391" s="143"/>
      <c r="E391" s="144"/>
      <c r="F391" s="18" t="str">
        <f t="shared" si="25"/>
        <v/>
      </c>
      <c r="G391" s="18" t="str">
        <f t="shared" si="26"/>
        <v/>
      </c>
      <c r="H391" s="18" t="str">
        <f t="shared" si="27"/>
        <v/>
      </c>
    </row>
    <row r="392" spans="2:8" x14ac:dyDescent="0.25">
      <c r="B392" s="142" t="str">
        <f t="shared" si="24"/>
        <v/>
      </c>
      <c r="C392" s="143"/>
      <c r="D392" s="143"/>
      <c r="E392" s="144"/>
      <c r="F392" s="18" t="str">
        <f t="shared" si="25"/>
        <v/>
      </c>
      <c r="G392" s="18" t="str">
        <f t="shared" si="26"/>
        <v/>
      </c>
      <c r="H392" s="18" t="str">
        <f t="shared" si="27"/>
        <v/>
      </c>
    </row>
    <row r="393" spans="2:8" x14ac:dyDescent="0.25">
      <c r="B393" s="142" t="str">
        <f t="shared" si="24"/>
        <v/>
      </c>
      <c r="C393" s="143"/>
      <c r="D393" s="143"/>
      <c r="E393" s="144"/>
      <c r="F393" s="18" t="str">
        <f t="shared" si="25"/>
        <v/>
      </c>
      <c r="G393" s="18" t="str">
        <f t="shared" si="26"/>
        <v/>
      </c>
      <c r="H393" s="18" t="str">
        <f t="shared" si="27"/>
        <v/>
      </c>
    </row>
    <row r="394" spans="2:8" x14ac:dyDescent="0.25">
      <c r="B394" s="142" t="str">
        <f t="shared" si="24"/>
        <v/>
      </c>
      <c r="C394" s="143"/>
      <c r="D394" s="143"/>
      <c r="E394" s="144"/>
      <c r="F394" s="18" t="str">
        <f t="shared" si="25"/>
        <v/>
      </c>
      <c r="G394" s="18" t="str">
        <f t="shared" si="26"/>
        <v/>
      </c>
      <c r="H394" s="18" t="str">
        <f t="shared" si="27"/>
        <v/>
      </c>
    </row>
    <row r="395" spans="2:8" x14ac:dyDescent="0.25">
      <c r="B395" s="142" t="str">
        <f t="shared" si="24"/>
        <v/>
      </c>
      <c r="C395" s="143"/>
      <c r="D395" s="143"/>
      <c r="E395" s="144"/>
      <c r="F395" s="18" t="str">
        <f t="shared" si="25"/>
        <v/>
      </c>
      <c r="G395" s="18" t="str">
        <f t="shared" si="26"/>
        <v/>
      </c>
      <c r="H395" s="18" t="str">
        <f t="shared" si="27"/>
        <v/>
      </c>
    </row>
    <row r="396" spans="2:8" x14ac:dyDescent="0.25">
      <c r="B396" s="142" t="str">
        <f t="shared" si="24"/>
        <v/>
      </c>
      <c r="C396" s="143"/>
      <c r="D396" s="143"/>
      <c r="E396" s="144"/>
      <c r="F396" s="18" t="str">
        <f t="shared" si="25"/>
        <v/>
      </c>
      <c r="G396" s="18" t="str">
        <f t="shared" si="26"/>
        <v/>
      </c>
      <c r="H396" s="18" t="str">
        <f t="shared" si="27"/>
        <v/>
      </c>
    </row>
    <row r="397" spans="2:8" x14ac:dyDescent="0.25">
      <c r="B397" s="142" t="str">
        <f t="shared" si="24"/>
        <v/>
      </c>
      <c r="C397" s="143"/>
      <c r="D397" s="143"/>
      <c r="E397" s="144"/>
      <c r="F397" s="18" t="str">
        <f t="shared" si="25"/>
        <v/>
      </c>
      <c r="G397" s="18" t="str">
        <f t="shared" si="26"/>
        <v/>
      </c>
      <c r="H397" s="18" t="str">
        <f t="shared" si="27"/>
        <v/>
      </c>
    </row>
    <row r="398" spans="2:8" x14ac:dyDescent="0.25">
      <c r="B398" s="142" t="str">
        <f t="shared" si="24"/>
        <v/>
      </c>
      <c r="C398" s="143"/>
      <c r="D398" s="143"/>
      <c r="E398" s="144"/>
      <c r="F398" s="18" t="str">
        <f t="shared" si="25"/>
        <v/>
      </c>
      <c r="G398" s="18" t="str">
        <f t="shared" si="26"/>
        <v/>
      </c>
      <c r="H398" s="18" t="str">
        <f t="shared" si="27"/>
        <v/>
      </c>
    </row>
    <row r="399" spans="2:8" x14ac:dyDescent="0.25">
      <c r="B399" s="142" t="str">
        <f t="shared" si="24"/>
        <v/>
      </c>
      <c r="C399" s="143"/>
      <c r="D399" s="143"/>
      <c r="E399" s="144"/>
      <c r="F399" s="18" t="str">
        <f t="shared" si="25"/>
        <v/>
      </c>
      <c r="G399" s="18" t="str">
        <f t="shared" si="26"/>
        <v/>
      </c>
      <c r="H399" s="18" t="str">
        <f t="shared" si="27"/>
        <v/>
      </c>
    </row>
    <row r="400" spans="2:8" x14ac:dyDescent="0.25">
      <c r="B400" s="142" t="str">
        <f t="shared" si="24"/>
        <v/>
      </c>
      <c r="C400" s="143"/>
      <c r="D400" s="143"/>
      <c r="E400" s="144"/>
      <c r="F400" s="18" t="str">
        <f t="shared" si="25"/>
        <v/>
      </c>
      <c r="G400" s="18" t="str">
        <f t="shared" si="26"/>
        <v/>
      </c>
      <c r="H400" s="18" t="str">
        <f t="shared" si="27"/>
        <v/>
      </c>
    </row>
    <row r="401" spans="2:8" x14ac:dyDescent="0.25">
      <c r="B401" s="142" t="str">
        <f t="shared" si="24"/>
        <v/>
      </c>
      <c r="C401" s="143"/>
      <c r="D401" s="143"/>
      <c r="E401" s="144"/>
      <c r="F401" s="18" t="str">
        <f t="shared" si="25"/>
        <v/>
      </c>
      <c r="G401" s="18" t="str">
        <f t="shared" si="26"/>
        <v/>
      </c>
      <c r="H401" s="18" t="str">
        <f t="shared" si="27"/>
        <v/>
      </c>
    </row>
    <row r="402" spans="2:8" x14ac:dyDescent="0.25">
      <c r="B402" s="142" t="str">
        <f t="shared" si="24"/>
        <v/>
      </c>
      <c r="C402" s="143"/>
      <c r="D402" s="143"/>
      <c r="E402" s="144"/>
      <c r="F402" s="18" t="str">
        <f t="shared" si="25"/>
        <v/>
      </c>
      <c r="G402" s="18" t="str">
        <f t="shared" si="26"/>
        <v/>
      </c>
      <c r="H402" s="18" t="str">
        <f t="shared" si="27"/>
        <v/>
      </c>
    </row>
    <row r="403" spans="2:8" x14ac:dyDescent="0.25">
      <c r="B403" s="142" t="str">
        <f t="shared" si="24"/>
        <v/>
      </c>
      <c r="C403" s="143"/>
      <c r="D403" s="143"/>
      <c r="E403" s="144"/>
      <c r="F403" s="18" t="str">
        <f t="shared" si="25"/>
        <v/>
      </c>
      <c r="G403" s="18" t="str">
        <f t="shared" si="26"/>
        <v/>
      </c>
      <c r="H403" s="18" t="str">
        <f t="shared" si="27"/>
        <v/>
      </c>
    </row>
    <row r="404" spans="2:8" x14ac:dyDescent="0.25">
      <c r="B404" s="142" t="str">
        <f t="shared" si="24"/>
        <v/>
      </c>
      <c r="C404" s="143"/>
      <c r="D404" s="143"/>
      <c r="E404" s="144"/>
      <c r="F404" s="18" t="str">
        <f t="shared" si="25"/>
        <v/>
      </c>
      <c r="G404" s="18" t="str">
        <f t="shared" si="26"/>
        <v/>
      </c>
      <c r="H404" s="18" t="str">
        <f t="shared" si="27"/>
        <v/>
      </c>
    </row>
    <row r="405" spans="2:8" x14ac:dyDescent="0.25">
      <c r="B405" s="142" t="str">
        <f t="shared" si="24"/>
        <v/>
      </c>
      <c r="C405" s="143"/>
      <c r="D405" s="143"/>
      <c r="E405" s="144"/>
      <c r="F405" s="18" t="str">
        <f t="shared" si="25"/>
        <v/>
      </c>
      <c r="G405" s="18" t="str">
        <f t="shared" si="26"/>
        <v/>
      </c>
      <c r="H405" s="18" t="str">
        <f t="shared" si="27"/>
        <v/>
      </c>
    </row>
    <row r="406" spans="2:8" x14ac:dyDescent="0.25">
      <c r="B406" s="142" t="str">
        <f t="shared" si="24"/>
        <v/>
      </c>
      <c r="C406" s="143"/>
      <c r="D406" s="143"/>
      <c r="E406" s="144"/>
      <c r="F406" s="18" t="str">
        <f t="shared" si="25"/>
        <v/>
      </c>
      <c r="G406" s="18" t="str">
        <f t="shared" si="26"/>
        <v/>
      </c>
      <c r="H406" s="18" t="str">
        <f t="shared" si="27"/>
        <v/>
      </c>
    </row>
    <row r="407" spans="2:8" x14ac:dyDescent="0.25">
      <c r="B407" s="142" t="str">
        <f t="shared" si="24"/>
        <v/>
      </c>
      <c r="C407" s="143"/>
      <c r="D407" s="143"/>
      <c r="E407" s="144"/>
      <c r="F407" s="18" t="str">
        <f t="shared" si="25"/>
        <v/>
      </c>
      <c r="G407" s="18" t="str">
        <f t="shared" si="26"/>
        <v/>
      </c>
      <c r="H407" s="18" t="str">
        <f t="shared" si="27"/>
        <v/>
      </c>
    </row>
    <row r="408" spans="2:8" x14ac:dyDescent="0.25">
      <c r="B408" s="142" t="str">
        <f t="shared" si="24"/>
        <v/>
      </c>
      <c r="C408" s="143"/>
      <c r="D408" s="143"/>
      <c r="E408" s="144"/>
      <c r="F408" s="18" t="str">
        <f t="shared" si="25"/>
        <v/>
      </c>
      <c r="G408" s="18" t="str">
        <f t="shared" si="26"/>
        <v/>
      </c>
      <c r="H408" s="18" t="str">
        <f t="shared" si="27"/>
        <v/>
      </c>
    </row>
    <row r="409" spans="2:8" x14ac:dyDescent="0.25">
      <c r="B409" s="142" t="str">
        <f t="shared" si="24"/>
        <v/>
      </c>
      <c r="C409" s="143"/>
      <c r="D409" s="143"/>
      <c r="E409" s="144"/>
      <c r="F409" s="18" t="str">
        <f t="shared" si="25"/>
        <v/>
      </c>
      <c r="G409" s="18" t="str">
        <f t="shared" si="26"/>
        <v/>
      </c>
      <c r="H409" s="18" t="str">
        <f t="shared" si="27"/>
        <v/>
      </c>
    </row>
    <row r="410" spans="2:8" x14ac:dyDescent="0.25">
      <c r="B410" s="142" t="str">
        <f t="shared" si="24"/>
        <v/>
      </c>
      <c r="C410" s="143"/>
      <c r="D410" s="143"/>
      <c r="E410" s="144"/>
      <c r="F410" s="18" t="str">
        <f t="shared" si="25"/>
        <v/>
      </c>
      <c r="G410" s="18" t="str">
        <f t="shared" si="26"/>
        <v/>
      </c>
      <c r="H410" s="18" t="str">
        <f t="shared" si="27"/>
        <v/>
      </c>
    </row>
    <row r="411" spans="2:8" x14ac:dyDescent="0.25">
      <c r="B411" s="142" t="str">
        <f t="shared" si="24"/>
        <v/>
      </c>
      <c r="C411" s="143"/>
      <c r="D411" s="143"/>
      <c r="E411" s="144"/>
      <c r="F411" s="18" t="str">
        <f t="shared" si="25"/>
        <v/>
      </c>
      <c r="G411" s="18" t="str">
        <f t="shared" si="26"/>
        <v/>
      </c>
      <c r="H411" s="18" t="str">
        <f t="shared" si="27"/>
        <v/>
      </c>
    </row>
    <row r="412" spans="2:8" x14ac:dyDescent="0.25">
      <c r="B412" s="142" t="str">
        <f t="shared" si="24"/>
        <v/>
      </c>
      <c r="C412" s="143"/>
      <c r="D412" s="143"/>
      <c r="E412" s="144"/>
      <c r="F412" s="18" t="str">
        <f t="shared" si="25"/>
        <v/>
      </c>
      <c r="G412" s="18" t="str">
        <f t="shared" si="26"/>
        <v/>
      </c>
      <c r="H412" s="18" t="str">
        <f t="shared" si="27"/>
        <v/>
      </c>
    </row>
    <row r="413" spans="2:8" x14ac:dyDescent="0.25">
      <c r="B413" s="142" t="str">
        <f t="shared" si="24"/>
        <v/>
      </c>
      <c r="C413" s="143"/>
      <c r="D413" s="143"/>
      <c r="E413" s="144"/>
      <c r="F413" s="18" t="str">
        <f t="shared" si="25"/>
        <v/>
      </c>
      <c r="G413" s="18" t="str">
        <f t="shared" si="26"/>
        <v/>
      </c>
      <c r="H413" s="18" t="str">
        <f t="shared" si="27"/>
        <v/>
      </c>
    </row>
    <row r="414" spans="2:8" x14ac:dyDescent="0.25">
      <c r="B414" s="142" t="str">
        <f t="shared" si="24"/>
        <v/>
      </c>
      <c r="C414" s="143"/>
      <c r="D414" s="143"/>
      <c r="E414" s="144"/>
      <c r="F414" s="18" t="str">
        <f t="shared" si="25"/>
        <v/>
      </c>
      <c r="G414" s="18" t="str">
        <f t="shared" si="26"/>
        <v/>
      </c>
      <c r="H414" s="18" t="str">
        <f t="shared" si="27"/>
        <v/>
      </c>
    </row>
    <row r="415" spans="2:8" x14ac:dyDescent="0.25">
      <c r="B415" s="142" t="str">
        <f t="shared" si="24"/>
        <v/>
      </c>
      <c r="C415" s="143"/>
      <c r="D415" s="143"/>
      <c r="E415" s="144"/>
      <c r="F415" s="18" t="str">
        <f t="shared" si="25"/>
        <v/>
      </c>
      <c r="G415" s="18" t="str">
        <f t="shared" si="26"/>
        <v/>
      </c>
      <c r="H415" s="18" t="str">
        <f t="shared" si="27"/>
        <v/>
      </c>
    </row>
    <row r="416" spans="2:8" x14ac:dyDescent="0.25">
      <c r="B416" s="142" t="str">
        <f t="shared" si="24"/>
        <v/>
      </c>
      <c r="C416" s="143"/>
      <c r="D416" s="143"/>
      <c r="E416" s="144"/>
      <c r="F416" s="18" t="str">
        <f t="shared" si="25"/>
        <v/>
      </c>
      <c r="G416" s="18" t="str">
        <f t="shared" si="26"/>
        <v/>
      </c>
      <c r="H416" s="18" t="str">
        <f t="shared" si="27"/>
        <v/>
      </c>
    </row>
    <row r="417" spans="2:8" x14ac:dyDescent="0.25">
      <c r="B417" s="142" t="str">
        <f t="shared" si="24"/>
        <v/>
      </c>
      <c r="C417" s="143"/>
      <c r="D417" s="143"/>
      <c r="E417" s="144"/>
      <c r="F417" s="18" t="str">
        <f t="shared" si="25"/>
        <v/>
      </c>
      <c r="G417" s="18" t="str">
        <f t="shared" si="26"/>
        <v/>
      </c>
      <c r="H417" s="18" t="str">
        <f t="shared" si="27"/>
        <v/>
      </c>
    </row>
    <row r="418" spans="2:8" x14ac:dyDescent="0.25">
      <c r="B418" s="142" t="str">
        <f t="shared" si="24"/>
        <v/>
      </c>
      <c r="C418" s="143"/>
      <c r="D418" s="143"/>
      <c r="E418" s="144"/>
      <c r="F418" s="18" t="str">
        <f t="shared" si="25"/>
        <v/>
      </c>
      <c r="G418" s="18" t="str">
        <f t="shared" si="26"/>
        <v/>
      </c>
      <c r="H418" s="18" t="str">
        <f t="shared" si="27"/>
        <v/>
      </c>
    </row>
    <row r="419" spans="2:8" x14ac:dyDescent="0.25">
      <c r="B419" s="142" t="str">
        <f t="shared" si="24"/>
        <v/>
      </c>
      <c r="C419" s="143"/>
      <c r="D419" s="143"/>
      <c r="E419" s="144"/>
      <c r="F419" s="18" t="str">
        <f t="shared" si="25"/>
        <v/>
      </c>
      <c r="G419" s="18" t="str">
        <f t="shared" si="26"/>
        <v/>
      </c>
      <c r="H419" s="18" t="str">
        <f t="shared" si="27"/>
        <v/>
      </c>
    </row>
    <row r="420" spans="2:8" x14ac:dyDescent="0.25">
      <c r="B420" s="142" t="str">
        <f t="shared" si="24"/>
        <v/>
      </c>
      <c r="C420" s="143"/>
      <c r="D420" s="143"/>
      <c r="E420" s="144"/>
      <c r="F420" s="18" t="str">
        <f t="shared" si="25"/>
        <v/>
      </c>
      <c r="G420" s="18" t="str">
        <f t="shared" si="26"/>
        <v/>
      </c>
      <c r="H420" s="18" t="str">
        <f t="shared" si="27"/>
        <v/>
      </c>
    </row>
    <row r="421" spans="2:8" x14ac:dyDescent="0.25">
      <c r="B421" s="142" t="str">
        <f t="shared" si="24"/>
        <v/>
      </c>
      <c r="C421" s="143"/>
      <c r="D421" s="143"/>
      <c r="E421" s="144"/>
      <c r="F421" s="18" t="str">
        <f t="shared" si="25"/>
        <v/>
      </c>
      <c r="G421" s="18" t="str">
        <f t="shared" si="26"/>
        <v/>
      </c>
      <c r="H421" s="18" t="str">
        <f t="shared" si="27"/>
        <v/>
      </c>
    </row>
    <row r="422" spans="2:8" x14ac:dyDescent="0.25">
      <c r="B422" s="142" t="str">
        <f t="shared" ref="B422:B485" si="28">IF(K393="","",K393)</f>
        <v/>
      </c>
      <c r="C422" s="143"/>
      <c r="D422" s="143"/>
      <c r="E422" s="144"/>
      <c r="F422" s="18" t="str">
        <f t="shared" ref="F422:F485" si="29">IF(L393="","",L393)</f>
        <v/>
      </c>
      <c r="G422" s="18" t="str">
        <f t="shared" ref="G422:G485" si="30">IF(M393="","",M393)</f>
        <v/>
      </c>
      <c r="H422" s="18" t="str">
        <f t="shared" ref="H422:H485" si="31">IF(N393="","",N393)</f>
        <v/>
      </c>
    </row>
    <row r="423" spans="2:8" x14ac:dyDescent="0.25">
      <c r="B423" s="142" t="str">
        <f t="shared" si="28"/>
        <v/>
      </c>
      <c r="C423" s="143"/>
      <c r="D423" s="143"/>
      <c r="E423" s="144"/>
      <c r="F423" s="18" t="str">
        <f t="shared" si="29"/>
        <v/>
      </c>
      <c r="G423" s="18" t="str">
        <f t="shared" si="30"/>
        <v/>
      </c>
      <c r="H423" s="18" t="str">
        <f t="shared" si="31"/>
        <v/>
      </c>
    </row>
    <row r="424" spans="2:8" x14ac:dyDescent="0.25">
      <c r="B424" s="142" t="str">
        <f t="shared" si="28"/>
        <v/>
      </c>
      <c r="C424" s="143"/>
      <c r="D424" s="143"/>
      <c r="E424" s="144"/>
      <c r="F424" s="18" t="str">
        <f t="shared" si="29"/>
        <v/>
      </c>
      <c r="G424" s="18" t="str">
        <f t="shared" si="30"/>
        <v/>
      </c>
      <c r="H424" s="18" t="str">
        <f t="shared" si="31"/>
        <v/>
      </c>
    </row>
    <row r="425" spans="2:8" x14ac:dyDescent="0.25">
      <c r="B425" s="142" t="str">
        <f t="shared" si="28"/>
        <v/>
      </c>
      <c r="C425" s="143"/>
      <c r="D425" s="143"/>
      <c r="E425" s="144"/>
      <c r="F425" s="18" t="str">
        <f t="shared" si="29"/>
        <v/>
      </c>
      <c r="G425" s="18" t="str">
        <f t="shared" si="30"/>
        <v/>
      </c>
      <c r="H425" s="18" t="str">
        <f t="shared" si="31"/>
        <v/>
      </c>
    </row>
    <row r="426" spans="2:8" x14ac:dyDescent="0.25">
      <c r="B426" s="142" t="str">
        <f t="shared" si="28"/>
        <v/>
      </c>
      <c r="C426" s="143"/>
      <c r="D426" s="143"/>
      <c r="E426" s="144"/>
      <c r="F426" s="18" t="str">
        <f t="shared" si="29"/>
        <v/>
      </c>
      <c r="G426" s="18" t="str">
        <f t="shared" si="30"/>
        <v/>
      </c>
      <c r="H426" s="18" t="str">
        <f t="shared" si="31"/>
        <v/>
      </c>
    </row>
    <row r="427" spans="2:8" x14ac:dyDescent="0.25">
      <c r="B427" s="142" t="str">
        <f t="shared" si="28"/>
        <v/>
      </c>
      <c r="C427" s="143"/>
      <c r="D427" s="143"/>
      <c r="E427" s="144"/>
      <c r="F427" s="18" t="str">
        <f t="shared" si="29"/>
        <v/>
      </c>
      <c r="G427" s="18" t="str">
        <f t="shared" si="30"/>
        <v/>
      </c>
      <c r="H427" s="18" t="str">
        <f t="shared" si="31"/>
        <v/>
      </c>
    </row>
    <row r="428" spans="2:8" x14ac:dyDescent="0.25">
      <c r="B428" s="142" t="str">
        <f t="shared" si="28"/>
        <v/>
      </c>
      <c r="C428" s="143"/>
      <c r="D428" s="143"/>
      <c r="E428" s="144"/>
      <c r="F428" s="18" t="str">
        <f t="shared" si="29"/>
        <v/>
      </c>
      <c r="G428" s="18" t="str">
        <f t="shared" si="30"/>
        <v/>
      </c>
      <c r="H428" s="18" t="str">
        <f t="shared" si="31"/>
        <v/>
      </c>
    </row>
    <row r="429" spans="2:8" x14ac:dyDescent="0.25">
      <c r="B429" s="142" t="str">
        <f t="shared" si="28"/>
        <v/>
      </c>
      <c r="C429" s="143"/>
      <c r="D429" s="143"/>
      <c r="E429" s="144"/>
      <c r="F429" s="18" t="str">
        <f t="shared" si="29"/>
        <v/>
      </c>
      <c r="G429" s="18" t="str">
        <f t="shared" si="30"/>
        <v/>
      </c>
      <c r="H429" s="18" t="str">
        <f t="shared" si="31"/>
        <v/>
      </c>
    </row>
    <row r="430" spans="2:8" x14ac:dyDescent="0.25">
      <c r="B430" s="142" t="str">
        <f t="shared" si="28"/>
        <v/>
      </c>
      <c r="C430" s="143"/>
      <c r="D430" s="143"/>
      <c r="E430" s="144"/>
      <c r="F430" s="18" t="str">
        <f t="shared" si="29"/>
        <v/>
      </c>
      <c r="G430" s="18" t="str">
        <f t="shared" si="30"/>
        <v/>
      </c>
      <c r="H430" s="18" t="str">
        <f t="shared" si="31"/>
        <v/>
      </c>
    </row>
    <row r="431" spans="2:8" x14ac:dyDescent="0.25">
      <c r="B431" s="142" t="str">
        <f t="shared" si="28"/>
        <v/>
      </c>
      <c r="C431" s="143"/>
      <c r="D431" s="143"/>
      <c r="E431" s="144"/>
      <c r="F431" s="18" t="str">
        <f t="shared" si="29"/>
        <v/>
      </c>
      <c r="G431" s="18" t="str">
        <f t="shared" si="30"/>
        <v/>
      </c>
      <c r="H431" s="18" t="str">
        <f t="shared" si="31"/>
        <v/>
      </c>
    </row>
    <row r="432" spans="2:8" x14ac:dyDescent="0.25">
      <c r="B432" s="142" t="str">
        <f t="shared" si="28"/>
        <v/>
      </c>
      <c r="C432" s="143"/>
      <c r="D432" s="143"/>
      <c r="E432" s="144"/>
      <c r="F432" s="18" t="str">
        <f t="shared" si="29"/>
        <v/>
      </c>
      <c r="G432" s="18" t="str">
        <f t="shared" si="30"/>
        <v/>
      </c>
      <c r="H432" s="18" t="str">
        <f t="shared" si="31"/>
        <v/>
      </c>
    </row>
    <row r="433" spans="2:8" x14ac:dyDescent="0.25">
      <c r="B433" s="142" t="str">
        <f t="shared" si="28"/>
        <v/>
      </c>
      <c r="C433" s="143"/>
      <c r="D433" s="143"/>
      <c r="E433" s="144"/>
      <c r="F433" s="18" t="str">
        <f t="shared" si="29"/>
        <v/>
      </c>
      <c r="G433" s="18" t="str">
        <f t="shared" si="30"/>
        <v/>
      </c>
      <c r="H433" s="18" t="str">
        <f t="shared" si="31"/>
        <v/>
      </c>
    </row>
    <row r="434" spans="2:8" x14ac:dyDescent="0.25">
      <c r="B434" s="142" t="str">
        <f t="shared" si="28"/>
        <v/>
      </c>
      <c r="C434" s="143"/>
      <c r="D434" s="143"/>
      <c r="E434" s="144"/>
      <c r="F434" s="18" t="str">
        <f t="shared" si="29"/>
        <v/>
      </c>
      <c r="G434" s="18" t="str">
        <f t="shared" si="30"/>
        <v/>
      </c>
      <c r="H434" s="18" t="str">
        <f t="shared" si="31"/>
        <v/>
      </c>
    </row>
    <row r="435" spans="2:8" x14ac:dyDescent="0.25">
      <c r="B435" s="142" t="str">
        <f t="shared" si="28"/>
        <v/>
      </c>
      <c r="C435" s="143"/>
      <c r="D435" s="143"/>
      <c r="E435" s="144"/>
      <c r="F435" s="18" t="str">
        <f t="shared" si="29"/>
        <v/>
      </c>
      <c r="G435" s="18" t="str">
        <f t="shared" si="30"/>
        <v/>
      </c>
      <c r="H435" s="18" t="str">
        <f t="shared" si="31"/>
        <v/>
      </c>
    </row>
    <row r="436" spans="2:8" x14ac:dyDescent="0.25">
      <c r="B436" s="142" t="str">
        <f t="shared" si="28"/>
        <v/>
      </c>
      <c r="C436" s="143"/>
      <c r="D436" s="143"/>
      <c r="E436" s="144"/>
      <c r="F436" s="18" t="str">
        <f t="shared" si="29"/>
        <v/>
      </c>
      <c r="G436" s="18" t="str">
        <f t="shared" si="30"/>
        <v/>
      </c>
      <c r="H436" s="18" t="str">
        <f t="shared" si="31"/>
        <v/>
      </c>
    </row>
    <row r="437" spans="2:8" x14ac:dyDescent="0.25">
      <c r="B437" s="142" t="str">
        <f t="shared" si="28"/>
        <v/>
      </c>
      <c r="C437" s="143"/>
      <c r="D437" s="143"/>
      <c r="E437" s="144"/>
      <c r="F437" s="18" t="str">
        <f t="shared" si="29"/>
        <v/>
      </c>
      <c r="G437" s="18" t="str">
        <f t="shared" si="30"/>
        <v/>
      </c>
      <c r="H437" s="18" t="str">
        <f t="shared" si="31"/>
        <v/>
      </c>
    </row>
    <row r="438" spans="2:8" x14ac:dyDescent="0.25">
      <c r="B438" s="142" t="str">
        <f t="shared" si="28"/>
        <v/>
      </c>
      <c r="C438" s="143"/>
      <c r="D438" s="143"/>
      <c r="E438" s="144"/>
      <c r="F438" s="18" t="str">
        <f t="shared" si="29"/>
        <v/>
      </c>
      <c r="G438" s="18" t="str">
        <f t="shared" si="30"/>
        <v/>
      </c>
      <c r="H438" s="18" t="str">
        <f t="shared" si="31"/>
        <v/>
      </c>
    </row>
    <row r="439" spans="2:8" x14ac:dyDescent="0.25">
      <c r="B439" s="142" t="str">
        <f t="shared" si="28"/>
        <v/>
      </c>
      <c r="C439" s="143"/>
      <c r="D439" s="143"/>
      <c r="E439" s="144"/>
      <c r="F439" s="18" t="str">
        <f t="shared" si="29"/>
        <v/>
      </c>
      <c r="G439" s="18" t="str">
        <f t="shared" si="30"/>
        <v/>
      </c>
      <c r="H439" s="18" t="str">
        <f t="shared" si="31"/>
        <v/>
      </c>
    </row>
    <row r="440" spans="2:8" x14ac:dyDescent="0.25">
      <c r="B440" s="142" t="str">
        <f t="shared" si="28"/>
        <v/>
      </c>
      <c r="C440" s="143"/>
      <c r="D440" s="143"/>
      <c r="E440" s="144"/>
      <c r="F440" s="18" t="str">
        <f t="shared" si="29"/>
        <v/>
      </c>
      <c r="G440" s="18" t="str">
        <f t="shared" si="30"/>
        <v/>
      </c>
      <c r="H440" s="18" t="str">
        <f t="shared" si="31"/>
        <v/>
      </c>
    </row>
    <row r="441" spans="2:8" x14ac:dyDescent="0.25">
      <c r="B441" s="142" t="str">
        <f t="shared" si="28"/>
        <v/>
      </c>
      <c r="C441" s="143"/>
      <c r="D441" s="143"/>
      <c r="E441" s="144"/>
      <c r="F441" s="18" t="str">
        <f t="shared" si="29"/>
        <v/>
      </c>
      <c r="G441" s="18" t="str">
        <f t="shared" si="30"/>
        <v/>
      </c>
      <c r="H441" s="18" t="str">
        <f t="shared" si="31"/>
        <v/>
      </c>
    </row>
    <row r="442" spans="2:8" x14ac:dyDescent="0.25">
      <c r="B442" s="142" t="str">
        <f t="shared" si="28"/>
        <v/>
      </c>
      <c r="C442" s="143"/>
      <c r="D442" s="143"/>
      <c r="E442" s="144"/>
      <c r="F442" s="18" t="str">
        <f t="shared" si="29"/>
        <v/>
      </c>
      <c r="G442" s="18" t="str">
        <f t="shared" si="30"/>
        <v/>
      </c>
      <c r="H442" s="18" t="str">
        <f t="shared" si="31"/>
        <v/>
      </c>
    </row>
    <row r="443" spans="2:8" x14ac:dyDescent="0.25">
      <c r="B443" s="142" t="str">
        <f t="shared" si="28"/>
        <v/>
      </c>
      <c r="C443" s="143"/>
      <c r="D443" s="143"/>
      <c r="E443" s="144"/>
      <c r="F443" s="18" t="str">
        <f t="shared" si="29"/>
        <v/>
      </c>
      <c r="G443" s="18" t="str">
        <f t="shared" si="30"/>
        <v/>
      </c>
      <c r="H443" s="18" t="str">
        <f t="shared" si="31"/>
        <v/>
      </c>
    </row>
    <row r="444" spans="2:8" x14ac:dyDescent="0.25">
      <c r="B444" s="142" t="str">
        <f t="shared" si="28"/>
        <v/>
      </c>
      <c r="C444" s="143"/>
      <c r="D444" s="143"/>
      <c r="E444" s="144"/>
      <c r="F444" s="18" t="str">
        <f t="shared" si="29"/>
        <v/>
      </c>
      <c r="G444" s="18" t="str">
        <f t="shared" si="30"/>
        <v/>
      </c>
      <c r="H444" s="18" t="str">
        <f t="shared" si="31"/>
        <v/>
      </c>
    </row>
    <row r="445" spans="2:8" x14ac:dyDescent="0.25">
      <c r="B445" s="142" t="str">
        <f t="shared" si="28"/>
        <v/>
      </c>
      <c r="C445" s="143"/>
      <c r="D445" s="143"/>
      <c r="E445" s="144"/>
      <c r="F445" s="18" t="str">
        <f t="shared" si="29"/>
        <v/>
      </c>
      <c r="G445" s="18" t="str">
        <f t="shared" si="30"/>
        <v/>
      </c>
      <c r="H445" s="18" t="str">
        <f t="shared" si="31"/>
        <v/>
      </c>
    </row>
    <row r="446" spans="2:8" x14ac:dyDescent="0.25">
      <c r="B446" s="142" t="str">
        <f t="shared" si="28"/>
        <v/>
      </c>
      <c r="C446" s="143"/>
      <c r="D446" s="143"/>
      <c r="E446" s="144"/>
      <c r="F446" s="18" t="str">
        <f t="shared" si="29"/>
        <v/>
      </c>
      <c r="G446" s="18" t="str">
        <f t="shared" si="30"/>
        <v/>
      </c>
      <c r="H446" s="18" t="str">
        <f t="shared" si="31"/>
        <v/>
      </c>
    </row>
    <row r="447" spans="2:8" x14ac:dyDescent="0.25">
      <c r="B447" s="142" t="str">
        <f t="shared" si="28"/>
        <v/>
      </c>
      <c r="C447" s="143"/>
      <c r="D447" s="143"/>
      <c r="E447" s="144"/>
      <c r="F447" s="18" t="str">
        <f t="shared" si="29"/>
        <v/>
      </c>
      <c r="G447" s="18" t="str">
        <f t="shared" si="30"/>
        <v/>
      </c>
      <c r="H447" s="18" t="str">
        <f t="shared" si="31"/>
        <v/>
      </c>
    </row>
    <row r="448" spans="2:8" x14ac:dyDescent="0.25">
      <c r="B448" s="142" t="str">
        <f t="shared" si="28"/>
        <v/>
      </c>
      <c r="C448" s="143"/>
      <c r="D448" s="143"/>
      <c r="E448" s="144"/>
      <c r="F448" s="18" t="str">
        <f t="shared" si="29"/>
        <v/>
      </c>
      <c r="G448" s="18" t="str">
        <f t="shared" si="30"/>
        <v/>
      </c>
      <c r="H448" s="18" t="str">
        <f t="shared" si="31"/>
        <v/>
      </c>
    </row>
    <row r="449" spans="2:8" x14ac:dyDescent="0.25">
      <c r="B449" s="142" t="str">
        <f t="shared" si="28"/>
        <v/>
      </c>
      <c r="C449" s="143"/>
      <c r="D449" s="143"/>
      <c r="E449" s="144"/>
      <c r="F449" s="18" t="str">
        <f t="shared" si="29"/>
        <v/>
      </c>
      <c r="G449" s="18" t="str">
        <f t="shared" si="30"/>
        <v/>
      </c>
      <c r="H449" s="18" t="str">
        <f t="shared" si="31"/>
        <v/>
      </c>
    </row>
    <row r="450" spans="2:8" x14ac:dyDescent="0.25">
      <c r="B450" s="142" t="str">
        <f t="shared" si="28"/>
        <v/>
      </c>
      <c r="C450" s="143"/>
      <c r="D450" s="143"/>
      <c r="E450" s="144"/>
      <c r="F450" s="18" t="str">
        <f t="shared" si="29"/>
        <v/>
      </c>
      <c r="G450" s="18" t="str">
        <f t="shared" si="30"/>
        <v/>
      </c>
      <c r="H450" s="18" t="str">
        <f t="shared" si="31"/>
        <v/>
      </c>
    </row>
    <row r="451" spans="2:8" x14ac:dyDescent="0.25">
      <c r="B451" s="142" t="str">
        <f t="shared" si="28"/>
        <v/>
      </c>
      <c r="C451" s="143"/>
      <c r="D451" s="143"/>
      <c r="E451" s="144"/>
      <c r="F451" s="18" t="str">
        <f t="shared" si="29"/>
        <v/>
      </c>
      <c r="G451" s="18" t="str">
        <f t="shared" si="30"/>
        <v/>
      </c>
      <c r="H451" s="18" t="str">
        <f t="shared" si="31"/>
        <v/>
      </c>
    </row>
    <row r="452" spans="2:8" x14ac:dyDescent="0.25">
      <c r="B452" s="142" t="str">
        <f t="shared" si="28"/>
        <v/>
      </c>
      <c r="C452" s="143"/>
      <c r="D452" s="143"/>
      <c r="E452" s="144"/>
      <c r="F452" s="18" t="str">
        <f t="shared" si="29"/>
        <v/>
      </c>
      <c r="G452" s="18" t="str">
        <f t="shared" si="30"/>
        <v/>
      </c>
      <c r="H452" s="18" t="str">
        <f t="shared" si="31"/>
        <v/>
      </c>
    </row>
    <row r="453" spans="2:8" x14ac:dyDescent="0.25">
      <c r="B453" s="142" t="str">
        <f t="shared" si="28"/>
        <v/>
      </c>
      <c r="C453" s="143"/>
      <c r="D453" s="143"/>
      <c r="E453" s="144"/>
      <c r="F453" s="18" t="str">
        <f t="shared" si="29"/>
        <v/>
      </c>
      <c r="G453" s="18" t="str">
        <f t="shared" si="30"/>
        <v/>
      </c>
      <c r="H453" s="18" t="str">
        <f t="shared" si="31"/>
        <v/>
      </c>
    </row>
    <row r="454" spans="2:8" x14ac:dyDescent="0.25">
      <c r="B454" s="142" t="str">
        <f t="shared" si="28"/>
        <v/>
      </c>
      <c r="C454" s="143"/>
      <c r="D454" s="143"/>
      <c r="E454" s="144"/>
      <c r="F454" s="18" t="str">
        <f t="shared" si="29"/>
        <v/>
      </c>
      <c r="G454" s="18" t="str">
        <f t="shared" si="30"/>
        <v/>
      </c>
      <c r="H454" s="18" t="str">
        <f t="shared" si="31"/>
        <v/>
      </c>
    </row>
    <row r="455" spans="2:8" x14ac:dyDescent="0.25">
      <c r="B455" s="142" t="str">
        <f t="shared" si="28"/>
        <v/>
      </c>
      <c r="C455" s="143"/>
      <c r="D455" s="143"/>
      <c r="E455" s="144"/>
      <c r="F455" s="18" t="str">
        <f t="shared" si="29"/>
        <v/>
      </c>
      <c r="G455" s="18" t="str">
        <f t="shared" si="30"/>
        <v/>
      </c>
      <c r="H455" s="18" t="str">
        <f t="shared" si="31"/>
        <v/>
      </c>
    </row>
    <row r="456" spans="2:8" x14ac:dyDescent="0.25">
      <c r="B456" s="142" t="str">
        <f t="shared" si="28"/>
        <v/>
      </c>
      <c r="C456" s="143"/>
      <c r="D456" s="143"/>
      <c r="E456" s="144"/>
      <c r="F456" s="18" t="str">
        <f t="shared" si="29"/>
        <v/>
      </c>
      <c r="G456" s="18" t="str">
        <f t="shared" si="30"/>
        <v/>
      </c>
      <c r="H456" s="18" t="str">
        <f t="shared" si="31"/>
        <v/>
      </c>
    </row>
    <row r="457" spans="2:8" x14ac:dyDescent="0.25">
      <c r="B457" s="142" t="str">
        <f t="shared" si="28"/>
        <v/>
      </c>
      <c r="C457" s="143"/>
      <c r="D457" s="143"/>
      <c r="E457" s="144"/>
      <c r="F457" s="18" t="str">
        <f t="shared" si="29"/>
        <v/>
      </c>
      <c r="G457" s="18" t="str">
        <f t="shared" si="30"/>
        <v/>
      </c>
      <c r="H457" s="18" t="str">
        <f t="shared" si="31"/>
        <v/>
      </c>
    </row>
    <row r="458" spans="2:8" x14ac:dyDescent="0.25">
      <c r="B458" s="142" t="str">
        <f t="shared" si="28"/>
        <v/>
      </c>
      <c r="C458" s="143"/>
      <c r="D458" s="143"/>
      <c r="E458" s="144"/>
      <c r="F458" s="18" t="str">
        <f t="shared" si="29"/>
        <v/>
      </c>
      <c r="G458" s="18" t="str">
        <f t="shared" si="30"/>
        <v/>
      </c>
      <c r="H458" s="18" t="str">
        <f t="shared" si="31"/>
        <v/>
      </c>
    </row>
    <row r="459" spans="2:8" x14ac:dyDescent="0.25">
      <c r="B459" s="142" t="str">
        <f t="shared" si="28"/>
        <v/>
      </c>
      <c r="C459" s="143"/>
      <c r="D459" s="143"/>
      <c r="E459" s="144"/>
      <c r="F459" s="18" t="str">
        <f t="shared" si="29"/>
        <v/>
      </c>
      <c r="G459" s="18" t="str">
        <f t="shared" si="30"/>
        <v/>
      </c>
      <c r="H459" s="18" t="str">
        <f t="shared" si="31"/>
        <v/>
      </c>
    </row>
    <row r="460" spans="2:8" x14ac:dyDescent="0.25">
      <c r="B460" s="142" t="str">
        <f t="shared" si="28"/>
        <v/>
      </c>
      <c r="C460" s="143"/>
      <c r="D460" s="143"/>
      <c r="E460" s="144"/>
      <c r="F460" s="18" t="str">
        <f t="shared" si="29"/>
        <v/>
      </c>
      <c r="G460" s="18" t="str">
        <f t="shared" si="30"/>
        <v/>
      </c>
      <c r="H460" s="18" t="str">
        <f t="shared" si="31"/>
        <v/>
      </c>
    </row>
    <row r="461" spans="2:8" x14ac:dyDescent="0.25">
      <c r="B461" s="142" t="str">
        <f t="shared" si="28"/>
        <v/>
      </c>
      <c r="C461" s="143"/>
      <c r="D461" s="143"/>
      <c r="E461" s="144"/>
      <c r="F461" s="18" t="str">
        <f t="shared" si="29"/>
        <v/>
      </c>
      <c r="G461" s="18" t="str">
        <f t="shared" si="30"/>
        <v/>
      </c>
      <c r="H461" s="18" t="str">
        <f t="shared" si="31"/>
        <v/>
      </c>
    </row>
    <row r="462" spans="2:8" x14ac:dyDescent="0.25">
      <c r="B462" s="142" t="str">
        <f t="shared" si="28"/>
        <v/>
      </c>
      <c r="C462" s="143"/>
      <c r="D462" s="143"/>
      <c r="E462" s="144"/>
      <c r="F462" s="18" t="str">
        <f t="shared" si="29"/>
        <v/>
      </c>
      <c r="G462" s="18" t="str">
        <f t="shared" si="30"/>
        <v/>
      </c>
      <c r="H462" s="18" t="str">
        <f t="shared" si="31"/>
        <v/>
      </c>
    </row>
    <row r="463" spans="2:8" x14ac:dyDescent="0.25">
      <c r="B463" s="142" t="str">
        <f t="shared" si="28"/>
        <v/>
      </c>
      <c r="C463" s="143"/>
      <c r="D463" s="143"/>
      <c r="E463" s="144"/>
      <c r="F463" s="18" t="str">
        <f t="shared" si="29"/>
        <v/>
      </c>
      <c r="G463" s="18" t="str">
        <f t="shared" si="30"/>
        <v/>
      </c>
      <c r="H463" s="18" t="str">
        <f t="shared" si="31"/>
        <v/>
      </c>
    </row>
    <row r="464" spans="2:8" x14ac:dyDescent="0.25">
      <c r="B464" s="142" t="str">
        <f t="shared" si="28"/>
        <v/>
      </c>
      <c r="C464" s="143"/>
      <c r="D464" s="143"/>
      <c r="E464" s="144"/>
      <c r="F464" s="18" t="str">
        <f t="shared" si="29"/>
        <v/>
      </c>
      <c r="G464" s="18" t="str">
        <f t="shared" si="30"/>
        <v/>
      </c>
      <c r="H464" s="18" t="str">
        <f t="shared" si="31"/>
        <v/>
      </c>
    </row>
    <row r="465" spans="2:8" x14ac:dyDescent="0.25">
      <c r="B465" s="142" t="str">
        <f t="shared" si="28"/>
        <v/>
      </c>
      <c r="C465" s="143"/>
      <c r="D465" s="143"/>
      <c r="E465" s="144"/>
      <c r="F465" s="18" t="str">
        <f t="shared" si="29"/>
        <v/>
      </c>
      <c r="G465" s="18" t="str">
        <f t="shared" si="30"/>
        <v/>
      </c>
      <c r="H465" s="18" t="str">
        <f t="shared" si="31"/>
        <v/>
      </c>
    </row>
    <row r="466" spans="2:8" x14ac:dyDescent="0.25">
      <c r="B466" s="142" t="str">
        <f t="shared" si="28"/>
        <v/>
      </c>
      <c r="C466" s="143"/>
      <c r="D466" s="143"/>
      <c r="E466" s="144"/>
      <c r="F466" s="18" t="str">
        <f t="shared" si="29"/>
        <v/>
      </c>
      <c r="G466" s="18" t="str">
        <f t="shared" si="30"/>
        <v/>
      </c>
      <c r="H466" s="18" t="str">
        <f t="shared" si="31"/>
        <v/>
      </c>
    </row>
    <row r="467" spans="2:8" x14ac:dyDescent="0.25">
      <c r="B467" s="142" t="str">
        <f t="shared" si="28"/>
        <v/>
      </c>
      <c r="C467" s="143"/>
      <c r="D467" s="143"/>
      <c r="E467" s="144"/>
      <c r="F467" s="18" t="str">
        <f t="shared" si="29"/>
        <v/>
      </c>
      <c r="G467" s="18" t="str">
        <f t="shared" si="30"/>
        <v/>
      </c>
      <c r="H467" s="18" t="str">
        <f t="shared" si="31"/>
        <v/>
      </c>
    </row>
    <row r="468" spans="2:8" x14ac:dyDescent="0.25">
      <c r="B468" s="142" t="str">
        <f t="shared" si="28"/>
        <v/>
      </c>
      <c r="C468" s="143"/>
      <c r="D468" s="143"/>
      <c r="E468" s="144"/>
      <c r="F468" s="18" t="str">
        <f t="shared" si="29"/>
        <v/>
      </c>
      <c r="G468" s="18" t="str">
        <f t="shared" si="30"/>
        <v/>
      </c>
      <c r="H468" s="18" t="str">
        <f t="shared" si="31"/>
        <v/>
      </c>
    </row>
    <row r="469" spans="2:8" x14ac:dyDescent="0.25">
      <c r="B469" s="142" t="str">
        <f t="shared" si="28"/>
        <v/>
      </c>
      <c r="C469" s="143"/>
      <c r="D469" s="143"/>
      <c r="E469" s="144"/>
      <c r="F469" s="18" t="str">
        <f t="shared" si="29"/>
        <v/>
      </c>
      <c r="G469" s="18" t="str">
        <f t="shared" si="30"/>
        <v/>
      </c>
      <c r="H469" s="18" t="str">
        <f t="shared" si="31"/>
        <v/>
      </c>
    </row>
    <row r="470" spans="2:8" x14ac:dyDescent="0.25">
      <c r="B470" s="142" t="str">
        <f t="shared" si="28"/>
        <v/>
      </c>
      <c r="C470" s="143"/>
      <c r="D470" s="143"/>
      <c r="E470" s="144"/>
      <c r="F470" s="18" t="str">
        <f t="shared" si="29"/>
        <v/>
      </c>
      <c r="G470" s="18" t="str">
        <f t="shared" si="30"/>
        <v/>
      </c>
      <c r="H470" s="18" t="str">
        <f t="shared" si="31"/>
        <v/>
      </c>
    </row>
    <row r="471" spans="2:8" x14ac:dyDescent="0.25">
      <c r="B471" s="142" t="str">
        <f t="shared" si="28"/>
        <v/>
      </c>
      <c r="C471" s="143"/>
      <c r="D471" s="143"/>
      <c r="E471" s="144"/>
      <c r="F471" s="18" t="str">
        <f t="shared" si="29"/>
        <v/>
      </c>
      <c r="G471" s="18" t="str">
        <f t="shared" si="30"/>
        <v/>
      </c>
      <c r="H471" s="18" t="str">
        <f t="shared" si="31"/>
        <v/>
      </c>
    </row>
    <row r="472" spans="2:8" x14ac:dyDescent="0.25">
      <c r="B472" s="142" t="str">
        <f t="shared" si="28"/>
        <v/>
      </c>
      <c r="C472" s="143"/>
      <c r="D472" s="143"/>
      <c r="E472" s="144"/>
      <c r="F472" s="18" t="str">
        <f t="shared" si="29"/>
        <v/>
      </c>
      <c r="G472" s="18" t="str">
        <f t="shared" si="30"/>
        <v/>
      </c>
      <c r="H472" s="18" t="str">
        <f t="shared" si="31"/>
        <v/>
      </c>
    </row>
    <row r="473" spans="2:8" x14ac:dyDescent="0.25">
      <c r="B473" s="142" t="str">
        <f t="shared" si="28"/>
        <v/>
      </c>
      <c r="C473" s="143"/>
      <c r="D473" s="143"/>
      <c r="E473" s="144"/>
      <c r="F473" s="18" t="str">
        <f t="shared" si="29"/>
        <v/>
      </c>
      <c r="G473" s="18" t="str">
        <f t="shared" si="30"/>
        <v/>
      </c>
      <c r="H473" s="18" t="str">
        <f t="shared" si="31"/>
        <v/>
      </c>
    </row>
    <row r="474" spans="2:8" x14ac:dyDescent="0.25">
      <c r="B474" s="142" t="str">
        <f t="shared" si="28"/>
        <v/>
      </c>
      <c r="C474" s="143"/>
      <c r="D474" s="143"/>
      <c r="E474" s="144"/>
      <c r="F474" s="18" t="str">
        <f t="shared" si="29"/>
        <v/>
      </c>
      <c r="G474" s="18" t="str">
        <f t="shared" si="30"/>
        <v/>
      </c>
      <c r="H474" s="18" t="str">
        <f t="shared" si="31"/>
        <v/>
      </c>
    </row>
    <row r="475" spans="2:8" x14ac:dyDescent="0.25">
      <c r="B475" s="142" t="str">
        <f t="shared" si="28"/>
        <v/>
      </c>
      <c r="C475" s="143"/>
      <c r="D475" s="143"/>
      <c r="E475" s="144"/>
      <c r="F475" s="18" t="str">
        <f t="shared" si="29"/>
        <v/>
      </c>
      <c r="G475" s="18" t="str">
        <f t="shared" si="30"/>
        <v/>
      </c>
      <c r="H475" s="18" t="str">
        <f t="shared" si="31"/>
        <v/>
      </c>
    </row>
    <row r="476" spans="2:8" x14ac:dyDescent="0.25">
      <c r="B476" s="142" t="str">
        <f t="shared" si="28"/>
        <v/>
      </c>
      <c r="C476" s="143"/>
      <c r="D476" s="143"/>
      <c r="E476" s="144"/>
      <c r="F476" s="18" t="str">
        <f t="shared" si="29"/>
        <v/>
      </c>
      <c r="G476" s="18" t="str">
        <f t="shared" si="30"/>
        <v/>
      </c>
      <c r="H476" s="18" t="str">
        <f t="shared" si="31"/>
        <v/>
      </c>
    </row>
    <row r="477" spans="2:8" x14ac:dyDescent="0.25">
      <c r="B477" s="142" t="str">
        <f t="shared" si="28"/>
        <v/>
      </c>
      <c r="C477" s="143"/>
      <c r="D477" s="143"/>
      <c r="E477" s="144"/>
      <c r="F477" s="18" t="str">
        <f t="shared" si="29"/>
        <v/>
      </c>
      <c r="G477" s="18" t="str">
        <f t="shared" si="30"/>
        <v/>
      </c>
      <c r="H477" s="18" t="str">
        <f t="shared" si="31"/>
        <v/>
      </c>
    </row>
    <row r="478" spans="2:8" x14ac:dyDescent="0.25">
      <c r="B478" s="142" t="str">
        <f t="shared" si="28"/>
        <v/>
      </c>
      <c r="C478" s="143"/>
      <c r="D478" s="143"/>
      <c r="E478" s="144"/>
      <c r="F478" s="18" t="str">
        <f t="shared" si="29"/>
        <v/>
      </c>
      <c r="G478" s="18" t="str">
        <f t="shared" si="30"/>
        <v/>
      </c>
      <c r="H478" s="18" t="str">
        <f t="shared" si="31"/>
        <v/>
      </c>
    </row>
    <row r="479" spans="2:8" x14ac:dyDescent="0.25">
      <c r="B479" s="142" t="str">
        <f t="shared" si="28"/>
        <v/>
      </c>
      <c r="C479" s="143"/>
      <c r="D479" s="143"/>
      <c r="E479" s="144"/>
      <c r="F479" s="18" t="str">
        <f t="shared" si="29"/>
        <v/>
      </c>
      <c r="G479" s="18" t="str">
        <f t="shared" si="30"/>
        <v/>
      </c>
      <c r="H479" s="18" t="str">
        <f t="shared" si="31"/>
        <v/>
      </c>
    </row>
    <row r="480" spans="2:8" x14ac:dyDescent="0.25">
      <c r="B480" s="142" t="str">
        <f t="shared" si="28"/>
        <v/>
      </c>
      <c r="C480" s="143"/>
      <c r="D480" s="143"/>
      <c r="E480" s="144"/>
      <c r="F480" s="18" t="str">
        <f t="shared" si="29"/>
        <v/>
      </c>
      <c r="G480" s="18" t="str">
        <f t="shared" si="30"/>
        <v/>
      </c>
      <c r="H480" s="18" t="str">
        <f t="shared" si="31"/>
        <v/>
      </c>
    </row>
    <row r="481" spans="2:8" x14ac:dyDescent="0.25">
      <c r="B481" s="142" t="str">
        <f t="shared" si="28"/>
        <v/>
      </c>
      <c r="C481" s="143"/>
      <c r="D481" s="143"/>
      <c r="E481" s="144"/>
      <c r="F481" s="18" t="str">
        <f t="shared" si="29"/>
        <v/>
      </c>
      <c r="G481" s="18" t="str">
        <f t="shared" si="30"/>
        <v/>
      </c>
      <c r="H481" s="18" t="str">
        <f t="shared" si="31"/>
        <v/>
      </c>
    </row>
    <row r="482" spans="2:8" x14ac:dyDescent="0.25">
      <c r="B482" s="142" t="str">
        <f t="shared" si="28"/>
        <v/>
      </c>
      <c r="C482" s="143"/>
      <c r="D482" s="143"/>
      <c r="E482" s="144"/>
      <c r="F482" s="18" t="str">
        <f t="shared" si="29"/>
        <v/>
      </c>
      <c r="G482" s="18" t="str">
        <f t="shared" si="30"/>
        <v/>
      </c>
      <c r="H482" s="18" t="str">
        <f t="shared" si="31"/>
        <v/>
      </c>
    </row>
    <row r="483" spans="2:8" x14ac:dyDescent="0.25">
      <c r="B483" s="142" t="str">
        <f t="shared" si="28"/>
        <v/>
      </c>
      <c r="C483" s="143"/>
      <c r="D483" s="143"/>
      <c r="E483" s="144"/>
      <c r="F483" s="18" t="str">
        <f t="shared" si="29"/>
        <v/>
      </c>
      <c r="G483" s="18" t="str">
        <f t="shared" si="30"/>
        <v/>
      </c>
      <c r="H483" s="18" t="str">
        <f t="shared" si="31"/>
        <v/>
      </c>
    </row>
    <row r="484" spans="2:8" x14ac:dyDescent="0.25">
      <c r="B484" s="142" t="str">
        <f t="shared" si="28"/>
        <v/>
      </c>
      <c r="C484" s="143"/>
      <c r="D484" s="143"/>
      <c r="E484" s="144"/>
      <c r="F484" s="18" t="str">
        <f t="shared" si="29"/>
        <v/>
      </c>
      <c r="G484" s="18" t="str">
        <f t="shared" si="30"/>
        <v/>
      </c>
      <c r="H484" s="18" t="str">
        <f t="shared" si="31"/>
        <v/>
      </c>
    </row>
    <row r="485" spans="2:8" x14ac:dyDescent="0.25">
      <c r="B485" s="142" t="str">
        <f t="shared" si="28"/>
        <v/>
      </c>
      <c r="C485" s="143"/>
      <c r="D485" s="143"/>
      <c r="E485" s="144"/>
      <c r="F485" s="18" t="str">
        <f t="shared" si="29"/>
        <v/>
      </c>
      <c r="G485" s="18" t="str">
        <f t="shared" si="30"/>
        <v/>
      </c>
      <c r="H485" s="18" t="str">
        <f t="shared" si="31"/>
        <v/>
      </c>
    </row>
    <row r="486" spans="2:8" x14ac:dyDescent="0.25">
      <c r="B486" s="142" t="str">
        <f t="shared" ref="B486:B511" si="32">IF(K457="","",K457)</f>
        <v/>
      </c>
      <c r="C486" s="143"/>
      <c r="D486" s="143"/>
      <c r="E486" s="144"/>
      <c r="F486" s="18" t="str">
        <f t="shared" ref="F486:F511" si="33">IF(L457="","",L457)</f>
        <v/>
      </c>
      <c r="G486" s="18" t="str">
        <f t="shared" ref="G486:G511" si="34">IF(M457="","",M457)</f>
        <v/>
      </c>
      <c r="H486" s="18" t="str">
        <f t="shared" ref="H486:H511" si="35">IF(N457="","",N457)</f>
        <v/>
      </c>
    </row>
    <row r="487" spans="2:8" x14ac:dyDescent="0.25">
      <c r="B487" s="142" t="str">
        <f t="shared" si="32"/>
        <v/>
      </c>
      <c r="C487" s="143"/>
      <c r="D487" s="143"/>
      <c r="E487" s="144"/>
      <c r="F487" s="18" t="str">
        <f t="shared" si="33"/>
        <v/>
      </c>
      <c r="G487" s="18" t="str">
        <f t="shared" si="34"/>
        <v/>
      </c>
      <c r="H487" s="18" t="str">
        <f t="shared" si="35"/>
        <v/>
      </c>
    </row>
    <row r="488" spans="2:8" x14ac:dyDescent="0.25">
      <c r="B488" s="142" t="str">
        <f t="shared" si="32"/>
        <v/>
      </c>
      <c r="C488" s="143"/>
      <c r="D488" s="143"/>
      <c r="E488" s="144"/>
      <c r="F488" s="18" t="str">
        <f t="shared" si="33"/>
        <v/>
      </c>
      <c r="G488" s="18" t="str">
        <f t="shared" si="34"/>
        <v/>
      </c>
      <c r="H488" s="18" t="str">
        <f t="shared" si="35"/>
        <v/>
      </c>
    </row>
    <row r="489" spans="2:8" x14ac:dyDescent="0.25">
      <c r="B489" s="142" t="str">
        <f t="shared" si="32"/>
        <v/>
      </c>
      <c r="C489" s="143"/>
      <c r="D489" s="143"/>
      <c r="E489" s="144"/>
      <c r="F489" s="18" t="str">
        <f t="shared" si="33"/>
        <v/>
      </c>
      <c r="G489" s="18" t="str">
        <f t="shared" si="34"/>
        <v/>
      </c>
      <c r="H489" s="18" t="str">
        <f t="shared" si="35"/>
        <v/>
      </c>
    </row>
    <row r="490" spans="2:8" x14ac:dyDescent="0.25">
      <c r="B490" s="142" t="str">
        <f t="shared" si="32"/>
        <v/>
      </c>
      <c r="C490" s="143"/>
      <c r="D490" s="143"/>
      <c r="E490" s="144"/>
      <c r="F490" s="18" t="str">
        <f t="shared" si="33"/>
        <v/>
      </c>
      <c r="G490" s="18" t="str">
        <f t="shared" si="34"/>
        <v/>
      </c>
      <c r="H490" s="18" t="str">
        <f t="shared" si="35"/>
        <v/>
      </c>
    </row>
    <row r="491" spans="2:8" x14ac:dyDescent="0.25">
      <c r="B491" s="142" t="str">
        <f t="shared" si="32"/>
        <v/>
      </c>
      <c r="C491" s="143"/>
      <c r="D491" s="143"/>
      <c r="E491" s="144"/>
      <c r="F491" s="18" t="str">
        <f t="shared" si="33"/>
        <v/>
      </c>
      <c r="G491" s="18" t="str">
        <f t="shared" si="34"/>
        <v/>
      </c>
      <c r="H491" s="18" t="str">
        <f t="shared" si="35"/>
        <v/>
      </c>
    </row>
    <row r="492" spans="2:8" x14ac:dyDescent="0.25">
      <c r="B492" s="142" t="str">
        <f t="shared" si="32"/>
        <v/>
      </c>
      <c r="C492" s="143"/>
      <c r="D492" s="143"/>
      <c r="E492" s="144"/>
      <c r="F492" s="18" t="str">
        <f t="shared" si="33"/>
        <v/>
      </c>
      <c r="G492" s="18" t="str">
        <f t="shared" si="34"/>
        <v/>
      </c>
      <c r="H492" s="18" t="str">
        <f t="shared" si="35"/>
        <v/>
      </c>
    </row>
    <row r="493" spans="2:8" x14ac:dyDescent="0.25">
      <c r="B493" s="142" t="str">
        <f t="shared" si="32"/>
        <v/>
      </c>
      <c r="C493" s="143"/>
      <c r="D493" s="143"/>
      <c r="E493" s="144"/>
      <c r="F493" s="18" t="str">
        <f t="shared" si="33"/>
        <v/>
      </c>
      <c r="G493" s="18" t="str">
        <f t="shared" si="34"/>
        <v/>
      </c>
      <c r="H493" s="18" t="str">
        <f t="shared" si="35"/>
        <v/>
      </c>
    </row>
    <row r="494" spans="2:8" x14ac:dyDescent="0.25">
      <c r="B494" s="142" t="str">
        <f t="shared" si="32"/>
        <v/>
      </c>
      <c r="C494" s="143"/>
      <c r="D494" s="143"/>
      <c r="E494" s="144"/>
      <c r="F494" s="18" t="str">
        <f t="shared" si="33"/>
        <v/>
      </c>
      <c r="G494" s="18" t="str">
        <f t="shared" si="34"/>
        <v/>
      </c>
      <c r="H494" s="18" t="str">
        <f t="shared" si="35"/>
        <v/>
      </c>
    </row>
    <row r="495" spans="2:8" x14ac:dyDescent="0.25">
      <c r="B495" s="142" t="str">
        <f t="shared" si="32"/>
        <v/>
      </c>
      <c r="C495" s="143"/>
      <c r="D495" s="143"/>
      <c r="E495" s="144"/>
      <c r="F495" s="18" t="str">
        <f t="shared" si="33"/>
        <v/>
      </c>
      <c r="G495" s="18" t="str">
        <f t="shared" si="34"/>
        <v/>
      </c>
      <c r="H495" s="18" t="str">
        <f t="shared" si="35"/>
        <v/>
      </c>
    </row>
    <row r="496" spans="2:8" x14ac:dyDescent="0.25">
      <c r="B496" s="142" t="str">
        <f t="shared" si="32"/>
        <v/>
      </c>
      <c r="C496" s="143"/>
      <c r="D496" s="143"/>
      <c r="E496" s="144"/>
      <c r="F496" s="18" t="str">
        <f t="shared" si="33"/>
        <v/>
      </c>
      <c r="G496" s="18" t="str">
        <f t="shared" si="34"/>
        <v/>
      </c>
      <c r="H496" s="18" t="str">
        <f t="shared" si="35"/>
        <v/>
      </c>
    </row>
    <row r="497" spans="2:8" x14ac:dyDescent="0.25">
      <c r="B497" s="142" t="str">
        <f t="shared" si="32"/>
        <v/>
      </c>
      <c r="C497" s="143"/>
      <c r="D497" s="143"/>
      <c r="E497" s="144"/>
      <c r="F497" s="18" t="str">
        <f t="shared" si="33"/>
        <v/>
      </c>
      <c r="G497" s="18" t="str">
        <f t="shared" si="34"/>
        <v/>
      </c>
      <c r="H497" s="18" t="str">
        <f t="shared" si="35"/>
        <v/>
      </c>
    </row>
    <row r="498" spans="2:8" x14ac:dyDescent="0.25">
      <c r="B498" s="142" t="str">
        <f t="shared" si="32"/>
        <v/>
      </c>
      <c r="C498" s="143"/>
      <c r="D498" s="143"/>
      <c r="E498" s="144"/>
      <c r="F498" s="18" t="str">
        <f t="shared" si="33"/>
        <v/>
      </c>
      <c r="G498" s="18" t="str">
        <f t="shared" si="34"/>
        <v/>
      </c>
      <c r="H498" s="18" t="str">
        <f t="shared" si="35"/>
        <v/>
      </c>
    </row>
    <row r="499" spans="2:8" x14ac:dyDescent="0.25">
      <c r="B499" s="142" t="str">
        <f t="shared" si="32"/>
        <v/>
      </c>
      <c r="C499" s="143"/>
      <c r="D499" s="143"/>
      <c r="E499" s="144"/>
      <c r="F499" s="18" t="str">
        <f t="shared" si="33"/>
        <v/>
      </c>
      <c r="G499" s="18" t="str">
        <f t="shared" si="34"/>
        <v/>
      </c>
      <c r="H499" s="18" t="str">
        <f t="shared" si="35"/>
        <v/>
      </c>
    </row>
    <row r="500" spans="2:8" x14ac:dyDescent="0.25">
      <c r="B500" s="142" t="str">
        <f t="shared" si="32"/>
        <v/>
      </c>
      <c r="C500" s="143"/>
      <c r="D500" s="143"/>
      <c r="E500" s="144"/>
      <c r="F500" s="18" t="str">
        <f t="shared" si="33"/>
        <v/>
      </c>
      <c r="G500" s="18" t="str">
        <f t="shared" si="34"/>
        <v/>
      </c>
      <c r="H500" s="18" t="str">
        <f t="shared" si="35"/>
        <v/>
      </c>
    </row>
    <row r="501" spans="2:8" x14ac:dyDescent="0.25">
      <c r="B501" s="142" t="str">
        <f t="shared" si="32"/>
        <v/>
      </c>
      <c r="C501" s="143"/>
      <c r="D501" s="143"/>
      <c r="E501" s="144"/>
      <c r="F501" s="18" t="str">
        <f t="shared" si="33"/>
        <v/>
      </c>
      <c r="G501" s="18" t="str">
        <f t="shared" si="34"/>
        <v/>
      </c>
      <c r="H501" s="18" t="str">
        <f t="shared" si="35"/>
        <v/>
      </c>
    </row>
    <row r="502" spans="2:8" x14ac:dyDescent="0.25">
      <c r="B502" s="142" t="str">
        <f t="shared" si="32"/>
        <v/>
      </c>
      <c r="C502" s="143"/>
      <c r="D502" s="143"/>
      <c r="E502" s="144"/>
      <c r="F502" s="18" t="str">
        <f t="shared" si="33"/>
        <v/>
      </c>
      <c r="G502" s="18" t="str">
        <f t="shared" si="34"/>
        <v/>
      </c>
      <c r="H502" s="18" t="str">
        <f t="shared" si="35"/>
        <v/>
      </c>
    </row>
    <row r="503" spans="2:8" x14ac:dyDescent="0.25">
      <c r="B503" s="142" t="str">
        <f t="shared" si="32"/>
        <v/>
      </c>
      <c r="C503" s="143"/>
      <c r="D503" s="143"/>
      <c r="E503" s="144"/>
      <c r="F503" s="18" t="str">
        <f t="shared" si="33"/>
        <v/>
      </c>
      <c r="G503" s="18" t="str">
        <f t="shared" si="34"/>
        <v/>
      </c>
      <c r="H503" s="18" t="str">
        <f t="shared" si="35"/>
        <v/>
      </c>
    </row>
    <row r="504" spans="2:8" x14ac:dyDescent="0.25">
      <c r="B504" s="142" t="str">
        <f t="shared" si="32"/>
        <v/>
      </c>
      <c r="C504" s="143"/>
      <c r="D504" s="143"/>
      <c r="E504" s="144"/>
      <c r="F504" s="18" t="str">
        <f t="shared" si="33"/>
        <v/>
      </c>
      <c r="G504" s="18" t="str">
        <f t="shared" si="34"/>
        <v/>
      </c>
      <c r="H504" s="18" t="str">
        <f t="shared" si="35"/>
        <v/>
      </c>
    </row>
    <row r="505" spans="2:8" x14ac:dyDescent="0.25">
      <c r="B505" s="142" t="str">
        <f t="shared" si="32"/>
        <v/>
      </c>
      <c r="C505" s="143"/>
      <c r="D505" s="143"/>
      <c r="E505" s="144"/>
      <c r="F505" s="18" t="str">
        <f t="shared" si="33"/>
        <v/>
      </c>
      <c r="G505" s="18" t="str">
        <f t="shared" si="34"/>
        <v/>
      </c>
      <c r="H505" s="18" t="str">
        <f t="shared" si="35"/>
        <v/>
      </c>
    </row>
    <row r="506" spans="2:8" x14ac:dyDescent="0.25">
      <c r="B506" s="142" t="str">
        <f t="shared" si="32"/>
        <v/>
      </c>
      <c r="C506" s="143"/>
      <c r="D506" s="143"/>
      <c r="E506" s="144"/>
      <c r="F506" s="18" t="str">
        <f t="shared" si="33"/>
        <v/>
      </c>
      <c r="G506" s="18" t="str">
        <f t="shared" si="34"/>
        <v/>
      </c>
      <c r="H506" s="18" t="str">
        <f t="shared" si="35"/>
        <v/>
      </c>
    </row>
    <row r="507" spans="2:8" x14ac:dyDescent="0.25">
      <c r="B507" s="142" t="str">
        <f t="shared" si="32"/>
        <v/>
      </c>
      <c r="C507" s="143"/>
      <c r="D507" s="143"/>
      <c r="E507" s="144"/>
      <c r="F507" s="18" t="str">
        <f t="shared" si="33"/>
        <v/>
      </c>
      <c r="G507" s="18" t="str">
        <f t="shared" si="34"/>
        <v/>
      </c>
      <c r="H507" s="18" t="str">
        <f t="shared" si="35"/>
        <v/>
      </c>
    </row>
    <row r="508" spans="2:8" x14ac:dyDescent="0.25">
      <c r="B508" s="142" t="str">
        <f t="shared" si="32"/>
        <v/>
      </c>
      <c r="C508" s="143"/>
      <c r="D508" s="143"/>
      <c r="E508" s="144"/>
      <c r="F508" s="18" t="str">
        <f t="shared" si="33"/>
        <v/>
      </c>
      <c r="G508" s="18" t="str">
        <f t="shared" si="34"/>
        <v/>
      </c>
      <c r="H508" s="18" t="str">
        <f t="shared" si="35"/>
        <v/>
      </c>
    </row>
    <row r="509" spans="2:8" x14ac:dyDescent="0.25">
      <c r="B509" s="142" t="str">
        <f t="shared" si="32"/>
        <v/>
      </c>
      <c r="C509" s="143"/>
      <c r="D509" s="143"/>
      <c r="E509" s="144"/>
      <c r="F509" s="18" t="str">
        <f t="shared" si="33"/>
        <v/>
      </c>
      <c r="G509" s="18" t="str">
        <f t="shared" si="34"/>
        <v/>
      </c>
      <c r="H509" s="18" t="str">
        <f t="shared" si="35"/>
        <v/>
      </c>
    </row>
    <row r="510" spans="2:8" x14ac:dyDescent="0.25">
      <c r="B510" s="142" t="str">
        <f t="shared" si="32"/>
        <v/>
      </c>
      <c r="C510" s="143"/>
      <c r="D510" s="143"/>
      <c r="E510" s="144"/>
      <c r="F510" s="18" t="str">
        <f t="shared" si="33"/>
        <v/>
      </c>
      <c r="G510" s="18" t="str">
        <f t="shared" si="34"/>
        <v/>
      </c>
      <c r="H510" s="18" t="str">
        <f t="shared" si="35"/>
        <v/>
      </c>
    </row>
    <row r="511" spans="2:8" customFormat="1" x14ac:dyDescent="0.25">
      <c r="B511" s="142" t="str">
        <f t="shared" si="32"/>
        <v/>
      </c>
      <c r="C511" s="143"/>
      <c r="D511" s="143"/>
      <c r="E511" s="144"/>
      <c r="F511" s="18" t="str">
        <f t="shared" si="33"/>
        <v/>
      </c>
      <c r="G511" s="18" t="str">
        <f t="shared" si="34"/>
        <v/>
      </c>
      <c r="H511" s="18" t="str">
        <f t="shared" si="35"/>
        <v/>
      </c>
    </row>
    <row r="512" spans="2:8" x14ac:dyDescent="0.25">
      <c r="B512" s="145">
        <v>0</v>
      </c>
      <c r="C512" s="145"/>
      <c r="D512" s="145"/>
      <c r="E512" s="145"/>
      <c r="F512" s="87">
        <v>0</v>
      </c>
      <c r="G512" s="87">
        <v>0</v>
      </c>
      <c r="H512" s="87">
        <v>0</v>
      </c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  <row r="929" spans="2:2" x14ac:dyDescent="0.25">
      <c r="B929" s="50"/>
    </row>
    <row r="930" spans="2:2" x14ac:dyDescent="0.25">
      <c r="B930" s="50"/>
    </row>
    <row r="931" spans="2:2" x14ac:dyDescent="0.25">
      <c r="B931" s="50"/>
    </row>
  </sheetData>
  <mergeCells count="482">
    <mergeCell ref="B2:H2"/>
    <mergeCell ref="B3:H3"/>
    <mergeCell ref="B4:H4"/>
    <mergeCell ref="B10:G10"/>
    <mergeCell ref="B37:E37"/>
    <mergeCell ref="B36:E36"/>
    <mergeCell ref="B38:E38"/>
    <mergeCell ref="B39:E39"/>
    <mergeCell ref="B40:E40"/>
    <mergeCell ref="B25:H25"/>
    <mergeCell ref="B41:E41"/>
    <mergeCell ref="B42:E42"/>
    <mergeCell ref="B43:E43"/>
    <mergeCell ref="B44:E44"/>
    <mergeCell ref="B45:E45"/>
    <mergeCell ref="B46:E46"/>
    <mergeCell ref="B47:E47"/>
    <mergeCell ref="B96:E96"/>
    <mergeCell ref="B49:E49"/>
    <mergeCell ref="B48:E48"/>
    <mergeCell ref="B72:E72"/>
    <mergeCell ref="B50:E50"/>
    <mergeCell ref="B74:E74"/>
    <mergeCell ref="B52:E52"/>
    <mergeCell ref="B76:E76"/>
    <mergeCell ref="B53:E53"/>
    <mergeCell ref="B54:E54"/>
    <mergeCell ref="B55:E55"/>
    <mergeCell ref="B98:E98"/>
    <mergeCell ref="B51:E51"/>
    <mergeCell ref="B100:E100"/>
    <mergeCell ref="B77:E77"/>
    <mergeCell ref="B78:E78"/>
    <mergeCell ref="B79:E79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67:E67"/>
    <mergeCell ref="B68:E68"/>
    <mergeCell ref="B69:E69"/>
    <mergeCell ref="B70:E70"/>
    <mergeCell ref="B71:E71"/>
    <mergeCell ref="B120:E120"/>
    <mergeCell ref="B73:E73"/>
    <mergeCell ref="B122:E122"/>
    <mergeCell ref="B75:E75"/>
    <mergeCell ref="B124:E124"/>
    <mergeCell ref="B101:E101"/>
    <mergeCell ref="B102:E102"/>
    <mergeCell ref="B103:E103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91:E91"/>
    <mergeCell ref="B92:E92"/>
    <mergeCell ref="B93:E93"/>
    <mergeCell ref="B94:E94"/>
    <mergeCell ref="B95:E95"/>
    <mergeCell ref="B144:E144"/>
    <mergeCell ref="B97:E97"/>
    <mergeCell ref="B146:E146"/>
    <mergeCell ref="B99:E99"/>
    <mergeCell ref="B148:E148"/>
    <mergeCell ref="B125:E125"/>
    <mergeCell ref="B126:E126"/>
    <mergeCell ref="B127:E127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12:E112"/>
    <mergeCell ref="B113:E113"/>
    <mergeCell ref="B114:E114"/>
    <mergeCell ref="B115:E115"/>
    <mergeCell ref="B116:E116"/>
    <mergeCell ref="B117:E117"/>
    <mergeCell ref="B118:E118"/>
    <mergeCell ref="B119:E119"/>
    <mergeCell ref="B168:E168"/>
    <mergeCell ref="B121:E121"/>
    <mergeCell ref="B170:E170"/>
    <mergeCell ref="B123:E123"/>
    <mergeCell ref="B172:E172"/>
    <mergeCell ref="B149:E149"/>
    <mergeCell ref="B150:E150"/>
    <mergeCell ref="B151:E151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39:E139"/>
    <mergeCell ref="B140:E140"/>
    <mergeCell ref="B141:E141"/>
    <mergeCell ref="B142:E142"/>
    <mergeCell ref="B143:E143"/>
    <mergeCell ref="B192:E192"/>
    <mergeCell ref="B145:E145"/>
    <mergeCell ref="B194:E194"/>
    <mergeCell ref="B147:E147"/>
    <mergeCell ref="B196:E196"/>
    <mergeCell ref="B173:E173"/>
    <mergeCell ref="B174:E174"/>
    <mergeCell ref="B175:E175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63:E163"/>
    <mergeCell ref="B164:E164"/>
    <mergeCell ref="B165:E165"/>
    <mergeCell ref="B166:E166"/>
    <mergeCell ref="B167:E167"/>
    <mergeCell ref="B216:E216"/>
    <mergeCell ref="B169:E169"/>
    <mergeCell ref="B218:E218"/>
    <mergeCell ref="B171:E171"/>
    <mergeCell ref="B220:E220"/>
    <mergeCell ref="B197:E197"/>
    <mergeCell ref="B198:E198"/>
    <mergeCell ref="B199:E199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184:E184"/>
    <mergeCell ref="B185:E185"/>
    <mergeCell ref="B186:E186"/>
    <mergeCell ref="B187:E187"/>
    <mergeCell ref="B188:E188"/>
    <mergeCell ref="B189:E189"/>
    <mergeCell ref="B190:E190"/>
    <mergeCell ref="B191:E191"/>
    <mergeCell ref="B240:E240"/>
    <mergeCell ref="B193:E193"/>
    <mergeCell ref="B242:E242"/>
    <mergeCell ref="B195:E195"/>
    <mergeCell ref="B244:E244"/>
    <mergeCell ref="B221:E221"/>
    <mergeCell ref="B222:E222"/>
    <mergeCell ref="B223:E223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10:E210"/>
    <mergeCell ref="B211:E211"/>
    <mergeCell ref="B212:E212"/>
    <mergeCell ref="B213:E213"/>
    <mergeCell ref="B214:E214"/>
    <mergeCell ref="B215:E215"/>
    <mergeCell ref="B264:E264"/>
    <mergeCell ref="B217:E217"/>
    <mergeCell ref="B266:E266"/>
    <mergeCell ref="B219:E219"/>
    <mergeCell ref="B268:E268"/>
    <mergeCell ref="B245:E245"/>
    <mergeCell ref="B246:E246"/>
    <mergeCell ref="B247:E247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35:E235"/>
    <mergeCell ref="B236:E236"/>
    <mergeCell ref="B237:E237"/>
    <mergeCell ref="B238:E238"/>
    <mergeCell ref="B239:E239"/>
    <mergeCell ref="B288:E288"/>
    <mergeCell ref="B241:E241"/>
    <mergeCell ref="B290:E290"/>
    <mergeCell ref="B243:E243"/>
    <mergeCell ref="B292:E292"/>
    <mergeCell ref="B269:E269"/>
    <mergeCell ref="B270:E270"/>
    <mergeCell ref="B271:E271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56:E256"/>
    <mergeCell ref="B257:E257"/>
    <mergeCell ref="B258:E258"/>
    <mergeCell ref="B259:E259"/>
    <mergeCell ref="B260:E260"/>
    <mergeCell ref="B261:E261"/>
    <mergeCell ref="B262:E262"/>
    <mergeCell ref="B263:E263"/>
    <mergeCell ref="B312:E312"/>
    <mergeCell ref="B265:E265"/>
    <mergeCell ref="B314:E314"/>
    <mergeCell ref="B267:E267"/>
    <mergeCell ref="B316:E316"/>
    <mergeCell ref="B293:E293"/>
    <mergeCell ref="B294:E294"/>
    <mergeCell ref="B295:E295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81:E281"/>
    <mergeCell ref="B282:E282"/>
    <mergeCell ref="B283:E283"/>
    <mergeCell ref="B284:E284"/>
    <mergeCell ref="B285:E285"/>
    <mergeCell ref="B286:E286"/>
    <mergeCell ref="B287:E287"/>
    <mergeCell ref="B336:E336"/>
    <mergeCell ref="B289:E289"/>
    <mergeCell ref="B338:E338"/>
    <mergeCell ref="B291:E291"/>
    <mergeCell ref="B340:E340"/>
    <mergeCell ref="B317:E317"/>
    <mergeCell ref="B318:E318"/>
    <mergeCell ref="B319:E319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307:E307"/>
    <mergeCell ref="B308:E308"/>
    <mergeCell ref="B309:E309"/>
    <mergeCell ref="B310:E310"/>
    <mergeCell ref="B311:E311"/>
    <mergeCell ref="B360:E360"/>
    <mergeCell ref="B313:E313"/>
    <mergeCell ref="B362:E362"/>
    <mergeCell ref="B315:E315"/>
    <mergeCell ref="B364:E364"/>
    <mergeCell ref="B341:E341"/>
    <mergeCell ref="B342:E342"/>
    <mergeCell ref="B343:E343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31:E331"/>
    <mergeCell ref="B332:E332"/>
    <mergeCell ref="B333:E333"/>
    <mergeCell ref="B334:E334"/>
    <mergeCell ref="B335:E335"/>
    <mergeCell ref="B384:E384"/>
    <mergeCell ref="B337:E337"/>
    <mergeCell ref="B386:E386"/>
    <mergeCell ref="B339:E339"/>
    <mergeCell ref="B388:E388"/>
    <mergeCell ref="B365:E365"/>
    <mergeCell ref="B366:E366"/>
    <mergeCell ref="B367:E367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55:E355"/>
    <mergeCell ref="B356:E356"/>
    <mergeCell ref="B357:E357"/>
    <mergeCell ref="B358:E358"/>
    <mergeCell ref="B359:E359"/>
    <mergeCell ref="B408:E408"/>
    <mergeCell ref="B361:E361"/>
    <mergeCell ref="B410:E410"/>
    <mergeCell ref="B363:E363"/>
    <mergeCell ref="B412:E412"/>
    <mergeCell ref="B389:E389"/>
    <mergeCell ref="B390:E390"/>
    <mergeCell ref="B391:E391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77:E377"/>
    <mergeCell ref="B378:E378"/>
    <mergeCell ref="B379:E379"/>
    <mergeCell ref="B380:E380"/>
    <mergeCell ref="B381:E381"/>
    <mergeCell ref="B382:E382"/>
    <mergeCell ref="B383:E383"/>
    <mergeCell ref="B432:E432"/>
    <mergeCell ref="B385:E385"/>
    <mergeCell ref="B434:E434"/>
    <mergeCell ref="B387:E387"/>
    <mergeCell ref="B436:E436"/>
    <mergeCell ref="B413:E413"/>
    <mergeCell ref="B414:E414"/>
    <mergeCell ref="B415:E415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403:E403"/>
    <mergeCell ref="B404:E404"/>
    <mergeCell ref="B405:E405"/>
    <mergeCell ref="B406:E406"/>
    <mergeCell ref="B407:E407"/>
    <mergeCell ref="B456:E456"/>
    <mergeCell ref="B409:E409"/>
    <mergeCell ref="B458:E458"/>
    <mergeCell ref="B411:E411"/>
    <mergeCell ref="B460:E460"/>
    <mergeCell ref="B437:E437"/>
    <mergeCell ref="B438:E438"/>
    <mergeCell ref="B439:E439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24:E424"/>
    <mergeCell ref="B425:E425"/>
    <mergeCell ref="B426:E426"/>
    <mergeCell ref="B427:E427"/>
    <mergeCell ref="B428:E428"/>
    <mergeCell ref="B429:E429"/>
    <mergeCell ref="B430:E430"/>
    <mergeCell ref="B431:E431"/>
    <mergeCell ref="B480:E480"/>
    <mergeCell ref="B433:E433"/>
    <mergeCell ref="B482:E482"/>
    <mergeCell ref="B435:E435"/>
    <mergeCell ref="B484:E484"/>
    <mergeCell ref="B461:E461"/>
    <mergeCell ref="B462:E462"/>
    <mergeCell ref="B463:E463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51:E451"/>
    <mergeCell ref="B452:E452"/>
    <mergeCell ref="B453:E453"/>
    <mergeCell ref="B454:E454"/>
    <mergeCell ref="B455:E455"/>
    <mergeCell ref="B504:E504"/>
    <mergeCell ref="B457:E457"/>
    <mergeCell ref="B506:E506"/>
    <mergeCell ref="B459:E459"/>
    <mergeCell ref="B508:E508"/>
    <mergeCell ref="B485:E485"/>
    <mergeCell ref="B486:E486"/>
    <mergeCell ref="B487:E487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75:E475"/>
    <mergeCell ref="B476:E476"/>
    <mergeCell ref="B477:E477"/>
    <mergeCell ref="B478:E478"/>
    <mergeCell ref="B479:E479"/>
    <mergeCell ref="B505:E505"/>
    <mergeCell ref="B481:E481"/>
    <mergeCell ref="B507:E507"/>
    <mergeCell ref="B483:E483"/>
    <mergeCell ref="B511:E511"/>
    <mergeCell ref="B512:E512"/>
    <mergeCell ref="B509:E509"/>
    <mergeCell ref="B510:E510"/>
    <mergeCell ref="B488:E488"/>
    <mergeCell ref="B489:E489"/>
    <mergeCell ref="B490:E490"/>
    <mergeCell ref="B491:E491"/>
    <mergeCell ref="B492:E492"/>
    <mergeCell ref="B493:E493"/>
    <mergeCell ref="B494:E494"/>
    <mergeCell ref="B495:E495"/>
    <mergeCell ref="B496:E496"/>
    <mergeCell ref="B497:E497"/>
    <mergeCell ref="B498:E498"/>
    <mergeCell ref="B499:E499"/>
    <mergeCell ref="B500:E500"/>
    <mergeCell ref="B501:E501"/>
    <mergeCell ref="B502:E502"/>
    <mergeCell ref="B503:E503"/>
  </mergeCells>
  <conditionalFormatting sqref="C8">
    <cfRule type="cellIs" dxfId="62" priority="17" operator="equal">
      <formula>"Erro"</formula>
    </cfRule>
  </conditionalFormatting>
  <conditionalFormatting sqref="H10">
    <cfRule type="cellIs" dxfId="61" priority="16" operator="equal">
      <formula>"Erro"</formula>
    </cfRule>
  </conditionalFormatting>
  <conditionalFormatting sqref="F13:F23">
    <cfRule type="cellIs" dxfId="60" priority="12" operator="greaterThanOrEqual">
      <formula>1</formula>
    </cfRule>
    <cfRule type="cellIs" dxfId="59" priority="13" operator="lessThan">
      <formula>0.795</formula>
    </cfRule>
    <cfRule type="cellIs" dxfId="58" priority="15" operator="greaterThanOrEqual">
      <formula>0.795</formula>
    </cfRule>
  </conditionalFormatting>
  <conditionalFormatting sqref="B37:B511 F37:H512">
    <cfRule type="cellIs" dxfId="57" priority="14" operator="equal">
      <formula>""""""</formula>
    </cfRule>
  </conditionalFormatting>
  <conditionalFormatting sqref="G13:G23">
    <cfRule type="cellIs" dxfId="56" priority="10" operator="equal">
      <formula>"Sim"</formula>
    </cfRule>
    <cfRule type="cellIs" dxfId="55" priority="11" operator="equal">
      <formula>"Não"</formula>
    </cfRule>
  </conditionalFormatting>
  <conditionalFormatting sqref="F27:F32">
    <cfRule type="cellIs" dxfId="54" priority="1" operator="greaterThanOrEqual">
      <formula>1</formula>
    </cfRule>
    <cfRule type="cellIs" dxfId="53" priority="2" operator="lessThan">
      <formula>0.795</formula>
    </cfRule>
    <cfRule type="cellIs" dxfId="52" priority="3" operator="greaterThanOrEqual">
      <formula>0.795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N928"/>
  <sheetViews>
    <sheetView showGridLines="0" topLeftCell="A16" zoomScaleNormal="100" workbookViewId="0">
      <selection activeCell="A34" sqref="A34:I99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26.140625" style="4" customWidth="1"/>
    <col min="6" max="6" width="19.28515625" style="4" customWidth="1"/>
    <col min="7" max="7" width="17.28515625" style="4" customWidth="1"/>
    <col min="8" max="8" width="19.42578125" style="4" customWidth="1"/>
    <col min="9" max="9" width="2.7109375" customWidth="1"/>
    <col min="10" max="10" width="3" customWidth="1"/>
    <col min="11" max="11" width="110.85546875" bestFit="1" customWidth="1"/>
    <col min="12" max="12" width="31.7109375" bestFit="1" customWidth="1"/>
    <col min="13" max="13" width="9" bestFit="1" customWidth="1"/>
    <col min="14" max="14" width="7.7109375" bestFit="1" customWidth="1"/>
    <col min="15" max="15" width="10.7109375" bestFit="1" customWidth="1"/>
  </cols>
  <sheetData>
    <row r="1" spans="2:14" x14ac:dyDescent="0.25">
      <c r="K1" s="15" t="s">
        <v>0</v>
      </c>
      <c r="L1" s="16">
        <v>2021</v>
      </c>
    </row>
    <row r="2" spans="2:14" x14ac:dyDescent="0.25">
      <c r="B2" s="136" t="s">
        <v>349</v>
      </c>
      <c r="C2" s="136"/>
      <c r="D2" s="136"/>
      <c r="E2" s="136"/>
      <c r="F2" s="136"/>
      <c r="G2" s="136"/>
      <c r="H2" s="136"/>
      <c r="K2" s="15" t="s">
        <v>1</v>
      </c>
      <c r="L2" t="s">
        <v>678</v>
      </c>
    </row>
    <row r="3" spans="2:14" x14ac:dyDescent="0.25">
      <c r="B3" s="136" t="s">
        <v>435</v>
      </c>
      <c r="C3" s="136"/>
      <c r="D3" s="136"/>
      <c r="E3" s="136"/>
      <c r="F3" s="136"/>
      <c r="G3" s="136"/>
      <c r="H3" s="136"/>
      <c r="K3" s="15" t="s">
        <v>5</v>
      </c>
      <c r="L3" t="s">
        <v>12</v>
      </c>
    </row>
    <row r="4" spans="2:14" ht="23.25" x14ac:dyDescent="0.25">
      <c r="B4" s="137" t="s">
        <v>409</v>
      </c>
      <c r="C4" s="137"/>
      <c r="D4" s="137"/>
      <c r="E4" s="137"/>
      <c r="F4" s="137"/>
      <c r="G4" s="137"/>
      <c r="H4" s="137"/>
    </row>
    <row r="5" spans="2:14" x14ac:dyDescent="0.25">
      <c r="B5" s="7" t="s">
        <v>350</v>
      </c>
      <c r="C5" s="25" t="str">
        <f>Dn_Resumo!B6</f>
        <v>2021-2021 - 3º Tri - 09-Mar</v>
      </c>
      <c r="K5" s="15" t="s">
        <v>361</v>
      </c>
      <c r="L5" s="15" t="s">
        <v>410</v>
      </c>
    </row>
    <row r="6" spans="2:14" ht="15.75" x14ac:dyDescent="0.25">
      <c r="B6" s="7" t="s">
        <v>351</v>
      </c>
      <c r="C6" s="3" t="str">
        <f>VLOOKUP($C$7,GERENTES_IV[],2,0)</f>
        <v>CLAUDIA BUENO (SPC/SPI)</v>
      </c>
      <c r="E6" s="3"/>
      <c r="F6" s="3"/>
      <c r="G6" s="3"/>
      <c r="H6" s="3"/>
      <c r="K6" s="15" t="s">
        <v>363</v>
      </c>
      <c r="L6" t="s">
        <v>27</v>
      </c>
      <c r="M6" t="s">
        <v>26</v>
      </c>
      <c r="N6" t="s">
        <v>8</v>
      </c>
    </row>
    <row r="7" spans="2:14" x14ac:dyDescent="0.25">
      <c r="B7" s="7" t="s">
        <v>352</v>
      </c>
      <c r="C7" s="4" t="str">
        <f>$L$3</f>
        <v>claudia.bueno@cslbehring.com</v>
      </c>
      <c r="K7" s="16" t="s">
        <v>554</v>
      </c>
      <c r="L7" s="1"/>
      <c r="M7" s="1">
        <v>5</v>
      </c>
      <c r="N7" s="1">
        <v>20</v>
      </c>
    </row>
    <row r="8" spans="2:14" x14ac:dyDescent="0.25">
      <c r="B8" s="7"/>
      <c r="K8" s="16" t="s">
        <v>556</v>
      </c>
      <c r="L8" s="1"/>
      <c r="M8" s="1">
        <v>5</v>
      </c>
      <c r="N8" s="1">
        <v>9</v>
      </c>
    </row>
    <row r="9" spans="2:14" x14ac:dyDescent="0.25">
      <c r="K9" s="16" t="s">
        <v>572</v>
      </c>
      <c r="L9" s="1"/>
      <c r="M9" s="1">
        <v>11</v>
      </c>
      <c r="N9" s="1">
        <v>15</v>
      </c>
    </row>
    <row r="10" spans="2:14" ht="15.75" x14ac:dyDescent="0.25">
      <c r="B10" s="138" t="s">
        <v>354</v>
      </c>
      <c r="C10" s="138"/>
      <c r="D10" s="138"/>
      <c r="E10" s="138"/>
      <c r="F10" s="138"/>
      <c r="G10" s="138"/>
      <c r="H10" s="8">
        <f>SUM(H13:H23)+SUM(H27:H32)</f>
        <v>3096.9847999999997</v>
      </c>
      <c r="K10" s="16" t="s">
        <v>135</v>
      </c>
      <c r="L10" s="1"/>
      <c r="M10" s="1">
        <v>6</v>
      </c>
      <c r="N10" s="1">
        <v>9</v>
      </c>
    </row>
    <row r="11" spans="2:14" x14ac:dyDescent="0.25">
      <c r="K11" s="16" t="s">
        <v>635</v>
      </c>
      <c r="L11" s="1"/>
      <c r="M11" s="1"/>
      <c r="N11" s="1">
        <v>4</v>
      </c>
    </row>
    <row r="12" spans="2:14" x14ac:dyDescent="0.25">
      <c r="B12" s="20" t="s">
        <v>364</v>
      </c>
      <c r="C12" s="9" t="s">
        <v>355</v>
      </c>
      <c r="D12" s="9" t="s">
        <v>356</v>
      </c>
      <c r="E12" s="9" t="s">
        <v>357</v>
      </c>
      <c r="F12" s="9" t="s">
        <v>358</v>
      </c>
      <c r="G12" s="9" t="s">
        <v>359</v>
      </c>
      <c r="H12" s="9" t="s">
        <v>360</v>
      </c>
      <c r="K12" s="16" t="s">
        <v>146</v>
      </c>
      <c r="L12" s="1"/>
      <c r="M12" s="1">
        <v>58</v>
      </c>
      <c r="N12" s="1">
        <v>86</v>
      </c>
    </row>
    <row r="13" spans="2:14" x14ac:dyDescent="0.25">
      <c r="B13" s="11">
        <v>0.1</v>
      </c>
      <c r="C13" s="10" t="s">
        <v>343</v>
      </c>
      <c r="D13" s="23">
        <f>SUMIFS(PREMIO_IV_GERENTES[COTA],PREMIO_IV_GERENTES[ANO],Gerente!$L$1,PREMIO_IV_GERENTES[MES],Gerente!$L$2,PREMIO_IV_GERENTES[EMAIL_GERENTE],Gerente!$L$3,PREMIO_IV_GERENTES[TIPO],Gerente!C13)</f>
        <v>0</v>
      </c>
      <c r="E13" s="23">
        <f>SUMIFS(PREMIO_IV_GERENTES[REALIZADO],PREMIO_IV_GERENTES[ANO],Gerente!$L$1,PREMIO_IV_GERENTES[MES],Gerente!$L$2,PREMIO_IV_GERENTES[EMAIL_GERENTE],Gerente!$L$3,PREMIO_IV_GERENTES[TIPO],Gerente!C13)</f>
        <v>0</v>
      </c>
      <c r="F13" s="11">
        <f>SUMIFS(PREMIO_IV_GERENTES[COBERTURA],PREMIO_IV_GERENTES[ANO],Gerente!$L$1,PREMIO_IV_GERENTES[MES],Gerente!$L$2,PREMIO_IV_GERENTES[EMAIL_GERENTE],Gerente!$L$3,PREMIO_IV_GERENTES[TIPO],Gerente!C13)</f>
        <v>0</v>
      </c>
      <c r="G13" s="11" t="str">
        <f>IF(SUMIFS(PREMIO_IV_GERENTES[GARANTIDO],PREMIO_IV_GERENTES[ANO],Gerente!$L$1,PREMIO_IV_GERENTES[MES],Gerente!$L$2,PREMIO_IV_GERENTES[EMAIL_GERENTE],Gerente!$L$3,PREMIO_IV_GERENTES[TIPO],Gerente!C13)=0,"Não","Sim")</f>
        <v>Não</v>
      </c>
      <c r="H13" s="12">
        <f>SUMIFS(PREMIO_IV_GERENTES[PREMIO],PREMIO_IV_GERENTES[ANO],Gerente!$L$1,PREMIO_IV_GERENTES[MES],Gerente!$L$2,PREMIO_IV_GERENTES[EMAIL_GERENTE],Gerente!$L$3,PREMIO_IV_GERENTES[TIPO],Gerente!C13)</f>
        <v>0</v>
      </c>
      <c r="K13" s="16" t="s">
        <v>143</v>
      </c>
      <c r="L13" s="1">
        <v>3</v>
      </c>
      <c r="M13" s="1">
        <v>23</v>
      </c>
      <c r="N13" s="1">
        <v>82</v>
      </c>
    </row>
    <row r="14" spans="2:14" x14ac:dyDescent="0.25">
      <c r="B14" s="11">
        <v>0.05</v>
      </c>
      <c r="C14" s="10" t="s">
        <v>344</v>
      </c>
      <c r="D14" s="23">
        <f>SUMIFS(PREMIO_IV_GERENTES[COTA],PREMIO_IV_GERENTES[ANO],Gerente!$L$1,PREMIO_IV_GERENTES[MES],Gerente!$L$2,PREMIO_IV_GERENTES[EMAIL_GERENTE],Gerente!$L$3,PREMIO_IV_GERENTES[TIPO],Gerente!C14)</f>
        <v>0</v>
      </c>
      <c r="E14" s="23">
        <f>SUMIFS(PREMIO_IV_GERENTES[REALIZADO],PREMIO_IV_GERENTES[ANO],Gerente!$L$1,PREMIO_IV_GERENTES[MES],Gerente!$L$2,PREMIO_IV_GERENTES[EMAIL_GERENTE],Gerente!$L$3,PREMIO_IV_GERENTES[TIPO],Gerente!C14)</f>
        <v>0</v>
      </c>
      <c r="F14" s="11">
        <f>SUMIFS(PREMIO_IV_GERENTES[COBERTURA],PREMIO_IV_GERENTES[ANO],Gerente!$L$1,PREMIO_IV_GERENTES[MES],Gerente!$L$2,PREMIO_IV_GERENTES[EMAIL_GERENTE],Gerente!$L$3,PREMIO_IV_GERENTES[TIPO],Gerente!C14)</f>
        <v>0</v>
      </c>
      <c r="G14" s="11" t="str">
        <f>IF(SUMIFS(PREMIO_IV_GERENTES[GARANTIDO],PREMIO_IV_GERENTES[ANO],Gerente!$L$1,PREMIO_IV_GERENTES[MES],Gerente!$L$2,PREMIO_IV_GERENTES[EMAIL_GERENTE],Gerente!$L$3,PREMIO_IV_GERENTES[TIPO],Gerente!C14)=0,"Não","Sim")</f>
        <v>Não</v>
      </c>
      <c r="H14" s="12">
        <f>SUMIFS(PREMIO_IV_GERENTES[PREMIO],PREMIO_IV_GERENTES[ANO],Gerente!$L$1,PREMIO_IV_GERENTES[MES],Gerente!$L$2,PREMIO_IV_GERENTES[EMAIL_GERENTE],Gerente!$L$3,PREMIO_IV_GERENTES[TIPO],Gerente!C14)</f>
        <v>0</v>
      </c>
      <c r="K14" s="16" t="s">
        <v>144</v>
      </c>
      <c r="L14" s="1"/>
      <c r="M14" s="1"/>
      <c r="N14" s="1">
        <v>23</v>
      </c>
    </row>
    <row r="15" spans="2:14" x14ac:dyDescent="0.25">
      <c r="B15" s="11">
        <v>0.1</v>
      </c>
      <c r="C15" s="10" t="s">
        <v>342</v>
      </c>
      <c r="D15" s="23">
        <f>SUMIFS(PREMIO_IV_GERENTES[COTA],PREMIO_IV_GERENTES[ANO],Gerente!$L$1,PREMIO_IV_GERENTES[MES],Gerente!$L$2,PREMIO_IV_GERENTES[EMAIL_GERENTE],Gerente!$L$3,PREMIO_IV_GERENTES[TIPO],Gerente!C15)</f>
        <v>0</v>
      </c>
      <c r="E15" s="23">
        <f>SUMIFS(PREMIO_IV_GERENTES[REALIZADO],PREMIO_IV_GERENTES[ANO],Gerente!$L$1,PREMIO_IV_GERENTES[MES],Gerente!$L$2,PREMIO_IV_GERENTES[EMAIL_GERENTE],Gerente!$L$3,PREMIO_IV_GERENTES[TIPO],Gerente!C15)</f>
        <v>0</v>
      </c>
      <c r="F15" s="11">
        <f>SUMIFS(PREMIO_IV_GERENTES[COBERTURA],PREMIO_IV_GERENTES[ANO],Gerente!$L$1,PREMIO_IV_GERENTES[MES],Gerente!$L$2,PREMIO_IV_GERENTES[EMAIL_GERENTE],Gerente!$L$3,PREMIO_IV_GERENTES[TIPO],Gerente!C15)</f>
        <v>0</v>
      </c>
      <c r="G15" s="11" t="str">
        <f>IF(SUMIFS(PREMIO_IV_GERENTES[GARANTIDO],PREMIO_IV_GERENTES[ANO],Gerente!$L$1,PREMIO_IV_GERENTES[MES],Gerente!$L$2,PREMIO_IV_GERENTES[EMAIL_GERENTE],Gerente!$L$3,PREMIO_IV_GERENTES[TIPO],Gerente!C15)=0,"Não","Sim")</f>
        <v>Não</v>
      </c>
      <c r="H15" s="12">
        <f>SUMIFS(PREMIO_IV_GERENTES[PREMIO],PREMIO_IV_GERENTES[ANO],Gerente!$L$1,PREMIO_IV_GERENTES[MES],Gerente!$L$2,PREMIO_IV_GERENTES[EMAIL_GERENTE],Gerente!$L$3,PREMIO_IV_GERENTES[TIPO],Gerente!C15)</f>
        <v>0</v>
      </c>
      <c r="K15" s="16" t="s">
        <v>128</v>
      </c>
      <c r="L15" s="1"/>
      <c r="M15" s="1">
        <v>16</v>
      </c>
      <c r="N15" s="1">
        <v>15</v>
      </c>
    </row>
    <row r="16" spans="2:14" x14ac:dyDescent="0.25">
      <c r="B16" s="11">
        <v>0.1</v>
      </c>
      <c r="C16" s="10" t="s">
        <v>348</v>
      </c>
      <c r="D16" s="23">
        <f>SUMIFS(PREMIO_IV_GERENTES[COTA],PREMIO_IV_GERENTES[ANO],Gerente!$L$1,PREMIO_IV_GERENTES[MES],Gerente!$L$2,PREMIO_IV_GERENTES[EMAIL_GERENTE],Gerente!$L$3,PREMIO_IV_GERENTES[TIPO],Gerente!C16)</f>
        <v>0</v>
      </c>
      <c r="E16" s="23">
        <f>SUMIFS(PREMIO_IV_GERENTES[REALIZADO],PREMIO_IV_GERENTES[ANO],Gerente!$L$1,PREMIO_IV_GERENTES[MES],Gerente!$L$2,PREMIO_IV_GERENTES[EMAIL_GERENTE],Gerente!$L$3,PREMIO_IV_GERENTES[TIPO],Gerente!C16)</f>
        <v>0</v>
      </c>
      <c r="F16" s="11">
        <f>SUMIFS(PREMIO_IV_GERENTES[COBERTURA],PREMIO_IV_GERENTES[ANO],Gerente!$L$1,PREMIO_IV_GERENTES[MES],Gerente!$L$2,PREMIO_IV_GERENTES[EMAIL_GERENTE],Gerente!$L$3,PREMIO_IV_GERENTES[TIPO],Gerente!C16)</f>
        <v>0</v>
      </c>
      <c r="G16" s="11" t="str">
        <f>IF(SUMIFS(PREMIO_IV_GERENTES[GARANTIDO],PREMIO_IV_GERENTES[ANO],Gerente!$L$1,PREMIO_IV_GERENTES[MES],Gerente!$L$2,PREMIO_IV_GERENTES[EMAIL_GERENTE],Gerente!$L$3,PREMIO_IV_GERENTES[TIPO],Gerente!C16)=0,"Não","Sim")</f>
        <v>Não</v>
      </c>
      <c r="H16" s="12">
        <f>SUMIFS(PREMIO_IV_GERENTES[PREMIO],PREMIO_IV_GERENTES[ANO],Gerente!$L$1,PREMIO_IV_GERENTES[MES],Gerente!$L$2,PREMIO_IV_GERENTES[EMAIL_GERENTE],Gerente!$L$3,PREMIO_IV_GERENTES[TIPO],Gerente!C16)</f>
        <v>0</v>
      </c>
      <c r="K16" s="16" t="s">
        <v>188</v>
      </c>
      <c r="L16" s="1"/>
      <c r="M16" s="1">
        <v>350</v>
      </c>
      <c r="N16" s="1">
        <v>461</v>
      </c>
    </row>
    <row r="17" spans="2:14" x14ac:dyDescent="0.25">
      <c r="B17" s="11">
        <v>0.05</v>
      </c>
      <c r="C17" s="10" t="s">
        <v>346</v>
      </c>
      <c r="D17" s="23">
        <f>SUMIFS(PREMIO_IV_GERENTES[COTA],PREMIO_IV_GERENTES[ANO],Gerente!$L$1,PREMIO_IV_GERENTES[MES],Gerente!$L$2,PREMIO_IV_GERENTES[EMAIL_GERENTE],Gerente!$L$3,PREMIO_IV_GERENTES[TIPO],Gerente!C17)</f>
        <v>0</v>
      </c>
      <c r="E17" s="23">
        <f>SUMIFS(PREMIO_IV_GERENTES[REALIZADO],PREMIO_IV_GERENTES[ANO],Gerente!$L$1,PREMIO_IV_GERENTES[MES],Gerente!$L$2,PREMIO_IV_GERENTES[EMAIL_GERENTE],Gerente!$L$3,PREMIO_IV_GERENTES[TIPO],Gerente!C17)</f>
        <v>0</v>
      </c>
      <c r="F17" s="11">
        <f>SUMIFS(PREMIO_IV_GERENTES[COBERTURA],PREMIO_IV_GERENTES[ANO],Gerente!$L$1,PREMIO_IV_GERENTES[MES],Gerente!$L$2,PREMIO_IV_GERENTES[EMAIL_GERENTE],Gerente!$L$3,PREMIO_IV_GERENTES[TIPO],Gerente!C17)</f>
        <v>0</v>
      </c>
      <c r="G17" s="11" t="str">
        <f>IF(SUMIFS(PREMIO_IV_GERENTES[GARANTIDO],PREMIO_IV_GERENTES[ANO],Gerente!$L$1,PREMIO_IV_GERENTES[MES],Gerente!$L$2,PREMIO_IV_GERENTES[EMAIL_GERENTE],Gerente!$L$3,PREMIO_IV_GERENTES[TIPO],Gerente!C17)=0,"Não","Sim")</f>
        <v>Não</v>
      </c>
      <c r="H17" s="12">
        <f>SUMIFS(PREMIO_IV_GERENTES[PREMIO],PREMIO_IV_GERENTES[ANO],Gerente!$L$1,PREMIO_IV_GERENTES[MES],Gerente!$L$2,PREMIO_IV_GERENTES[EMAIL_GERENTE],Gerente!$L$3,PREMIO_IV_GERENTES[TIPO],Gerente!C17)</f>
        <v>0</v>
      </c>
      <c r="K17" s="16" t="s">
        <v>139</v>
      </c>
      <c r="L17" s="1"/>
      <c r="M17" s="1">
        <v>153</v>
      </c>
      <c r="N17" s="1">
        <v>69</v>
      </c>
    </row>
    <row r="18" spans="2:14" x14ac:dyDescent="0.25">
      <c r="B18" s="11">
        <v>0.1</v>
      </c>
      <c r="C18" s="10" t="s">
        <v>347</v>
      </c>
      <c r="D18" s="23">
        <f>SUMIFS(PREMIO_IV_GERENTES[COTA],PREMIO_IV_GERENTES[ANO],Gerente!$L$1,PREMIO_IV_GERENTES[MES],Gerente!$L$2,PREMIO_IV_GERENTES[EMAIL_GERENTE],Gerente!$L$3,PREMIO_IV_GERENTES[TIPO],Gerente!C18)</f>
        <v>0</v>
      </c>
      <c r="E18" s="23">
        <f>SUMIFS(PREMIO_IV_GERENTES[REALIZADO],PREMIO_IV_GERENTES[ANO],Gerente!$L$1,PREMIO_IV_GERENTES[MES],Gerente!$L$2,PREMIO_IV_GERENTES[EMAIL_GERENTE],Gerente!$L$3,PREMIO_IV_GERENTES[TIPO],Gerente!C18)</f>
        <v>0</v>
      </c>
      <c r="F18" s="11">
        <f>SUMIFS(PREMIO_IV_GERENTES[COBERTURA],PREMIO_IV_GERENTES[ANO],Gerente!$L$1,PREMIO_IV_GERENTES[MES],Gerente!$L$2,PREMIO_IV_GERENTES[EMAIL_GERENTE],Gerente!$L$3,PREMIO_IV_GERENTES[TIPO],Gerente!C18)</f>
        <v>0</v>
      </c>
      <c r="G18" s="11" t="str">
        <f>IF(SUMIFS(PREMIO_IV_GERENTES[GARANTIDO],PREMIO_IV_GERENTES[ANO],Gerente!$L$1,PREMIO_IV_GERENTES[MES],Gerente!$L$2,PREMIO_IV_GERENTES[EMAIL_GERENTE],Gerente!$L$3,PREMIO_IV_GERENTES[TIPO],Gerente!C18)=0,"Não","Sim")</f>
        <v>Não</v>
      </c>
      <c r="H18" s="12">
        <f>SUMIFS(PREMIO_IV_GERENTES[PREMIO],PREMIO_IV_GERENTES[ANO],Gerente!$L$1,PREMIO_IV_GERENTES[MES],Gerente!$L$2,PREMIO_IV_GERENTES[EMAIL_GERENTE],Gerente!$L$3,PREMIO_IV_GERENTES[TIPO],Gerente!C18)</f>
        <v>0</v>
      </c>
      <c r="K18" s="16" t="s">
        <v>141</v>
      </c>
      <c r="L18" s="1"/>
      <c r="M18" s="1">
        <v>14</v>
      </c>
      <c r="N18" s="1">
        <v>70</v>
      </c>
    </row>
    <row r="19" spans="2:14" x14ac:dyDescent="0.25">
      <c r="B19" s="11">
        <v>0.1</v>
      </c>
      <c r="C19" s="10" t="s">
        <v>202</v>
      </c>
      <c r="D19" s="23">
        <f>SUMIFS(PREMIO_IV_GERENTES[COTA],PREMIO_IV_GERENTES[ANO],Gerente!$L$1,PREMIO_IV_GERENTES[MES],Gerente!$L$2,PREMIO_IV_GERENTES[EMAIL_GERENTE],Gerente!$L$3,PREMIO_IV_GERENTES[TIPO],Gerente!C19)</f>
        <v>0</v>
      </c>
      <c r="E19" s="23">
        <f>SUMIFS(PREMIO_IV_GERENTES[REALIZADO],PREMIO_IV_GERENTES[ANO],Gerente!$L$1,PREMIO_IV_GERENTES[MES],Gerente!$L$2,PREMIO_IV_GERENTES[EMAIL_GERENTE],Gerente!$L$3,PREMIO_IV_GERENTES[TIPO],Gerente!C19)</f>
        <v>0</v>
      </c>
      <c r="F19" s="11">
        <f>SUMIFS(PREMIO_IV_GERENTES[COBERTURA],PREMIO_IV_GERENTES[ANO],Gerente!$L$1,PREMIO_IV_GERENTES[MES],Gerente!$L$2,PREMIO_IV_GERENTES[EMAIL_GERENTE],Gerente!$L$3,PREMIO_IV_GERENTES[TIPO],Gerente!C19)</f>
        <v>0</v>
      </c>
      <c r="G19" s="13"/>
      <c r="H19" s="12">
        <f>SUMIFS(PREMIO_IV_GERENTES[PREMIO],PREMIO_IV_GERENTES[ANO],Gerente!$L$1,PREMIO_IV_GERENTES[MES],Gerente!$L$2,PREMIO_IV_GERENTES[EMAIL_GERENTE],Gerente!$L$3,PREMIO_IV_GERENTES[TIPO],Gerente!C19)</f>
        <v>0</v>
      </c>
      <c r="K19" s="16" t="s">
        <v>562</v>
      </c>
      <c r="L19" s="1"/>
      <c r="M19" s="1">
        <v>6</v>
      </c>
      <c r="N19" s="1"/>
    </row>
    <row r="20" spans="2:14" x14ac:dyDescent="0.25">
      <c r="B20" s="11">
        <v>0.05</v>
      </c>
      <c r="C20" s="10" t="s">
        <v>389</v>
      </c>
      <c r="D20" s="24"/>
      <c r="E20" s="24"/>
      <c r="F20" s="11">
        <f>SUMIFS(PREMIO_IV_GERENTES[COBERTURA],PREMIO_IV_GERENTES[ANO],Gerente!$L$1,PREMIO_IV_GERENTES[MES],Gerente!$L$2,PREMIO_IV_GERENTES[EMAIL_GERENTE],Gerente!$L$3,PREMIO_IV_GERENTES[TIPO],Gerente!C20)</f>
        <v>0</v>
      </c>
      <c r="G20" s="13"/>
      <c r="H20" s="12">
        <f>SUMIFS(PREMIO_IV_GERENTES[PREMIO],PREMIO_IV_GERENTES[ANO],Gerente!$L$1,PREMIO_IV_GERENTES[MES],Gerente!$L$2,PREMIO_IV_GERENTES[EMAIL_GERENTE],Gerente!$L$3,PREMIO_IV_GERENTES[TIPO],Gerente!C20)</f>
        <v>0</v>
      </c>
      <c r="K20" s="16" t="s">
        <v>142</v>
      </c>
      <c r="L20" s="1"/>
      <c r="M20" s="1"/>
      <c r="N20" s="1">
        <v>139</v>
      </c>
    </row>
    <row r="21" spans="2:14" x14ac:dyDescent="0.25">
      <c r="B21" s="11">
        <v>0.2</v>
      </c>
      <c r="C21" s="10" t="s">
        <v>336</v>
      </c>
      <c r="D21" s="24"/>
      <c r="E21" s="24"/>
      <c r="F21" s="11">
        <f>SUMIFS(PREMIO_IV_GERENTES[COBERTURA],PREMIO_IV_GERENTES[ANO],Gerente!$L$1,PREMIO_IV_GERENTES[MES],Gerente!$L$2,PREMIO_IV_GERENTES[EMAIL_GERENTE],Gerente!$L$3,PREMIO_IV_GERENTES[TIPO],Gerente!C21)</f>
        <v>0</v>
      </c>
      <c r="G21" s="13"/>
      <c r="H21" s="12">
        <f>SUMIFS(PREMIO_IV_GERENTES[PREMIO],PREMIO_IV_GERENTES[ANO],Gerente!$L$1,PREMIO_IV_GERENTES[MES],Gerente!$L$2,PREMIO_IV_GERENTES[EMAIL_GERENTE],Gerente!$L$3,PREMIO_IV_GERENTES[TIPO],Gerente!C21)</f>
        <v>0</v>
      </c>
      <c r="K21" s="16" t="s">
        <v>154</v>
      </c>
      <c r="L21" s="1"/>
      <c r="M21" s="1">
        <v>2</v>
      </c>
      <c r="N21" s="1">
        <v>9</v>
      </c>
    </row>
    <row r="22" spans="2:14" x14ac:dyDescent="0.25">
      <c r="B22" s="11">
        <v>0.05</v>
      </c>
      <c r="C22" s="10" t="s">
        <v>205</v>
      </c>
      <c r="D22" s="24"/>
      <c r="E22" s="24"/>
      <c r="F22" s="11">
        <f>SUMIFS(PREMIO_IV_GERENTES[COBERTURA],PREMIO_IV_GERENTES[ANO],Gerente!$L$1,PREMIO_IV_GERENTES[MES],Gerente!$L$2,PREMIO_IV_GERENTES[EMAIL_GERENTE],Gerente!$L$3,PREMIO_IV_GERENTES[TIPO],Gerente!C22)</f>
        <v>0</v>
      </c>
      <c r="G22" s="13"/>
      <c r="H22" s="12">
        <f>SUMIFS(PREMIO_IV_GERENTES[PREMIO],PREMIO_IV_GERENTES[ANO],Gerente!$L$1,PREMIO_IV_GERENTES[MES],Gerente!$L$2,PREMIO_IV_GERENTES[EMAIL_GERENTE],Gerente!$L$3,PREMIO_IV_GERENTES[TIPO],Gerente!C22)</f>
        <v>0</v>
      </c>
      <c r="K22" s="16" t="s">
        <v>145</v>
      </c>
      <c r="L22" s="1">
        <v>6</v>
      </c>
      <c r="M22" s="1">
        <v>111</v>
      </c>
      <c r="N22" s="1">
        <v>340</v>
      </c>
    </row>
    <row r="23" spans="2:14" x14ac:dyDescent="0.25">
      <c r="B23" s="11">
        <v>0.1</v>
      </c>
      <c r="C23" s="10" t="s">
        <v>206</v>
      </c>
      <c r="D23" s="24"/>
      <c r="E23" s="24"/>
      <c r="F23" s="11">
        <f>SUMIFS(PREMIO_IV_GERENTES[COBERTURA],PREMIO_IV_GERENTES[ANO],Gerente!$L$1,PREMIO_IV_GERENTES[MES],Gerente!$L$2,PREMIO_IV_GERENTES[EMAIL_GERENTE],Gerente!$L$3,PREMIO_IV_GERENTES[TIPO],Gerente!C23)</f>
        <v>0</v>
      </c>
      <c r="G23" s="13"/>
      <c r="H23" s="12">
        <f>SUMIFS(PREMIO_IV_GERENTES[PREMIO],PREMIO_IV_GERENTES[ANO],Gerente!$L$1,PREMIO_IV_GERENTES[MES],Gerente!$L$2,PREMIO_IV_GERENTES[EMAIL_GERENTE],Gerente!$L$3,PREMIO_IV_GERENTES[TIPO],Gerente!C23)</f>
        <v>0</v>
      </c>
      <c r="K23" s="16" t="s">
        <v>127</v>
      </c>
      <c r="L23" s="1"/>
      <c r="M23" s="1">
        <v>5</v>
      </c>
      <c r="N23" s="1">
        <v>6</v>
      </c>
    </row>
    <row r="24" spans="2:14" ht="17.25" customHeight="1" x14ac:dyDescent="0.25">
      <c r="B24"/>
      <c r="C24"/>
      <c r="D24"/>
      <c r="E24"/>
      <c r="F24"/>
      <c r="G24"/>
      <c r="H24"/>
      <c r="K24" s="16" t="s">
        <v>569</v>
      </c>
      <c r="L24" s="1"/>
      <c r="M24" s="1">
        <v>2</v>
      </c>
      <c r="N24" s="1">
        <v>2</v>
      </c>
    </row>
    <row r="25" spans="2:14" x14ac:dyDescent="0.25">
      <c r="B25" s="139" t="s">
        <v>648</v>
      </c>
      <c r="C25" s="140"/>
      <c r="D25" s="140"/>
      <c r="E25" s="140"/>
      <c r="F25" s="140"/>
      <c r="G25" s="140"/>
      <c r="H25" s="141"/>
      <c r="K25" s="16" t="s">
        <v>564</v>
      </c>
      <c r="L25" s="1"/>
      <c r="M25" s="1">
        <v>6</v>
      </c>
      <c r="N25" s="1"/>
    </row>
    <row r="26" spans="2:14" x14ac:dyDescent="0.25">
      <c r="B26" s="20" t="s">
        <v>364</v>
      </c>
      <c r="C26" s="9" t="s">
        <v>355</v>
      </c>
      <c r="D26" s="9" t="s">
        <v>356</v>
      </c>
      <c r="E26" s="9" t="s">
        <v>357</v>
      </c>
      <c r="F26" s="9" t="s">
        <v>358</v>
      </c>
      <c r="G26" s="9" t="s">
        <v>649</v>
      </c>
      <c r="H26" s="9" t="s">
        <v>360</v>
      </c>
      <c r="K26" s="16" t="s">
        <v>558</v>
      </c>
      <c r="L26" s="1"/>
      <c r="M26" s="1"/>
      <c r="N26" s="1">
        <v>15</v>
      </c>
    </row>
    <row r="27" spans="2:14" x14ac:dyDescent="0.25">
      <c r="B27" s="11">
        <v>0.1</v>
      </c>
      <c r="C27" s="10" t="s">
        <v>343</v>
      </c>
      <c r="D27" s="23">
        <f>SUMIFS(PREMIO_IV_GERENTES[COTA],PREMIO_IV_GERENTES[TIPO],Gerente!C27,PREMIO_IV_GERENTES[EMAIL_GERENTE],Gerente!$L$3)</f>
        <v>1171.2</v>
      </c>
      <c r="E27" s="23">
        <f>SUMIFS(PREMIO_IV_GERENTES[REALIZADO],PREMIO_IV_GERENTES[TIPO],Gerente!C27,PREMIO_IV_GERENTES[EMAIL_GERENTE],Gerente!$L$3)</f>
        <v>1672</v>
      </c>
      <c r="F27" s="11">
        <f>E27/D27</f>
        <v>1.4275956284153004</v>
      </c>
      <c r="G27" s="90">
        <f>SUMIFS(PREMIO_IV_GERENTES[PREMIO],PREMIO_IV_GERENTES[TIPO],Gerente!C27,PREMIO_IV_GERENTES[EMAIL_GERENTE],Gerente!$L$3)</f>
        <v>4657.53</v>
      </c>
      <c r="H27" s="89">
        <f>IF(((VLOOKUP(ROUNDUP(F27,3),VALORES_IV_GER[],5,TRUE)*3)-G27)&lt;0,0,((VLOOKUP(ROUNDUP(F27,3),VALORES_IV_GER[],5,TRUE)*3)-G27))</f>
        <v>1459.2828</v>
      </c>
      <c r="K27" s="16" t="s">
        <v>181</v>
      </c>
      <c r="L27" s="1"/>
      <c r="M27" s="1">
        <v>2</v>
      </c>
      <c r="N27" s="1">
        <v>14</v>
      </c>
    </row>
    <row r="28" spans="2:14" x14ac:dyDescent="0.25">
      <c r="B28" s="11">
        <v>0.05</v>
      </c>
      <c r="C28" s="10" t="s">
        <v>344</v>
      </c>
      <c r="D28" s="23">
        <f>SUMIFS(PREMIO_IV_GERENTES[COTA],PREMIO_IV_GERENTES[TIPO],Gerente!C28,PREMIO_IV_GERENTES[EMAIL_GERENTE],Gerente!$L$3)</f>
        <v>300</v>
      </c>
      <c r="E28" s="23">
        <f>SUMIFS(PREMIO_IV_GERENTES[REALIZADO],PREMIO_IV_GERENTES[TIPO],Gerente!C28,PREMIO_IV_GERENTES[EMAIL_GERENTE],Gerente!$L$3)</f>
        <v>68</v>
      </c>
      <c r="F28" s="11">
        <f t="shared" ref="F28:F32" si="0">E28/D28</f>
        <v>0.22666666666666666</v>
      </c>
      <c r="G28" s="90">
        <f>SUMIFS(PREMIO_IV_GERENTES[PREMIO],PREMIO_IV_GERENTES[TIPO],Gerente!C28,PREMIO_IV_GERENTES[EMAIL_GERENTE],Gerente!$L$3)</f>
        <v>0</v>
      </c>
      <c r="H28" s="89">
        <f>IF(((VLOOKUP(ROUNDUP(F28,3),VALORES_IV_GER[],4,TRUE)*3)-G28)&lt;0,0,((VLOOKUP(ROUNDUP(F28,3),VALORES_IV_GER[],4,TRUE)*3)-G28))</f>
        <v>0</v>
      </c>
      <c r="K28" s="16" t="s">
        <v>153</v>
      </c>
      <c r="L28" s="1"/>
      <c r="M28" s="1">
        <v>12</v>
      </c>
      <c r="N28" s="1">
        <v>6</v>
      </c>
    </row>
    <row r="29" spans="2:14" x14ac:dyDescent="0.25">
      <c r="B29" s="11">
        <v>0.1</v>
      </c>
      <c r="C29" s="10" t="s">
        <v>342</v>
      </c>
      <c r="D29" s="23">
        <f>SUMIFS(PREMIO_IV_GERENTES[COTA],PREMIO_IV_GERENTES[TIPO],Gerente!C29,PREMIO_IV_GERENTES[EMAIL_GERENTE],Gerente!$L$3)</f>
        <v>1591</v>
      </c>
      <c r="E29" s="23">
        <f>SUMIFS(PREMIO_IV_GERENTES[REALIZADO],PREMIO_IV_GERENTES[TIPO],Gerente!C29,PREMIO_IV_GERENTES[EMAIL_GERENTE],Gerente!$L$3)</f>
        <v>2112</v>
      </c>
      <c r="F29" s="11">
        <f t="shared" si="0"/>
        <v>1.3274670018856065</v>
      </c>
      <c r="G29" s="90">
        <f>SUMIFS(PREMIO_IV_GERENTES[PREMIO],PREMIO_IV_GERENTES[TIPO],Gerente!C29,PREMIO_IV_GERENTES[EMAIL_GERENTE],Gerente!$L$3)</f>
        <v>4749.83</v>
      </c>
      <c r="H29" s="89">
        <f>IF(((VLOOKUP(ROUNDUP(F29,3),VALORES_IV_GER[],6,TRUE)*3)-G29)&lt;0,0,((VLOOKUP(ROUNDUP(F29,3),VALORES_IV_GER[],6,TRUE)*3)-G29))</f>
        <v>719.63559999999961</v>
      </c>
      <c r="K29" s="16" t="s">
        <v>552</v>
      </c>
      <c r="L29" s="1"/>
      <c r="M29" s="1">
        <v>42</v>
      </c>
      <c r="N29" s="1">
        <v>43</v>
      </c>
    </row>
    <row r="30" spans="2:14" x14ac:dyDescent="0.25">
      <c r="B30" s="11">
        <v>0.1</v>
      </c>
      <c r="C30" s="10" t="s">
        <v>348</v>
      </c>
      <c r="D30" s="23">
        <f>SUMIFS(PREMIO_IV_GERENTES[COTA],PREMIO_IV_GERENTES[TIPO],Gerente!C30,PREMIO_IV_GERENTES[EMAIL_GERENTE],Gerente!$L$3)</f>
        <v>10713988.789999999</v>
      </c>
      <c r="E30" s="23">
        <f>SUMIFS(PREMIO_IV_GERENTES[REALIZADO],PREMIO_IV_GERENTES[TIPO],Gerente!C30,PREMIO_IV_GERENTES[EMAIL_GERENTE],Gerente!$L$3)</f>
        <v>11950125.970000001</v>
      </c>
      <c r="F30" s="11">
        <f t="shared" si="0"/>
        <v>1.1153760008740874</v>
      </c>
      <c r="G30" s="90">
        <f>SUMIFS(PREMIO_IV_GERENTES[PREMIO],PREMIO_IV_GERENTES[TIPO],Gerente!C30,PREMIO_IV_GERENTES[EMAIL_GERENTE],Gerente!$L$3)</f>
        <v>3591.2799999999997</v>
      </c>
      <c r="H30" s="89">
        <f>IF(((VLOOKUP(ROUNDUP(F30,3),VALORES_IV_GER[],9,TRUE)*3)-G30)&lt;0,0,((VLOOKUP(ROUNDUP(F30,3),VALORES_IV_GER[],9,TRUE)*3)-G30))</f>
        <v>31.737500000000182</v>
      </c>
      <c r="K30" s="16" t="s">
        <v>565</v>
      </c>
      <c r="L30" s="1"/>
      <c r="M30" s="1">
        <v>3</v>
      </c>
      <c r="N30" s="1">
        <v>7</v>
      </c>
    </row>
    <row r="31" spans="2:14" x14ac:dyDescent="0.25">
      <c r="B31" s="11">
        <v>0.05</v>
      </c>
      <c r="C31" s="10" t="s">
        <v>346</v>
      </c>
      <c r="D31" s="23">
        <f>SUMIFS(PREMIO_IV_GERENTES[COTA],PREMIO_IV_GERENTES[TIPO],Gerente!C31,PREMIO_IV_GERENTES[EMAIL_GERENTE],Gerente!$L$3)</f>
        <v>6773862.9299999997</v>
      </c>
      <c r="E31" s="23">
        <f>SUMIFS(PREMIO_IV_GERENTES[REALIZADO],PREMIO_IV_GERENTES[TIPO],Gerente!C31,PREMIO_IV_GERENTES[EMAIL_GERENTE],Gerente!$L$3)</f>
        <v>7068324.9100000001</v>
      </c>
      <c r="F31" s="11">
        <f t="shared" si="0"/>
        <v>1.0434703186413605</v>
      </c>
      <c r="G31" s="90">
        <f>SUMIFS(PREMIO_IV_GERENTES[PREMIO],PREMIO_IV_GERENTES[TIPO],Gerente!C31,PREMIO_IV_GERENTES[EMAIL_GERENTE],Gerente!$L$3)</f>
        <v>1077.6099999999999</v>
      </c>
      <c r="H31" s="89">
        <f>IF(((VLOOKUP(ROUNDUP(F31,3),VALORES_IV_GER[],10,TRUE)*3)-G31)&lt;0,0,((VLOOKUP(ROUNDUP(F31,3),VALORES_IV_GER[],10,TRUE)*3)-G31))</f>
        <v>0</v>
      </c>
      <c r="K31" s="16" t="s">
        <v>513</v>
      </c>
      <c r="L31" s="1"/>
      <c r="M31" s="1">
        <v>28</v>
      </c>
      <c r="N31" s="1">
        <v>44</v>
      </c>
    </row>
    <row r="32" spans="2:14" x14ac:dyDescent="0.25">
      <c r="B32" s="11">
        <v>0.1</v>
      </c>
      <c r="C32" s="10" t="s">
        <v>347</v>
      </c>
      <c r="D32" s="23">
        <f>SUMIFS(PREMIO_IV_GERENTES[COTA],PREMIO_IV_GERENTES[TIPO],Gerente!C32,PREMIO_IV_GERENTES[EMAIL_GERENTE],Gerente!$L$3)</f>
        <v>46139000.670000002</v>
      </c>
      <c r="E32" s="23">
        <f>SUMIFS(PREMIO_IV_GERENTES[REALIZADO],PREMIO_IV_GERENTES[TIPO],Gerente!C32,PREMIO_IV_GERENTES[EMAIL_GERENTE],Gerente!$L$3)</f>
        <v>51362345.100000001</v>
      </c>
      <c r="F32" s="11">
        <f t="shared" si="0"/>
        <v>1.1132088765285344</v>
      </c>
      <c r="G32" s="90">
        <f>SUMIFS(PREMIO_IV_GERENTES[PREMIO],PREMIO_IV_GERENTES[TIPO],Gerente!C32,PREMIO_IV_GERENTES[EMAIL_GERENTE],Gerente!$L$3)</f>
        <v>2730.19</v>
      </c>
      <c r="H32" s="89">
        <f>IF(((VLOOKUP(ROUNDUP(F32,3),VALORES_IV_GER[],11,TRUE)*3)-G32)&lt;0,0,((VLOOKUP(ROUNDUP(F32,3),VALORES_IV_GER[],11,TRUE)*3)-G32))</f>
        <v>886.32889999999998</v>
      </c>
      <c r="K32" s="16" t="s">
        <v>555</v>
      </c>
      <c r="L32" s="1"/>
      <c r="M32" s="1">
        <v>48</v>
      </c>
      <c r="N32" s="1"/>
    </row>
    <row r="33" spans="2:14" x14ac:dyDescent="0.25">
      <c r="K33" s="16" t="s">
        <v>178</v>
      </c>
      <c r="L33" s="1"/>
      <c r="M33" s="1">
        <v>19</v>
      </c>
      <c r="N33" s="1"/>
    </row>
    <row r="34" spans="2:14" ht="15.75" x14ac:dyDescent="0.25">
      <c r="B34" s="82" t="s">
        <v>366</v>
      </c>
      <c r="C34" s="81"/>
      <c r="D34" s="81"/>
      <c r="E34" s="83"/>
      <c r="F34" s="26">
        <f>SUM(F36:F510)</f>
        <v>68</v>
      </c>
      <c r="G34" s="26">
        <f>SUM(G36:G510)</f>
        <v>1672</v>
      </c>
      <c r="H34" s="26">
        <f>SUM(H36:H510)</f>
        <v>2112</v>
      </c>
      <c r="K34" s="16" t="s">
        <v>156</v>
      </c>
      <c r="L34" s="1"/>
      <c r="M34" s="1">
        <v>334</v>
      </c>
      <c r="N34" s="1">
        <v>315</v>
      </c>
    </row>
    <row r="35" spans="2:14" x14ac:dyDescent="0.25">
      <c r="B35" s="133" t="s">
        <v>365</v>
      </c>
      <c r="C35" s="134"/>
      <c r="D35" s="134"/>
      <c r="E35" s="135"/>
      <c r="F35" s="20" t="s">
        <v>27</v>
      </c>
      <c r="G35" s="20" t="s">
        <v>26</v>
      </c>
      <c r="H35" s="20" t="s">
        <v>8</v>
      </c>
      <c r="K35" s="16" t="s">
        <v>152</v>
      </c>
      <c r="L35" s="1"/>
      <c r="M35" s="1">
        <v>31</v>
      </c>
      <c r="N35" s="1">
        <v>50</v>
      </c>
    </row>
    <row r="36" spans="2:14" x14ac:dyDescent="0.25">
      <c r="B36" s="78" t="str">
        <f t="shared" ref="B36" si="1">IF(K7="","",K7)</f>
        <v>A.C.CAMARGO CANCER CENTER - SÃO PAULO-SP (60.961.968/0001-06)</v>
      </c>
      <c r="C36" s="79"/>
      <c r="D36" s="79"/>
      <c r="E36" s="80"/>
      <c r="F36" s="18" t="str">
        <f>IF(L7="","",L7)</f>
        <v/>
      </c>
      <c r="G36" s="18">
        <f>IF(M7="","",M7)</f>
        <v>5</v>
      </c>
      <c r="H36" s="18">
        <f>IF(N7="","",N7)</f>
        <v>20</v>
      </c>
      <c r="K36" s="16" t="s">
        <v>155</v>
      </c>
      <c r="L36" s="1"/>
      <c r="M36" s="1">
        <v>181</v>
      </c>
      <c r="N36" s="1">
        <v>190</v>
      </c>
    </row>
    <row r="37" spans="2:14" x14ac:dyDescent="0.25">
      <c r="B37" s="92" t="str">
        <f t="shared" ref="B37:B100" si="2">IF(K8="","",K8)</f>
        <v>BENEFICENCIA NIPO BRASILEIRA DE SAO PAULO - SÃO PAULO-SP (60.992.427/0006-50)</v>
      </c>
      <c r="C37" s="93"/>
      <c r="D37" s="93"/>
      <c r="E37" s="94"/>
      <c r="F37" s="18" t="str">
        <f t="shared" ref="F37:H37" si="3">IF(L8="","",L8)</f>
        <v/>
      </c>
      <c r="G37" s="18">
        <f t="shared" si="3"/>
        <v>5</v>
      </c>
      <c r="H37" s="18">
        <f t="shared" si="3"/>
        <v>9</v>
      </c>
      <c r="K37" s="16" t="s">
        <v>175</v>
      </c>
      <c r="L37" s="1"/>
      <c r="M37" s="1">
        <v>9</v>
      </c>
      <c r="N37" s="1"/>
    </row>
    <row r="38" spans="2:14" x14ac:dyDescent="0.25">
      <c r="B38" s="92" t="str">
        <f t="shared" si="2"/>
        <v>COMPLEXO HOSPITALAR MUNICIPAL DE SAO BERNARDO DO CAMPO - SÃO BERNARDO DO CAMPO-SP (57.571.275/0017-60)</v>
      </c>
      <c r="C38" s="93"/>
      <c r="D38" s="93"/>
      <c r="E38" s="94"/>
      <c r="F38" s="18" t="str">
        <f t="shared" ref="F38:H38" si="4">IF(L9="","",L9)</f>
        <v/>
      </c>
      <c r="G38" s="18">
        <f t="shared" si="4"/>
        <v>11</v>
      </c>
      <c r="H38" s="18">
        <f t="shared" si="4"/>
        <v>15</v>
      </c>
      <c r="K38" s="16" t="s">
        <v>423</v>
      </c>
      <c r="L38" s="1">
        <v>50</v>
      </c>
      <c r="M38" s="1"/>
      <c r="N38" s="1"/>
    </row>
    <row r="39" spans="2:14" x14ac:dyDescent="0.25">
      <c r="B39" s="92" t="str">
        <f t="shared" si="2"/>
        <v>ESHO EMPRESA DE SERVICOS HOSPITALARES - SÃO PAULO-SP (29.435.005/0099-32)</v>
      </c>
      <c r="C39" s="93"/>
      <c r="D39" s="93"/>
      <c r="E39" s="94"/>
      <c r="F39" s="18" t="str">
        <f t="shared" ref="F39:H39" si="5">IF(L10="","",L10)</f>
        <v/>
      </c>
      <c r="G39" s="18">
        <f t="shared" si="5"/>
        <v>6</v>
      </c>
      <c r="H39" s="18">
        <f t="shared" si="5"/>
        <v>9</v>
      </c>
      <c r="K39" s="16" t="s">
        <v>574</v>
      </c>
      <c r="L39" s="1"/>
      <c r="M39" s="1"/>
      <c r="N39" s="1">
        <v>1</v>
      </c>
    </row>
    <row r="40" spans="2:14" x14ac:dyDescent="0.25">
      <c r="B40" s="92" t="str">
        <f t="shared" si="2"/>
        <v>HCFMB - BOTUCATU-SP (12.474.705/0001-20)</v>
      </c>
      <c r="C40" s="93"/>
      <c r="D40" s="93"/>
      <c r="E40" s="94"/>
      <c r="F40" s="18" t="str">
        <f t="shared" ref="F40:H40" si="6">IF(L11="","",L11)</f>
        <v/>
      </c>
      <c r="G40" s="18" t="str">
        <f t="shared" si="6"/>
        <v/>
      </c>
      <c r="H40" s="18">
        <f t="shared" si="6"/>
        <v>4</v>
      </c>
      <c r="K40" s="16" t="s">
        <v>561</v>
      </c>
      <c r="L40" s="1"/>
      <c r="M40" s="1">
        <v>12</v>
      </c>
      <c r="N40" s="1"/>
    </row>
    <row r="41" spans="2:14" x14ac:dyDescent="0.25">
      <c r="B41" s="92" t="str">
        <f t="shared" si="2"/>
        <v>HOSPITAL 9 DE JULHO - SÃO PAULO-SP (60.884.855/0003-16)</v>
      </c>
      <c r="C41" s="93"/>
      <c r="D41" s="93"/>
      <c r="E41" s="94"/>
      <c r="F41" s="18" t="str">
        <f t="shared" ref="F41:H41" si="7">IF(L12="","",L12)</f>
        <v/>
      </c>
      <c r="G41" s="18">
        <f t="shared" si="7"/>
        <v>58</v>
      </c>
      <c r="H41" s="18">
        <f t="shared" si="7"/>
        <v>86</v>
      </c>
      <c r="K41" s="16" t="s">
        <v>563</v>
      </c>
      <c r="L41" s="1"/>
      <c r="M41" s="1"/>
      <c r="N41" s="1">
        <v>2</v>
      </c>
    </row>
    <row r="42" spans="2:14" x14ac:dyDescent="0.25">
      <c r="B42" s="92" t="str">
        <f t="shared" si="2"/>
        <v>HOSPITAL ALEMAO OSWALDO CRUZ - SÃO PAULO-SP (60.726.502/0001-26)</v>
      </c>
      <c r="C42" s="93"/>
      <c r="D42" s="93"/>
      <c r="E42" s="94"/>
      <c r="F42" s="18">
        <f t="shared" ref="F42:H42" si="8">IF(L13="","",L13)</f>
        <v>3</v>
      </c>
      <c r="G42" s="18">
        <f t="shared" si="8"/>
        <v>23</v>
      </c>
      <c r="H42" s="18">
        <f t="shared" si="8"/>
        <v>82</v>
      </c>
      <c r="K42" s="16" t="s">
        <v>559</v>
      </c>
      <c r="L42" s="1"/>
      <c r="M42" s="1">
        <v>5</v>
      </c>
      <c r="N42" s="1">
        <v>7</v>
      </c>
    </row>
    <row r="43" spans="2:14" x14ac:dyDescent="0.25">
      <c r="B43" s="92" t="str">
        <f t="shared" si="2"/>
        <v>HOSPITAL ALEMAO OSWALDO CRUZ - SÃO PAULO-SP (60.726.502/0007-11)</v>
      </c>
      <c r="C43" s="93"/>
      <c r="D43" s="93"/>
      <c r="E43" s="94"/>
      <c r="F43" s="18" t="str">
        <f t="shared" ref="F43:H43" si="9">IF(L14="","",L14)</f>
        <v/>
      </c>
      <c r="G43" s="18" t="str">
        <f t="shared" si="9"/>
        <v/>
      </c>
      <c r="H43" s="18">
        <f t="shared" si="9"/>
        <v>23</v>
      </c>
      <c r="K43" s="16" t="s">
        <v>553</v>
      </c>
      <c r="L43" s="1"/>
      <c r="M43" s="1"/>
      <c r="N43" s="1">
        <v>10</v>
      </c>
    </row>
    <row r="44" spans="2:14" x14ac:dyDescent="0.25">
      <c r="B44" s="92" t="str">
        <f t="shared" si="2"/>
        <v>HOSPITAL BANDEIRANTES LTDA - SÃO PAULO-SP (21.371.777/0001-32)</v>
      </c>
      <c r="C44" s="93"/>
      <c r="D44" s="93"/>
      <c r="E44" s="94"/>
      <c r="F44" s="18" t="str">
        <f t="shared" ref="F44:H44" si="10">IF(L15="","",L15)</f>
        <v/>
      </c>
      <c r="G44" s="18">
        <f t="shared" si="10"/>
        <v>16</v>
      </c>
      <c r="H44" s="18">
        <f t="shared" si="10"/>
        <v>15</v>
      </c>
      <c r="K44" s="16" t="s">
        <v>443</v>
      </c>
      <c r="L44" s="1"/>
      <c r="M44" s="1">
        <v>2</v>
      </c>
      <c r="N44" s="1"/>
    </row>
    <row r="45" spans="2:14" x14ac:dyDescent="0.25">
      <c r="B45" s="92" t="str">
        <f t="shared" si="2"/>
        <v>HOSPITAL DAS CLINICAS DA FACULDADE DE MEDICINA DA U S P - SÃO PAULO-SP (60.448.040/0001-22)</v>
      </c>
      <c r="C45" s="93"/>
      <c r="D45" s="93"/>
      <c r="E45" s="94"/>
      <c r="F45" s="18" t="str">
        <f t="shared" ref="F45:H45" si="11">IF(L16="","",L16)</f>
        <v/>
      </c>
      <c r="G45" s="18">
        <f t="shared" si="11"/>
        <v>350</v>
      </c>
      <c r="H45" s="18">
        <f t="shared" si="11"/>
        <v>461</v>
      </c>
      <c r="K45" s="16" t="s">
        <v>541</v>
      </c>
      <c r="L45" s="1"/>
      <c r="M45" s="1">
        <v>25</v>
      </c>
      <c r="N45" s="1">
        <v>5</v>
      </c>
    </row>
    <row r="46" spans="2:14" x14ac:dyDescent="0.25">
      <c r="B46" s="92" t="str">
        <f t="shared" si="2"/>
        <v>HOSPITAL DE BASE - SÃO JOSÉ DO RIO PRETO-SP (60.003.761/0001-29)</v>
      </c>
      <c r="C46" s="93"/>
      <c r="D46" s="93"/>
      <c r="E46" s="94"/>
      <c r="F46" s="18" t="str">
        <f t="shared" ref="F46:H46" si="12">IF(L17="","",L17)</f>
        <v/>
      </c>
      <c r="G46" s="18">
        <f t="shared" si="12"/>
        <v>153</v>
      </c>
      <c r="H46" s="18">
        <f t="shared" si="12"/>
        <v>69</v>
      </c>
      <c r="K46" s="16" t="s">
        <v>444</v>
      </c>
      <c r="L46" s="1"/>
      <c r="M46" s="1">
        <v>1</v>
      </c>
      <c r="N46" s="1"/>
    </row>
    <row r="47" spans="2:14" x14ac:dyDescent="0.25">
      <c r="B47" s="92" t="str">
        <f t="shared" si="2"/>
        <v>HOSPITAL DO CORACAO - SÃO PAULO-SP (60.453.024/0003-90)</v>
      </c>
      <c r="C47" s="93"/>
      <c r="D47" s="93"/>
      <c r="E47" s="94"/>
      <c r="F47" s="18" t="str">
        <f t="shared" ref="F47:H47" si="13">IF(L18="","",L18)</f>
        <v/>
      </c>
      <c r="G47" s="18">
        <f t="shared" si="13"/>
        <v>14</v>
      </c>
      <c r="H47" s="18">
        <f t="shared" si="13"/>
        <v>70</v>
      </c>
      <c r="K47" s="16" t="s">
        <v>449</v>
      </c>
      <c r="L47" s="1"/>
      <c r="M47" s="1">
        <v>2</v>
      </c>
      <c r="N47" s="1"/>
    </row>
    <row r="48" spans="2:14" x14ac:dyDescent="0.25">
      <c r="B48" s="92" t="str">
        <f t="shared" si="2"/>
        <v>HOSPITAL E MATERNIDADE METROPOLITANO - SÃO PAULO-SP (51.722.957/0125-12)</v>
      </c>
      <c r="C48" s="93"/>
      <c r="D48" s="93"/>
      <c r="E48" s="94"/>
      <c r="F48" s="18" t="str">
        <f t="shared" ref="F48:H48" si="14">IF(L19="","",L19)</f>
        <v/>
      </c>
      <c r="G48" s="18">
        <f t="shared" si="14"/>
        <v>6</v>
      </c>
      <c r="H48" s="18" t="str">
        <f t="shared" si="14"/>
        <v/>
      </c>
      <c r="K48" s="16" t="s">
        <v>451</v>
      </c>
      <c r="L48" s="1"/>
      <c r="M48" s="1">
        <v>7</v>
      </c>
      <c r="N48" s="1"/>
    </row>
    <row r="49" spans="2:14" x14ac:dyDescent="0.25">
      <c r="B49" s="92" t="str">
        <f t="shared" si="2"/>
        <v>HOSPITAL E MATERNIDADE SANTA JOANA S/A - SÃO PAULO-SP (60.678.604/0001-13)</v>
      </c>
      <c r="C49" s="93"/>
      <c r="D49" s="93"/>
      <c r="E49" s="94"/>
      <c r="F49" s="18" t="str">
        <f t="shared" ref="F49:H49" si="15">IF(L20="","",L20)</f>
        <v/>
      </c>
      <c r="G49" s="18" t="str">
        <f t="shared" si="15"/>
        <v/>
      </c>
      <c r="H49" s="18">
        <f t="shared" si="15"/>
        <v>139</v>
      </c>
      <c r="K49" s="16" t="s">
        <v>453</v>
      </c>
      <c r="L49" s="1"/>
      <c r="M49" s="1">
        <v>5</v>
      </c>
      <c r="N49" s="1"/>
    </row>
    <row r="50" spans="2:14" x14ac:dyDescent="0.25">
      <c r="B50" s="92" t="str">
        <f t="shared" si="2"/>
        <v>HOSPITAL INFANTIL SABARA - SÃO PAULO-SP (61.213.674/0002-40)</v>
      </c>
      <c r="C50" s="93"/>
      <c r="D50" s="93"/>
      <c r="E50" s="94"/>
      <c r="F50" s="18" t="str">
        <f t="shared" ref="F50:H50" si="16">IF(L21="","",L21)</f>
        <v/>
      </c>
      <c r="G50" s="18">
        <f t="shared" si="16"/>
        <v>2</v>
      </c>
      <c r="H50" s="18">
        <f t="shared" si="16"/>
        <v>9</v>
      </c>
      <c r="K50" s="16" t="s">
        <v>455</v>
      </c>
      <c r="L50" s="1"/>
      <c r="M50" s="1">
        <v>6</v>
      </c>
      <c r="N50" s="1"/>
    </row>
    <row r="51" spans="2:14" x14ac:dyDescent="0.25">
      <c r="B51" s="92" t="str">
        <f t="shared" si="2"/>
        <v>HOSPITAL ISRAELITA ALBERTEINSTEIN - SÃO PAULO-SP (60.765.823/0001-30)</v>
      </c>
      <c r="C51" s="93"/>
      <c r="D51" s="93"/>
      <c r="E51" s="94"/>
      <c r="F51" s="18">
        <f t="shared" ref="F51:H51" si="17">IF(L22="","",L22)</f>
        <v>6</v>
      </c>
      <c r="G51" s="18">
        <f t="shared" si="17"/>
        <v>111</v>
      </c>
      <c r="H51" s="18">
        <f t="shared" si="17"/>
        <v>340</v>
      </c>
      <c r="K51" s="16" t="s">
        <v>456</v>
      </c>
      <c r="L51" s="1"/>
      <c r="M51" s="1">
        <v>1</v>
      </c>
      <c r="N51" s="1"/>
    </row>
    <row r="52" spans="2:14" x14ac:dyDescent="0.25">
      <c r="B52" s="92" t="str">
        <f t="shared" si="2"/>
        <v>HOSPITAL MORIAH - SÃO PAULO-SP (19.056.055/0001-41)</v>
      </c>
      <c r="C52" s="93"/>
      <c r="D52" s="93"/>
      <c r="E52" s="94"/>
      <c r="F52" s="18" t="str">
        <f t="shared" ref="F52:H52" si="18">IF(L23="","",L23)</f>
        <v/>
      </c>
      <c r="G52" s="18">
        <f t="shared" si="18"/>
        <v>5</v>
      </c>
      <c r="H52" s="18">
        <f t="shared" si="18"/>
        <v>6</v>
      </c>
      <c r="K52" s="16" t="s">
        <v>466</v>
      </c>
      <c r="L52" s="1"/>
      <c r="M52" s="1">
        <v>2</v>
      </c>
      <c r="N52" s="1"/>
    </row>
    <row r="53" spans="2:14" x14ac:dyDescent="0.25">
      <c r="B53" s="92" t="str">
        <f t="shared" si="2"/>
        <v>HOSPITAL REGIONAL DE SOROCABA - BATA BRANCA - SOROCABA-SP (61.699.567/0078-71)</v>
      </c>
      <c r="C53" s="93"/>
      <c r="D53" s="93"/>
      <c r="E53" s="94"/>
      <c r="F53" s="18" t="str">
        <f t="shared" ref="F53:H53" si="19">IF(L24="","",L24)</f>
        <v/>
      </c>
      <c r="G53" s="18">
        <f t="shared" si="19"/>
        <v>2</v>
      </c>
      <c r="H53" s="18">
        <f t="shared" si="19"/>
        <v>2</v>
      </c>
      <c r="K53" s="16" t="s">
        <v>467</v>
      </c>
      <c r="L53" s="1"/>
      <c r="M53" s="1">
        <v>37</v>
      </c>
      <c r="N53" s="1"/>
    </row>
    <row r="54" spans="2:14" x14ac:dyDescent="0.25">
      <c r="B54" s="92" t="str">
        <f t="shared" si="2"/>
        <v>HOSPITAL SANCTA MAGGIORE - SÃO PAULO-SP (00.461.479/0094-62)</v>
      </c>
      <c r="C54" s="93"/>
      <c r="D54" s="93"/>
      <c r="E54" s="94"/>
      <c r="F54" s="18" t="str">
        <f t="shared" ref="F54:H54" si="20">IF(L25="","",L25)</f>
        <v/>
      </c>
      <c r="G54" s="18">
        <f t="shared" si="20"/>
        <v>6</v>
      </c>
      <c r="H54" s="18" t="str">
        <f t="shared" si="20"/>
        <v/>
      </c>
      <c r="K54" s="16" t="s">
        <v>468</v>
      </c>
      <c r="L54" s="1"/>
      <c r="M54" s="1">
        <v>9</v>
      </c>
      <c r="N54" s="1"/>
    </row>
    <row r="55" spans="2:14" x14ac:dyDescent="0.25">
      <c r="B55" s="92" t="str">
        <f t="shared" si="2"/>
        <v>HOSPITAL SANTA CATARINA - SÃO PAULO-SP (60.922.168/0007-71)</v>
      </c>
      <c r="C55" s="93"/>
      <c r="D55" s="93"/>
      <c r="E55" s="94"/>
      <c r="F55" s="18" t="str">
        <f t="shared" ref="F55:H55" si="21">IF(L26="","",L26)</f>
        <v/>
      </c>
      <c r="G55" s="18" t="str">
        <f t="shared" si="21"/>
        <v/>
      </c>
      <c r="H55" s="18">
        <f t="shared" si="21"/>
        <v>15</v>
      </c>
      <c r="K55" s="16" t="s">
        <v>470</v>
      </c>
      <c r="L55" s="1"/>
      <c r="M55" s="1"/>
      <c r="N55" s="1">
        <v>10</v>
      </c>
    </row>
    <row r="56" spans="2:14" x14ac:dyDescent="0.25">
      <c r="B56" s="92" t="str">
        <f t="shared" si="2"/>
        <v>HOSPITAL SAO CAMILO - IPIRANGA - SÃO PAULO-SP (60.975.737/0051-10)</v>
      </c>
      <c r="C56" s="93"/>
      <c r="D56" s="93"/>
      <c r="E56" s="94"/>
      <c r="F56" s="18" t="str">
        <f t="shared" ref="F56:H56" si="22">IF(L27="","",L27)</f>
        <v/>
      </c>
      <c r="G56" s="18">
        <f t="shared" si="22"/>
        <v>2</v>
      </c>
      <c r="H56" s="18">
        <f t="shared" si="22"/>
        <v>14</v>
      </c>
      <c r="K56" s="16" t="s">
        <v>482</v>
      </c>
      <c r="L56" s="1"/>
      <c r="M56" s="1">
        <v>2</v>
      </c>
      <c r="N56" s="1"/>
    </row>
    <row r="57" spans="2:14" x14ac:dyDescent="0.25">
      <c r="B57" s="92" t="str">
        <f t="shared" si="2"/>
        <v>HOSPITAL SAO CAMILO - SANTANA - SÃO PAULO-SP (60.975.737/0012-04)</v>
      </c>
      <c r="C57" s="93"/>
      <c r="D57" s="93"/>
      <c r="E57" s="94"/>
      <c r="F57" s="18" t="str">
        <f t="shared" ref="F57:H57" si="23">IF(L28="","",L28)</f>
        <v/>
      </c>
      <c r="G57" s="18">
        <f t="shared" si="23"/>
        <v>12</v>
      </c>
      <c r="H57" s="18">
        <f t="shared" si="23"/>
        <v>6</v>
      </c>
      <c r="K57" s="16" t="s">
        <v>484</v>
      </c>
      <c r="L57" s="1"/>
      <c r="M57" s="1">
        <v>2</v>
      </c>
      <c r="N57" s="1"/>
    </row>
    <row r="58" spans="2:14" x14ac:dyDescent="0.25">
      <c r="B58" s="92" t="str">
        <f t="shared" si="2"/>
        <v>HOSPITAL SAO LUIZ UNIDADE ITAIM (REDE DOR) - SÃO PAULO-SP (06.047.087/0002-10)</v>
      </c>
      <c r="C58" s="93"/>
      <c r="D58" s="93"/>
      <c r="E58" s="94"/>
      <c r="F58" s="18" t="str">
        <f t="shared" ref="F58:H58" si="24">IF(L29="","",L29)</f>
        <v/>
      </c>
      <c r="G58" s="18">
        <f t="shared" si="24"/>
        <v>42</v>
      </c>
      <c r="H58" s="18">
        <f t="shared" si="24"/>
        <v>43</v>
      </c>
      <c r="K58" s="16" t="s">
        <v>485</v>
      </c>
      <c r="L58" s="1"/>
      <c r="M58" s="1">
        <v>22</v>
      </c>
      <c r="N58" s="1">
        <v>14</v>
      </c>
    </row>
    <row r="59" spans="2:14" x14ac:dyDescent="0.25">
      <c r="B59" s="92" t="str">
        <f t="shared" si="2"/>
        <v>HOSPITAL UNIMED - BAURU-SP (44.456.036/0003-11)</v>
      </c>
      <c r="C59" s="93"/>
      <c r="D59" s="93"/>
      <c r="E59" s="94"/>
      <c r="F59" s="18" t="str">
        <f t="shared" ref="F59:H59" si="25">IF(L30="","",L30)</f>
        <v/>
      </c>
      <c r="G59" s="18">
        <f t="shared" si="25"/>
        <v>3</v>
      </c>
      <c r="H59" s="18">
        <f t="shared" si="25"/>
        <v>7</v>
      </c>
      <c r="K59" s="16" t="s">
        <v>486</v>
      </c>
      <c r="L59" s="1"/>
      <c r="M59" s="1">
        <v>6</v>
      </c>
      <c r="N59" s="1"/>
    </row>
    <row r="60" spans="2:14" x14ac:dyDescent="0.25">
      <c r="B60" s="92" t="str">
        <f t="shared" si="2"/>
        <v>HOSPITAL VILA NOVA STAR - SÃO PAULO-SP (28.290.788/0001-37)</v>
      </c>
      <c r="C60" s="93"/>
      <c r="D60" s="93"/>
      <c r="E60" s="94"/>
      <c r="F60" s="18" t="str">
        <f t="shared" ref="F60:H60" si="26">IF(L31="","",L31)</f>
        <v/>
      </c>
      <c r="G60" s="18">
        <f t="shared" si="26"/>
        <v>28</v>
      </c>
      <c r="H60" s="18">
        <f t="shared" si="26"/>
        <v>44</v>
      </c>
      <c r="K60" s="16" t="s">
        <v>512</v>
      </c>
      <c r="L60" s="1"/>
      <c r="M60" s="1">
        <v>5</v>
      </c>
      <c r="N60" s="1"/>
    </row>
    <row r="61" spans="2:14" x14ac:dyDescent="0.25">
      <c r="B61" s="92" t="str">
        <f t="shared" si="2"/>
        <v>INSTITUTO DO CANCER DO ESTADO DE SAO PAULO - SÃO PAULO-SP (56.577.059/0006-06)</v>
      </c>
      <c r="C61" s="93"/>
      <c r="D61" s="93"/>
      <c r="E61" s="94"/>
      <c r="F61" s="18" t="str">
        <f t="shared" ref="F61:H61" si="27">IF(L32="","",L32)</f>
        <v/>
      </c>
      <c r="G61" s="18">
        <f t="shared" si="27"/>
        <v>48</v>
      </c>
      <c r="H61" s="18" t="str">
        <f t="shared" si="27"/>
        <v/>
      </c>
      <c r="K61" s="16" t="s">
        <v>514</v>
      </c>
      <c r="L61" s="1"/>
      <c r="M61" s="1"/>
      <c r="N61" s="1">
        <v>1</v>
      </c>
    </row>
    <row r="62" spans="2:14" x14ac:dyDescent="0.25">
      <c r="B62" s="92" t="str">
        <f t="shared" si="2"/>
        <v>IRMANDADE DA SANTA CASA DE MISERICORDIA DE SAO PAULO - SÃO PAULO-SP (62.779.145/0001-90)</v>
      </c>
      <c r="C62" s="93"/>
      <c r="D62" s="93"/>
      <c r="E62" s="94"/>
      <c r="F62" s="18" t="str">
        <f t="shared" ref="F62:H62" si="28">IF(L33="","",L33)</f>
        <v/>
      </c>
      <c r="G62" s="18">
        <f t="shared" si="28"/>
        <v>19</v>
      </c>
      <c r="H62" s="18" t="str">
        <f t="shared" si="28"/>
        <v/>
      </c>
      <c r="K62" s="16" t="s">
        <v>543</v>
      </c>
      <c r="L62" s="1"/>
      <c r="M62" s="1"/>
      <c r="N62" s="1">
        <v>11</v>
      </c>
    </row>
    <row r="63" spans="2:14" x14ac:dyDescent="0.25">
      <c r="B63" s="92" t="str">
        <f t="shared" si="2"/>
        <v>REAL E BENEMERITA ASSOCIACAO PORTUGUESA DE BENEFICENCIA - SÃO PAULO-SP (61.599.908/0001-58)</v>
      </c>
      <c r="C63" s="93"/>
      <c r="D63" s="93"/>
      <c r="E63" s="94"/>
      <c r="F63" s="18" t="str">
        <f t="shared" ref="F63:H63" si="29">IF(L34="","",L34)</f>
        <v/>
      </c>
      <c r="G63" s="18">
        <f t="shared" si="29"/>
        <v>334</v>
      </c>
      <c r="H63" s="18">
        <f t="shared" si="29"/>
        <v>315</v>
      </c>
      <c r="K63" s="16" t="s">
        <v>551</v>
      </c>
      <c r="L63" s="1"/>
      <c r="M63" s="1">
        <v>4</v>
      </c>
      <c r="N63" s="1"/>
    </row>
    <row r="64" spans="2:14" x14ac:dyDescent="0.25">
      <c r="B64" s="92" t="str">
        <f t="shared" si="2"/>
        <v>SEPACO - SÃO PAULO-SP (60.961.422/0001-55)</v>
      </c>
      <c r="C64" s="93"/>
      <c r="D64" s="93"/>
      <c r="E64" s="94"/>
      <c r="F64" s="18" t="str">
        <f t="shared" ref="F64:H64" si="30">IF(L35="","",L35)</f>
        <v/>
      </c>
      <c r="G64" s="18">
        <f t="shared" si="30"/>
        <v>31</v>
      </c>
      <c r="H64" s="18">
        <f t="shared" si="30"/>
        <v>50</v>
      </c>
      <c r="K64" s="16" t="s">
        <v>557</v>
      </c>
      <c r="L64" s="1"/>
      <c r="M64" s="1"/>
      <c r="N64" s="1">
        <v>6</v>
      </c>
    </row>
    <row r="65" spans="2:14" x14ac:dyDescent="0.25">
      <c r="B65" s="92" t="str">
        <f t="shared" si="2"/>
        <v>SOC BENEFICIENTE DE SENHORAS HOSPITAL SIRIO LIBANES - SÃO PAULO-SP (61.590.410/0001-24)</v>
      </c>
      <c r="C65" s="93"/>
      <c r="D65" s="93"/>
      <c r="E65" s="94"/>
      <c r="F65" s="18" t="str">
        <f t="shared" ref="F65:H65" si="31">IF(L36="","",L36)</f>
        <v/>
      </c>
      <c r="G65" s="18">
        <f t="shared" si="31"/>
        <v>181</v>
      </c>
      <c r="H65" s="18">
        <f t="shared" si="31"/>
        <v>190</v>
      </c>
      <c r="K65" s="16" t="s">
        <v>560</v>
      </c>
      <c r="L65" s="1">
        <v>9</v>
      </c>
      <c r="M65" s="1"/>
      <c r="N65" s="1"/>
    </row>
    <row r="66" spans="2:14" x14ac:dyDescent="0.25">
      <c r="B66" s="92" t="str">
        <f t="shared" si="2"/>
        <v>SOCIEDADE BENEFICENTE DE PRESIDENTE BERNARDES - SÃO PAULO-SP (19.803.199/0001-14)</v>
      </c>
      <c r="C66" s="93"/>
      <c r="D66" s="93"/>
      <c r="E66" s="94"/>
      <c r="F66" s="18" t="str">
        <f t="shared" ref="F66:H66" si="32">IF(L37="","",L37)</f>
        <v/>
      </c>
      <c r="G66" s="18">
        <f t="shared" si="32"/>
        <v>9</v>
      </c>
      <c r="H66" s="18" t="str">
        <f t="shared" si="32"/>
        <v/>
      </c>
      <c r="K66" s="16" t="s">
        <v>567</v>
      </c>
      <c r="L66" s="1"/>
      <c r="M66" s="1">
        <v>29</v>
      </c>
      <c r="N66" s="1"/>
    </row>
    <row r="67" spans="2:14" x14ac:dyDescent="0.25">
      <c r="B67" s="92" t="str">
        <f t="shared" si="2"/>
        <v>HOSPITAL VIVALLE (REDE DOR) - SÃO JOSÉ DOS CAMPOS-SP (06.047.087/0030-73)</v>
      </c>
      <c r="C67" s="93"/>
      <c r="D67" s="93"/>
      <c r="E67" s="94"/>
      <c r="F67" s="18">
        <f t="shared" ref="F67:H67" si="33">IF(L38="","",L38)</f>
        <v>50</v>
      </c>
      <c r="G67" s="18" t="str">
        <f t="shared" si="33"/>
        <v/>
      </c>
      <c r="H67" s="18" t="str">
        <f t="shared" si="33"/>
        <v/>
      </c>
      <c r="K67" s="16" t="s">
        <v>571</v>
      </c>
      <c r="L67" s="1"/>
      <c r="M67" s="1">
        <v>3</v>
      </c>
      <c r="N67" s="1"/>
    </row>
    <row r="68" spans="2:14" x14ac:dyDescent="0.25">
      <c r="B68" s="92" t="str">
        <f t="shared" si="2"/>
        <v>HOSPITAL GERAL DE PIRAJUSSARA - TABOÃO DA SERRA-SP (61.699.567/0004-35)</v>
      </c>
      <c r="C68" s="93"/>
      <c r="D68" s="93"/>
      <c r="E68" s="94"/>
      <c r="F68" s="18" t="str">
        <f t="shared" ref="F68:H68" si="34">IF(L39="","",L39)</f>
        <v/>
      </c>
      <c r="G68" s="18" t="str">
        <f t="shared" si="34"/>
        <v/>
      </c>
      <c r="H68" s="18">
        <f t="shared" si="34"/>
        <v>1</v>
      </c>
      <c r="K68" s="16" t="s">
        <v>573</v>
      </c>
      <c r="L68" s="1"/>
      <c r="M68" s="1"/>
      <c r="N68" s="1">
        <v>2</v>
      </c>
    </row>
    <row r="69" spans="2:14" x14ac:dyDescent="0.25">
      <c r="B69" s="92" t="str">
        <f t="shared" si="2"/>
        <v>HOSPITAL ALVORADA MOEMA - SÃO PAULO-SP (08.100.676/0005-92)</v>
      </c>
      <c r="C69" s="93"/>
      <c r="D69" s="93"/>
      <c r="E69" s="94"/>
      <c r="F69" s="18" t="str">
        <f t="shared" ref="F69:H69" si="35">IF(L40="","",L40)</f>
        <v/>
      </c>
      <c r="G69" s="18">
        <f t="shared" si="35"/>
        <v>12</v>
      </c>
      <c r="H69" s="18" t="str">
        <f t="shared" si="35"/>
        <v/>
      </c>
      <c r="K69" s="16" t="s">
        <v>650</v>
      </c>
      <c r="L69" s="1"/>
      <c r="M69" s="1">
        <v>3</v>
      </c>
      <c r="N69" s="1"/>
    </row>
    <row r="70" spans="2:14" x14ac:dyDescent="0.25">
      <c r="B70" s="92" t="str">
        <f t="shared" si="2"/>
        <v>HOSPITAL SANTA PAULA LTDA - SÃO PAULO-SP (60.777.901/0001-16)</v>
      </c>
      <c r="C70" s="93"/>
      <c r="D70" s="93"/>
      <c r="E70" s="94"/>
      <c r="F70" s="18" t="str">
        <f t="shared" ref="F70:H70" si="36">IF(L41="","",L41)</f>
        <v/>
      </c>
      <c r="G70" s="18" t="str">
        <f t="shared" si="36"/>
        <v/>
      </c>
      <c r="H70" s="18">
        <f t="shared" si="36"/>
        <v>2</v>
      </c>
    </row>
    <row r="71" spans="2:14" x14ac:dyDescent="0.25">
      <c r="B71" s="92" t="str">
        <f t="shared" si="2"/>
        <v>NOTRE DAME INTERMEDICA SAUDE S.A. - SÃO PAULO-SP (44.649.812/0284-90)</v>
      </c>
      <c r="C71" s="93"/>
      <c r="D71" s="93"/>
      <c r="E71" s="94"/>
      <c r="F71" s="18" t="str">
        <f t="shared" ref="F71:H71" si="37">IF(L42="","",L42)</f>
        <v/>
      </c>
      <c r="G71" s="18">
        <f t="shared" si="37"/>
        <v>5</v>
      </c>
      <c r="H71" s="18">
        <f t="shared" si="37"/>
        <v>7</v>
      </c>
    </row>
    <row r="72" spans="2:14" x14ac:dyDescent="0.25">
      <c r="B72" s="92" t="str">
        <f t="shared" si="2"/>
        <v>HOSPITAL SAO LUIZ UNIDADE MORUMBI (REDE DOR) - SÃO PAULO-SP (06.047.087/0003-09)</v>
      </c>
      <c r="C72" s="93"/>
      <c r="D72" s="93"/>
      <c r="E72" s="94"/>
      <c r="F72" s="18" t="str">
        <f t="shared" ref="F72:H72" si="38">IF(L43="","",L43)</f>
        <v/>
      </c>
      <c r="G72" s="18" t="str">
        <f t="shared" si="38"/>
        <v/>
      </c>
      <c r="H72" s="18">
        <f t="shared" si="38"/>
        <v>10</v>
      </c>
    </row>
    <row r="73" spans="2:14" x14ac:dyDescent="0.25">
      <c r="B73" s="92" t="str">
        <f t="shared" si="2"/>
        <v>HOSPITAL E MATERNIDADE CELSO PIERRO - CAMPINAS-SP (46.020.301/0002-69)</v>
      </c>
      <c r="C73" s="93"/>
      <c r="D73" s="93"/>
      <c r="E73" s="94"/>
      <c r="F73" s="18" t="str">
        <f t="shared" ref="F73:H73" si="39">IF(L44="","",L44)</f>
        <v/>
      </c>
      <c r="G73" s="18">
        <f t="shared" si="39"/>
        <v>2</v>
      </c>
      <c r="H73" s="18" t="str">
        <f t="shared" si="39"/>
        <v/>
      </c>
    </row>
    <row r="74" spans="2:14" x14ac:dyDescent="0.25">
      <c r="B74" s="92" t="str">
        <f t="shared" si="2"/>
        <v>HOSPITAL SINO BRASILEIRO (REDE DOR) - OSASCO-SP (06.047.087/0076-56)</v>
      </c>
      <c r="C74" s="93"/>
      <c r="D74" s="93"/>
      <c r="E74" s="94"/>
      <c r="F74" s="18" t="str">
        <f t="shared" ref="F74:H74" si="40">IF(L45="","",L45)</f>
        <v/>
      </c>
      <c r="G74" s="18">
        <f t="shared" si="40"/>
        <v>25</v>
      </c>
      <c r="H74" s="18">
        <f t="shared" si="40"/>
        <v>5</v>
      </c>
    </row>
    <row r="75" spans="2:14" x14ac:dyDescent="0.25">
      <c r="B75" s="92" t="str">
        <f t="shared" si="2"/>
        <v>UNIMED PINDAMONHANGABA - HOSPITAL 10 JULHO - PINDAMONHANGABA-SP (47.565.155/0009-96)</v>
      </c>
      <c r="C75" s="93"/>
      <c r="D75" s="93"/>
      <c r="E75" s="94"/>
      <c r="F75" s="18" t="str">
        <f t="shared" ref="F75:H75" si="41">IF(L46="","",L46)</f>
        <v/>
      </c>
      <c r="G75" s="18">
        <f t="shared" si="41"/>
        <v>1</v>
      </c>
      <c r="H75" s="18" t="str">
        <f t="shared" si="41"/>
        <v/>
      </c>
    </row>
    <row r="76" spans="2:14" x14ac:dyDescent="0.25">
      <c r="B76" s="92" t="str">
        <f t="shared" si="2"/>
        <v>SANTA CASA DE MISERICORDIA DE BARRETOS - BARRETOS-SP (44.782.779/0001-10)</v>
      </c>
      <c r="C76" s="93"/>
      <c r="D76" s="93"/>
      <c r="E76" s="94"/>
      <c r="F76" s="18" t="str">
        <f t="shared" ref="F76:H76" si="42">IF(L47="","",L47)</f>
        <v/>
      </c>
      <c r="G76" s="18">
        <f t="shared" si="42"/>
        <v>2</v>
      </c>
      <c r="H76" s="18" t="str">
        <f t="shared" si="42"/>
        <v/>
      </c>
    </row>
    <row r="77" spans="2:14" x14ac:dyDescent="0.25">
      <c r="B77" s="92" t="str">
        <f t="shared" si="2"/>
        <v>UNIMED CATANDUVA - HOSPITAL SAO DOMINGOS - CATANDUVA-SP (45.118.429/0012-79)</v>
      </c>
      <c r="C77" s="93"/>
      <c r="D77" s="93"/>
      <c r="E77" s="94"/>
      <c r="F77" s="18" t="str">
        <f t="shared" ref="F77:H77" si="43">IF(L48="","",L48)</f>
        <v/>
      </c>
      <c r="G77" s="18">
        <f t="shared" si="43"/>
        <v>7</v>
      </c>
      <c r="H77" s="18" t="str">
        <f t="shared" si="43"/>
        <v/>
      </c>
    </row>
    <row r="78" spans="2:14" x14ac:dyDescent="0.25">
      <c r="B78" s="92" t="str">
        <f t="shared" si="2"/>
        <v>HOSPITAL DE CARIDADE SAO VICENTE DE PAULO - JUNDIAÍ-SP (50.944.198/0001-30)</v>
      </c>
      <c r="C78" s="93"/>
      <c r="D78" s="93"/>
      <c r="E78" s="94"/>
      <c r="F78" s="18" t="str">
        <f t="shared" ref="F78:H78" si="44">IF(L49="","",L49)</f>
        <v/>
      </c>
      <c r="G78" s="18">
        <f t="shared" si="44"/>
        <v>5</v>
      </c>
      <c r="H78" s="18" t="str">
        <f t="shared" si="44"/>
        <v/>
      </c>
    </row>
    <row r="79" spans="2:14" x14ac:dyDescent="0.25">
      <c r="B79" s="92" t="str">
        <f t="shared" si="2"/>
        <v>HOSPITAL PAULO SACRAMENTO - JUNDIAÍ-SP (44.649.812/0016-14)</v>
      </c>
      <c r="C79" s="93"/>
      <c r="D79" s="93"/>
      <c r="E79" s="94"/>
      <c r="F79" s="18" t="str">
        <f t="shared" ref="F79:H79" si="45">IF(L50="","",L50)</f>
        <v/>
      </c>
      <c r="G79" s="18">
        <f t="shared" si="45"/>
        <v>6</v>
      </c>
      <c r="H79" s="18" t="str">
        <f t="shared" si="45"/>
        <v/>
      </c>
    </row>
    <row r="80" spans="2:14" x14ac:dyDescent="0.25">
      <c r="B80" s="92" t="str">
        <f t="shared" si="2"/>
        <v>HOSPITAL UNIMED - MONTE ALTO-SP (67.577.171/0004-00)</v>
      </c>
      <c r="C80" s="93"/>
      <c r="D80" s="93"/>
      <c r="E80" s="94"/>
      <c r="F80" s="18" t="str">
        <f t="shared" ref="F80:H80" si="46">IF(L51="","",L51)</f>
        <v/>
      </c>
      <c r="G80" s="18">
        <f t="shared" si="46"/>
        <v>1</v>
      </c>
      <c r="H80" s="18" t="str">
        <f t="shared" si="46"/>
        <v/>
      </c>
    </row>
    <row r="81" spans="2:8" x14ac:dyDescent="0.25">
      <c r="B81" s="92" t="str">
        <f t="shared" si="2"/>
        <v>ASSOCIACAO HOSPITALAR FILHAS DE NOSSA SENHORA DO MONTE CALVARIO - SÃO PAULO-SP (18.180.008/0001-42)</v>
      </c>
      <c r="C81" s="93"/>
      <c r="D81" s="93"/>
      <c r="E81" s="94"/>
      <c r="F81" s="18" t="str">
        <f t="shared" ref="F81:H81" si="47">IF(L52="","",L52)</f>
        <v/>
      </c>
      <c r="G81" s="18">
        <f t="shared" si="47"/>
        <v>2</v>
      </c>
      <c r="H81" s="18" t="str">
        <f t="shared" si="47"/>
        <v/>
      </c>
    </row>
    <row r="82" spans="2:8" x14ac:dyDescent="0.25">
      <c r="B82" s="92" t="str">
        <f t="shared" si="2"/>
        <v>HOSPITAL ALVORADA TAGUATINGA LTDA - SÃO PAULO-SP (08.100.676/0024-55)</v>
      </c>
      <c r="C82" s="93"/>
      <c r="D82" s="93"/>
      <c r="E82" s="94"/>
      <c r="F82" s="18" t="str">
        <f t="shared" ref="F82:H82" si="48">IF(L53="","",L53)</f>
        <v/>
      </c>
      <c r="G82" s="18">
        <f t="shared" si="48"/>
        <v>37</v>
      </c>
      <c r="H82" s="18" t="str">
        <f t="shared" si="48"/>
        <v/>
      </c>
    </row>
    <row r="83" spans="2:8" x14ac:dyDescent="0.25">
      <c r="B83" s="92" t="str">
        <f t="shared" si="2"/>
        <v>HOSPITAL REGIONAL DO VALE DO PARAIBA - TAUBATÉ-SP (60.975.737/0072-45)</v>
      </c>
      <c r="C83" s="93"/>
      <c r="D83" s="93"/>
      <c r="E83" s="94"/>
      <c r="F83" s="18" t="str">
        <f t="shared" ref="F83:H83" si="49">IF(L54="","",L54)</f>
        <v/>
      </c>
      <c r="G83" s="18">
        <f t="shared" si="49"/>
        <v>9</v>
      </c>
      <c r="H83" s="18" t="str">
        <f t="shared" si="49"/>
        <v/>
      </c>
    </row>
    <row r="84" spans="2:8" x14ac:dyDescent="0.25">
      <c r="B84" s="92" t="str">
        <f t="shared" si="2"/>
        <v>HOSPITAL SAO LUIZ ANALIA FRANCO (REDE DOR) - SÃO PAULO-SP (06.047.087/0001-39)</v>
      </c>
      <c r="C84" s="93"/>
      <c r="D84" s="93"/>
      <c r="E84" s="94"/>
      <c r="F84" s="18" t="str">
        <f t="shared" ref="F84:H84" si="50">IF(L55="","",L55)</f>
        <v/>
      </c>
      <c r="G84" s="18" t="str">
        <f t="shared" si="50"/>
        <v/>
      </c>
      <c r="H84" s="18">
        <f t="shared" si="50"/>
        <v>10</v>
      </c>
    </row>
    <row r="85" spans="2:8" x14ac:dyDescent="0.25">
      <c r="B85" s="92" t="str">
        <f t="shared" si="2"/>
        <v>HOSPITAL AMERICA LTDA - MAUÁ-SP (48.858.450/0001-46)</v>
      </c>
      <c r="C85" s="93"/>
      <c r="D85" s="93"/>
      <c r="E85" s="94"/>
      <c r="F85" s="18" t="str">
        <f t="shared" ref="F85:H85" si="51">IF(L56="","",L56)</f>
        <v/>
      </c>
      <c r="G85" s="18">
        <f t="shared" si="51"/>
        <v>2</v>
      </c>
      <c r="H85" s="18" t="str">
        <f t="shared" si="51"/>
        <v/>
      </c>
    </row>
    <row r="86" spans="2:8" x14ac:dyDescent="0.25">
      <c r="B86" s="92" t="str">
        <f t="shared" si="2"/>
        <v>HSH - SANTO ANDRÉ-SP (06.033.403/0001-13)</v>
      </c>
      <c r="C86" s="93"/>
      <c r="D86" s="93"/>
      <c r="E86" s="94"/>
      <c r="F86" s="18" t="str">
        <f t="shared" ref="F86:H86" si="52">IF(L57="","",L57)</f>
        <v/>
      </c>
      <c r="G86" s="18">
        <f t="shared" si="52"/>
        <v>2</v>
      </c>
      <c r="H86" s="18" t="str">
        <f t="shared" si="52"/>
        <v/>
      </c>
    </row>
    <row r="87" spans="2:8" x14ac:dyDescent="0.25">
      <c r="B87" s="92" t="str">
        <f t="shared" si="2"/>
        <v>FUNDACAO ZERBINI - SÃO PAULO-SP (50.644.053/0001-13)</v>
      </c>
      <c r="C87" s="93"/>
      <c r="D87" s="93"/>
      <c r="E87" s="94"/>
      <c r="F87" s="18" t="str">
        <f t="shared" ref="F87:H87" si="53">IF(L58="","",L58)</f>
        <v/>
      </c>
      <c r="G87" s="18">
        <f t="shared" si="53"/>
        <v>22</v>
      </c>
      <c r="H87" s="18">
        <f t="shared" si="53"/>
        <v>14</v>
      </c>
    </row>
    <row r="88" spans="2:8" x14ac:dyDescent="0.25">
      <c r="B88" s="92" t="str">
        <f t="shared" si="2"/>
        <v>INTERMEDICA ASISTEMA DE SAUDE - SÃO PAULO-SP (44.649.812/0069-26)</v>
      </c>
      <c r="C88" s="93"/>
      <c r="D88" s="93"/>
      <c r="E88" s="94"/>
      <c r="F88" s="18" t="str">
        <f t="shared" ref="F88:H88" si="54">IF(L59="","",L59)</f>
        <v/>
      </c>
      <c r="G88" s="18">
        <f t="shared" si="54"/>
        <v>6</v>
      </c>
      <c r="H88" s="18" t="str">
        <f t="shared" si="54"/>
        <v/>
      </c>
    </row>
    <row r="89" spans="2:8" x14ac:dyDescent="0.25">
      <c r="B89" s="92" t="str">
        <f t="shared" si="2"/>
        <v>HOSPITAL AVICCENA S/A - SÃO PAULO-SP (72.775.745/0001-33)</v>
      </c>
      <c r="C89" s="93"/>
      <c r="D89" s="93"/>
      <c r="E89" s="94"/>
      <c r="F89" s="18" t="str">
        <f t="shared" ref="F89:H89" si="55">IF(L60="","",L60)</f>
        <v/>
      </c>
      <c r="G89" s="18">
        <f t="shared" si="55"/>
        <v>5</v>
      </c>
      <c r="H89" s="18" t="str">
        <f t="shared" si="55"/>
        <v/>
      </c>
    </row>
    <row r="90" spans="2:8" x14ac:dyDescent="0.25">
      <c r="B90" s="92" t="str">
        <f t="shared" si="2"/>
        <v>HOSPITAL PORTINARI - SÃO PAULO-SP (49.460.108/0001-56)</v>
      </c>
      <c r="C90" s="93"/>
      <c r="D90" s="93"/>
      <c r="E90" s="94"/>
      <c r="F90" s="18" t="str">
        <f t="shared" ref="F90:H90" si="56">IF(L61="","",L61)</f>
        <v/>
      </c>
      <c r="G90" s="18" t="str">
        <f t="shared" si="56"/>
        <v/>
      </c>
      <c r="H90" s="18">
        <f t="shared" si="56"/>
        <v>1</v>
      </c>
    </row>
    <row r="91" spans="2:8" x14ac:dyDescent="0.25">
      <c r="B91" s="92" t="str">
        <f t="shared" si="2"/>
        <v>HOSPITAL SAO CAMILO - POMPEIA - SÃO PAULO-SP (60.975.737/0002-32)</v>
      </c>
      <c r="C91" s="93"/>
      <c r="D91" s="93"/>
      <c r="E91" s="94"/>
      <c r="F91" s="18" t="str">
        <f t="shared" ref="F91:H91" si="57">IF(L62="","",L62)</f>
        <v/>
      </c>
      <c r="G91" s="18" t="str">
        <f t="shared" si="57"/>
        <v/>
      </c>
      <c r="H91" s="18">
        <f t="shared" si="57"/>
        <v>11</v>
      </c>
    </row>
    <row r="92" spans="2:8" x14ac:dyDescent="0.25">
      <c r="B92" s="92" t="str">
        <f t="shared" si="2"/>
        <v>AMICO SAUDE LTDA - SÃO PAULO-SP (51.722.957/0005-06)</v>
      </c>
      <c r="C92" s="93"/>
      <c r="D92" s="93"/>
      <c r="E92" s="94"/>
      <c r="F92" s="18" t="str">
        <f t="shared" ref="F92:H92" si="58">IF(L63="","",L63)</f>
        <v/>
      </c>
      <c r="G92" s="18">
        <f t="shared" si="58"/>
        <v>4</v>
      </c>
      <c r="H92" s="18" t="str">
        <f t="shared" si="58"/>
        <v/>
      </c>
    </row>
    <row r="93" spans="2:8" x14ac:dyDescent="0.25">
      <c r="B93" s="92" t="str">
        <f t="shared" si="2"/>
        <v>HOSPITAL PROFESSOR EDMUNDO VASCONCELOS - SÃO PAULO-SP (61.062.212/0001-98)</v>
      </c>
      <c r="C93" s="93"/>
      <c r="D93" s="93"/>
      <c r="E93" s="94"/>
      <c r="F93" s="18" t="str">
        <f t="shared" ref="F93:H93" si="59">IF(L64="","",L64)</f>
        <v/>
      </c>
      <c r="G93" s="18" t="str">
        <f t="shared" si="59"/>
        <v/>
      </c>
      <c r="H93" s="18">
        <f t="shared" si="59"/>
        <v>6</v>
      </c>
    </row>
    <row r="94" spans="2:8" x14ac:dyDescent="0.25">
      <c r="B94" s="92" t="str">
        <f t="shared" si="2"/>
        <v>FARMACLASS DELIVERY - SÃO PAULO-SP (11.725.429/0001-62)</v>
      </c>
      <c r="C94" s="93"/>
      <c r="D94" s="93"/>
      <c r="E94" s="94"/>
      <c r="F94" s="18">
        <f t="shared" ref="F94:H94" si="60">IF(L65="","",L65)</f>
        <v>9</v>
      </c>
      <c r="G94" s="18" t="str">
        <f t="shared" si="60"/>
        <v/>
      </c>
      <c r="H94" s="18" t="str">
        <f t="shared" si="60"/>
        <v/>
      </c>
    </row>
    <row r="95" spans="2:8" x14ac:dyDescent="0.25">
      <c r="B95" s="92" t="str">
        <f t="shared" si="2"/>
        <v>SANTA CASA DE MISERICORDIA DE MARILIA - MARÍLIA-SP (52.049.244/0001-62)</v>
      </c>
      <c r="C95" s="93"/>
      <c r="D95" s="93"/>
      <c r="E95" s="94"/>
      <c r="F95" s="18" t="str">
        <f t="shared" ref="F95:H95" si="61">IF(L66="","",L66)</f>
        <v/>
      </c>
      <c r="G95" s="18">
        <f t="shared" si="61"/>
        <v>29</v>
      </c>
      <c r="H95" s="18" t="str">
        <f t="shared" si="61"/>
        <v/>
      </c>
    </row>
    <row r="96" spans="2:8" x14ac:dyDescent="0.25">
      <c r="B96" s="92" t="str">
        <f t="shared" si="2"/>
        <v>HOSPITAL POLICLIN - SÃO JOSÉ DOS CAMPOS-SP (45.184.066/0001-17)</v>
      </c>
      <c r="C96" s="93"/>
      <c r="D96" s="93"/>
      <c r="E96" s="94"/>
      <c r="F96" s="18" t="str">
        <f t="shared" ref="F96:H96" si="62">IF(L67="","",L67)</f>
        <v/>
      </c>
      <c r="G96" s="18">
        <f t="shared" si="62"/>
        <v>3</v>
      </c>
      <c r="H96" s="18" t="str">
        <f t="shared" si="62"/>
        <v/>
      </c>
    </row>
    <row r="97" spans="2:8" x14ac:dyDescent="0.25">
      <c r="B97" s="92" t="str">
        <f t="shared" si="2"/>
        <v>HOSPITAL INFANTE DOM HENRIQUE - SÃO JOSÉ DO RIO PRETO-SP (59.972.307/0001-05)</v>
      </c>
      <c r="C97" s="93"/>
      <c r="D97" s="93"/>
      <c r="E97" s="94"/>
      <c r="F97" s="18" t="str">
        <f t="shared" ref="F97:H97" si="63">IF(L68="","",L68)</f>
        <v/>
      </c>
      <c r="G97" s="18" t="str">
        <f t="shared" si="63"/>
        <v/>
      </c>
      <c r="H97" s="18">
        <f t="shared" si="63"/>
        <v>2</v>
      </c>
    </row>
    <row r="98" spans="2:8" x14ac:dyDescent="0.25">
      <c r="B98" s="92" t="str">
        <f t="shared" si="2"/>
        <v>SOCIEDADE MATONENSE DE BENEMERENCIA - MATÃO-SP (52.314.861/0001-48)</v>
      </c>
      <c r="C98" s="93"/>
      <c r="D98" s="93"/>
      <c r="E98" s="94"/>
      <c r="F98" s="18" t="str">
        <f t="shared" ref="F98:H98" si="64">IF(L69="","",L69)</f>
        <v/>
      </c>
      <c r="G98" s="18">
        <f t="shared" si="64"/>
        <v>3</v>
      </c>
      <c r="H98" s="18" t="str">
        <f t="shared" si="64"/>
        <v/>
      </c>
    </row>
    <row r="99" spans="2:8" x14ac:dyDescent="0.25">
      <c r="B99" s="92" t="str">
        <f t="shared" si="2"/>
        <v/>
      </c>
      <c r="C99" s="93"/>
      <c r="D99" s="93"/>
      <c r="E99" s="94"/>
      <c r="F99" s="18" t="str">
        <f t="shared" ref="F99:H99" si="65">IF(L70="","",L70)</f>
        <v/>
      </c>
      <c r="G99" s="18" t="str">
        <f t="shared" si="65"/>
        <v/>
      </c>
      <c r="H99" s="18" t="str">
        <f t="shared" si="65"/>
        <v/>
      </c>
    </row>
    <row r="100" spans="2:8" x14ac:dyDescent="0.25">
      <c r="B100" s="92" t="str">
        <f t="shared" si="2"/>
        <v/>
      </c>
      <c r="C100" s="93"/>
      <c r="D100" s="93"/>
      <c r="E100" s="94"/>
      <c r="F100" s="18" t="str">
        <f t="shared" ref="F100:H100" si="66">IF(L71="","",L71)</f>
        <v/>
      </c>
      <c r="G100" s="18" t="str">
        <f t="shared" si="66"/>
        <v/>
      </c>
      <c r="H100" s="18" t="str">
        <f t="shared" si="66"/>
        <v/>
      </c>
    </row>
    <row r="101" spans="2:8" x14ac:dyDescent="0.25">
      <c r="B101" s="92" t="str">
        <f t="shared" ref="B101:B164" si="67">IF(K72="","",K72)</f>
        <v/>
      </c>
      <c r="C101" s="93"/>
      <c r="D101" s="93"/>
      <c r="E101" s="94"/>
      <c r="F101" s="18" t="str">
        <f t="shared" ref="F101:H101" si="68">IF(L72="","",L72)</f>
        <v/>
      </c>
      <c r="G101" s="18" t="str">
        <f t="shared" si="68"/>
        <v/>
      </c>
      <c r="H101" s="18" t="str">
        <f t="shared" si="68"/>
        <v/>
      </c>
    </row>
    <row r="102" spans="2:8" x14ac:dyDescent="0.25">
      <c r="B102" s="92" t="str">
        <f t="shared" si="67"/>
        <v/>
      </c>
      <c r="C102" s="93"/>
      <c r="D102" s="93"/>
      <c r="E102" s="94"/>
      <c r="F102" s="18" t="str">
        <f t="shared" ref="F102:H102" si="69">IF(L73="","",L73)</f>
        <v/>
      </c>
      <c r="G102" s="18" t="str">
        <f t="shared" si="69"/>
        <v/>
      </c>
      <c r="H102" s="18" t="str">
        <f t="shared" si="69"/>
        <v/>
      </c>
    </row>
    <row r="103" spans="2:8" x14ac:dyDescent="0.25">
      <c r="B103" s="92" t="str">
        <f t="shared" si="67"/>
        <v/>
      </c>
      <c r="C103" s="93"/>
      <c r="D103" s="93"/>
      <c r="E103" s="94"/>
      <c r="F103" s="18" t="str">
        <f t="shared" ref="F103:H103" si="70">IF(L74="","",L74)</f>
        <v/>
      </c>
      <c r="G103" s="18" t="str">
        <f t="shared" si="70"/>
        <v/>
      </c>
      <c r="H103" s="18" t="str">
        <f t="shared" si="70"/>
        <v/>
      </c>
    </row>
    <row r="104" spans="2:8" x14ac:dyDescent="0.25">
      <c r="B104" s="92" t="str">
        <f t="shared" si="67"/>
        <v/>
      </c>
      <c r="C104" s="93"/>
      <c r="D104" s="93"/>
      <c r="E104" s="94"/>
      <c r="F104" s="18" t="str">
        <f t="shared" ref="F104:H104" si="71">IF(L75="","",L75)</f>
        <v/>
      </c>
      <c r="G104" s="18" t="str">
        <f t="shared" si="71"/>
        <v/>
      </c>
      <c r="H104" s="18" t="str">
        <f t="shared" si="71"/>
        <v/>
      </c>
    </row>
    <row r="105" spans="2:8" x14ac:dyDescent="0.25">
      <c r="B105" s="92" t="str">
        <f t="shared" si="67"/>
        <v/>
      </c>
      <c r="C105" s="93"/>
      <c r="D105" s="93"/>
      <c r="E105" s="94"/>
      <c r="F105" s="18" t="str">
        <f t="shared" ref="F105:H105" si="72">IF(L76="","",L76)</f>
        <v/>
      </c>
      <c r="G105" s="18" t="str">
        <f t="shared" si="72"/>
        <v/>
      </c>
      <c r="H105" s="18" t="str">
        <f t="shared" si="72"/>
        <v/>
      </c>
    </row>
    <row r="106" spans="2:8" x14ac:dyDescent="0.25">
      <c r="B106" s="92" t="str">
        <f t="shared" si="67"/>
        <v/>
      </c>
      <c r="C106" s="93"/>
      <c r="D106" s="93"/>
      <c r="E106" s="94"/>
      <c r="F106" s="18" t="str">
        <f t="shared" ref="F106:H106" si="73">IF(L77="","",L77)</f>
        <v/>
      </c>
      <c r="G106" s="18" t="str">
        <f t="shared" si="73"/>
        <v/>
      </c>
      <c r="H106" s="18" t="str">
        <f t="shared" si="73"/>
        <v/>
      </c>
    </row>
    <row r="107" spans="2:8" x14ac:dyDescent="0.25">
      <c r="B107" s="92" t="str">
        <f t="shared" si="67"/>
        <v/>
      </c>
      <c r="C107" s="93"/>
      <c r="D107" s="93"/>
      <c r="E107" s="94"/>
      <c r="F107" s="18" t="str">
        <f t="shared" ref="F107:H107" si="74">IF(L78="","",L78)</f>
        <v/>
      </c>
      <c r="G107" s="18" t="str">
        <f t="shared" si="74"/>
        <v/>
      </c>
      <c r="H107" s="18" t="str">
        <f t="shared" si="74"/>
        <v/>
      </c>
    </row>
    <row r="108" spans="2:8" x14ac:dyDescent="0.25">
      <c r="B108" s="92" t="str">
        <f t="shared" si="67"/>
        <v/>
      </c>
      <c r="C108" s="93"/>
      <c r="D108" s="93"/>
      <c r="E108" s="94"/>
      <c r="F108" s="18" t="str">
        <f t="shared" ref="F108:H108" si="75">IF(L79="","",L79)</f>
        <v/>
      </c>
      <c r="G108" s="18" t="str">
        <f t="shared" si="75"/>
        <v/>
      </c>
      <c r="H108" s="18" t="str">
        <f t="shared" si="75"/>
        <v/>
      </c>
    </row>
    <row r="109" spans="2:8" x14ac:dyDescent="0.25">
      <c r="B109" s="92" t="str">
        <f t="shared" si="67"/>
        <v/>
      </c>
      <c r="C109" s="93"/>
      <c r="D109" s="93"/>
      <c r="E109" s="94"/>
      <c r="F109" s="18" t="str">
        <f t="shared" ref="F109:H109" si="76">IF(L80="","",L80)</f>
        <v/>
      </c>
      <c r="G109" s="18" t="str">
        <f t="shared" si="76"/>
        <v/>
      </c>
      <c r="H109" s="18" t="str">
        <f t="shared" si="76"/>
        <v/>
      </c>
    </row>
    <row r="110" spans="2:8" x14ac:dyDescent="0.25">
      <c r="B110" s="92" t="str">
        <f t="shared" si="67"/>
        <v/>
      </c>
      <c r="C110" s="93"/>
      <c r="D110" s="93"/>
      <c r="E110" s="94"/>
      <c r="F110" s="18" t="str">
        <f t="shared" ref="F110:H110" si="77">IF(L81="","",L81)</f>
        <v/>
      </c>
      <c r="G110" s="18" t="str">
        <f t="shared" si="77"/>
        <v/>
      </c>
      <c r="H110" s="18" t="str">
        <f t="shared" si="77"/>
        <v/>
      </c>
    </row>
    <row r="111" spans="2:8" x14ac:dyDescent="0.25">
      <c r="B111" s="92" t="str">
        <f t="shared" si="67"/>
        <v/>
      </c>
      <c r="C111" s="93"/>
      <c r="D111" s="93"/>
      <c r="E111" s="94"/>
      <c r="F111" s="18" t="str">
        <f t="shared" ref="F111:H111" si="78">IF(L82="","",L82)</f>
        <v/>
      </c>
      <c r="G111" s="18" t="str">
        <f t="shared" si="78"/>
        <v/>
      </c>
      <c r="H111" s="18" t="str">
        <f t="shared" si="78"/>
        <v/>
      </c>
    </row>
    <row r="112" spans="2:8" x14ac:dyDescent="0.25">
      <c r="B112" s="92" t="str">
        <f t="shared" si="67"/>
        <v/>
      </c>
      <c r="C112" s="93"/>
      <c r="D112" s="93"/>
      <c r="E112" s="94"/>
      <c r="F112" s="18" t="str">
        <f t="shared" ref="F112:H112" si="79">IF(L83="","",L83)</f>
        <v/>
      </c>
      <c r="G112" s="18" t="str">
        <f t="shared" si="79"/>
        <v/>
      </c>
      <c r="H112" s="18" t="str">
        <f t="shared" si="79"/>
        <v/>
      </c>
    </row>
    <row r="113" spans="2:8" x14ac:dyDescent="0.25">
      <c r="B113" s="92" t="str">
        <f t="shared" si="67"/>
        <v/>
      </c>
      <c r="C113" s="93"/>
      <c r="D113" s="93"/>
      <c r="E113" s="94"/>
      <c r="F113" s="18" t="str">
        <f t="shared" ref="F113:H113" si="80">IF(L84="","",L84)</f>
        <v/>
      </c>
      <c r="G113" s="18" t="str">
        <f t="shared" si="80"/>
        <v/>
      </c>
      <c r="H113" s="18" t="str">
        <f t="shared" si="80"/>
        <v/>
      </c>
    </row>
    <row r="114" spans="2:8" x14ac:dyDescent="0.25">
      <c r="B114" s="92" t="str">
        <f t="shared" si="67"/>
        <v/>
      </c>
      <c r="C114" s="93"/>
      <c r="D114" s="93"/>
      <c r="E114" s="94"/>
      <c r="F114" s="18" t="str">
        <f t="shared" ref="F114:H114" si="81">IF(L85="","",L85)</f>
        <v/>
      </c>
      <c r="G114" s="18" t="str">
        <f t="shared" si="81"/>
        <v/>
      </c>
      <c r="H114" s="18" t="str">
        <f t="shared" si="81"/>
        <v/>
      </c>
    </row>
    <row r="115" spans="2:8" x14ac:dyDescent="0.25">
      <c r="B115" s="92" t="str">
        <f t="shared" si="67"/>
        <v/>
      </c>
      <c r="C115" s="93"/>
      <c r="D115" s="93"/>
      <c r="E115" s="94"/>
      <c r="F115" s="18" t="str">
        <f t="shared" ref="F115:H115" si="82">IF(L86="","",L86)</f>
        <v/>
      </c>
      <c r="G115" s="18" t="str">
        <f t="shared" si="82"/>
        <v/>
      </c>
      <c r="H115" s="18" t="str">
        <f t="shared" si="82"/>
        <v/>
      </c>
    </row>
    <row r="116" spans="2:8" x14ac:dyDescent="0.25">
      <c r="B116" s="92" t="str">
        <f t="shared" si="67"/>
        <v/>
      </c>
      <c r="C116" s="93"/>
      <c r="D116" s="93"/>
      <c r="E116" s="94"/>
      <c r="F116" s="18" t="str">
        <f t="shared" ref="F116:H116" si="83">IF(L87="","",L87)</f>
        <v/>
      </c>
      <c r="G116" s="18" t="str">
        <f t="shared" si="83"/>
        <v/>
      </c>
      <c r="H116" s="18" t="str">
        <f t="shared" si="83"/>
        <v/>
      </c>
    </row>
    <row r="117" spans="2:8" x14ac:dyDescent="0.25">
      <c r="B117" s="92" t="str">
        <f t="shared" si="67"/>
        <v/>
      </c>
      <c r="C117" s="93"/>
      <c r="D117" s="93"/>
      <c r="E117" s="94"/>
      <c r="F117" s="18" t="str">
        <f t="shared" ref="F117:H117" si="84">IF(L88="","",L88)</f>
        <v/>
      </c>
      <c r="G117" s="18" t="str">
        <f t="shared" si="84"/>
        <v/>
      </c>
      <c r="H117" s="18" t="str">
        <f t="shared" si="84"/>
        <v/>
      </c>
    </row>
    <row r="118" spans="2:8" x14ac:dyDescent="0.25">
      <c r="B118" s="92" t="str">
        <f t="shared" si="67"/>
        <v/>
      </c>
      <c r="C118" s="93"/>
      <c r="D118" s="93"/>
      <c r="E118" s="94"/>
      <c r="F118" s="18" t="str">
        <f t="shared" ref="F118:H118" si="85">IF(L89="","",L89)</f>
        <v/>
      </c>
      <c r="G118" s="18" t="str">
        <f t="shared" si="85"/>
        <v/>
      </c>
      <c r="H118" s="18" t="str">
        <f t="shared" si="85"/>
        <v/>
      </c>
    </row>
    <row r="119" spans="2:8" x14ac:dyDescent="0.25">
      <c r="B119" s="92" t="str">
        <f t="shared" si="67"/>
        <v/>
      </c>
      <c r="C119" s="93"/>
      <c r="D119" s="93"/>
      <c r="E119" s="94"/>
      <c r="F119" s="18" t="str">
        <f t="shared" ref="F119:H119" si="86">IF(L90="","",L90)</f>
        <v/>
      </c>
      <c r="G119" s="18" t="str">
        <f t="shared" si="86"/>
        <v/>
      </c>
      <c r="H119" s="18" t="str">
        <f t="shared" si="86"/>
        <v/>
      </c>
    </row>
    <row r="120" spans="2:8" x14ac:dyDescent="0.25">
      <c r="B120" s="92" t="str">
        <f t="shared" si="67"/>
        <v/>
      </c>
      <c r="C120" s="93"/>
      <c r="D120" s="93"/>
      <c r="E120" s="94"/>
      <c r="F120" s="18" t="str">
        <f t="shared" ref="F120:H120" si="87">IF(L91="","",L91)</f>
        <v/>
      </c>
      <c r="G120" s="18" t="str">
        <f t="shared" si="87"/>
        <v/>
      </c>
      <c r="H120" s="18" t="str">
        <f t="shared" si="87"/>
        <v/>
      </c>
    </row>
    <row r="121" spans="2:8" x14ac:dyDescent="0.25">
      <c r="B121" s="92" t="str">
        <f t="shared" si="67"/>
        <v/>
      </c>
      <c r="C121" s="93"/>
      <c r="D121" s="93"/>
      <c r="E121" s="94"/>
      <c r="F121" s="18" t="str">
        <f t="shared" ref="F121:H121" si="88">IF(L92="","",L92)</f>
        <v/>
      </c>
      <c r="G121" s="18" t="str">
        <f t="shared" si="88"/>
        <v/>
      </c>
      <c r="H121" s="18" t="str">
        <f t="shared" si="88"/>
        <v/>
      </c>
    </row>
    <row r="122" spans="2:8" x14ac:dyDescent="0.25">
      <c r="B122" s="92" t="str">
        <f t="shared" si="67"/>
        <v/>
      </c>
      <c r="C122" s="93"/>
      <c r="D122" s="93"/>
      <c r="E122" s="94"/>
      <c r="F122" s="18" t="str">
        <f t="shared" ref="F122:H122" si="89">IF(L93="","",L93)</f>
        <v/>
      </c>
      <c r="G122" s="18" t="str">
        <f t="shared" si="89"/>
        <v/>
      </c>
      <c r="H122" s="18" t="str">
        <f t="shared" si="89"/>
        <v/>
      </c>
    </row>
    <row r="123" spans="2:8" x14ac:dyDescent="0.25">
      <c r="B123" s="92" t="str">
        <f t="shared" si="67"/>
        <v/>
      </c>
      <c r="C123" s="93"/>
      <c r="D123" s="93"/>
      <c r="E123" s="94"/>
      <c r="F123" s="18" t="str">
        <f t="shared" ref="F123:H123" si="90">IF(L94="","",L94)</f>
        <v/>
      </c>
      <c r="G123" s="18" t="str">
        <f t="shared" si="90"/>
        <v/>
      </c>
      <c r="H123" s="18" t="str">
        <f t="shared" si="90"/>
        <v/>
      </c>
    </row>
    <row r="124" spans="2:8" x14ac:dyDescent="0.25">
      <c r="B124" s="92" t="str">
        <f t="shared" si="67"/>
        <v/>
      </c>
      <c r="C124" s="93"/>
      <c r="D124" s="93"/>
      <c r="E124" s="94"/>
      <c r="F124" s="18" t="str">
        <f t="shared" ref="F124:H124" si="91">IF(L95="","",L95)</f>
        <v/>
      </c>
      <c r="G124" s="18" t="str">
        <f t="shared" si="91"/>
        <v/>
      </c>
      <c r="H124" s="18" t="str">
        <f t="shared" si="91"/>
        <v/>
      </c>
    </row>
    <row r="125" spans="2:8" x14ac:dyDescent="0.25">
      <c r="B125" s="92" t="str">
        <f t="shared" si="67"/>
        <v/>
      </c>
      <c r="C125" s="93"/>
      <c r="D125" s="93"/>
      <c r="E125" s="94"/>
      <c r="F125" s="18" t="str">
        <f t="shared" ref="F125:H125" si="92">IF(L96="","",L96)</f>
        <v/>
      </c>
      <c r="G125" s="18" t="str">
        <f t="shared" si="92"/>
        <v/>
      </c>
      <c r="H125" s="18" t="str">
        <f t="shared" si="92"/>
        <v/>
      </c>
    </row>
    <row r="126" spans="2:8" x14ac:dyDescent="0.25">
      <c r="B126" s="92" t="str">
        <f t="shared" si="67"/>
        <v/>
      </c>
      <c r="C126" s="93"/>
      <c r="D126" s="93"/>
      <c r="E126" s="94"/>
      <c r="F126" s="18" t="str">
        <f t="shared" ref="F126:H126" si="93">IF(L97="","",L97)</f>
        <v/>
      </c>
      <c r="G126" s="18" t="str">
        <f t="shared" si="93"/>
        <v/>
      </c>
      <c r="H126" s="18" t="str">
        <f t="shared" si="93"/>
        <v/>
      </c>
    </row>
    <row r="127" spans="2:8" x14ac:dyDescent="0.25">
      <c r="B127" s="92" t="str">
        <f t="shared" si="67"/>
        <v/>
      </c>
      <c r="C127" s="93"/>
      <c r="D127" s="93"/>
      <c r="E127" s="94"/>
      <c r="F127" s="18" t="str">
        <f t="shared" ref="F127:H127" si="94">IF(L98="","",L98)</f>
        <v/>
      </c>
      <c r="G127" s="18" t="str">
        <f t="shared" si="94"/>
        <v/>
      </c>
      <c r="H127" s="18" t="str">
        <f t="shared" si="94"/>
        <v/>
      </c>
    </row>
    <row r="128" spans="2:8" x14ac:dyDescent="0.25">
      <c r="B128" s="92" t="str">
        <f t="shared" si="67"/>
        <v/>
      </c>
      <c r="C128" s="93"/>
      <c r="D128" s="93"/>
      <c r="E128" s="94"/>
      <c r="F128" s="18" t="str">
        <f t="shared" ref="F128:H128" si="95">IF(L99="","",L99)</f>
        <v/>
      </c>
      <c r="G128" s="18" t="str">
        <f t="shared" si="95"/>
        <v/>
      </c>
      <c r="H128" s="18" t="str">
        <f t="shared" si="95"/>
        <v/>
      </c>
    </row>
    <row r="129" spans="2:8" x14ac:dyDescent="0.25">
      <c r="B129" s="92" t="str">
        <f t="shared" si="67"/>
        <v/>
      </c>
      <c r="C129" s="93"/>
      <c r="D129" s="93"/>
      <c r="E129" s="94"/>
      <c r="F129" s="18" t="str">
        <f t="shared" ref="F129:H129" si="96">IF(L100="","",L100)</f>
        <v/>
      </c>
      <c r="G129" s="18" t="str">
        <f t="shared" si="96"/>
        <v/>
      </c>
      <c r="H129" s="18" t="str">
        <f t="shared" si="96"/>
        <v/>
      </c>
    </row>
    <row r="130" spans="2:8" x14ac:dyDescent="0.25">
      <c r="B130" s="92" t="str">
        <f t="shared" si="67"/>
        <v/>
      </c>
      <c r="C130" s="93"/>
      <c r="D130" s="93"/>
      <c r="E130" s="94"/>
      <c r="F130" s="18" t="str">
        <f t="shared" ref="F130:H130" si="97">IF(L101="","",L101)</f>
        <v/>
      </c>
      <c r="G130" s="18" t="str">
        <f t="shared" si="97"/>
        <v/>
      </c>
      <c r="H130" s="18" t="str">
        <f t="shared" si="97"/>
        <v/>
      </c>
    </row>
    <row r="131" spans="2:8" x14ac:dyDescent="0.25">
      <c r="B131" s="92" t="str">
        <f t="shared" si="67"/>
        <v/>
      </c>
      <c r="C131" s="93"/>
      <c r="D131" s="93"/>
      <c r="E131" s="94"/>
      <c r="F131" s="18" t="str">
        <f t="shared" ref="F131:H131" si="98">IF(L102="","",L102)</f>
        <v/>
      </c>
      <c r="G131" s="18" t="str">
        <f t="shared" si="98"/>
        <v/>
      </c>
      <c r="H131" s="18" t="str">
        <f t="shared" si="98"/>
        <v/>
      </c>
    </row>
    <row r="132" spans="2:8" x14ac:dyDescent="0.25">
      <c r="B132" s="92" t="str">
        <f t="shared" si="67"/>
        <v/>
      </c>
      <c r="C132" s="93"/>
      <c r="D132" s="93"/>
      <c r="E132" s="94"/>
      <c r="F132" s="18" t="str">
        <f t="shared" ref="F132:H132" si="99">IF(L103="","",L103)</f>
        <v/>
      </c>
      <c r="G132" s="18" t="str">
        <f t="shared" si="99"/>
        <v/>
      </c>
      <c r="H132" s="18" t="str">
        <f t="shared" si="99"/>
        <v/>
      </c>
    </row>
    <row r="133" spans="2:8" x14ac:dyDescent="0.25">
      <c r="B133" s="92" t="str">
        <f t="shared" si="67"/>
        <v/>
      </c>
      <c r="C133" s="93"/>
      <c r="D133" s="93"/>
      <c r="E133" s="94"/>
      <c r="F133" s="18" t="str">
        <f t="shared" ref="F133:H133" si="100">IF(L104="","",L104)</f>
        <v/>
      </c>
      <c r="G133" s="18" t="str">
        <f t="shared" si="100"/>
        <v/>
      </c>
      <c r="H133" s="18" t="str">
        <f t="shared" si="100"/>
        <v/>
      </c>
    </row>
    <row r="134" spans="2:8" x14ac:dyDescent="0.25">
      <c r="B134" s="92" t="str">
        <f t="shared" si="67"/>
        <v/>
      </c>
      <c r="C134" s="93"/>
      <c r="D134" s="93"/>
      <c r="E134" s="94"/>
      <c r="F134" s="18" t="str">
        <f t="shared" ref="F134:H134" si="101">IF(L105="","",L105)</f>
        <v/>
      </c>
      <c r="G134" s="18" t="str">
        <f t="shared" si="101"/>
        <v/>
      </c>
      <c r="H134" s="18" t="str">
        <f t="shared" si="101"/>
        <v/>
      </c>
    </row>
    <row r="135" spans="2:8" x14ac:dyDescent="0.25">
      <c r="B135" s="92" t="str">
        <f t="shared" si="67"/>
        <v/>
      </c>
      <c r="C135" s="93"/>
      <c r="D135" s="93"/>
      <c r="E135" s="94"/>
      <c r="F135" s="18" t="str">
        <f t="shared" ref="F135:H135" si="102">IF(L106="","",L106)</f>
        <v/>
      </c>
      <c r="G135" s="18" t="str">
        <f t="shared" si="102"/>
        <v/>
      </c>
      <c r="H135" s="18" t="str">
        <f t="shared" si="102"/>
        <v/>
      </c>
    </row>
    <row r="136" spans="2:8" x14ac:dyDescent="0.25">
      <c r="B136" s="92" t="str">
        <f t="shared" si="67"/>
        <v/>
      </c>
      <c r="C136" s="93"/>
      <c r="D136" s="93"/>
      <c r="E136" s="94"/>
      <c r="F136" s="18" t="str">
        <f t="shared" ref="F136:H136" si="103">IF(L107="","",L107)</f>
        <v/>
      </c>
      <c r="G136" s="18" t="str">
        <f t="shared" si="103"/>
        <v/>
      </c>
      <c r="H136" s="18" t="str">
        <f t="shared" si="103"/>
        <v/>
      </c>
    </row>
    <row r="137" spans="2:8" x14ac:dyDescent="0.25">
      <c r="B137" s="92" t="str">
        <f t="shared" si="67"/>
        <v/>
      </c>
      <c r="C137" s="93"/>
      <c r="D137" s="93"/>
      <c r="E137" s="94"/>
      <c r="F137" s="18" t="str">
        <f t="shared" ref="F137:H137" si="104">IF(L108="","",L108)</f>
        <v/>
      </c>
      <c r="G137" s="18" t="str">
        <f t="shared" si="104"/>
        <v/>
      </c>
      <c r="H137" s="18" t="str">
        <f t="shared" si="104"/>
        <v/>
      </c>
    </row>
    <row r="138" spans="2:8" x14ac:dyDescent="0.25">
      <c r="B138" s="92" t="str">
        <f t="shared" si="67"/>
        <v/>
      </c>
      <c r="C138" s="93"/>
      <c r="D138" s="93"/>
      <c r="E138" s="94"/>
      <c r="F138" s="18" t="str">
        <f t="shared" ref="F138:H138" si="105">IF(L109="","",L109)</f>
        <v/>
      </c>
      <c r="G138" s="18" t="str">
        <f t="shared" si="105"/>
        <v/>
      </c>
      <c r="H138" s="18" t="str">
        <f t="shared" si="105"/>
        <v/>
      </c>
    </row>
    <row r="139" spans="2:8" x14ac:dyDescent="0.25">
      <c r="B139" s="92" t="str">
        <f t="shared" si="67"/>
        <v/>
      </c>
      <c r="C139" s="93"/>
      <c r="D139" s="93"/>
      <c r="E139" s="94"/>
      <c r="F139" s="18" t="str">
        <f t="shared" ref="F139:H139" si="106">IF(L110="","",L110)</f>
        <v/>
      </c>
      <c r="G139" s="18" t="str">
        <f t="shared" si="106"/>
        <v/>
      </c>
      <c r="H139" s="18" t="str">
        <f t="shared" si="106"/>
        <v/>
      </c>
    </row>
    <row r="140" spans="2:8" x14ac:dyDescent="0.25">
      <c r="B140" s="92" t="str">
        <f t="shared" si="67"/>
        <v/>
      </c>
      <c r="C140" s="93"/>
      <c r="D140" s="93"/>
      <c r="E140" s="94"/>
      <c r="F140" s="18" t="str">
        <f t="shared" ref="F140:H140" si="107">IF(L111="","",L111)</f>
        <v/>
      </c>
      <c r="G140" s="18" t="str">
        <f t="shared" si="107"/>
        <v/>
      </c>
      <c r="H140" s="18" t="str">
        <f t="shared" si="107"/>
        <v/>
      </c>
    </row>
    <row r="141" spans="2:8" x14ac:dyDescent="0.25">
      <c r="B141" s="92" t="str">
        <f t="shared" si="67"/>
        <v/>
      </c>
      <c r="C141" s="93"/>
      <c r="D141" s="93"/>
      <c r="E141" s="94"/>
      <c r="F141" s="18" t="str">
        <f t="shared" ref="F141:H141" si="108">IF(L112="","",L112)</f>
        <v/>
      </c>
      <c r="G141" s="18" t="str">
        <f t="shared" si="108"/>
        <v/>
      </c>
      <c r="H141" s="18" t="str">
        <f t="shared" si="108"/>
        <v/>
      </c>
    </row>
    <row r="142" spans="2:8" x14ac:dyDescent="0.25">
      <c r="B142" s="92" t="str">
        <f t="shared" si="67"/>
        <v/>
      </c>
      <c r="C142" s="93"/>
      <c r="D142" s="93"/>
      <c r="E142" s="94"/>
      <c r="F142" s="18" t="str">
        <f t="shared" ref="F142:H142" si="109">IF(L113="","",L113)</f>
        <v/>
      </c>
      <c r="G142" s="18" t="str">
        <f t="shared" si="109"/>
        <v/>
      </c>
      <c r="H142" s="18" t="str">
        <f t="shared" si="109"/>
        <v/>
      </c>
    </row>
    <row r="143" spans="2:8" x14ac:dyDescent="0.25">
      <c r="B143" s="92" t="str">
        <f t="shared" si="67"/>
        <v/>
      </c>
      <c r="C143" s="93"/>
      <c r="D143" s="93"/>
      <c r="E143" s="94"/>
      <c r="F143" s="18" t="str">
        <f t="shared" ref="F143:H143" si="110">IF(L114="","",L114)</f>
        <v/>
      </c>
      <c r="G143" s="18" t="str">
        <f t="shared" si="110"/>
        <v/>
      </c>
      <c r="H143" s="18" t="str">
        <f t="shared" si="110"/>
        <v/>
      </c>
    </row>
    <row r="144" spans="2:8" x14ac:dyDescent="0.25">
      <c r="B144" s="92" t="str">
        <f t="shared" si="67"/>
        <v/>
      </c>
      <c r="C144" s="93"/>
      <c r="D144" s="93"/>
      <c r="E144" s="94"/>
      <c r="F144" s="18" t="str">
        <f t="shared" ref="F144:H144" si="111">IF(L115="","",L115)</f>
        <v/>
      </c>
      <c r="G144" s="18" t="str">
        <f t="shared" si="111"/>
        <v/>
      </c>
      <c r="H144" s="18" t="str">
        <f t="shared" si="111"/>
        <v/>
      </c>
    </row>
    <row r="145" spans="2:8" x14ac:dyDescent="0.25">
      <c r="B145" s="92" t="str">
        <f t="shared" si="67"/>
        <v/>
      </c>
      <c r="C145" s="93"/>
      <c r="D145" s="93"/>
      <c r="E145" s="94"/>
      <c r="F145" s="18" t="str">
        <f t="shared" ref="F145:H145" si="112">IF(L116="","",L116)</f>
        <v/>
      </c>
      <c r="G145" s="18" t="str">
        <f t="shared" si="112"/>
        <v/>
      </c>
      <c r="H145" s="18" t="str">
        <f t="shared" si="112"/>
        <v/>
      </c>
    </row>
    <row r="146" spans="2:8" x14ac:dyDescent="0.25">
      <c r="B146" s="92" t="str">
        <f t="shared" si="67"/>
        <v/>
      </c>
      <c r="C146" s="93"/>
      <c r="D146" s="93"/>
      <c r="E146" s="94"/>
      <c r="F146" s="18" t="str">
        <f t="shared" ref="F146:H146" si="113">IF(L117="","",L117)</f>
        <v/>
      </c>
      <c r="G146" s="18" t="str">
        <f t="shared" si="113"/>
        <v/>
      </c>
      <c r="H146" s="18" t="str">
        <f t="shared" si="113"/>
        <v/>
      </c>
    </row>
    <row r="147" spans="2:8" x14ac:dyDescent="0.25">
      <c r="B147" s="92" t="str">
        <f t="shared" si="67"/>
        <v/>
      </c>
      <c r="C147" s="93"/>
      <c r="D147" s="93"/>
      <c r="E147" s="94"/>
      <c r="F147" s="18" t="str">
        <f t="shared" ref="F147:H147" si="114">IF(L118="","",L118)</f>
        <v/>
      </c>
      <c r="G147" s="18" t="str">
        <f t="shared" si="114"/>
        <v/>
      </c>
      <c r="H147" s="18" t="str">
        <f t="shared" si="114"/>
        <v/>
      </c>
    </row>
    <row r="148" spans="2:8" x14ac:dyDescent="0.25">
      <c r="B148" s="92" t="str">
        <f t="shared" si="67"/>
        <v/>
      </c>
      <c r="C148" s="93"/>
      <c r="D148" s="93"/>
      <c r="E148" s="94"/>
      <c r="F148" s="18" t="str">
        <f t="shared" ref="F148:H148" si="115">IF(L119="","",L119)</f>
        <v/>
      </c>
      <c r="G148" s="18" t="str">
        <f t="shared" si="115"/>
        <v/>
      </c>
      <c r="H148" s="18" t="str">
        <f t="shared" si="115"/>
        <v/>
      </c>
    </row>
    <row r="149" spans="2:8" x14ac:dyDescent="0.25">
      <c r="B149" s="92" t="str">
        <f t="shared" si="67"/>
        <v/>
      </c>
      <c r="C149" s="93"/>
      <c r="D149" s="93"/>
      <c r="E149" s="94"/>
      <c r="F149" s="18" t="str">
        <f t="shared" ref="F149:H149" si="116">IF(L120="","",L120)</f>
        <v/>
      </c>
      <c r="G149" s="18" t="str">
        <f t="shared" si="116"/>
        <v/>
      </c>
      <c r="H149" s="18" t="str">
        <f t="shared" si="116"/>
        <v/>
      </c>
    </row>
    <row r="150" spans="2:8" x14ac:dyDescent="0.25">
      <c r="B150" s="92" t="str">
        <f t="shared" si="67"/>
        <v/>
      </c>
      <c r="C150" s="93"/>
      <c r="D150" s="93"/>
      <c r="E150" s="94"/>
      <c r="F150" s="18" t="str">
        <f t="shared" ref="F150:H150" si="117">IF(L121="","",L121)</f>
        <v/>
      </c>
      <c r="G150" s="18" t="str">
        <f t="shared" si="117"/>
        <v/>
      </c>
      <c r="H150" s="18" t="str">
        <f t="shared" si="117"/>
        <v/>
      </c>
    </row>
    <row r="151" spans="2:8" x14ac:dyDescent="0.25">
      <c r="B151" s="92" t="str">
        <f t="shared" si="67"/>
        <v/>
      </c>
      <c r="C151" s="93"/>
      <c r="D151" s="93"/>
      <c r="E151" s="94"/>
      <c r="F151" s="18" t="str">
        <f t="shared" ref="F151:H151" si="118">IF(L122="","",L122)</f>
        <v/>
      </c>
      <c r="G151" s="18" t="str">
        <f t="shared" si="118"/>
        <v/>
      </c>
      <c r="H151" s="18" t="str">
        <f t="shared" si="118"/>
        <v/>
      </c>
    </row>
    <row r="152" spans="2:8" x14ac:dyDescent="0.25">
      <c r="B152" s="92" t="str">
        <f t="shared" si="67"/>
        <v/>
      </c>
      <c r="C152" s="93"/>
      <c r="D152" s="93"/>
      <c r="E152" s="94"/>
      <c r="F152" s="18" t="str">
        <f t="shared" ref="F152:H152" si="119">IF(L123="","",L123)</f>
        <v/>
      </c>
      <c r="G152" s="18" t="str">
        <f t="shared" si="119"/>
        <v/>
      </c>
      <c r="H152" s="18" t="str">
        <f t="shared" si="119"/>
        <v/>
      </c>
    </row>
    <row r="153" spans="2:8" x14ac:dyDescent="0.25">
      <c r="B153" s="92" t="str">
        <f t="shared" si="67"/>
        <v/>
      </c>
      <c r="C153" s="93"/>
      <c r="D153" s="93"/>
      <c r="E153" s="94"/>
      <c r="F153" s="18" t="str">
        <f t="shared" ref="F153:H153" si="120">IF(L124="","",L124)</f>
        <v/>
      </c>
      <c r="G153" s="18" t="str">
        <f t="shared" si="120"/>
        <v/>
      </c>
      <c r="H153" s="18" t="str">
        <f t="shared" si="120"/>
        <v/>
      </c>
    </row>
    <row r="154" spans="2:8" x14ac:dyDescent="0.25">
      <c r="B154" s="92" t="str">
        <f t="shared" si="67"/>
        <v/>
      </c>
      <c r="C154" s="93"/>
      <c r="D154" s="93"/>
      <c r="E154" s="94"/>
      <c r="F154" s="18" t="str">
        <f t="shared" ref="F154:H154" si="121">IF(L125="","",L125)</f>
        <v/>
      </c>
      <c r="G154" s="18" t="str">
        <f t="shared" si="121"/>
        <v/>
      </c>
      <c r="H154" s="18" t="str">
        <f t="shared" si="121"/>
        <v/>
      </c>
    </row>
    <row r="155" spans="2:8" x14ac:dyDescent="0.25">
      <c r="B155" s="92" t="str">
        <f t="shared" si="67"/>
        <v/>
      </c>
      <c r="C155" s="93"/>
      <c r="D155" s="93"/>
      <c r="E155" s="94"/>
      <c r="F155" s="18" t="str">
        <f t="shared" ref="F155:H155" si="122">IF(L126="","",L126)</f>
        <v/>
      </c>
      <c r="G155" s="18" t="str">
        <f t="shared" si="122"/>
        <v/>
      </c>
      <c r="H155" s="18" t="str">
        <f t="shared" si="122"/>
        <v/>
      </c>
    </row>
    <row r="156" spans="2:8" x14ac:dyDescent="0.25">
      <c r="B156" s="92" t="str">
        <f t="shared" si="67"/>
        <v/>
      </c>
      <c r="C156" s="93"/>
      <c r="D156" s="93"/>
      <c r="E156" s="94"/>
      <c r="F156" s="18" t="str">
        <f t="shared" ref="F156:H156" si="123">IF(L127="","",L127)</f>
        <v/>
      </c>
      <c r="G156" s="18" t="str">
        <f t="shared" si="123"/>
        <v/>
      </c>
      <c r="H156" s="18" t="str">
        <f t="shared" si="123"/>
        <v/>
      </c>
    </row>
    <row r="157" spans="2:8" x14ac:dyDescent="0.25">
      <c r="B157" s="92" t="str">
        <f t="shared" si="67"/>
        <v/>
      </c>
      <c r="C157" s="93"/>
      <c r="D157" s="93"/>
      <c r="E157" s="94"/>
      <c r="F157" s="18" t="str">
        <f t="shared" ref="F157:H157" si="124">IF(L128="","",L128)</f>
        <v/>
      </c>
      <c r="G157" s="18" t="str">
        <f t="shared" si="124"/>
        <v/>
      </c>
      <c r="H157" s="18" t="str">
        <f t="shared" si="124"/>
        <v/>
      </c>
    </row>
    <row r="158" spans="2:8" x14ac:dyDescent="0.25">
      <c r="B158" s="92" t="str">
        <f t="shared" si="67"/>
        <v/>
      </c>
      <c r="C158" s="93"/>
      <c r="D158" s="93"/>
      <c r="E158" s="94"/>
      <c r="F158" s="18" t="str">
        <f t="shared" ref="F158:H158" si="125">IF(L129="","",L129)</f>
        <v/>
      </c>
      <c r="G158" s="18" t="str">
        <f t="shared" si="125"/>
        <v/>
      </c>
      <c r="H158" s="18" t="str">
        <f t="shared" si="125"/>
        <v/>
      </c>
    </row>
    <row r="159" spans="2:8" x14ac:dyDescent="0.25">
      <c r="B159" s="92" t="str">
        <f t="shared" si="67"/>
        <v/>
      </c>
      <c r="C159" s="93"/>
      <c r="D159" s="93"/>
      <c r="E159" s="94"/>
      <c r="F159" s="18" t="str">
        <f t="shared" ref="F159:H159" si="126">IF(L130="","",L130)</f>
        <v/>
      </c>
      <c r="G159" s="18" t="str">
        <f t="shared" si="126"/>
        <v/>
      </c>
      <c r="H159" s="18" t="str">
        <f t="shared" si="126"/>
        <v/>
      </c>
    </row>
    <row r="160" spans="2:8" x14ac:dyDescent="0.25">
      <c r="B160" s="92" t="str">
        <f t="shared" si="67"/>
        <v/>
      </c>
      <c r="C160" s="93"/>
      <c r="D160" s="93"/>
      <c r="E160" s="94"/>
      <c r="F160" s="18" t="str">
        <f t="shared" ref="F160:H160" si="127">IF(L131="","",L131)</f>
        <v/>
      </c>
      <c r="G160" s="18" t="str">
        <f t="shared" si="127"/>
        <v/>
      </c>
      <c r="H160" s="18" t="str">
        <f t="shared" si="127"/>
        <v/>
      </c>
    </row>
    <row r="161" spans="2:8" x14ac:dyDescent="0.25">
      <c r="B161" s="92" t="str">
        <f t="shared" si="67"/>
        <v/>
      </c>
      <c r="C161" s="93"/>
      <c r="D161" s="93"/>
      <c r="E161" s="94"/>
      <c r="F161" s="18" t="str">
        <f t="shared" ref="F161:H161" si="128">IF(L132="","",L132)</f>
        <v/>
      </c>
      <c r="G161" s="18" t="str">
        <f t="shared" si="128"/>
        <v/>
      </c>
      <c r="H161" s="18" t="str">
        <f t="shared" si="128"/>
        <v/>
      </c>
    </row>
    <row r="162" spans="2:8" x14ac:dyDescent="0.25">
      <c r="B162" s="92" t="str">
        <f t="shared" si="67"/>
        <v/>
      </c>
      <c r="C162" s="93"/>
      <c r="D162" s="93"/>
      <c r="E162" s="94"/>
      <c r="F162" s="18" t="str">
        <f t="shared" ref="F162:H162" si="129">IF(L133="","",L133)</f>
        <v/>
      </c>
      <c r="G162" s="18" t="str">
        <f t="shared" si="129"/>
        <v/>
      </c>
      <c r="H162" s="18" t="str">
        <f t="shared" si="129"/>
        <v/>
      </c>
    </row>
    <row r="163" spans="2:8" x14ac:dyDescent="0.25">
      <c r="B163" s="92" t="str">
        <f t="shared" si="67"/>
        <v/>
      </c>
      <c r="C163" s="93"/>
      <c r="D163" s="93"/>
      <c r="E163" s="94"/>
      <c r="F163" s="18" t="str">
        <f t="shared" ref="F163:H163" si="130">IF(L134="","",L134)</f>
        <v/>
      </c>
      <c r="G163" s="18" t="str">
        <f t="shared" si="130"/>
        <v/>
      </c>
      <c r="H163" s="18" t="str">
        <f t="shared" si="130"/>
        <v/>
      </c>
    </row>
    <row r="164" spans="2:8" x14ac:dyDescent="0.25">
      <c r="B164" s="92" t="str">
        <f t="shared" si="67"/>
        <v/>
      </c>
      <c r="C164" s="93"/>
      <c r="D164" s="93"/>
      <c r="E164" s="94"/>
      <c r="F164" s="18" t="str">
        <f t="shared" ref="F164:H164" si="131">IF(L135="","",L135)</f>
        <v/>
      </c>
      <c r="G164" s="18" t="str">
        <f t="shared" si="131"/>
        <v/>
      </c>
      <c r="H164" s="18" t="str">
        <f t="shared" si="131"/>
        <v/>
      </c>
    </row>
    <row r="165" spans="2:8" x14ac:dyDescent="0.25">
      <c r="B165" s="92" t="str">
        <f t="shared" ref="B165:B228" si="132">IF(K136="","",K136)</f>
        <v/>
      </c>
      <c r="C165" s="93"/>
      <c r="D165" s="93"/>
      <c r="E165" s="94"/>
      <c r="F165" s="18" t="str">
        <f t="shared" ref="F165:H165" si="133">IF(L136="","",L136)</f>
        <v/>
      </c>
      <c r="G165" s="18" t="str">
        <f t="shared" si="133"/>
        <v/>
      </c>
      <c r="H165" s="18" t="str">
        <f t="shared" si="133"/>
        <v/>
      </c>
    </row>
    <row r="166" spans="2:8" x14ac:dyDescent="0.25">
      <c r="B166" s="92" t="str">
        <f t="shared" si="132"/>
        <v/>
      </c>
      <c r="C166" s="93"/>
      <c r="D166" s="93"/>
      <c r="E166" s="94"/>
      <c r="F166" s="18" t="str">
        <f t="shared" ref="F166:H166" si="134">IF(L137="","",L137)</f>
        <v/>
      </c>
      <c r="G166" s="18" t="str">
        <f t="shared" si="134"/>
        <v/>
      </c>
      <c r="H166" s="18" t="str">
        <f t="shared" si="134"/>
        <v/>
      </c>
    </row>
    <row r="167" spans="2:8" x14ac:dyDescent="0.25">
      <c r="B167" s="92" t="str">
        <f t="shared" si="132"/>
        <v/>
      </c>
      <c r="C167" s="93"/>
      <c r="D167" s="93"/>
      <c r="E167" s="94"/>
      <c r="F167" s="18" t="str">
        <f t="shared" ref="F167:H167" si="135">IF(L138="","",L138)</f>
        <v/>
      </c>
      <c r="G167" s="18" t="str">
        <f t="shared" si="135"/>
        <v/>
      </c>
      <c r="H167" s="18" t="str">
        <f t="shared" si="135"/>
        <v/>
      </c>
    </row>
    <row r="168" spans="2:8" x14ac:dyDescent="0.25">
      <c r="B168" s="92" t="str">
        <f t="shared" si="132"/>
        <v/>
      </c>
      <c r="C168" s="93"/>
      <c r="D168" s="93"/>
      <c r="E168" s="94"/>
      <c r="F168" s="18" t="str">
        <f t="shared" ref="F168:H168" si="136">IF(L139="","",L139)</f>
        <v/>
      </c>
      <c r="G168" s="18" t="str">
        <f t="shared" si="136"/>
        <v/>
      </c>
      <c r="H168" s="18" t="str">
        <f t="shared" si="136"/>
        <v/>
      </c>
    </row>
    <row r="169" spans="2:8" x14ac:dyDescent="0.25">
      <c r="B169" s="92" t="str">
        <f t="shared" si="132"/>
        <v/>
      </c>
      <c r="C169" s="93"/>
      <c r="D169" s="93"/>
      <c r="E169" s="94"/>
      <c r="F169" s="18" t="str">
        <f t="shared" ref="F169:H169" si="137">IF(L140="","",L140)</f>
        <v/>
      </c>
      <c r="G169" s="18" t="str">
        <f t="shared" si="137"/>
        <v/>
      </c>
      <c r="H169" s="18" t="str">
        <f t="shared" si="137"/>
        <v/>
      </c>
    </row>
    <row r="170" spans="2:8" x14ac:dyDescent="0.25">
      <c r="B170" s="92" t="str">
        <f t="shared" si="132"/>
        <v/>
      </c>
      <c r="C170" s="93"/>
      <c r="D170" s="93"/>
      <c r="E170" s="94"/>
      <c r="F170" s="18" t="str">
        <f t="shared" ref="F170:H170" si="138">IF(L141="","",L141)</f>
        <v/>
      </c>
      <c r="G170" s="18" t="str">
        <f t="shared" si="138"/>
        <v/>
      </c>
      <c r="H170" s="18" t="str">
        <f t="shared" si="138"/>
        <v/>
      </c>
    </row>
    <row r="171" spans="2:8" x14ac:dyDescent="0.25">
      <c r="B171" s="92" t="str">
        <f t="shared" si="132"/>
        <v/>
      </c>
      <c r="C171" s="93"/>
      <c r="D171" s="93"/>
      <c r="E171" s="94"/>
      <c r="F171" s="18" t="str">
        <f t="shared" ref="F171:H171" si="139">IF(L142="","",L142)</f>
        <v/>
      </c>
      <c r="G171" s="18" t="str">
        <f t="shared" si="139"/>
        <v/>
      </c>
      <c r="H171" s="18" t="str">
        <f t="shared" si="139"/>
        <v/>
      </c>
    </row>
    <row r="172" spans="2:8" x14ac:dyDescent="0.25">
      <c r="B172" s="92" t="str">
        <f t="shared" si="132"/>
        <v/>
      </c>
      <c r="C172" s="93"/>
      <c r="D172" s="93"/>
      <c r="E172" s="94"/>
      <c r="F172" s="18" t="str">
        <f t="shared" ref="F172:H172" si="140">IF(L143="","",L143)</f>
        <v/>
      </c>
      <c r="G172" s="18" t="str">
        <f t="shared" si="140"/>
        <v/>
      </c>
      <c r="H172" s="18" t="str">
        <f t="shared" si="140"/>
        <v/>
      </c>
    </row>
    <row r="173" spans="2:8" x14ac:dyDescent="0.25">
      <c r="B173" s="92" t="str">
        <f t="shared" si="132"/>
        <v/>
      </c>
      <c r="C173" s="93"/>
      <c r="D173" s="93"/>
      <c r="E173" s="94"/>
      <c r="F173" s="18" t="str">
        <f t="shared" ref="F173:H173" si="141">IF(L144="","",L144)</f>
        <v/>
      </c>
      <c r="G173" s="18" t="str">
        <f t="shared" si="141"/>
        <v/>
      </c>
      <c r="H173" s="18" t="str">
        <f t="shared" si="141"/>
        <v/>
      </c>
    </row>
    <row r="174" spans="2:8" x14ac:dyDescent="0.25">
      <c r="B174" s="92" t="str">
        <f t="shared" si="132"/>
        <v/>
      </c>
      <c r="C174" s="93"/>
      <c r="D174" s="93"/>
      <c r="E174" s="94"/>
      <c r="F174" s="18" t="str">
        <f t="shared" ref="F174:H174" si="142">IF(L145="","",L145)</f>
        <v/>
      </c>
      <c r="G174" s="18" t="str">
        <f t="shared" si="142"/>
        <v/>
      </c>
      <c r="H174" s="18" t="str">
        <f t="shared" si="142"/>
        <v/>
      </c>
    </row>
    <row r="175" spans="2:8" x14ac:dyDescent="0.25">
      <c r="B175" s="92" t="str">
        <f t="shared" si="132"/>
        <v/>
      </c>
      <c r="C175" s="93"/>
      <c r="D175" s="93"/>
      <c r="E175" s="94"/>
      <c r="F175" s="18" t="str">
        <f t="shared" ref="F175:H175" si="143">IF(L146="","",L146)</f>
        <v/>
      </c>
      <c r="G175" s="18" t="str">
        <f t="shared" si="143"/>
        <v/>
      </c>
      <c r="H175" s="18" t="str">
        <f t="shared" si="143"/>
        <v/>
      </c>
    </row>
    <row r="176" spans="2:8" x14ac:dyDescent="0.25">
      <c r="B176" s="92" t="str">
        <f t="shared" si="132"/>
        <v/>
      </c>
      <c r="C176" s="93"/>
      <c r="D176" s="93"/>
      <c r="E176" s="94"/>
      <c r="F176" s="18" t="str">
        <f t="shared" ref="F176:H176" si="144">IF(L147="","",L147)</f>
        <v/>
      </c>
      <c r="G176" s="18" t="str">
        <f t="shared" si="144"/>
        <v/>
      </c>
      <c r="H176" s="18" t="str">
        <f t="shared" si="144"/>
        <v/>
      </c>
    </row>
    <row r="177" spans="2:8" x14ac:dyDescent="0.25">
      <c r="B177" s="92" t="str">
        <f t="shared" si="132"/>
        <v/>
      </c>
      <c r="C177" s="93"/>
      <c r="D177" s="93"/>
      <c r="E177" s="94"/>
      <c r="F177" s="18" t="str">
        <f t="shared" ref="F177:H177" si="145">IF(L148="","",L148)</f>
        <v/>
      </c>
      <c r="G177" s="18" t="str">
        <f t="shared" si="145"/>
        <v/>
      </c>
      <c r="H177" s="18" t="str">
        <f t="shared" si="145"/>
        <v/>
      </c>
    </row>
    <row r="178" spans="2:8" x14ac:dyDescent="0.25">
      <c r="B178" s="92" t="str">
        <f t="shared" si="132"/>
        <v/>
      </c>
      <c r="C178" s="93"/>
      <c r="D178" s="93"/>
      <c r="E178" s="94"/>
      <c r="F178" s="18" t="str">
        <f t="shared" ref="F178:H178" si="146">IF(L149="","",L149)</f>
        <v/>
      </c>
      <c r="G178" s="18" t="str">
        <f t="shared" si="146"/>
        <v/>
      </c>
      <c r="H178" s="18" t="str">
        <f t="shared" si="146"/>
        <v/>
      </c>
    </row>
    <row r="179" spans="2:8" x14ac:dyDescent="0.25">
      <c r="B179" s="92" t="str">
        <f t="shared" si="132"/>
        <v/>
      </c>
      <c r="C179" s="93"/>
      <c r="D179" s="93"/>
      <c r="E179" s="94"/>
      <c r="F179" s="18" t="str">
        <f t="shared" ref="F179:H179" si="147">IF(L150="","",L150)</f>
        <v/>
      </c>
      <c r="G179" s="18" t="str">
        <f t="shared" si="147"/>
        <v/>
      </c>
      <c r="H179" s="18" t="str">
        <f t="shared" si="147"/>
        <v/>
      </c>
    </row>
    <row r="180" spans="2:8" x14ac:dyDescent="0.25">
      <c r="B180" s="92" t="str">
        <f t="shared" si="132"/>
        <v/>
      </c>
      <c r="C180" s="93"/>
      <c r="D180" s="93"/>
      <c r="E180" s="94"/>
      <c r="F180" s="18" t="str">
        <f t="shared" ref="F180:H180" si="148">IF(L151="","",L151)</f>
        <v/>
      </c>
      <c r="G180" s="18" t="str">
        <f t="shared" si="148"/>
        <v/>
      </c>
      <c r="H180" s="18" t="str">
        <f t="shared" si="148"/>
        <v/>
      </c>
    </row>
    <row r="181" spans="2:8" x14ac:dyDescent="0.25">
      <c r="B181" s="92" t="str">
        <f t="shared" si="132"/>
        <v/>
      </c>
      <c r="C181" s="93"/>
      <c r="D181" s="93"/>
      <c r="E181" s="94"/>
      <c r="F181" s="18" t="str">
        <f t="shared" ref="F181:H181" si="149">IF(L152="","",L152)</f>
        <v/>
      </c>
      <c r="G181" s="18" t="str">
        <f t="shared" si="149"/>
        <v/>
      </c>
      <c r="H181" s="18" t="str">
        <f t="shared" si="149"/>
        <v/>
      </c>
    </row>
    <row r="182" spans="2:8" x14ac:dyDescent="0.25">
      <c r="B182" s="92" t="str">
        <f t="shared" si="132"/>
        <v/>
      </c>
      <c r="C182" s="93"/>
      <c r="D182" s="93"/>
      <c r="E182" s="94"/>
      <c r="F182" s="18" t="str">
        <f t="shared" ref="F182:H182" si="150">IF(L153="","",L153)</f>
        <v/>
      </c>
      <c r="G182" s="18" t="str">
        <f t="shared" si="150"/>
        <v/>
      </c>
      <c r="H182" s="18" t="str">
        <f t="shared" si="150"/>
        <v/>
      </c>
    </row>
    <row r="183" spans="2:8" x14ac:dyDescent="0.25">
      <c r="B183" s="92" t="str">
        <f t="shared" si="132"/>
        <v/>
      </c>
      <c r="C183" s="93"/>
      <c r="D183" s="93"/>
      <c r="E183" s="94"/>
      <c r="F183" s="18" t="str">
        <f t="shared" ref="F183:H183" si="151">IF(L154="","",L154)</f>
        <v/>
      </c>
      <c r="G183" s="18" t="str">
        <f t="shared" si="151"/>
        <v/>
      </c>
      <c r="H183" s="18" t="str">
        <f t="shared" si="151"/>
        <v/>
      </c>
    </row>
    <row r="184" spans="2:8" x14ac:dyDescent="0.25">
      <c r="B184" s="92" t="str">
        <f t="shared" si="132"/>
        <v/>
      </c>
      <c r="C184" s="93"/>
      <c r="D184" s="93"/>
      <c r="E184" s="94"/>
      <c r="F184" s="18" t="str">
        <f t="shared" ref="F184:H184" si="152">IF(L155="","",L155)</f>
        <v/>
      </c>
      <c r="G184" s="18" t="str">
        <f t="shared" si="152"/>
        <v/>
      </c>
      <c r="H184" s="18" t="str">
        <f t="shared" si="152"/>
        <v/>
      </c>
    </row>
    <row r="185" spans="2:8" x14ac:dyDescent="0.25">
      <c r="B185" s="92" t="str">
        <f t="shared" si="132"/>
        <v/>
      </c>
      <c r="C185" s="93"/>
      <c r="D185" s="93"/>
      <c r="E185" s="94"/>
      <c r="F185" s="18" t="str">
        <f t="shared" ref="F185:H185" si="153">IF(L156="","",L156)</f>
        <v/>
      </c>
      <c r="G185" s="18" t="str">
        <f t="shared" si="153"/>
        <v/>
      </c>
      <c r="H185" s="18" t="str">
        <f t="shared" si="153"/>
        <v/>
      </c>
    </row>
    <row r="186" spans="2:8" x14ac:dyDescent="0.25">
      <c r="B186" s="92" t="str">
        <f t="shared" si="132"/>
        <v/>
      </c>
      <c r="C186" s="93"/>
      <c r="D186" s="93"/>
      <c r="E186" s="94"/>
      <c r="F186" s="18" t="str">
        <f t="shared" ref="F186:H186" si="154">IF(L157="","",L157)</f>
        <v/>
      </c>
      <c r="G186" s="18" t="str">
        <f t="shared" si="154"/>
        <v/>
      </c>
      <c r="H186" s="18" t="str">
        <f t="shared" si="154"/>
        <v/>
      </c>
    </row>
    <row r="187" spans="2:8" x14ac:dyDescent="0.25">
      <c r="B187" s="92" t="str">
        <f t="shared" si="132"/>
        <v/>
      </c>
      <c r="C187" s="93"/>
      <c r="D187" s="93"/>
      <c r="E187" s="94"/>
      <c r="F187" s="18" t="str">
        <f t="shared" ref="F187:H187" si="155">IF(L158="","",L158)</f>
        <v/>
      </c>
      <c r="G187" s="18" t="str">
        <f t="shared" si="155"/>
        <v/>
      </c>
      <c r="H187" s="18" t="str">
        <f t="shared" si="155"/>
        <v/>
      </c>
    </row>
    <row r="188" spans="2:8" x14ac:dyDescent="0.25">
      <c r="B188" s="92" t="str">
        <f t="shared" si="132"/>
        <v/>
      </c>
      <c r="C188" s="93"/>
      <c r="D188" s="93"/>
      <c r="E188" s="94"/>
      <c r="F188" s="18" t="str">
        <f t="shared" ref="F188:H188" si="156">IF(L159="","",L159)</f>
        <v/>
      </c>
      <c r="G188" s="18" t="str">
        <f t="shared" si="156"/>
        <v/>
      </c>
      <c r="H188" s="18" t="str">
        <f t="shared" si="156"/>
        <v/>
      </c>
    </row>
    <row r="189" spans="2:8" x14ac:dyDescent="0.25">
      <c r="B189" s="92" t="str">
        <f t="shared" si="132"/>
        <v/>
      </c>
      <c r="C189" s="93"/>
      <c r="D189" s="93"/>
      <c r="E189" s="94"/>
      <c r="F189" s="18" t="str">
        <f t="shared" ref="F189:H189" si="157">IF(L160="","",L160)</f>
        <v/>
      </c>
      <c r="G189" s="18" t="str">
        <f t="shared" si="157"/>
        <v/>
      </c>
      <c r="H189" s="18" t="str">
        <f t="shared" si="157"/>
        <v/>
      </c>
    </row>
    <row r="190" spans="2:8" x14ac:dyDescent="0.25">
      <c r="B190" s="92" t="str">
        <f t="shared" si="132"/>
        <v/>
      </c>
      <c r="C190" s="93"/>
      <c r="D190" s="93"/>
      <c r="E190" s="94"/>
      <c r="F190" s="18" t="str">
        <f t="shared" ref="F190:H190" si="158">IF(L161="","",L161)</f>
        <v/>
      </c>
      <c r="G190" s="18" t="str">
        <f t="shared" si="158"/>
        <v/>
      </c>
      <c r="H190" s="18" t="str">
        <f t="shared" si="158"/>
        <v/>
      </c>
    </row>
    <row r="191" spans="2:8" x14ac:dyDescent="0.25">
      <c r="B191" s="92" t="str">
        <f t="shared" si="132"/>
        <v/>
      </c>
      <c r="C191" s="93"/>
      <c r="D191" s="93"/>
      <c r="E191" s="94"/>
      <c r="F191" s="18" t="str">
        <f t="shared" ref="F191:H191" si="159">IF(L162="","",L162)</f>
        <v/>
      </c>
      <c r="G191" s="18" t="str">
        <f t="shared" si="159"/>
        <v/>
      </c>
      <c r="H191" s="18" t="str">
        <f t="shared" si="159"/>
        <v/>
      </c>
    </row>
    <row r="192" spans="2:8" x14ac:dyDescent="0.25">
      <c r="B192" s="92" t="str">
        <f t="shared" si="132"/>
        <v/>
      </c>
      <c r="C192" s="93"/>
      <c r="D192" s="93"/>
      <c r="E192" s="94"/>
      <c r="F192" s="18" t="str">
        <f t="shared" ref="F192:H192" si="160">IF(L163="","",L163)</f>
        <v/>
      </c>
      <c r="G192" s="18" t="str">
        <f t="shared" si="160"/>
        <v/>
      </c>
      <c r="H192" s="18" t="str">
        <f t="shared" si="160"/>
        <v/>
      </c>
    </row>
    <row r="193" spans="2:8" x14ac:dyDescent="0.25">
      <c r="B193" s="92" t="str">
        <f t="shared" si="132"/>
        <v/>
      </c>
      <c r="C193" s="93"/>
      <c r="D193" s="93"/>
      <c r="E193" s="94"/>
      <c r="F193" s="18" t="str">
        <f t="shared" ref="F193:H193" si="161">IF(L164="","",L164)</f>
        <v/>
      </c>
      <c r="G193" s="18" t="str">
        <f t="shared" si="161"/>
        <v/>
      </c>
      <c r="H193" s="18" t="str">
        <f t="shared" si="161"/>
        <v/>
      </c>
    </row>
    <row r="194" spans="2:8" x14ac:dyDescent="0.25">
      <c r="B194" s="92" t="str">
        <f t="shared" si="132"/>
        <v/>
      </c>
      <c r="C194" s="93"/>
      <c r="D194" s="93"/>
      <c r="E194" s="94"/>
      <c r="F194" s="18" t="str">
        <f t="shared" ref="F194:H194" si="162">IF(L165="","",L165)</f>
        <v/>
      </c>
      <c r="G194" s="18" t="str">
        <f t="shared" si="162"/>
        <v/>
      </c>
      <c r="H194" s="18" t="str">
        <f t="shared" si="162"/>
        <v/>
      </c>
    </row>
    <row r="195" spans="2:8" x14ac:dyDescent="0.25">
      <c r="B195" s="92" t="str">
        <f t="shared" si="132"/>
        <v/>
      </c>
      <c r="C195" s="93"/>
      <c r="D195" s="93"/>
      <c r="E195" s="94"/>
      <c r="F195" s="18" t="str">
        <f t="shared" ref="F195:H195" si="163">IF(L166="","",L166)</f>
        <v/>
      </c>
      <c r="G195" s="18" t="str">
        <f t="shared" si="163"/>
        <v/>
      </c>
      <c r="H195" s="18" t="str">
        <f t="shared" si="163"/>
        <v/>
      </c>
    </row>
    <row r="196" spans="2:8" x14ac:dyDescent="0.25">
      <c r="B196" s="92" t="str">
        <f t="shared" si="132"/>
        <v/>
      </c>
      <c r="C196" s="93"/>
      <c r="D196" s="93"/>
      <c r="E196" s="94"/>
      <c r="F196" s="18" t="str">
        <f t="shared" ref="F196:H196" si="164">IF(L167="","",L167)</f>
        <v/>
      </c>
      <c r="G196" s="18" t="str">
        <f t="shared" si="164"/>
        <v/>
      </c>
      <c r="H196" s="18" t="str">
        <f t="shared" si="164"/>
        <v/>
      </c>
    </row>
    <row r="197" spans="2:8" x14ac:dyDescent="0.25">
      <c r="B197" s="92" t="str">
        <f t="shared" si="132"/>
        <v/>
      </c>
      <c r="C197" s="93"/>
      <c r="D197" s="93"/>
      <c r="E197" s="94"/>
      <c r="F197" s="18" t="str">
        <f t="shared" ref="F197:H197" si="165">IF(L168="","",L168)</f>
        <v/>
      </c>
      <c r="G197" s="18" t="str">
        <f t="shared" si="165"/>
        <v/>
      </c>
      <c r="H197" s="18" t="str">
        <f t="shared" si="165"/>
        <v/>
      </c>
    </row>
    <row r="198" spans="2:8" x14ac:dyDescent="0.25">
      <c r="B198" s="92" t="str">
        <f t="shared" si="132"/>
        <v/>
      </c>
      <c r="C198" s="93"/>
      <c r="D198" s="93"/>
      <c r="E198" s="94"/>
      <c r="F198" s="18" t="str">
        <f t="shared" ref="F198:H198" si="166">IF(L169="","",L169)</f>
        <v/>
      </c>
      <c r="G198" s="18" t="str">
        <f t="shared" si="166"/>
        <v/>
      </c>
      <c r="H198" s="18" t="str">
        <f t="shared" si="166"/>
        <v/>
      </c>
    </row>
    <row r="199" spans="2:8" x14ac:dyDescent="0.25">
      <c r="B199" s="92" t="str">
        <f t="shared" si="132"/>
        <v/>
      </c>
      <c r="C199" s="93"/>
      <c r="D199" s="93"/>
      <c r="E199" s="94"/>
      <c r="F199" s="18" t="str">
        <f t="shared" ref="F199:H199" si="167">IF(L170="","",L170)</f>
        <v/>
      </c>
      <c r="G199" s="18" t="str">
        <f t="shared" si="167"/>
        <v/>
      </c>
      <c r="H199" s="18" t="str">
        <f t="shared" si="167"/>
        <v/>
      </c>
    </row>
    <row r="200" spans="2:8" x14ac:dyDescent="0.25">
      <c r="B200" s="92" t="str">
        <f t="shared" si="132"/>
        <v/>
      </c>
      <c r="C200" s="93"/>
      <c r="D200" s="93"/>
      <c r="E200" s="94"/>
      <c r="F200" s="18" t="str">
        <f t="shared" ref="F200:H200" si="168">IF(L171="","",L171)</f>
        <v/>
      </c>
      <c r="G200" s="18" t="str">
        <f t="shared" si="168"/>
        <v/>
      </c>
      <c r="H200" s="18" t="str">
        <f t="shared" si="168"/>
        <v/>
      </c>
    </row>
    <row r="201" spans="2:8" x14ac:dyDescent="0.25">
      <c r="B201" s="92" t="str">
        <f t="shared" si="132"/>
        <v/>
      </c>
      <c r="C201" s="93"/>
      <c r="D201" s="93"/>
      <c r="E201" s="94"/>
      <c r="F201" s="18" t="str">
        <f t="shared" ref="F201:H201" si="169">IF(L172="","",L172)</f>
        <v/>
      </c>
      <c r="G201" s="18" t="str">
        <f t="shared" si="169"/>
        <v/>
      </c>
      <c r="H201" s="18" t="str">
        <f t="shared" si="169"/>
        <v/>
      </c>
    </row>
    <row r="202" spans="2:8" x14ac:dyDescent="0.25">
      <c r="B202" s="92" t="str">
        <f t="shared" si="132"/>
        <v/>
      </c>
      <c r="C202" s="93"/>
      <c r="D202" s="93"/>
      <c r="E202" s="94"/>
      <c r="F202" s="18" t="str">
        <f t="shared" ref="F202:H202" si="170">IF(L173="","",L173)</f>
        <v/>
      </c>
      <c r="G202" s="18" t="str">
        <f t="shared" si="170"/>
        <v/>
      </c>
      <c r="H202" s="18" t="str">
        <f t="shared" si="170"/>
        <v/>
      </c>
    </row>
    <row r="203" spans="2:8" x14ac:dyDescent="0.25">
      <c r="B203" s="92" t="str">
        <f t="shared" si="132"/>
        <v/>
      </c>
      <c r="C203" s="93"/>
      <c r="D203" s="93"/>
      <c r="E203" s="94"/>
      <c r="F203" s="18" t="str">
        <f t="shared" ref="F203:H203" si="171">IF(L174="","",L174)</f>
        <v/>
      </c>
      <c r="G203" s="18" t="str">
        <f t="shared" si="171"/>
        <v/>
      </c>
      <c r="H203" s="18" t="str">
        <f t="shared" si="171"/>
        <v/>
      </c>
    </row>
    <row r="204" spans="2:8" x14ac:dyDescent="0.25">
      <c r="B204" s="92" t="str">
        <f t="shared" si="132"/>
        <v/>
      </c>
      <c r="C204" s="93"/>
      <c r="D204" s="93"/>
      <c r="E204" s="94"/>
      <c r="F204" s="18" t="str">
        <f t="shared" ref="F204:H204" si="172">IF(L175="","",L175)</f>
        <v/>
      </c>
      <c r="G204" s="18" t="str">
        <f t="shared" si="172"/>
        <v/>
      </c>
      <c r="H204" s="18" t="str">
        <f t="shared" si="172"/>
        <v/>
      </c>
    </row>
    <row r="205" spans="2:8" x14ac:dyDescent="0.25">
      <c r="B205" s="92" t="str">
        <f t="shared" si="132"/>
        <v/>
      </c>
      <c r="C205" s="93"/>
      <c r="D205" s="93"/>
      <c r="E205" s="94"/>
      <c r="F205" s="18" t="str">
        <f t="shared" ref="F205:H205" si="173">IF(L176="","",L176)</f>
        <v/>
      </c>
      <c r="G205" s="18" t="str">
        <f t="shared" si="173"/>
        <v/>
      </c>
      <c r="H205" s="18" t="str">
        <f t="shared" si="173"/>
        <v/>
      </c>
    </row>
    <row r="206" spans="2:8" x14ac:dyDescent="0.25">
      <c r="B206" s="92" t="str">
        <f t="shared" si="132"/>
        <v/>
      </c>
      <c r="C206" s="93"/>
      <c r="D206" s="93"/>
      <c r="E206" s="94"/>
      <c r="F206" s="18" t="str">
        <f t="shared" ref="F206:H206" si="174">IF(L177="","",L177)</f>
        <v/>
      </c>
      <c r="G206" s="18" t="str">
        <f t="shared" si="174"/>
        <v/>
      </c>
      <c r="H206" s="18" t="str">
        <f t="shared" si="174"/>
        <v/>
      </c>
    </row>
    <row r="207" spans="2:8" x14ac:dyDescent="0.25">
      <c r="B207" s="92" t="str">
        <f t="shared" si="132"/>
        <v/>
      </c>
      <c r="C207" s="93"/>
      <c r="D207" s="93"/>
      <c r="E207" s="94"/>
      <c r="F207" s="18" t="str">
        <f t="shared" ref="F207:H207" si="175">IF(L178="","",L178)</f>
        <v/>
      </c>
      <c r="G207" s="18" t="str">
        <f t="shared" si="175"/>
        <v/>
      </c>
      <c r="H207" s="18" t="str">
        <f t="shared" si="175"/>
        <v/>
      </c>
    </row>
    <row r="208" spans="2:8" x14ac:dyDescent="0.25">
      <c r="B208" s="92" t="str">
        <f t="shared" si="132"/>
        <v/>
      </c>
      <c r="C208" s="93"/>
      <c r="D208" s="93"/>
      <c r="E208" s="94"/>
      <c r="F208" s="18" t="str">
        <f t="shared" ref="F208:H208" si="176">IF(L179="","",L179)</f>
        <v/>
      </c>
      <c r="G208" s="18" t="str">
        <f t="shared" si="176"/>
        <v/>
      </c>
      <c r="H208" s="18" t="str">
        <f t="shared" si="176"/>
        <v/>
      </c>
    </row>
    <row r="209" spans="2:8" x14ac:dyDescent="0.25">
      <c r="B209" s="92" t="str">
        <f t="shared" si="132"/>
        <v/>
      </c>
      <c r="C209" s="93"/>
      <c r="D209" s="93"/>
      <c r="E209" s="94"/>
      <c r="F209" s="18" t="str">
        <f t="shared" ref="F209:H209" si="177">IF(L180="","",L180)</f>
        <v/>
      </c>
      <c r="G209" s="18" t="str">
        <f t="shared" si="177"/>
        <v/>
      </c>
      <c r="H209" s="18" t="str">
        <f t="shared" si="177"/>
        <v/>
      </c>
    </row>
    <row r="210" spans="2:8" x14ac:dyDescent="0.25">
      <c r="B210" s="92" t="str">
        <f t="shared" si="132"/>
        <v/>
      </c>
      <c r="C210" s="93"/>
      <c r="D210" s="93"/>
      <c r="E210" s="94"/>
      <c r="F210" s="18" t="str">
        <f t="shared" ref="F210:H210" si="178">IF(L181="","",L181)</f>
        <v/>
      </c>
      <c r="G210" s="18" t="str">
        <f t="shared" si="178"/>
        <v/>
      </c>
      <c r="H210" s="18" t="str">
        <f t="shared" si="178"/>
        <v/>
      </c>
    </row>
    <row r="211" spans="2:8" x14ac:dyDescent="0.25">
      <c r="B211" s="92" t="str">
        <f t="shared" si="132"/>
        <v/>
      </c>
      <c r="C211" s="93"/>
      <c r="D211" s="93"/>
      <c r="E211" s="94"/>
      <c r="F211" s="18" t="str">
        <f t="shared" ref="F211:H211" si="179">IF(L182="","",L182)</f>
        <v/>
      </c>
      <c r="G211" s="18" t="str">
        <f t="shared" si="179"/>
        <v/>
      </c>
      <c r="H211" s="18" t="str">
        <f t="shared" si="179"/>
        <v/>
      </c>
    </row>
    <row r="212" spans="2:8" x14ac:dyDescent="0.25">
      <c r="B212" s="92" t="str">
        <f t="shared" si="132"/>
        <v/>
      </c>
      <c r="C212" s="93"/>
      <c r="D212" s="93"/>
      <c r="E212" s="94"/>
      <c r="F212" s="18" t="str">
        <f t="shared" ref="F212:H212" si="180">IF(L183="","",L183)</f>
        <v/>
      </c>
      <c r="G212" s="18" t="str">
        <f t="shared" si="180"/>
        <v/>
      </c>
      <c r="H212" s="18" t="str">
        <f t="shared" si="180"/>
        <v/>
      </c>
    </row>
    <row r="213" spans="2:8" x14ac:dyDescent="0.25">
      <c r="B213" s="92" t="str">
        <f t="shared" si="132"/>
        <v/>
      </c>
      <c r="C213" s="93"/>
      <c r="D213" s="93"/>
      <c r="E213" s="94"/>
      <c r="F213" s="18" t="str">
        <f t="shared" ref="F213:H213" si="181">IF(L184="","",L184)</f>
        <v/>
      </c>
      <c r="G213" s="18" t="str">
        <f t="shared" si="181"/>
        <v/>
      </c>
      <c r="H213" s="18" t="str">
        <f t="shared" si="181"/>
        <v/>
      </c>
    </row>
    <row r="214" spans="2:8" x14ac:dyDescent="0.25">
      <c r="B214" s="92" t="str">
        <f t="shared" si="132"/>
        <v/>
      </c>
      <c r="C214" s="93"/>
      <c r="D214" s="93"/>
      <c r="E214" s="94"/>
      <c r="F214" s="18" t="str">
        <f t="shared" ref="F214:H214" si="182">IF(L185="","",L185)</f>
        <v/>
      </c>
      <c r="G214" s="18" t="str">
        <f t="shared" si="182"/>
        <v/>
      </c>
      <c r="H214" s="18" t="str">
        <f t="shared" si="182"/>
        <v/>
      </c>
    </row>
    <row r="215" spans="2:8" x14ac:dyDescent="0.25">
      <c r="B215" s="92" t="str">
        <f t="shared" si="132"/>
        <v/>
      </c>
      <c r="C215" s="93"/>
      <c r="D215" s="93"/>
      <c r="E215" s="94"/>
      <c r="F215" s="18" t="str">
        <f t="shared" ref="F215:H215" si="183">IF(L186="","",L186)</f>
        <v/>
      </c>
      <c r="G215" s="18" t="str">
        <f t="shared" si="183"/>
        <v/>
      </c>
      <c r="H215" s="18" t="str">
        <f t="shared" si="183"/>
        <v/>
      </c>
    </row>
    <row r="216" spans="2:8" x14ac:dyDescent="0.25">
      <c r="B216" s="92" t="str">
        <f t="shared" si="132"/>
        <v/>
      </c>
      <c r="C216" s="93"/>
      <c r="D216" s="93"/>
      <c r="E216" s="94"/>
      <c r="F216" s="18" t="str">
        <f t="shared" ref="F216:H216" si="184">IF(L187="","",L187)</f>
        <v/>
      </c>
      <c r="G216" s="18" t="str">
        <f t="shared" si="184"/>
        <v/>
      </c>
      <c r="H216" s="18" t="str">
        <f t="shared" si="184"/>
        <v/>
      </c>
    </row>
    <row r="217" spans="2:8" x14ac:dyDescent="0.25">
      <c r="B217" s="92" t="str">
        <f t="shared" si="132"/>
        <v/>
      </c>
      <c r="C217" s="93"/>
      <c r="D217" s="93"/>
      <c r="E217" s="94"/>
      <c r="F217" s="18" t="str">
        <f t="shared" ref="F217:H217" si="185">IF(L188="","",L188)</f>
        <v/>
      </c>
      <c r="G217" s="18" t="str">
        <f t="shared" si="185"/>
        <v/>
      </c>
      <c r="H217" s="18" t="str">
        <f t="shared" si="185"/>
        <v/>
      </c>
    </row>
    <row r="218" spans="2:8" x14ac:dyDescent="0.25">
      <c r="B218" s="92" t="str">
        <f t="shared" si="132"/>
        <v/>
      </c>
      <c r="C218" s="93"/>
      <c r="D218" s="93"/>
      <c r="E218" s="94"/>
      <c r="F218" s="18" t="str">
        <f t="shared" ref="F218:H218" si="186">IF(L189="","",L189)</f>
        <v/>
      </c>
      <c r="G218" s="18" t="str">
        <f t="shared" si="186"/>
        <v/>
      </c>
      <c r="H218" s="18" t="str">
        <f t="shared" si="186"/>
        <v/>
      </c>
    </row>
    <row r="219" spans="2:8" x14ac:dyDescent="0.25">
      <c r="B219" s="92" t="str">
        <f t="shared" si="132"/>
        <v/>
      </c>
      <c r="C219" s="93"/>
      <c r="D219" s="93"/>
      <c r="E219" s="94"/>
      <c r="F219" s="18" t="str">
        <f t="shared" ref="F219:H219" si="187">IF(L190="","",L190)</f>
        <v/>
      </c>
      <c r="G219" s="18" t="str">
        <f t="shared" si="187"/>
        <v/>
      </c>
      <c r="H219" s="18" t="str">
        <f t="shared" si="187"/>
        <v/>
      </c>
    </row>
    <row r="220" spans="2:8" x14ac:dyDescent="0.25">
      <c r="B220" s="92" t="str">
        <f t="shared" si="132"/>
        <v/>
      </c>
      <c r="C220" s="93"/>
      <c r="D220" s="93"/>
      <c r="E220" s="94"/>
      <c r="F220" s="18" t="str">
        <f t="shared" ref="F220:H220" si="188">IF(L191="","",L191)</f>
        <v/>
      </c>
      <c r="G220" s="18" t="str">
        <f t="shared" si="188"/>
        <v/>
      </c>
      <c r="H220" s="18" t="str">
        <f t="shared" si="188"/>
        <v/>
      </c>
    </row>
    <row r="221" spans="2:8" x14ac:dyDescent="0.25">
      <c r="B221" s="92" t="str">
        <f t="shared" si="132"/>
        <v/>
      </c>
      <c r="C221" s="93"/>
      <c r="D221" s="93"/>
      <c r="E221" s="94"/>
      <c r="F221" s="18" t="str">
        <f t="shared" ref="F221:H221" si="189">IF(L192="","",L192)</f>
        <v/>
      </c>
      <c r="G221" s="18" t="str">
        <f t="shared" si="189"/>
        <v/>
      </c>
      <c r="H221" s="18" t="str">
        <f t="shared" si="189"/>
        <v/>
      </c>
    </row>
    <row r="222" spans="2:8" x14ac:dyDescent="0.25">
      <c r="B222" s="92" t="str">
        <f t="shared" si="132"/>
        <v/>
      </c>
      <c r="C222" s="93"/>
      <c r="D222" s="93"/>
      <c r="E222" s="94"/>
      <c r="F222" s="18" t="str">
        <f t="shared" ref="F222:H222" si="190">IF(L193="","",L193)</f>
        <v/>
      </c>
      <c r="G222" s="18" t="str">
        <f t="shared" si="190"/>
        <v/>
      </c>
      <c r="H222" s="18" t="str">
        <f t="shared" si="190"/>
        <v/>
      </c>
    </row>
    <row r="223" spans="2:8" x14ac:dyDescent="0.25">
      <c r="B223" s="92" t="str">
        <f t="shared" si="132"/>
        <v/>
      </c>
      <c r="C223" s="93"/>
      <c r="D223" s="93"/>
      <c r="E223" s="94"/>
      <c r="F223" s="18" t="str">
        <f t="shared" ref="F223:H223" si="191">IF(L194="","",L194)</f>
        <v/>
      </c>
      <c r="G223" s="18" t="str">
        <f t="shared" si="191"/>
        <v/>
      </c>
      <c r="H223" s="18" t="str">
        <f t="shared" si="191"/>
        <v/>
      </c>
    </row>
    <row r="224" spans="2:8" x14ac:dyDescent="0.25">
      <c r="B224" s="92" t="str">
        <f t="shared" si="132"/>
        <v/>
      </c>
      <c r="C224" s="93"/>
      <c r="D224" s="93"/>
      <c r="E224" s="94"/>
      <c r="F224" s="18" t="str">
        <f t="shared" ref="F224:H224" si="192">IF(L195="","",L195)</f>
        <v/>
      </c>
      <c r="G224" s="18" t="str">
        <f t="shared" si="192"/>
        <v/>
      </c>
      <c r="H224" s="18" t="str">
        <f t="shared" si="192"/>
        <v/>
      </c>
    </row>
    <row r="225" spans="2:8" x14ac:dyDescent="0.25">
      <c r="B225" s="92" t="str">
        <f t="shared" si="132"/>
        <v/>
      </c>
      <c r="C225" s="93"/>
      <c r="D225" s="93"/>
      <c r="E225" s="94"/>
      <c r="F225" s="18" t="str">
        <f t="shared" ref="F225:H225" si="193">IF(L196="","",L196)</f>
        <v/>
      </c>
      <c r="G225" s="18" t="str">
        <f t="shared" si="193"/>
        <v/>
      </c>
      <c r="H225" s="18" t="str">
        <f t="shared" si="193"/>
        <v/>
      </c>
    </row>
    <row r="226" spans="2:8" x14ac:dyDescent="0.25">
      <c r="B226" s="92" t="str">
        <f t="shared" si="132"/>
        <v/>
      </c>
      <c r="C226" s="93"/>
      <c r="D226" s="93"/>
      <c r="E226" s="94"/>
      <c r="F226" s="18" t="str">
        <f t="shared" ref="F226:H226" si="194">IF(L197="","",L197)</f>
        <v/>
      </c>
      <c r="G226" s="18" t="str">
        <f t="shared" si="194"/>
        <v/>
      </c>
      <c r="H226" s="18" t="str">
        <f t="shared" si="194"/>
        <v/>
      </c>
    </row>
    <row r="227" spans="2:8" x14ac:dyDescent="0.25">
      <c r="B227" s="92" t="str">
        <f t="shared" si="132"/>
        <v/>
      </c>
      <c r="C227" s="93"/>
      <c r="D227" s="93"/>
      <c r="E227" s="94"/>
      <c r="F227" s="18" t="str">
        <f t="shared" ref="F227:H227" si="195">IF(L198="","",L198)</f>
        <v/>
      </c>
      <c r="G227" s="18" t="str">
        <f t="shared" si="195"/>
        <v/>
      </c>
      <c r="H227" s="18" t="str">
        <f t="shared" si="195"/>
        <v/>
      </c>
    </row>
    <row r="228" spans="2:8" x14ac:dyDescent="0.25">
      <c r="B228" s="92" t="str">
        <f t="shared" si="132"/>
        <v/>
      </c>
      <c r="C228" s="93"/>
      <c r="D228" s="93"/>
      <c r="E228" s="94"/>
      <c r="F228" s="18" t="str">
        <f t="shared" ref="F228:H228" si="196">IF(L199="","",L199)</f>
        <v/>
      </c>
      <c r="G228" s="18" t="str">
        <f t="shared" si="196"/>
        <v/>
      </c>
      <c r="H228" s="18" t="str">
        <f t="shared" si="196"/>
        <v/>
      </c>
    </row>
    <row r="229" spans="2:8" x14ac:dyDescent="0.25">
      <c r="B229" s="92" t="str">
        <f t="shared" ref="B229:B244" si="197">IF(K200="","",K200)</f>
        <v/>
      </c>
      <c r="C229" s="93"/>
      <c r="D229" s="93"/>
      <c r="E229" s="94"/>
      <c r="F229" s="18" t="str">
        <f t="shared" ref="F229:H229" si="198">IF(L200="","",L200)</f>
        <v/>
      </c>
      <c r="G229" s="18" t="str">
        <f t="shared" si="198"/>
        <v/>
      </c>
      <c r="H229" s="18" t="str">
        <f t="shared" si="198"/>
        <v/>
      </c>
    </row>
    <row r="230" spans="2:8" x14ac:dyDescent="0.25">
      <c r="B230" s="92" t="str">
        <f t="shared" si="197"/>
        <v/>
      </c>
      <c r="C230" s="93"/>
      <c r="D230" s="93"/>
      <c r="E230" s="94"/>
      <c r="F230" s="18" t="str">
        <f t="shared" ref="F230:H230" si="199">IF(L201="","",L201)</f>
        <v/>
      </c>
      <c r="G230" s="18" t="str">
        <f t="shared" si="199"/>
        <v/>
      </c>
      <c r="H230" s="18" t="str">
        <f t="shared" si="199"/>
        <v/>
      </c>
    </row>
    <row r="231" spans="2:8" x14ac:dyDescent="0.25">
      <c r="B231" s="92" t="str">
        <f t="shared" si="197"/>
        <v/>
      </c>
      <c r="C231" s="93"/>
      <c r="D231" s="93"/>
      <c r="E231" s="94"/>
      <c r="F231" s="18" t="str">
        <f t="shared" ref="F231:H231" si="200">IF(L202="","",L202)</f>
        <v/>
      </c>
      <c r="G231" s="18" t="str">
        <f t="shared" si="200"/>
        <v/>
      </c>
      <c r="H231" s="18" t="str">
        <f t="shared" si="200"/>
        <v/>
      </c>
    </row>
    <row r="232" spans="2:8" x14ac:dyDescent="0.25">
      <c r="B232" s="92" t="str">
        <f t="shared" si="197"/>
        <v/>
      </c>
      <c r="C232" s="93"/>
      <c r="D232" s="93"/>
      <c r="E232" s="94"/>
      <c r="F232" s="18" t="str">
        <f t="shared" ref="F232:H232" si="201">IF(L203="","",L203)</f>
        <v/>
      </c>
      <c r="G232" s="18" t="str">
        <f t="shared" si="201"/>
        <v/>
      </c>
      <c r="H232" s="18" t="str">
        <f t="shared" si="201"/>
        <v/>
      </c>
    </row>
    <row r="233" spans="2:8" x14ac:dyDescent="0.25">
      <c r="B233" s="92" t="str">
        <f t="shared" si="197"/>
        <v/>
      </c>
      <c r="C233" s="93"/>
      <c r="D233" s="93"/>
      <c r="E233" s="94"/>
      <c r="F233" s="18" t="str">
        <f t="shared" ref="F233:H233" si="202">IF(L204="","",L204)</f>
        <v/>
      </c>
      <c r="G233" s="18" t="str">
        <f t="shared" si="202"/>
        <v/>
      </c>
      <c r="H233" s="18" t="str">
        <f t="shared" si="202"/>
        <v/>
      </c>
    </row>
    <row r="234" spans="2:8" x14ac:dyDescent="0.25">
      <c r="B234" s="92" t="str">
        <f t="shared" si="197"/>
        <v/>
      </c>
      <c r="C234" s="93"/>
      <c r="D234" s="93"/>
      <c r="E234" s="94"/>
      <c r="F234" s="18" t="str">
        <f t="shared" ref="F234:H234" si="203">IF(L205="","",L205)</f>
        <v/>
      </c>
      <c r="G234" s="18" t="str">
        <f t="shared" si="203"/>
        <v/>
      </c>
      <c r="H234" s="18" t="str">
        <f t="shared" si="203"/>
        <v/>
      </c>
    </row>
    <row r="235" spans="2:8" x14ac:dyDescent="0.25">
      <c r="B235" s="92" t="str">
        <f t="shared" si="197"/>
        <v/>
      </c>
      <c r="C235" s="93"/>
      <c r="D235" s="93"/>
      <c r="E235" s="94"/>
      <c r="F235" s="18" t="str">
        <f t="shared" ref="F235:H235" si="204">IF(L206="","",L206)</f>
        <v/>
      </c>
      <c r="G235" s="18" t="str">
        <f t="shared" si="204"/>
        <v/>
      </c>
      <c r="H235" s="18" t="str">
        <f t="shared" si="204"/>
        <v/>
      </c>
    </row>
    <row r="236" spans="2:8" x14ac:dyDescent="0.25">
      <c r="B236" s="92" t="str">
        <f t="shared" si="197"/>
        <v/>
      </c>
      <c r="C236" s="93"/>
      <c r="D236" s="93"/>
      <c r="E236" s="94"/>
      <c r="F236" s="18" t="str">
        <f t="shared" ref="F236:H236" si="205">IF(L207="","",L207)</f>
        <v/>
      </c>
      <c r="G236" s="18" t="str">
        <f t="shared" si="205"/>
        <v/>
      </c>
      <c r="H236" s="18" t="str">
        <f t="shared" si="205"/>
        <v/>
      </c>
    </row>
    <row r="237" spans="2:8" x14ac:dyDescent="0.25">
      <c r="B237" s="92" t="str">
        <f t="shared" si="197"/>
        <v/>
      </c>
      <c r="C237" s="93"/>
      <c r="D237" s="93"/>
      <c r="E237" s="94"/>
      <c r="F237" s="18" t="str">
        <f t="shared" ref="F237:H237" si="206">IF(L208="","",L208)</f>
        <v/>
      </c>
      <c r="G237" s="18" t="str">
        <f t="shared" si="206"/>
        <v/>
      </c>
      <c r="H237" s="18" t="str">
        <f t="shared" si="206"/>
        <v/>
      </c>
    </row>
    <row r="238" spans="2:8" x14ac:dyDescent="0.25">
      <c r="B238" s="92" t="str">
        <f t="shared" si="197"/>
        <v/>
      </c>
      <c r="C238" s="93"/>
      <c r="D238" s="93"/>
      <c r="E238" s="94"/>
      <c r="F238" s="18" t="str">
        <f t="shared" ref="F238:H238" si="207">IF(L209="","",L209)</f>
        <v/>
      </c>
      <c r="G238" s="18" t="str">
        <f t="shared" si="207"/>
        <v/>
      </c>
      <c r="H238" s="18" t="str">
        <f t="shared" si="207"/>
        <v/>
      </c>
    </row>
    <row r="239" spans="2:8" x14ac:dyDescent="0.25">
      <c r="B239" s="92" t="str">
        <f t="shared" si="197"/>
        <v/>
      </c>
      <c r="C239" s="93"/>
      <c r="D239" s="93"/>
      <c r="E239" s="94"/>
      <c r="F239" s="18" t="str">
        <f t="shared" ref="F239:H239" si="208">IF(L210="","",L210)</f>
        <v/>
      </c>
      <c r="G239" s="18" t="str">
        <f t="shared" si="208"/>
        <v/>
      </c>
      <c r="H239" s="18" t="str">
        <f t="shared" si="208"/>
        <v/>
      </c>
    </row>
    <row r="240" spans="2:8" x14ac:dyDescent="0.25">
      <c r="B240" s="92" t="str">
        <f t="shared" si="197"/>
        <v/>
      </c>
      <c r="C240" s="93"/>
      <c r="D240" s="93"/>
      <c r="E240" s="94"/>
      <c r="F240" s="18" t="str">
        <f t="shared" ref="F240:H240" si="209">IF(L211="","",L211)</f>
        <v/>
      </c>
      <c r="G240" s="18" t="str">
        <f t="shared" si="209"/>
        <v/>
      </c>
      <c r="H240" s="18" t="str">
        <f t="shared" si="209"/>
        <v/>
      </c>
    </row>
    <row r="241" spans="2:8" x14ac:dyDescent="0.25">
      <c r="B241" s="92" t="str">
        <f t="shared" si="197"/>
        <v/>
      </c>
      <c r="C241" s="93"/>
      <c r="D241" s="93"/>
      <c r="E241" s="94"/>
      <c r="F241" s="18" t="str">
        <f t="shared" ref="F241:H241" si="210">IF(L212="","",L212)</f>
        <v/>
      </c>
      <c r="G241" s="18" t="str">
        <f t="shared" si="210"/>
        <v/>
      </c>
      <c r="H241" s="18" t="str">
        <f t="shared" si="210"/>
        <v/>
      </c>
    </row>
    <row r="242" spans="2:8" x14ac:dyDescent="0.25">
      <c r="B242" s="92" t="str">
        <f t="shared" si="197"/>
        <v/>
      </c>
      <c r="C242" s="93"/>
      <c r="D242" s="93"/>
      <c r="E242" s="94"/>
      <c r="F242" s="18" t="str">
        <f t="shared" ref="F242:H242" si="211">IF(L213="","",L213)</f>
        <v/>
      </c>
      <c r="G242" s="18" t="str">
        <f t="shared" si="211"/>
        <v/>
      </c>
      <c r="H242" s="18" t="str">
        <f t="shared" si="211"/>
        <v/>
      </c>
    </row>
    <row r="243" spans="2:8" x14ac:dyDescent="0.25">
      <c r="B243" s="92" t="str">
        <f t="shared" si="197"/>
        <v/>
      </c>
      <c r="C243" s="93"/>
      <c r="D243" s="93"/>
      <c r="E243" s="94"/>
      <c r="F243" s="18" t="str">
        <f t="shared" ref="F243:H243" si="212">IF(L214="","",L214)</f>
        <v/>
      </c>
      <c r="G243" s="18" t="str">
        <f t="shared" si="212"/>
        <v/>
      </c>
      <c r="H243" s="18" t="str">
        <f t="shared" si="212"/>
        <v/>
      </c>
    </row>
    <row r="244" spans="2:8" x14ac:dyDescent="0.25">
      <c r="B244" s="92" t="str">
        <f t="shared" si="197"/>
        <v/>
      </c>
      <c r="C244" s="93"/>
      <c r="D244" s="93"/>
      <c r="E244" s="94"/>
      <c r="F244" s="18" t="str">
        <f t="shared" ref="F244:H244" si="213">IF(L215="","",L215)</f>
        <v/>
      </c>
      <c r="G244" s="18" t="str">
        <f t="shared" si="213"/>
        <v/>
      </c>
      <c r="H244" s="18" t="str">
        <f t="shared" si="213"/>
        <v/>
      </c>
    </row>
    <row r="245" spans="2:8" x14ac:dyDescent="0.25">
      <c r="B245" s="78" t="str">
        <f t="shared" ref="B245:B291" si="214">IF(K223="","",K223)</f>
        <v/>
      </c>
      <c r="C245" s="79"/>
      <c r="D245" s="79"/>
      <c r="E245" s="80"/>
      <c r="F245" s="18" t="str">
        <f t="shared" ref="F245:F291" si="215">IF(L223="","",L223)</f>
        <v/>
      </c>
      <c r="G245" s="18" t="str">
        <f t="shared" ref="G245:G291" si="216">IF(M223="","",M223)</f>
        <v/>
      </c>
      <c r="H245" s="18" t="str">
        <f t="shared" ref="H245:H291" si="217">IF(N223="","",N223)</f>
        <v/>
      </c>
    </row>
    <row r="246" spans="2:8" x14ac:dyDescent="0.25">
      <c r="B246" s="78" t="str">
        <f t="shared" si="214"/>
        <v/>
      </c>
      <c r="C246" s="79"/>
      <c r="D246" s="79"/>
      <c r="E246" s="80"/>
      <c r="F246" s="18" t="str">
        <f t="shared" si="215"/>
        <v/>
      </c>
      <c r="G246" s="18" t="str">
        <f t="shared" si="216"/>
        <v/>
      </c>
      <c r="H246" s="18" t="str">
        <f t="shared" si="217"/>
        <v/>
      </c>
    </row>
    <row r="247" spans="2:8" x14ac:dyDescent="0.25">
      <c r="B247" s="78" t="str">
        <f t="shared" si="214"/>
        <v/>
      </c>
      <c r="C247" s="79"/>
      <c r="D247" s="79"/>
      <c r="E247" s="80"/>
      <c r="F247" s="18" t="str">
        <f t="shared" si="215"/>
        <v/>
      </c>
      <c r="G247" s="18" t="str">
        <f t="shared" si="216"/>
        <v/>
      </c>
      <c r="H247" s="18" t="str">
        <f t="shared" si="217"/>
        <v/>
      </c>
    </row>
    <row r="248" spans="2:8" x14ac:dyDescent="0.25">
      <c r="B248" s="78" t="str">
        <f t="shared" si="214"/>
        <v/>
      </c>
      <c r="C248" s="79"/>
      <c r="D248" s="79"/>
      <c r="E248" s="80"/>
      <c r="F248" s="18" t="str">
        <f t="shared" si="215"/>
        <v/>
      </c>
      <c r="G248" s="18" t="str">
        <f t="shared" si="216"/>
        <v/>
      </c>
      <c r="H248" s="18" t="str">
        <f t="shared" si="217"/>
        <v/>
      </c>
    </row>
    <row r="249" spans="2:8" x14ac:dyDescent="0.25">
      <c r="B249" s="78" t="str">
        <f t="shared" si="214"/>
        <v/>
      </c>
      <c r="C249" s="79"/>
      <c r="D249" s="79"/>
      <c r="E249" s="80"/>
      <c r="F249" s="18" t="str">
        <f t="shared" si="215"/>
        <v/>
      </c>
      <c r="G249" s="18" t="str">
        <f t="shared" si="216"/>
        <v/>
      </c>
      <c r="H249" s="18" t="str">
        <f t="shared" si="217"/>
        <v/>
      </c>
    </row>
    <row r="250" spans="2:8" x14ac:dyDescent="0.25">
      <c r="B250" s="78" t="str">
        <f t="shared" si="214"/>
        <v/>
      </c>
      <c r="C250" s="79"/>
      <c r="D250" s="79"/>
      <c r="E250" s="80"/>
      <c r="F250" s="18" t="str">
        <f t="shared" si="215"/>
        <v/>
      </c>
      <c r="G250" s="18" t="str">
        <f t="shared" si="216"/>
        <v/>
      </c>
      <c r="H250" s="18" t="str">
        <f t="shared" si="217"/>
        <v/>
      </c>
    </row>
    <row r="251" spans="2:8" x14ac:dyDescent="0.25">
      <c r="B251" s="78" t="str">
        <f t="shared" si="214"/>
        <v/>
      </c>
      <c r="C251" s="79"/>
      <c r="D251" s="79"/>
      <c r="E251" s="80"/>
      <c r="F251" s="18" t="str">
        <f t="shared" si="215"/>
        <v/>
      </c>
      <c r="G251" s="18" t="str">
        <f t="shared" si="216"/>
        <v/>
      </c>
      <c r="H251" s="18" t="str">
        <f t="shared" si="217"/>
        <v/>
      </c>
    </row>
    <row r="252" spans="2:8" x14ac:dyDescent="0.25">
      <c r="B252" s="78" t="str">
        <f t="shared" si="214"/>
        <v/>
      </c>
      <c r="C252" s="79"/>
      <c r="D252" s="79"/>
      <c r="E252" s="80"/>
      <c r="F252" s="18" t="str">
        <f t="shared" si="215"/>
        <v/>
      </c>
      <c r="G252" s="18" t="str">
        <f t="shared" si="216"/>
        <v/>
      </c>
      <c r="H252" s="18" t="str">
        <f t="shared" si="217"/>
        <v/>
      </c>
    </row>
    <row r="253" spans="2:8" x14ac:dyDescent="0.25">
      <c r="B253" s="78" t="str">
        <f t="shared" si="214"/>
        <v/>
      </c>
      <c r="C253" s="79"/>
      <c r="D253" s="79"/>
      <c r="E253" s="80"/>
      <c r="F253" s="18" t="str">
        <f t="shared" si="215"/>
        <v/>
      </c>
      <c r="G253" s="18" t="str">
        <f t="shared" si="216"/>
        <v/>
      </c>
      <c r="H253" s="18" t="str">
        <f t="shared" si="217"/>
        <v/>
      </c>
    </row>
    <row r="254" spans="2:8" x14ac:dyDescent="0.25">
      <c r="B254" s="78" t="str">
        <f t="shared" si="214"/>
        <v/>
      </c>
      <c r="C254" s="79"/>
      <c r="D254" s="79"/>
      <c r="E254" s="80"/>
      <c r="F254" s="18" t="str">
        <f t="shared" si="215"/>
        <v/>
      </c>
      <c r="G254" s="18" t="str">
        <f t="shared" si="216"/>
        <v/>
      </c>
      <c r="H254" s="18" t="str">
        <f t="shared" si="217"/>
        <v/>
      </c>
    </row>
    <row r="255" spans="2:8" x14ac:dyDescent="0.25">
      <c r="B255" s="78" t="str">
        <f t="shared" si="214"/>
        <v/>
      </c>
      <c r="C255" s="79"/>
      <c r="D255" s="79"/>
      <c r="E255" s="80"/>
      <c r="F255" s="18" t="str">
        <f t="shared" si="215"/>
        <v/>
      </c>
      <c r="G255" s="18" t="str">
        <f t="shared" si="216"/>
        <v/>
      </c>
      <c r="H255" s="18" t="str">
        <f t="shared" si="217"/>
        <v/>
      </c>
    </row>
    <row r="256" spans="2:8" x14ac:dyDescent="0.25">
      <c r="B256" s="78" t="str">
        <f t="shared" si="214"/>
        <v/>
      </c>
      <c r="C256" s="79"/>
      <c r="D256" s="79"/>
      <c r="E256" s="80"/>
      <c r="F256" s="18" t="str">
        <f t="shared" si="215"/>
        <v/>
      </c>
      <c r="G256" s="18" t="str">
        <f t="shared" si="216"/>
        <v/>
      </c>
      <c r="H256" s="18" t="str">
        <f t="shared" si="217"/>
        <v/>
      </c>
    </row>
    <row r="257" spans="2:8" x14ac:dyDescent="0.25">
      <c r="B257" s="78" t="str">
        <f t="shared" si="214"/>
        <v/>
      </c>
      <c r="C257" s="79"/>
      <c r="D257" s="79"/>
      <c r="E257" s="80"/>
      <c r="F257" s="18" t="str">
        <f t="shared" si="215"/>
        <v/>
      </c>
      <c r="G257" s="18" t="str">
        <f t="shared" si="216"/>
        <v/>
      </c>
      <c r="H257" s="18" t="str">
        <f t="shared" si="217"/>
        <v/>
      </c>
    </row>
    <row r="258" spans="2:8" x14ac:dyDescent="0.25">
      <c r="B258" s="78" t="str">
        <f t="shared" si="214"/>
        <v/>
      </c>
      <c r="C258" s="79"/>
      <c r="D258" s="79"/>
      <c r="E258" s="80"/>
      <c r="F258" s="18" t="str">
        <f t="shared" si="215"/>
        <v/>
      </c>
      <c r="G258" s="18" t="str">
        <f t="shared" si="216"/>
        <v/>
      </c>
      <c r="H258" s="18" t="str">
        <f t="shared" si="217"/>
        <v/>
      </c>
    </row>
    <row r="259" spans="2:8" x14ac:dyDescent="0.25">
      <c r="B259" s="78" t="str">
        <f t="shared" si="214"/>
        <v/>
      </c>
      <c r="C259" s="79"/>
      <c r="D259" s="79"/>
      <c r="E259" s="80"/>
      <c r="F259" s="18" t="str">
        <f t="shared" si="215"/>
        <v/>
      </c>
      <c r="G259" s="18" t="str">
        <f t="shared" si="216"/>
        <v/>
      </c>
      <c r="H259" s="18" t="str">
        <f t="shared" si="217"/>
        <v/>
      </c>
    </row>
    <row r="260" spans="2:8" x14ac:dyDescent="0.25">
      <c r="B260" s="78" t="str">
        <f t="shared" si="214"/>
        <v/>
      </c>
      <c r="C260" s="79"/>
      <c r="D260" s="79"/>
      <c r="E260" s="80"/>
      <c r="F260" s="18" t="str">
        <f t="shared" si="215"/>
        <v/>
      </c>
      <c r="G260" s="18" t="str">
        <f t="shared" si="216"/>
        <v/>
      </c>
      <c r="H260" s="18" t="str">
        <f t="shared" si="217"/>
        <v/>
      </c>
    </row>
    <row r="261" spans="2:8" x14ac:dyDescent="0.25">
      <c r="B261" s="78" t="str">
        <f t="shared" si="214"/>
        <v/>
      </c>
      <c r="C261" s="79"/>
      <c r="D261" s="79"/>
      <c r="E261" s="80"/>
      <c r="F261" s="18" t="str">
        <f t="shared" si="215"/>
        <v/>
      </c>
      <c r="G261" s="18" t="str">
        <f t="shared" si="216"/>
        <v/>
      </c>
      <c r="H261" s="18" t="str">
        <f t="shared" si="217"/>
        <v/>
      </c>
    </row>
    <row r="262" spans="2:8" x14ac:dyDescent="0.25">
      <c r="B262" s="78" t="str">
        <f t="shared" si="214"/>
        <v/>
      </c>
      <c r="C262" s="79"/>
      <c r="D262" s="79"/>
      <c r="E262" s="80"/>
      <c r="F262" s="18" t="str">
        <f t="shared" si="215"/>
        <v/>
      </c>
      <c r="G262" s="18" t="str">
        <f t="shared" si="216"/>
        <v/>
      </c>
      <c r="H262" s="18" t="str">
        <f t="shared" si="217"/>
        <v/>
      </c>
    </row>
    <row r="263" spans="2:8" x14ac:dyDescent="0.25">
      <c r="B263" s="78" t="str">
        <f t="shared" si="214"/>
        <v/>
      </c>
      <c r="C263" s="79"/>
      <c r="D263" s="79"/>
      <c r="E263" s="80"/>
      <c r="F263" s="18" t="str">
        <f t="shared" si="215"/>
        <v/>
      </c>
      <c r="G263" s="18" t="str">
        <f t="shared" si="216"/>
        <v/>
      </c>
      <c r="H263" s="18" t="str">
        <f t="shared" si="217"/>
        <v/>
      </c>
    </row>
    <row r="264" spans="2:8" x14ac:dyDescent="0.25">
      <c r="B264" s="78" t="str">
        <f t="shared" si="214"/>
        <v/>
      </c>
      <c r="C264" s="79"/>
      <c r="D264" s="79"/>
      <c r="E264" s="80"/>
      <c r="F264" s="18" t="str">
        <f t="shared" si="215"/>
        <v/>
      </c>
      <c r="G264" s="18" t="str">
        <f t="shared" si="216"/>
        <v/>
      </c>
      <c r="H264" s="18" t="str">
        <f t="shared" si="217"/>
        <v/>
      </c>
    </row>
    <row r="265" spans="2:8" x14ac:dyDescent="0.25">
      <c r="B265" s="78" t="str">
        <f t="shared" si="214"/>
        <v/>
      </c>
      <c r="C265" s="79"/>
      <c r="D265" s="79"/>
      <c r="E265" s="80"/>
      <c r="F265" s="18" t="str">
        <f t="shared" si="215"/>
        <v/>
      </c>
      <c r="G265" s="18" t="str">
        <f t="shared" si="216"/>
        <v/>
      </c>
      <c r="H265" s="18" t="str">
        <f t="shared" si="217"/>
        <v/>
      </c>
    </row>
    <row r="266" spans="2:8" x14ac:dyDescent="0.25">
      <c r="B266" s="78" t="str">
        <f t="shared" si="214"/>
        <v/>
      </c>
      <c r="C266" s="79"/>
      <c r="D266" s="79"/>
      <c r="E266" s="80"/>
      <c r="F266" s="18" t="str">
        <f t="shared" si="215"/>
        <v/>
      </c>
      <c r="G266" s="18" t="str">
        <f t="shared" si="216"/>
        <v/>
      </c>
      <c r="H266" s="18" t="str">
        <f t="shared" si="217"/>
        <v/>
      </c>
    </row>
    <row r="267" spans="2:8" x14ac:dyDescent="0.25">
      <c r="B267" s="78" t="str">
        <f t="shared" si="214"/>
        <v/>
      </c>
      <c r="C267" s="79"/>
      <c r="D267" s="79"/>
      <c r="E267" s="80"/>
      <c r="F267" s="18" t="str">
        <f t="shared" si="215"/>
        <v/>
      </c>
      <c r="G267" s="18" t="str">
        <f t="shared" si="216"/>
        <v/>
      </c>
      <c r="H267" s="18" t="str">
        <f t="shared" si="217"/>
        <v/>
      </c>
    </row>
    <row r="268" spans="2:8" x14ac:dyDescent="0.25">
      <c r="B268" s="78" t="str">
        <f t="shared" si="214"/>
        <v/>
      </c>
      <c r="C268" s="79"/>
      <c r="D268" s="79"/>
      <c r="E268" s="80"/>
      <c r="F268" s="18" t="str">
        <f t="shared" si="215"/>
        <v/>
      </c>
      <c r="G268" s="18" t="str">
        <f t="shared" si="216"/>
        <v/>
      </c>
      <c r="H268" s="18" t="str">
        <f t="shared" si="217"/>
        <v/>
      </c>
    </row>
    <row r="269" spans="2:8" x14ac:dyDescent="0.25">
      <c r="B269" s="78" t="str">
        <f t="shared" si="214"/>
        <v/>
      </c>
      <c r="C269" s="79"/>
      <c r="D269" s="79"/>
      <c r="E269" s="80"/>
      <c r="F269" s="18" t="str">
        <f t="shared" si="215"/>
        <v/>
      </c>
      <c r="G269" s="18" t="str">
        <f t="shared" si="216"/>
        <v/>
      </c>
      <c r="H269" s="18" t="str">
        <f t="shared" si="217"/>
        <v/>
      </c>
    </row>
    <row r="270" spans="2:8" x14ac:dyDescent="0.25">
      <c r="B270" s="78" t="str">
        <f t="shared" si="214"/>
        <v/>
      </c>
      <c r="C270" s="79"/>
      <c r="D270" s="79"/>
      <c r="E270" s="80"/>
      <c r="F270" s="18" t="str">
        <f t="shared" si="215"/>
        <v/>
      </c>
      <c r="G270" s="18" t="str">
        <f t="shared" si="216"/>
        <v/>
      </c>
      <c r="H270" s="18" t="str">
        <f t="shared" si="217"/>
        <v/>
      </c>
    </row>
    <row r="271" spans="2:8" x14ac:dyDescent="0.25">
      <c r="B271" s="78" t="str">
        <f t="shared" si="214"/>
        <v/>
      </c>
      <c r="C271" s="79"/>
      <c r="D271" s="79"/>
      <c r="E271" s="80"/>
      <c r="F271" s="18" t="str">
        <f t="shared" si="215"/>
        <v/>
      </c>
      <c r="G271" s="18" t="str">
        <f t="shared" si="216"/>
        <v/>
      </c>
      <c r="H271" s="18" t="str">
        <f t="shared" si="217"/>
        <v/>
      </c>
    </row>
    <row r="272" spans="2:8" x14ac:dyDescent="0.25">
      <c r="B272" s="78" t="str">
        <f t="shared" si="214"/>
        <v/>
      </c>
      <c r="C272" s="79"/>
      <c r="D272" s="79"/>
      <c r="E272" s="80"/>
      <c r="F272" s="18" t="str">
        <f t="shared" si="215"/>
        <v/>
      </c>
      <c r="G272" s="18" t="str">
        <f t="shared" si="216"/>
        <v/>
      </c>
      <c r="H272" s="18" t="str">
        <f t="shared" si="217"/>
        <v/>
      </c>
    </row>
    <row r="273" spans="2:8" x14ac:dyDescent="0.25">
      <c r="B273" s="78" t="str">
        <f t="shared" si="214"/>
        <v/>
      </c>
      <c r="C273" s="79"/>
      <c r="D273" s="79"/>
      <c r="E273" s="80"/>
      <c r="F273" s="18" t="str">
        <f t="shared" si="215"/>
        <v/>
      </c>
      <c r="G273" s="18" t="str">
        <f t="shared" si="216"/>
        <v/>
      </c>
      <c r="H273" s="18" t="str">
        <f t="shared" si="217"/>
        <v/>
      </c>
    </row>
    <row r="274" spans="2:8" x14ac:dyDescent="0.25">
      <c r="B274" s="78" t="str">
        <f t="shared" si="214"/>
        <v/>
      </c>
      <c r="C274" s="79"/>
      <c r="D274" s="79"/>
      <c r="E274" s="80"/>
      <c r="F274" s="18" t="str">
        <f t="shared" si="215"/>
        <v/>
      </c>
      <c r="G274" s="18" t="str">
        <f t="shared" si="216"/>
        <v/>
      </c>
      <c r="H274" s="18" t="str">
        <f t="shared" si="217"/>
        <v/>
      </c>
    </row>
    <row r="275" spans="2:8" x14ac:dyDescent="0.25">
      <c r="B275" s="78" t="str">
        <f t="shared" si="214"/>
        <v/>
      </c>
      <c r="C275" s="79"/>
      <c r="D275" s="79"/>
      <c r="E275" s="80"/>
      <c r="F275" s="18" t="str">
        <f t="shared" si="215"/>
        <v/>
      </c>
      <c r="G275" s="18" t="str">
        <f t="shared" si="216"/>
        <v/>
      </c>
      <c r="H275" s="18" t="str">
        <f t="shared" si="217"/>
        <v/>
      </c>
    </row>
    <row r="276" spans="2:8" x14ac:dyDescent="0.25">
      <c r="B276" s="78" t="str">
        <f t="shared" si="214"/>
        <v/>
      </c>
      <c r="C276" s="79"/>
      <c r="D276" s="79"/>
      <c r="E276" s="80"/>
      <c r="F276" s="18" t="str">
        <f t="shared" si="215"/>
        <v/>
      </c>
      <c r="G276" s="18" t="str">
        <f t="shared" si="216"/>
        <v/>
      </c>
      <c r="H276" s="18" t="str">
        <f t="shared" si="217"/>
        <v/>
      </c>
    </row>
    <row r="277" spans="2:8" x14ac:dyDescent="0.25">
      <c r="B277" s="78" t="str">
        <f t="shared" si="214"/>
        <v/>
      </c>
      <c r="C277" s="79"/>
      <c r="D277" s="79"/>
      <c r="E277" s="80"/>
      <c r="F277" s="18" t="str">
        <f t="shared" si="215"/>
        <v/>
      </c>
      <c r="G277" s="18" t="str">
        <f t="shared" si="216"/>
        <v/>
      </c>
      <c r="H277" s="18" t="str">
        <f t="shared" si="217"/>
        <v/>
      </c>
    </row>
    <row r="278" spans="2:8" x14ac:dyDescent="0.25">
      <c r="B278" s="78" t="str">
        <f t="shared" si="214"/>
        <v/>
      </c>
      <c r="C278" s="79"/>
      <c r="D278" s="79"/>
      <c r="E278" s="80"/>
      <c r="F278" s="18" t="str">
        <f t="shared" si="215"/>
        <v/>
      </c>
      <c r="G278" s="18" t="str">
        <f t="shared" si="216"/>
        <v/>
      </c>
      <c r="H278" s="18" t="str">
        <f t="shared" si="217"/>
        <v/>
      </c>
    </row>
    <row r="279" spans="2:8" x14ac:dyDescent="0.25">
      <c r="B279" s="78" t="str">
        <f t="shared" si="214"/>
        <v/>
      </c>
      <c r="C279" s="79"/>
      <c r="D279" s="79"/>
      <c r="E279" s="80"/>
      <c r="F279" s="18" t="str">
        <f t="shared" si="215"/>
        <v/>
      </c>
      <c r="G279" s="18" t="str">
        <f t="shared" si="216"/>
        <v/>
      </c>
      <c r="H279" s="18" t="str">
        <f t="shared" si="217"/>
        <v/>
      </c>
    </row>
    <row r="280" spans="2:8" x14ac:dyDescent="0.25">
      <c r="B280" s="78" t="str">
        <f t="shared" si="214"/>
        <v/>
      </c>
      <c r="C280" s="79"/>
      <c r="D280" s="79"/>
      <c r="E280" s="80"/>
      <c r="F280" s="18" t="str">
        <f t="shared" si="215"/>
        <v/>
      </c>
      <c r="G280" s="18" t="str">
        <f t="shared" si="216"/>
        <v/>
      </c>
      <c r="H280" s="18" t="str">
        <f t="shared" si="217"/>
        <v/>
      </c>
    </row>
    <row r="281" spans="2:8" x14ac:dyDescent="0.25">
      <c r="B281" s="78" t="str">
        <f t="shared" si="214"/>
        <v/>
      </c>
      <c r="C281" s="79"/>
      <c r="D281" s="79"/>
      <c r="E281" s="80"/>
      <c r="F281" s="18" t="str">
        <f t="shared" si="215"/>
        <v/>
      </c>
      <c r="G281" s="18" t="str">
        <f t="shared" si="216"/>
        <v/>
      </c>
      <c r="H281" s="18" t="str">
        <f t="shared" si="217"/>
        <v/>
      </c>
    </row>
    <row r="282" spans="2:8" x14ac:dyDescent="0.25">
      <c r="B282" s="78" t="str">
        <f t="shared" si="214"/>
        <v/>
      </c>
      <c r="C282" s="79"/>
      <c r="D282" s="79"/>
      <c r="E282" s="80"/>
      <c r="F282" s="18" t="str">
        <f t="shared" si="215"/>
        <v/>
      </c>
      <c r="G282" s="18" t="str">
        <f t="shared" si="216"/>
        <v/>
      </c>
      <c r="H282" s="18" t="str">
        <f t="shared" si="217"/>
        <v/>
      </c>
    </row>
    <row r="283" spans="2:8" x14ac:dyDescent="0.25">
      <c r="B283" s="78" t="str">
        <f t="shared" si="214"/>
        <v/>
      </c>
      <c r="C283" s="79"/>
      <c r="D283" s="79"/>
      <c r="E283" s="80"/>
      <c r="F283" s="18" t="str">
        <f t="shared" si="215"/>
        <v/>
      </c>
      <c r="G283" s="18" t="str">
        <f t="shared" si="216"/>
        <v/>
      </c>
      <c r="H283" s="18" t="str">
        <f t="shared" si="217"/>
        <v/>
      </c>
    </row>
    <row r="284" spans="2:8" x14ac:dyDescent="0.25">
      <c r="B284" s="78" t="str">
        <f t="shared" si="214"/>
        <v/>
      </c>
      <c r="C284" s="79"/>
      <c r="D284" s="79"/>
      <c r="E284" s="80"/>
      <c r="F284" s="18" t="str">
        <f t="shared" si="215"/>
        <v/>
      </c>
      <c r="G284" s="18" t="str">
        <f t="shared" si="216"/>
        <v/>
      </c>
      <c r="H284" s="18" t="str">
        <f t="shared" si="217"/>
        <v/>
      </c>
    </row>
    <row r="285" spans="2:8" x14ac:dyDescent="0.25">
      <c r="B285" s="78" t="str">
        <f t="shared" si="214"/>
        <v/>
      </c>
      <c r="C285" s="79"/>
      <c r="D285" s="79"/>
      <c r="E285" s="80"/>
      <c r="F285" s="18" t="str">
        <f t="shared" si="215"/>
        <v/>
      </c>
      <c r="G285" s="18" t="str">
        <f t="shared" si="216"/>
        <v/>
      </c>
      <c r="H285" s="18" t="str">
        <f t="shared" si="217"/>
        <v/>
      </c>
    </row>
    <row r="286" spans="2:8" x14ac:dyDescent="0.25">
      <c r="B286" s="78" t="str">
        <f t="shared" si="214"/>
        <v/>
      </c>
      <c r="C286" s="79"/>
      <c r="D286" s="79"/>
      <c r="E286" s="80"/>
      <c r="F286" s="18" t="str">
        <f t="shared" si="215"/>
        <v/>
      </c>
      <c r="G286" s="18" t="str">
        <f t="shared" si="216"/>
        <v/>
      </c>
      <c r="H286" s="18" t="str">
        <f t="shared" si="217"/>
        <v/>
      </c>
    </row>
    <row r="287" spans="2:8" x14ac:dyDescent="0.25">
      <c r="B287" s="78" t="str">
        <f t="shared" si="214"/>
        <v/>
      </c>
      <c r="C287" s="79"/>
      <c r="D287" s="79"/>
      <c r="E287" s="80"/>
      <c r="F287" s="18" t="str">
        <f t="shared" si="215"/>
        <v/>
      </c>
      <c r="G287" s="18" t="str">
        <f t="shared" si="216"/>
        <v/>
      </c>
      <c r="H287" s="18" t="str">
        <f t="shared" si="217"/>
        <v/>
      </c>
    </row>
    <row r="288" spans="2:8" x14ac:dyDescent="0.25">
      <c r="B288" s="78" t="str">
        <f t="shared" si="214"/>
        <v/>
      </c>
      <c r="C288" s="79"/>
      <c r="D288" s="79"/>
      <c r="E288" s="80"/>
      <c r="F288" s="18" t="str">
        <f t="shared" si="215"/>
        <v/>
      </c>
      <c r="G288" s="18" t="str">
        <f t="shared" si="216"/>
        <v/>
      </c>
      <c r="H288" s="18" t="str">
        <f t="shared" si="217"/>
        <v/>
      </c>
    </row>
    <row r="289" spans="2:8" x14ac:dyDescent="0.25">
      <c r="B289" s="78" t="str">
        <f t="shared" si="214"/>
        <v/>
      </c>
      <c r="C289" s="79"/>
      <c r="D289" s="79"/>
      <c r="E289" s="80"/>
      <c r="F289" s="18" t="str">
        <f t="shared" si="215"/>
        <v/>
      </c>
      <c r="G289" s="18" t="str">
        <f t="shared" si="216"/>
        <v/>
      </c>
      <c r="H289" s="18" t="str">
        <f t="shared" si="217"/>
        <v/>
      </c>
    </row>
    <row r="290" spans="2:8" x14ac:dyDescent="0.25">
      <c r="B290" s="78" t="str">
        <f t="shared" si="214"/>
        <v/>
      </c>
      <c r="C290" s="79"/>
      <c r="D290" s="79"/>
      <c r="E290" s="80"/>
      <c r="F290" s="18" t="str">
        <f t="shared" si="215"/>
        <v/>
      </c>
      <c r="G290" s="18" t="str">
        <f t="shared" si="216"/>
        <v/>
      </c>
      <c r="H290" s="18" t="str">
        <f t="shared" si="217"/>
        <v/>
      </c>
    </row>
    <row r="291" spans="2:8" x14ac:dyDescent="0.25">
      <c r="B291" s="78" t="str">
        <f t="shared" si="214"/>
        <v/>
      </c>
      <c r="C291" s="79"/>
      <c r="D291" s="79"/>
      <c r="E291" s="80"/>
      <c r="F291" s="18" t="str">
        <f t="shared" si="215"/>
        <v/>
      </c>
      <c r="G291" s="18" t="str">
        <f t="shared" si="216"/>
        <v/>
      </c>
      <c r="H291" s="18" t="str">
        <f t="shared" si="217"/>
        <v/>
      </c>
    </row>
    <row r="292" spans="2:8" x14ac:dyDescent="0.25">
      <c r="B292" s="78" t="str">
        <f t="shared" ref="B292:B355" si="218">IF(K270="","",K270)</f>
        <v/>
      </c>
      <c r="C292" s="79"/>
      <c r="D292" s="79"/>
      <c r="E292" s="80"/>
      <c r="F292" s="18" t="str">
        <f t="shared" ref="F292:F355" si="219">IF(L270="","",L270)</f>
        <v/>
      </c>
      <c r="G292" s="18" t="str">
        <f t="shared" ref="G292:G355" si="220">IF(M270="","",M270)</f>
        <v/>
      </c>
      <c r="H292" s="18" t="str">
        <f t="shared" ref="H292:H355" si="221">IF(N270="","",N270)</f>
        <v/>
      </c>
    </row>
    <row r="293" spans="2:8" x14ac:dyDescent="0.25">
      <c r="B293" s="78" t="str">
        <f t="shared" si="218"/>
        <v/>
      </c>
      <c r="C293" s="79"/>
      <c r="D293" s="79"/>
      <c r="E293" s="80"/>
      <c r="F293" s="18" t="str">
        <f t="shared" si="219"/>
        <v/>
      </c>
      <c r="G293" s="18" t="str">
        <f t="shared" si="220"/>
        <v/>
      </c>
      <c r="H293" s="18" t="str">
        <f t="shared" si="221"/>
        <v/>
      </c>
    </row>
    <row r="294" spans="2:8" x14ac:dyDescent="0.25">
      <c r="B294" s="78" t="str">
        <f t="shared" si="218"/>
        <v/>
      </c>
      <c r="C294" s="79"/>
      <c r="D294" s="79"/>
      <c r="E294" s="80"/>
      <c r="F294" s="18" t="str">
        <f t="shared" si="219"/>
        <v/>
      </c>
      <c r="G294" s="18" t="str">
        <f t="shared" si="220"/>
        <v/>
      </c>
      <c r="H294" s="18" t="str">
        <f t="shared" si="221"/>
        <v/>
      </c>
    </row>
    <row r="295" spans="2:8" x14ac:dyDescent="0.25">
      <c r="B295" s="78" t="str">
        <f t="shared" si="218"/>
        <v/>
      </c>
      <c r="C295" s="79"/>
      <c r="D295" s="79"/>
      <c r="E295" s="80"/>
      <c r="F295" s="18" t="str">
        <f t="shared" si="219"/>
        <v/>
      </c>
      <c r="G295" s="18" t="str">
        <f t="shared" si="220"/>
        <v/>
      </c>
      <c r="H295" s="18" t="str">
        <f t="shared" si="221"/>
        <v/>
      </c>
    </row>
    <row r="296" spans="2:8" x14ac:dyDescent="0.25">
      <c r="B296" s="78" t="str">
        <f t="shared" si="218"/>
        <v/>
      </c>
      <c r="C296" s="79"/>
      <c r="D296" s="79"/>
      <c r="E296" s="80"/>
      <c r="F296" s="18" t="str">
        <f t="shared" si="219"/>
        <v/>
      </c>
      <c r="G296" s="18" t="str">
        <f t="shared" si="220"/>
        <v/>
      </c>
      <c r="H296" s="18" t="str">
        <f t="shared" si="221"/>
        <v/>
      </c>
    </row>
    <row r="297" spans="2:8" x14ac:dyDescent="0.25">
      <c r="B297" s="78" t="str">
        <f t="shared" si="218"/>
        <v/>
      </c>
      <c r="C297" s="79"/>
      <c r="D297" s="79"/>
      <c r="E297" s="80"/>
      <c r="F297" s="18" t="str">
        <f t="shared" si="219"/>
        <v/>
      </c>
      <c r="G297" s="18" t="str">
        <f t="shared" si="220"/>
        <v/>
      </c>
      <c r="H297" s="18" t="str">
        <f t="shared" si="221"/>
        <v/>
      </c>
    </row>
    <row r="298" spans="2:8" x14ac:dyDescent="0.25">
      <c r="B298" s="78" t="str">
        <f t="shared" si="218"/>
        <v/>
      </c>
      <c r="C298" s="79"/>
      <c r="D298" s="79"/>
      <c r="E298" s="80"/>
      <c r="F298" s="18" t="str">
        <f t="shared" si="219"/>
        <v/>
      </c>
      <c r="G298" s="18" t="str">
        <f t="shared" si="220"/>
        <v/>
      </c>
      <c r="H298" s="18" t="str">
        <f t="shared" si="221"/>
        <v/>
      </c>
    </row>
    <row r="299" spans="2:8" x14ac:dyDescent="0.25">
      <c r="B299" s="78" t="str">
        <f t="shared" si="218"/>
        <v/>
      </c>
      <c r="C299" s="79"/>
      <c r="D299" s="79"/>
      <c r="E299" s="80"/>
      <c r="F299" s="18" t="str">
        <f t="shared" si="219"/>
        <v/>
      </c>
      <c r="G299" s="18" t="str">
        <f t="shared" si="220"/>
        <v/>
      </c>
      <c r="H299" s="18" t="str">
        <f t="shared" si="221"/>
        <v/>
      </c>
    </row>
    <row r="300" spans="2:8" x14ac:dyDescent="0.25">
      <c r="B300" s="78" t="str">
        <f t="shared" si="218"/>
        <v/>
      </c>
      <c r="C300" s="79"/>
      <c r="D300" s="79"/>
      <c r="E300" s="80"/>
      <c r="F300" s="18" t="str">
        <f t="shared" si="219"/>
        <v/>
      </c>
      <c r="G300" s="18" t="str">
        <f t="shared" si="220"/>
        <v/>
      </c>
      <c r="H300" s="18" t="str">
        <f t="shared" si="221"/>
        <v/>
      </c>
    </row>
    <row r="301" spans="2:8" x14ac:dyDescent="0.25">
      <c r="B301" s="78" t="str">
        <f t="shared" si="218"/>
        <v/>
      </c>
      <c r="C301" s="79"/>
      <c r="D301" s="79"/>
      <c r="E301" s="80"/>
      <c r="F301" s="18" t="str">
        <f t="shared" si="219"/>
        <v/>
      </c>
      <c r="G301" s="18" t="str">
        <f t="shared" si="220"/>
        <v/>
      </c>
      <c r="H301" s="18" t="str">
        <f t="shared" si="221"/>
        <v/>
      </c>
    </row>
    <row r="302" spans="2:8" x14ac:dyDescent="0.25">
      <c r="B302" s="78" t="str">
        <f t="shared" si="218"/>
        <v/>
      </c>
      <c r="C302" s="79"/>
      <c r="D302" s="79"/>
      <c r="E302" s="80"/>
      <c r="F302" s="18" t="str">
        <f t="shared" si="219"/>
        <v/>
      </c>
      <c r="G302" s="18" t="str">
        <f t="shared" si="220"/>
        <v/>
      </c>
      <c r="H302" s="18" t="str">
        <f t="shared" si="221"/>
        <v/>
      </c>
    </row>
    <row r="303" spans="2:8" x14ac:dyDescent="0.25">
      <c r="B303" s="78" t="str">
        <f t="shared" si="218"/>
        <v/>
      </c>
      <c r="C303" s="79"/>
      <c r="D303" s="79"/>
      <c r="E303" s="80"/>
      <c r="F303" s="18" t="str">
        <f t="shared" si="219"/>
        <v/>
      </c>
      <c r="G303" s="18" t="str">
        <f t="shared" si="220"/>
        <v/>
      </c>
      <c r="H303" s="18" t="str">
        <f t="shared" si="221"/>
        <v/>
      </c>
    </row>
    <row r="304" spans="2:8" x14ac:dyDescent="0.25">
      <c r="B304" s="78" t="str">
        <f t="shared" si="218"/>
        <v/>
      </c>
      <c r="C304" s="79"/>
      <c r="D304" s="79"/>
      <c r="E304" s="80"/>
      <c r="F304" s="18" t="str">
        <f t="shared" si="219"/>
        <v/>
      </c>
      <c r="G304" s="18" t="str">
        <f t="shared" si="220"/>
        <v/>
      </c>
      <c r="H304" s="18" t="str">
        <f t="shared" si="221"/>
        <v/>
      </c>
    </row>
    <row r="305" spans="2:8" x14ac:dyDescent="0.25">
      <c r="B305" s="78" t="str">
        <f t="shared" si="218"/>
        <v/>
      </c>
      <c r="C305" s="79"/>
      <c r="D305" s="79"/>
      <c r="E305" s="80"/>
      <c r="F305" s="18" t="str">
        <f t="shared" si="219"/>
        <v/>
      </c>
      <c r="G305" s="18" t="str">
        <f t="shared" si="220"/>
        <v/>
      </c>
      <c r="H305" s="18" t="str">
        <f t="shared" si="221"/>
        <v/>
      </c>
    </row>
    <row r="306" spans="2:8" x14ac:dyDescent="0.25">
      <c r="B306" s="78" t="str">
        <f t="shared" si="218"/>
        <v/>
      </c>
      <c r="C306" s="79"/>
      <c r="D306" s="79"/>
      <c r="E306" s="80"/>
      <c r="F306" s="18" t="str">
        <f t="shared" si="219"/>
        <v/>
      </c>
      <c r="G306" s="18" t="str">
        <f t="shared" si="220"/>
        <v/>
      </c>
      <c r="H306" s="18" t="str">
        <f t="shared" si="221"/>
        <v/>
      </c>
    </row>
    <row r="307" spans="2:8" x14ac:dyDescent="0.25">
      <c r="B307" s="78" t="str">
        <f t="shared" si="218"/>
        <v/>
      </c>
      <c r="C307" s="79"/>
      <c r="D307" s="79"/>
      <c r="E307" s="80"/>
      <c r="F307" s="18" t="str">
        <f t="shared" si="219"/>
        <v/>
      </c>
      <c r="G307" s="18" t="str">
        <f t="shared" si="220"/>
        <v/>
      </c>
      <c r="H307" s="18" t="str">
        <f t="shared" si="221"/>
        <v/>
      </c>
    </row>
    <row r="308" spans="2:8" x14ac:dyDescent="0.25">
      <c r="B308" s="78" t="str">
        <f t="shared" si="218"/>
        <v/>
      </c>
      <c r="C308" s="79"/>
      <c r="D308" s="79"/>
      <c r="E308" s="80"/>
      <c r="F308" s="18" t="str">
        <f t="shared" si="219"/>
        <v/>
      </c>
      <c r="G308" s="18" t="str">
        <f t="shared" si="220"/>
        <v/>
      </c>
      <c r="H308" s="18" t="str">
        <f t="shared" si="221"/>
        <v/>
      </c>
    </row>
    <row r="309" spans="2:8" x14ac:dyDescent="0.25">
      <c r="B309" s="78" t="str">
        <f t="shared" si="218"/>
        <v/>
      </c>
      <c r="C309" s="79"/>
      <c r="D309" s="79"/>
      <c r="E309" s="80"/>
      <c r="F309" s="18" t="str">
        <f t="shared" si="219"/>
        <v/>
      </c>
      <c r="G309" s="18" t="str">
        <f t="shared" si="220"/>
        <v/>
      </c>
      <c r="H309" s="18" t="str">
        <f t="shared" si="221"/>
        <v/>
      </c>
    </row>
    <row r="310" spans="2:8" x14ac:dyDescent="0.25">
      <c r="B310" s="78" t="str">
        <f t="shared" si="218"/>
        <v/>
      </c>
      <c r="C310" s="79"/>
      <c r="D310" s="79"/>
      <c r="E310" s="80"/>
      <c r="F310" s="18" t="str">
        <f t="shared" si="219"/>
        <v/>
      </c>
      <c r="G310" s="18" t="str">
        <f t="shared" si="220"/>
        <v/>
      </c>
      <c r="H310" s="18" t="str">
        <f t="shared" si="221"/>
        <v/>
      </c>
    </row>
    <row r="311" spans="2:8" x14ac:dyDescent="0.25">
      <c r="B311" s="78" t="str">
        <f t="shared" si="218"/>
        <v/>
      </c>
      <c r="C311" s="79"/>
      <c r="D311" s="79"/>
      <c r="E311" s="80"/>
      <c r="F311" s="18" t="str">
        <f t="shared" si="219"/>
        <v/>
      </c>
      <c r="G311" s="18" t="str">
        <f t="shared" si="220"/>
        <v/>
      </c>
      <c r="H311" s="18" t="str">
        <f t="shared" si="221"/>
        <v/>
      </c>
    </row>
    <row r="312" spans="2:8" x14ac:dyDescent="0.25">
      <c r="B312" s="78" t="str">
        <f t="shared" si="218"/>
        <v/>
      </c>
      <c r="C312" s="79"/>
      <c r="D312" s="79"/>
      <c r="E312" s="80"/>
      <c r="F312" s="18" t="str">
        <f t="shared" si="219"/>
        <v/>
      </c>
      <c r="G312" s="18" t="str">
        <f t="shared" si="220"/>
        <v/>
      </c>
      <c r="H312" s="18" t="str">
        <f t="shared" si="221"/>
        <v/>
      </c>
    </row>
    <row r="313" spans="2:8" x14ac:dyDescent="0.25">
      <c r="B313" s="78" t="str">
        <f t="shared" si="218"/>
        <v/>
      </c>
      <c r="C313" s="79"/>
      <c r="D313" s="79"/>
      <c r="E313" s="80"/>
      <c r="F313" s="18" t="str">
        <f t="shared" si="219"/>
        <v/>
      </c>
      <c r="G313" s="18" t="str">
        <f t="shared" si="220"/>
        <v/>
      </c>
      <c r="H313" s="18" t="str">
        <f t="shared" si="221"/>
        <v/>
      </c>
    </row>
    <row r="314" spans="2:8" x14ac:dyDescent="0.25">
      <c r="B314" s="78" t="str">
        <f t="shared" si="218"/>
        <v/>
      </c>
      <c r="C314" s="79"/>
      <c r="D314" s="79"/>
      <c r="E314" s="80"/>
      <c r="F314" s="18" t="str">
        <f t="shared" si="219"/>
        <v/>
      </c>
      <c r="G314" s="18" t="str">
        <f t="shared" si="220"/>
        <v/>
      </c>
      <c r="H314" s="18" t="str">
        <f t="shared" si="221"/>
        <v/>
      </c>
    </row>
    <row r="315" spans="2:8" x14ac:dyDescent="0.25">
      <c r="B315" s="78" t="str">
        <f t="shared" si="218"/>
        <v/>
      </c>
      <c r="C315" s="79"/>
      <c r="D315" s="79"/>
      <c r="E315" s="80"/>
      <c r="F315" s="18" t="str">
        <f t="shared" si="219"/>
        <v/>
      </c>
      <c r="G315" s="18" t="str">
        <f t="shared" si="220"/>
        <v/>
      </c>
      <c r="H315" s="18" t="str">
        <f t="shared" si="221"/>
        <v/>
      </c>
    </row>
    <row r="316" spans="2:8" x14ac:dyDescent="0.25">
      <c r="B316" s="78" t="str">
        <f t="shared" si="218"/>
        <v/>
      </c>
      <c r="C316" s="79"/>
      <c r="D316" s="79"/>
      <c r="E316" s="80"/>
      <c r="F316" s="18" t="str">
        <f t="shared" si="219"/>
        <v/>
      </c>
      <c r="G316" s="18" t="str">
        <f t="shared" si="220"/>
        <v/>
      </c>
      <c r="H316" s="18" t="str">
        <f t="shared" si="221"/>
        <v/>
      </c>
    </row>
    <row r="317" spans="2:8" x14ac:dyDescent="0.25">
      <c r="B317" s="78" t="str">
        <f t="shared" si="218"/>
        <v/>
      </c>
      <c r="C317" s="79"/>
      <c r="D317" s="79"/>
      <c r="E317" s="80"/>
      <c r="F317" s="18" t="str">
        <f t="shared" si="219"/>
        <v/>
      </c>
      <c r="G317" s="18" t="str">
        <f t="shared" si="220"/>
        <v/>
      </c>
      <c r="H317" s="18" t="str">
        <f t="shared" si="221"/>
        <v/>
      </c>
    </row>
    <row r="318" spans="2:8" x14ac:dyDescent="0.25">
      <c r="B318" s="78" t="str">
        <f t="shared" si="218"/>
        <v/>
      </c>
      <c r="C318" s="79"/>
      <c r="D318" s="79"/>
      <c r="E318" s="80"/>
      <c r="F318" s="18" t="str">
        <f t="shared" si="219"/>
        <v/>
      </c>
      <c r="G318" s="18" t="str">
        <f t="shared" si="220"/>
        <v/>
      </c>
      <c r="H318" s="18" t="str">
        <f t="shared" si="221"/>
        <v/>
      </c>
    </row>
    <row r="319" spans="2:8" x14ac:dyDescent="0.25">
      <c r="B319" s="78" t="str">
        <f t="shared" si="218"/>
        <v/>
      </c>
      <c r="C319" s="79"/>
      <c r="D319" s="79"/>
      <c r="E319" s="80"/>
      <c r="F319" s="18" t="str">
        <f t="shared" si="219"/>
        <v/>
      </c>
      <c r="G319" s="18" t="str">
        <f t="shared" si="220"/>
        <v/>
      </c>
      <c r="H319" s="18" t="str">
        <f t="shared" si="221"/>
        <v/>
      </c>
    </row>
    <row r="320" spans="2:8" x14ac:dyDescent="0.25">
      <c r="B320" s="78" t="str">
        <f t="shared" si="218"/>
        <v/>
      </c>
      <c r="C320" s="79"/>
      <c r="D320" s="79"/>
      <c r="E320" s="80"/>
      <c r="F320" s="18" t="str">
        <f t="shared" si="219"/>
        <v/>
      </c>
      <c r="G320" s="18" t="str">
        <f t="shared" si="220"/>
        <v/>
      </c>
      <c r="H320" s="18" t="str">
        <f t="shared" si="221"/>
        <v/>
      </c>
    </row>
    <row r="321" spans="2:8" x14ac:dyDescent="0.25">
      <c r="B321" s="78" t="str">
        <f t="shared" si="218"/>
        <v/>
      </c>
      <c r="C321" s="79"/>
      <c r="D321" s="79"/>
      <c r="E321" s="80"/>
      <c r="F321" s="18" t="str">
        <f t="shared" si="219"/>
        <v/>
      </c>
      <c r="G321" s="18" t="str">
        <f t="shared" si="220"/>
        <v/>
      </c>
      <c r="H321" s="18" t="str">
        <f t="shared" si="221"/>
        <v/>
      </c>
    </row>
    <row r="322" spans="2:8" x14ac:dyDescent="0.25">
      <c r="B322" s="78" t="str">
        <f t="shared" si="218"/>
        <v/>
      </c>
      <c r="C322" s="79"/>
      <c r="D322" s="79"/>
      <c r="E322" s="80"/>
      <c r="F322" s="18" t="str">
        <f t="shared" si="219"/>
        <v/>
      </c>
      <c r="G322" s="18" t="str">
        <f t="shared" si="220"/>
        <v/>
      </c>
      <c r="H322" s="18" t="str">
        <f t="shared" si="221"/>
        <v/>
      </c>
    </row>
    <row r="323" spans="2:8" x14ac:dyDescent="0.25">
      <c r="B323" s="78" t="str">
        <f t="shared" si="218"/>
        <v/>
      </c>
      <c r="C323" s="79"/>
      <c r="D323" s="79"/>
      <c r="E323" s="80"/>
      <c r="F323" s="18" t="str">
        <f t="shared" si="219"/>
        <v/>
      </c>
      <c r="G323" s="18" t="str">
        <f t="shared" si="220"/>
        <v/>
      </c>
      <c r="H323" s="18" t="str">
        <f t="shared" si="221"/>
        <v/>
      </c>
    </row>
    <row r="324" spans="2:8" x14ac:dyDescent="0.25">
      <c r="B324" s="78" t="str">
        <f t="shared" si="218"/>
        <v/>
      </c>
      <c r="C324" s="79"/>
      <c r="D324" s="79"/>
      <c r="E324" s="80"/>
      <c r="F324" s="18" t="str">
        <f t="shared" si="219"/>
        <v/>
      </c>
      <c r="G324" s="18" t="str">
        <f t="shared" si="220"/>
        <v/>
      </c>
      <c r="H324" s="18" t="str">
        <f t="shared" si="221"/>
        <v/>
      </c>
    </row>
    <row r="325" spans="2:8" x14ac:dyDescent="0.25">
      <c r="B325" s="78" t="str">
        <f t="shared" si="218"/>
        <v/>
      </c>
      <c r="C325" s="79"/>
      <c r="D325" s="79"/>
      <c r="E325" s="80"/>
      <c r="F325" s="18" t="str">
        <f t="shared" si="219"/>
        <v/>
      </c>
      <c r="G325" s="18" t="str">
        <f t="shared" si="220"/>
        <v/>
      </c>
      <c r="H325" s="18" t="str">
        <f t="shared" si="221"/>
        <v/>
      </c>
    </row>
    <row r="326" spans="2:8" x14ac:dyDescent="0.25">
      <c r="B326" s="78" t="str">
        <f t="shared" si="218"/>
        <v/>
      </c>
      <c r="C326" s="79"/>
      <c r="D326" s="79"/>
      <c r="E326" s="80"/>
      <c r="F326" s="18" t="str">
        <f t="shared" si="219"/>
        <v/>
      </c>
      <c r="G326" s="18" t="str">
        <f t="shared" si="220"/>
        <v/>
      </c>
      <c r="H326" s="18" t="str">
        <f t="shared" si="221"/>
        <v/>
      </c>
    </row>
    <row r="327" spans="2:8" x14ac:dyDescent="0.25">
      <c r="B327" s="78" t="str">
        <f t="shared" si="218"/>
        <v/>
      </c>
      <c r="C327" s="79"/>
      <c r="D327" s="79"/>
      <c r="E327" s="80"/>
      <c r="F327" s="18" t="str">
        <f t="shared" si="219"/>
        <v/>
      </c>
      <c r="G327" s="18" t="str">
        <f t="shared" si="220"/>
        <v/>
      </c>
      <c r="H327" s="18" t="str">
        <f t="shared" si="221"/>
        <v/>
      </c>
    </row>
    <row r="328" spans="2:8" x14ac:dyDescent="0.25">
      <c r="B328" s="78" t="str">
        <f t="shared" si="218"/>
        <v/>
      </c>
      <c r="C328" s="79"/>
      <c r="D328" s="79"/>
      <c r="E328" s="80"/>
      <c r="F328" s="18" t="str">
        <f t="shared" si="219"/>
        <v/>
      </c>
      <c r="G328" s="18" t="str">
        <f t="shared" si="220"/>
        <v/>
      </c>
      <c r="H328" s="18" t="str">
        <f t="shared" si="221"/>
        <v/>
      </c>
    </row>
    <row r="329" spans="2:8" x14ac:dyDescent="0.25">
      <c r="B329" s="78" t="str">
        <f t="shared" si="218"/>
        <v/>
      </c>
      <c r="C329" s="79"/>
      <c r="D329" s="79"/>
      <c r="E329" s="80"/>
      <c r="F329" s="18" t="str">
        <f t="shared" si="219"/>
        <v/>
      </c>
      <c r="G329" s="18" t="str">
        <f t="shared" si="220"/>
        <v/>
      </c>
      <c r="H329" s="18" t="str">
        <f t="shared" si="221"/>
        <v/>
      </c>
    </row>
    <row r="330" spans="2:8" x14ac:dyDescent="0.25">
      <c r="B330" s="78" t="str">
        <f t="shared" si="218"/>
        <v/>
      </c>
      <c r="C330" s="79"/>
      <c r="D330" s="79"/>
      <c r="E330" s="80"/>
      <c r="F330" s="18" t="str">
        <f t="shared" si="219"/>
        <v/>
      </c>
      <c r="G330" s="18" t="str">
        <f t="shared" si="220"/>
        <v/>
      </c>
      <c r="H330" s="18" t="str">
        <f t="shared" si="221"/>
        <v/>
      </c>
    </row>
    <row r="331" spans="2:8" x14ac:dyDescent="0.25">
      <c r="B331" s="78" t="str">
        <f t="shared" si="218"/>
        <v/>
      </c>
      <c r="C331" s="79"/>
      <c r="D331" s="79"/>
      <c r="E331" s="80"/>
      <c r="F331" s="18" t="str">
        <f t="shared" si="219"/>
        <v/>
      </c>
      <c r="G331" s="18" t="str">
        <f t="shared" si="220"/>
        <v/>
      </c>
      <c r="H331" s="18" t="str">
        <f t="shared" si="221"/>
        <v/>
      </c>
    </row>
    <row r="332" spans="2:8" x14ac:dyDescent="0.25">
      <c r="B332" s="78" t="str">
        <f t="shared" si="218"/>
        <v/>
      </c>
      <c r="C332" s="79"/>
      <c r="D332" s="79"/>
      <c r="E332" s="80"/>
      <c r="F332" s="18" t="str">
        <f t="shared" si="219"/>
        <v/>
      </c>
      <c r="G332" s="18" t="str">
        <f t="shared" si="220"/>
        <v/>
      </c>
      <c r="H332" s="18" t="str">
        <f t="shared" si="221"/>
        <v/>
      </c>
    </row>
    <row r="333" spans="2:8" x14ac:dyDescent="0.25">
      <c r="B333" s="78" t="str">
        <f t="shared" si="218"/>
        <v/>
      </c>
      <c r="C333" s="79"/>
      <c r="D333" s="79"/>
      <c r="E333" s="80"/>
      <c r="F333" s="18" t="str">
        <f t="shared" si="219"/>
        <v/>
      </c>
      <c r="G333" s="18" t="str">
        <f t="shared" si="220"/>
        <v/>
      </c>
      <c r="H333" s="18" t="str">
        <f t="shared" si="221"/>
        <v/>
      </c>
    </row>
    <row r="334" spans="2:8" x14ac:dyDescent="0.25">
      <c r="B334" s="78" t="str">
        <f t="shared" si="218"/>
        <v/>
      </c>
      <c r="C334" s="79"/>
      <c r="D334" s="79"/>
      <c r="E334" s="80"/>
      <c r="F334" s="18" t="str">
        <f t="shared" si="219"/>
        <v/>
      </c>
      <c r="G334" s="18" t="str">
        <f t="shared" si="220"/>
        <v/>
      </c>
      <c r="H334" s="18" t="str">
        <f t="shared" si="221"/>
        <v/>
      </c>
    </row>
    <row r="335" spans="2:8" x14ac:dyDescent="0.25">
      <c r="B335" s="78" t="str">
        <f t="shared" si="218"/>
        <v/>
      </c>
      <c r="C335" s="79"/>
      <c r="D335" s="79"/>
      <c r="E335" s="80"/>
      <c r="F335" s="18" t="str">
        <f t="shared" si="219"/>
        <v/>
      </c>
      <c r="G335" s="18" t="str">
        <f t="shared" si="220"/>
        <v/>
      </c>
      <c r="H335" s="18" t="str">
        <f t="shared" si="221"/>
        <v/>
      </c>
    </row>
    <row r="336" spans="2:8" x14ac:dyDescent="0.25">
      <c r="B336" s="78" t="str">
        <f t="shared" si="218"/>
        <v/>
      </c>
      <c r="C336" s="79"/>
      <c r="D336" s="79"/>
      <c r="E336" s="80"/>
      <c r="F336" s="18" t="str">
        <f t="shared" si="219"/>
        <v/>
      </c>
      <c r="G336" s="18" t="str">
        <f t="shared" si="220"/>
        <v/>
      </c>
      <c r="H336" s="18" t="str">
        <f t="shared" si="221"/>
        <v/>
      </c>
    </row>
    <row r="337" spans="2:8" x14ac:dyDescent="0.25">
      <c r="B337" s="78" t="str">
        <f t="shared" si="218"/>
        <v/>
      </c>
      <c r="C337" s="79"/>
      <c r="D337" s="79"/>
      <c r="E337" s="80"/>
      <c r="F337" s="18" t="str">
        <f t="shared" si="219"/>
        <v/>
      </c>
      <c r="G337" s="18" t="str">
        <f t="shared" si="220"/>
        <v/>
      </c>
      <c r="H337" s="18" t="str">
        <f t="shared" si="221"/>
        <v/>
      </c>
    </row>
    <row r="338" spans="2:8" x14ac:dyDescent="0.25">
      <c r="B338" s="78" t="str">
        <f t="shared" si="218"/>
        <v/>
      </c>
      <c r="C338" s="79"/>
      <c r="D338" s="79"/>
      <c r="E338" s="80"/>
      <c r="F338" s="18" t="str">
        <f t="shared" si="219"/>
        <v/>
      </c>
      <c r="G338" s="18" t="str">
        <f t="shared" si="220"/>
        <v/>
      </c>
      <c r="H338" s="18" t="str">
        <f t="shared" si="221"/>
        <v/>
      </c>
    </row>
    <row r="339" spans="2:8" x14ac:dyDescent="0.25">
      <c r="B339" s="78" t="str">
        <f t="shared" si="218"/>
        <v/>
      </c>
      <c r="C339" s="79"/>
      <c r="D339" s="79"/>
      <c r="E339" s="80"/>
      <c r="F339" s="18" t="str">
        <f t="shared" si="219"/>
        <v/>
      </c>
      <c r="G339" s="18" t="str">
        <f t="shared" si="220"/>
        <v/>
      </c>
      <c r="H339" s="18" t="str">
        <f t="shared" si="221"/>
        <v/>
      </c>
    </row>
    <row r="340" spans="2:8" x14ac:dyDescent="0.25">
      <c r="B340" s="78" t="str">
        <f t="shared" si="218"/>
        <v/>
      </c>
      <c r="C340" s="79"/>
      <c r="D340" s="79"/>
      <c r="E340" s="80"/>
      <c r="F340" s="18" t="str">
        <f t="shared" si="219"/>
        <v/>
      </c>
      <c r="G340" s="18" t="str">
        <f t="shared" si="220"/>
        <v/>
      </c>
      <c r="H340" s="18" t="str">
        <f t="shared" si="221"/>
        <v/>
      </c>
    </row>
    <row r="341" spans="2:8" x14ac:dyDescent="0.25">
      <c r="B341" s="78" t="str">
        <f t="shared" si="218"/>
        <v/>
      </c>
      <c r="C341" s="79"/>
      <c r="D341" s="79"/>
      <c r="E341" s="80"/>
      <c r="F341" s="18" t="str">
        <f t="shared" si="219"/>
        <v/>
      </c>
      <c r="G341" s="18" t="str">
        <f t="shared" si="220"/>
        <v/>
      </c>
      <c r="H341" s="18" t="str">
        <f t="shared" si="221"/>
        <v/>
      </c>
    </row>
    <row r="342" spans="2:8" x14ac:dyDescent="0.25">
      <c r="B342" s="78" t="str">
        <f t="shared" si="218"/>
        <v/>
      </c>
      <c r="C342" s="79"/>
      <c r="D342" s="79"/>
      <c r="E342" s="80"/>
      <c r="F342" s="18" t="str">
        <f t="shared" si="219"/>
        <v/>
      </c>
      <c r="G342" s="18" t="str">
        <f t="shared" si="220"/>
        <v/>
      </c>
      <c r="H342" s="18" t="str">
        <f t="shared" si="221"/>
        <v/>
      </c>
    </row>
    <row r="343" spans="2:8" x14ac:dyDescent="0.25">
      <c r="B343" s="78" t="str">
        <f t="shared" si="218"/>
        <v/>
      </c>
      <c r="C343" s="79"/>
      <c r="D343" s="79"/>
      <c r="E343" s="80"/>
      <c r="F343" s="18" t="str">
        <f t="shared" si="219"/>
        <v/>
      </c>
      <c r="G343" s="18" t="str">
        <f t="shared" si="220"/>
        <v/>
      </c>
      <c r="H343" s="18" t="str">
        <f t="shared" si="221"/>
        <v/>
      </c>
    </row>
    <row r="344" spans="2:8" x14ac:dyDescent="0.25">
      <c r="B344" s="78" t="str">
        <f t="shared" si="218"/>
        <v/>
      </c>
      <c r="C344" s="79"/>
      <c r="D344" s="79"/>
      <c r="E344" s="80"/>
      <c r="F344" s="18" t="str">
        <f t="shared" si="219"/>
        <v/>
      </c>
      <c r="G344" s="18" t="str">
        <f t="shared" si="220"/>
        <v/>
      </c>
      <c r="H344" s="18" t="str">
        <f t="shared" si="221"/>
        <v/>
      </c>
    </row>
    <row r="345" spans="2:8" x14ac:dyDescent="0.25">
      <c r="B345" s="78" t="str">
        <f t="shared" si="218"/>
        <v/>
      </c>
      <c r="C345" s="79"/>
      <c r="D345" s="79"/>
      <c r="E345" s="80"/>
      <c r="F345" s="18" t="str">
        <f t="shared" si="219"/>
        <v/>
      </c>
      <c r="G345" s="18" t="str">
        <f t="shared" si="220"/>
        <v/>
      </c>
      <c r="H345" s="18" t="str">
        <f t="shared" si="221"/>
        <v/>
      </c>
    </row>
    <row r="346" spans="2:8" x14ac:dyDescent="0.25">
      <c r="B346" s="78" t="str">
        <f t="shared" si="218"/>
        <v/>
      </c>
      <c r="C346" s="79"/>
      <c r="D346" s="79"/>
      <c r="E346" s="80"/>
      <c r="F346" s="18" t="str">
        <f t="shared" si="219"/>
        <v/>
      </c>
      <c r="G346" s="18" t="str">
        <f t="shared" si="220"/>
        <v/>
      </c>
      <c r="H346" s="18" t="str">
        <f t="shared" si="221"/>
        <v/>
      </c>
    </row>
    <row r="347" spans="2:8" x14ac:dyDescent="0.25">
      <c r="B347" s="78" t="str">
        <f t="shared" si="218"/>
        <v/>
      </c>
      <c r="C347" s="79"/>
      <c r="D347" s="79"/>
      <c r="E347" s="80"/>
      <c r="F347" s="18" t="str">
        <f t="shared" si="219"/>
        <v/>
      </c>
      <c r="G347" s="18" t="str">
        <f t="shared" si="220"/>
        <v/>
      </c>
      <c r="H347" s="18" t="str">
        <f t="shared" si="221"/>
        <v/>
      </c>
    </row>
    <row r="348" spans="2:8" x14ac:dyDescent="0.25">
      <c r="B348" s="78" t="str">
        <f t="shared" si="218"/>
        <v/>
      </c>
      <c r="C348" s="79"/>
      <c r="D348" s="79"/>
      <c r="E348" s="80"/>
      <c r="F348" s="18" t="str">
        <f t="shared" si="219"/>
        <v/>
      </c>
      <c r="G348" s="18" t="str">
        <f t="shared" si="220"/>
        <v/>
      </c>
      <c r="H348" s="18" t="str">
        <f t="shared" si="221"/>
        <v/>
      </c>
    </row>
    <row r="349" spans="2:8" x14ac:dyDescent="0.25">
      <c r="B349" s="78" t="str">
        <f t="shared" si="218"/>
        <v/>
      </c>
      <c r="C349" s="79"/>
      <c r="D349" s="79"/>
      <c r="E349" s="80"/>
      <c r="F349" s="18" t="str">
        <f t="shared" si="219"/>
        <v/>
      </c>
      <c r="G349" s="18" t="str">
        <f t="shared" si="220"/>
        <v/>
      </c>
      <c r="H349" s="18" t="str">
        <f t="shared" si="221"/>
        <v/>
      </c>
    </row>
    <row r="350" spans="2:8" x14ac:dyDescent="0.25">
      <c r="B350" s="78" t="str">
        <f t="shared" si="218"/>
        <v/>
      </c>
      <c r="C350" s="79"/>
      <c r="D350" s="79"/>
      <c r="E350" s="80"/>
      <c r="F350" s="18" t="str">
        <f t="shared" si="219"/>
        <v/>
      </c>
      <c r="G350" s="18" t="str">
        <f t="shared" si="220"/>
        <v/>
      </c>
      <c r="H350" s="18" t="str">
        <f t="shared" si="221"/>
        <v/>
      </c>
    </row>
    <row r="351" spans="2:8" x14ac:dyDescent="0.25">
      <c r="B351" s="78" t="str">
        <f t="shared" si="218"/>
        <v/>
      </c>
      <c r="C351" s="79"/>
      <c r="D351" s="79"/>
      <c r="E351" s="80"/>
      <c r="F351" s="18" t="str">
        <f t="shared" si="219"/>
        <v/>
      </c>
      <c r="G351" s="18" t="str">
        <f t="shared" si="220"/>
        <v/>
      </c>
      <c r="H351" s="18" t="str">
        <f t="shared" si="221"/>
        <v/>
      </c>
    </row>
    <row r="352" spans="2:8" x14ac:dyDescent="0.25">
      <c r="B352" s="78" t="str">
        <f t="shared" si="218"/>
        <v/>
      </c>
      <c r="C352" s="79"/>
      <c r="D352" s="79"/>
      <c r="E352" s="80"/>
      <c r="F352" s="18" t="str">
        <f t="shared" si="219"/>
        <v/>
      </c>
      <c r="G352" s="18" t="str">
        <f t="shared" si="220"/>
        <v/>
      </c>
      <c r="H352" s="18" t="str">
        <f t="shared" si="221"/>
        <v/>
      </c>
    </row>
    <row r="353" spans="2:8" x14ac:dyDescent="0.25">
      <c r="B353" s="78" t="str">
        <f t="shared" si="218"/>
        <v/>
      </c>
      <c r="C353" s="79"/>
      <c r="D353" s="79"/>
      <c r="E353" s="80"/>
      <c r="F353" s="18" t="str">
        <f t="shared" si="219"/>
        <v/>
      </c>
      <c r="G353" s="18" t="str">
        <f t="shared" si="220"/>
        <v/>
      </c>
      <c r="H353" s="18" t="str">
        <f t="shared" si="221"/>
        <v/>
      </c>
    </row>
    <row r="354" spans="2:8" x14ac:dyDescent="0.25">
      <c r="B354" s="78" t="str">
        <f t="shared" si="218"/>
        <v/>
      </c>
      <c r="C354" s="79"/>
      <c r="D354" s="79"/>
      <c r="E354" s="80"/>
      <c r="F354" s="18" t="str">
        <f t="shared" si="219"/>
        <v/>
      </c>
      <c r="G354" s="18" t="str">
        <f t="shared" si="220"/>
        <v/>
      </c>
      <c r="H354" s="18" t="str">
        <f t="shared" si="221"/>
        <v/>
      </c>
    </row>
    <row r="355" spans="2:8" x14ac:dyDescent="0.25">
      <c r="B355" s="78" t="str">
        <f t="shared" si="218"/>
        <v/>
      </c>
      <c r="C355" s="79"/>
      <c r="D355" s="79"/>
      <c r="E355" s="80"/>
      <c r="F355" s="18" t="str">
        <f t="shared" si="219"/>
        <v/>
      </c>
      <c r="G355" s="18" t="str">
        <f t="shared" si="220"/>
        <v/>
      </c>
      <c r="H355" s="18" t="str">
        <f t="shared" si="221"/>
        <v/>
      </c>
    </row>
    <row r="356" spans="2:8" x14ac:dyDescent="0.25">
      <c r="B356" s="78" t="str">
        <f t="shared" ref="B356:B419" si="222">IF(K334="","",K334)</f>
        <v/>
      </c>
      <c r="C356" s="79"/>
      <c r="D356" s="79"/>
      <c r="E356" s="80"/>
      <c r="F356" s="18" t="str">
        <f t="shared" ref="F356:F419" si="223">IF(L334="","",L334)</f>
        <v/>
      </c>
      <c r="G356" s="18" t="str">
        <f t="shared" ref="G356:G419" si="224">IF(M334="","",M334)</f>
        <v/>
      </c>
      <c r="H356" s="18" t="str">
        <f t="shared" ref="H356:H419" si="225">IF(N334="","",N334)</f>
        <v/>
      </c>
    </row>
    <row r="357" spans="2:8" x14ac:dyDescent="0.25">
      <c r="B357" s="78" t="str">
        <f t="shared" si="222"/>
        <v/>
      </c>
      <c r="C357" s="79"/>
      <c r="D357" s="79"/>
      <c r="E357" s="80"/>
      <c r="F357" s="18" t="str">
        <f t="shared" si="223"/>
        <v/>
      </c>
      <c r="G357" s="18" t="str">
        <f t="shared" si="224"/>
        <v/>
      </c>
      <c r="H357" s="18" t="str">
        <f t="shared" si="225"/>
        <v/>
      </c>
    </row>
    <row r="358" spans="2:8" x14ac:dyDescent="0.25">
      <c r="B358" s="78" t="str">
        <f t="shared" si="222"/>
        <v/>
      </c>
      <c r="C358" s="79"/>
      <c r="D358" s="79"/>
      <c r="E358" s="80"/>
      <c r="F358" s="18" t="str">
        <f t="shared" si="223"/>
        <v/>
      </c>
      <c r="G358" s="18" t="str">
        <f t="shared" si="224"/>
        <v/>
      </c>
      <c r="H358" s="18" t="str">
        <f t="shared" si="225"/>
        <v/>
      </c>
    </row>
    <row r="359" spans="2:8" x14ac:dyDescent="0.25">
      <c r="B359" s="78" t="str">
        <f t="shared" si="222"/>
        <v/>
      </c>
      <c r="C359" s="79"/>
      <c r="D359" s="79"/>
      <c r="E359" s="80"/>
      <c r="F359" s="18" t="str">
        <f t="shared" si="223"/>
        <v/>
      </c>
      <c r="G359" s="18" t="str">
        <f t="shared" si="224"/>
        <v/>
      </c>
      <c r="H359" s="18" t="str">
        <f t="shared" si="225"/>
        <v/>
      </c>
    </row>
    <row r="360" spans="2:8" x14ac:dyDescent="0.25">
      <c r="B360" s="78" t="str">
        <f t="shared" si="222"/>
        <v/>
      </c>
      <c r="C360" s="79"/>
      <c r="D360" s="79"/>
      <c r="E360" s="80"/>
      <c r="F360" s="18" t="str">
        <f t="shared" si="223"/>
        <v/>
      </c>
      <c r="G360" s="18" t="str">
        <f t="shared" si="224"/>
        <v/>
      </c>
      <c r="H360" s="18" t="str">
        <f t="shared" si="225"/>
        <v/>
      </c>
    </row>
    <row r="361" spans="2:8" x14ac:dyDescent="0.25">
      <c r="B361" s="78" t="str">
        <f t="shared" si="222"/>
        <v/>
      </c>
      <c r="C361" s="79"/>
      <c r="D361" s="79"/>
      <c r="E361" s="80"/>
      <c r="F361" s="18" t="str">
        <f t="shared" si="223"/>
        <v/>
      </c>
      <c r="G361" s="18" t="str">
        <f t="shared" si="224"/>
        <v/>
      </c>
      <c r="H361" s="18" t="str">
        <f t="shared" si="225"/>
        <v/>
      </c>
    </row>
    <row r="362" spans="2:8" x14ac:dyDescent="0.25">
      <c r="B362" s="78" t="str">
        <f t="shared" si="222"/>
        <v/>
      </c>
      <c r="C362" s="79"/>
      <c r="D362" s="79"/>
      <c r="E362" s="80"/>
      <c r="F362" s="18" t="str">
        <f t="shared" si="223"/>
        <v/>
      </c>
      <c r="G362" s="18" t="str">
        <f t="shared" si="224"/>
        <v/>
      </c>
      <c r="H362" s="18" t="str">
        <f t="shared" si="225"/>
        <v/>
      </c>
    </row>
    <row r="363" spans="2:8" x14ac:dyDescent="0.25">
      <c r="B363" s="78" t="str">
        <f t="shared" si="222"/>
        <v/>
      </c>
      <c r="C363" s="79"/>
      <c r="D363" s="79"/>
      <c r="E363" s="80"/>
      <c r="F363" s="18" t="str">
        <f t="shared" si="223"/>
        <v/>
      </c>
      <c r="G363" s="18" t="str">
        <f t="shared" si="224"/>
        <v/>
      </c>
      <c r="H363" s="18" t="str">
        <f t="shared" si="225"/>
        <v/>
      </c>
    </row>
    <row r="364" spans="2:8" x14ac:dyDescent="0.25">
      <c r="B364" s="78" t="str">
        <f t="shared" si="222"/>
        <v/>
      </c>
      <c r="C364" s="79"/>
      <c r="D364" s="79"/>
      <c r="E364" s="80"/>
      <c r="F364" s="18" t="str">
        <f t="shared" si="223"/>
        <v/>
      </c>
      <c r="G364" s="18" t="str">
        <f t="shared" si="224"/>
        <v/>
      </c>
      <c r="H364" s="18" t="str">
        <f t="shared" si="225"/>
        <v/>
      </c>
    </row>
    <row r="365" spans="2:8" x14ac:dyDescent="0.25">
      <c r="B365" s="78" t="str">
        <f t="shared" si="222"/>
        <v/>
      </c>
      <c r="C365" s="79"/>
      <c r="D365" s="79"/>
      <c r="E365" s="80"/>
      <c r="F365" s="18" t="str">
        <f t="shared" si="223"/>
        <v/>
      </c>
      <c r="G365" s="18" t="str">
        <f t="shared" si="224"/>
        <v/>
      </c>
      <c r="H365" s="18" t="str">
        <f t="shared" si="225"/>
        <v/>
      </c>
    </row>
    <row r="366" spans="2:8" x14ac:dyDescent="0.25">
      <c r="B366" s="78" t="str">
        <f t="shared" si="222"/>
        <v/>
      </c>
      <c r="C366" s="79"/>
      <c r="D366" s="79"/>
      <c r="E366" s="80"/>
      <c r="F366" s="18" t="str">
        <f t="shared" si="223"/>
        <v/>
      </c>
      <c r="G366" s="18" t="str">
        <f t="shared" si="224"/>
        <v/>
      </c>
      <c r="H366" s="18" t="str">
        <f t="shared" si="225"/>
        <v/>
      </c>
    </row>
    <row r="367" spans="2:8" x14ac:dyDescent="0.25">
      <c r="B367" s="78" t="str">
        <f t="shared" si="222"/>
        <v/>
      </c>
      <c r="C367" s="79"/>
      <c r="D367" s="79"/>
      <c r="E367" s="80"/>
      <c r="F367" s="18" t="str">
        <f t="shared" si="223"/>
        <v/>
      </c>
      <c r="G367" s="18" t="str">
        <f t="shared" si="224"/>
        <v/>
      </c>
      <c r="H367" s="18" t="str">
        <f t="shared" si="225"/>
        <v/>
      </c>
    </row>
    <row r="368" spans="2:8" x14ac:dyDescent="0.25">
      <c r="B368" s="78" t="str">
        <f t="shared" si="222"/>
        <v/>
      </c>
      <c r="C368" s="79"/>
      <c r="D368" s="79"/>
      <c r="E368" s="80"/>
      <c r="F368" s="18" t="str">
        <f t="shared" si="223"/>
        <v/>
      </c>
      <c r="G368" s="18" t="str">
        <f t="shared" si="224"/>
        <v/>
      </c>
      <c r="H368" s="18" t="str">
        <f t="shared" si="225"/>
        <v/>
      </c>
    </row>
    <row r="369" spans="2:8" x14ac:dyDescent="0.25">
      <c r="B369" s="78" t="str">
        <f t="shared" si="222"/>
        <v/>
      </c>
      <c r="C369" s="79"/>
      <c r="D369" s="79"/>
      <c r="E369" s="80"/>
      <c r="F369" s="18" t="str">
        <f t="shared" si="223"/>
        <v/>
      </c>
      <c r="G369" s="18" t="str">
        <f t="shared" si="224"/>
        <v/>
      </c>
      <c r="H369" s="18" t="str">
        <f t="shared" si="225"/>
        <v/>
      </c>
    </row>
    <row r="370" spans="2:8" x14ac:dyDescent="0.25">
      <c r="B370" s="78" t="str">
        <f t="shared" si="222"/>
        <v/>
      </c>
      <c r="C370" s="79"/>
      <c r="D370" s="79"/>
      <c r="E370" s="80"/>
      <c r="F370" s="18" t="str">
        <f t="shared" si="223"/>
        <v/>
      </c>
      <c r="G370" s="18" t="str">
        <f t="shared" si="224"/>
        <v/>
      </c>
      <c r="H370" s="18" t="str">
        <f t="shared" si="225"/>
        <v/>
      </c>
    </row>
    <row r="371" spans="2:8" x14ac:dyDescent="0.25">
      <c r="B371" s="78" t="str">
        <f t="shared" si="222"/>
        <v/>
      </c>
      <c r="C371" s="79"/>
      <c r="D371" s="79"/>
      <c r="E371" s="80"/>
      <c r="F371" s="18" t="str">
        <f t="shared" si="223"/>
        <v/>
      </c>
      <c r="G371" s="18" t="str">
        <f t="shared" si="224"/>
        <v/>
      </c>
      <c r="H371" s="18" t="str">
        <f t="shared" si="225"/>
        <v/>
      </c>
    </row>
    <row r="372" spans="2:8" x14ac:dyDescent="0.25">
      <c r="B372" s="78" t="str">
        <f t="shared" si="222"/>
        <v/>
      </c>
      <c r="C372" s="79"/>
      <c r="D372" s="79"/>
      <c r="E372" s="80"/>
      <c r="F372" s="18" t="str">
        <f t="shared" si="223"/>
        <v/>
      </c>
      <c r="G372" s="18" t="str">
        <f t="shared" si="224"/>
        <v/>
      </c>
      <c r="H372" s="18" t="str">
        <f t="shared" si="225"/>
        <v/>
      </c>
    </row>
    <row r="373" spans="2:8" x14ac:dyDescent="0.25">
      <c r="B373" s="78" t="str">
        <f t="shared" si="222"/>
        <v/>
      </c>
      <c r="C373" s="79"/>
      <c r="D373" s="79"/>
      <c r="E373" s="80"/>
      <c r="F373" s="18" t="str">
        <f t="shared" si="223"/>
        <v/>
      </c>
      <c r="G373" s="18" t="str">
        <f t="shared" si="224"/>
        <v/>
      </c>
      <c r="H373" s="18" t="str">
        <f t="shared" si="225"/>
        <v/>
      </c>
    </row>
    <row r="374" spans="2:8" x14ac:dyDescent="0.25">
      <c r="B374" s="78" t="str">
        <f t="shared" si="222"/>
        <v/>
      </c>
      <c r="C374" s="79"/>
      <c r="D374" s="79"/>
      <c r="E374" s="80"/>
      <c r="F374" s="18" t="str">
        <f t="shared" si="223"/>
        <v/>
      </c>
      <c r="G374" s="18" t="str">
        <f t="shared" si="224"/>
        <v/>
      </c>
      <c r="H374" s="18" t="str">
        <f t="shared" si="225"/>
        <v/>
      </c>
    </row>
    <row r="375" spans="2:8" x14ac:dyDescent="0.25">
      <c r="B375" s="78" t="str">
        <f t="shared" si="222"/>
        <v/>
      </c>
      <c r="C375" s="79"/>
      <c r="D375" s="79"/>
      <c r="E375" s="80"/>
      <c r="F375" s="18" t="str">
        <f t="shared" si="223"/>
        <v/>
      </c>
      <c r="G375" s="18" t="str">
        <f t="shared" si="224"/>
        <v/>
      </c>
      <c r="H375" s="18" t="str">
        <f t="shared" si="225"/>
        <v/>
      </c>
    </row>
    <row r="376" spans="2:8" x14ac:dyDescent="0.25">
      <c r="B376" s="78" t="str">
        <f t="shared" si="222"/>
        <v/>
      </c>
      <c r="C376" s="79"/>
      <c r="D376" s="79"/>
      <c r="E376" s="80"/>
      <c r="F376" s="18" t="str">
        <f t="shared" si="223"/>
        <v/>
      </c>
      <c r="G376" s="18" t="str">
        <f t="shared" si="224"/>
        <v/>
      </c>
      <c r="H376" s="18" t="str">
        <f t="shared" si="225"/>
        <v/>
      </c>
    </row>
    <row r="377" spans="2:8" x14ac:dyDescent="0.25">
      <c r="B377" s="78" t="str">
        <f t="shared" si="222"/>
        <v/>
      </c>
      <c r="C377" s="79"/>
      <c r="D377" s="79"/>
      <c r="E377" s="80"/>
      <c r="F377" s="18" t="str">
        <f t="shared" si="223"/>
        <v/>
      </c>
      <c r="G377" s="18" t="str">
        <f t="shared" si="224"/>
        <v/>
      </c>
      <c r="H377" s="18" t="str">
        <f t="shared" si="225"/>
        <v/>
      </c>
    </row>
    <row r="378" spans="2:8" x14ac:dyDescent="0.25">
      <c r="B378" s="78" t="str">
        <f t="shared" si="222"/>
        <v/>
      </c>
      <c r="C378" s="79"/>
      <c r="D378" s="79"/>
      <c r="E378" s="80"/>
      <c r="F378" s="18" t="str">
        <f t="shared" si="223"/>
        <v/>
      </c>
      <c r="G378" s="18" t="str">
        <f t="shared" si="224"/>
        <v/>
      </c>
      <c r="H378" s="18" t="str">
        <f t="shared" si="225"/>
        <v/>
      </c>
    </row>
    <row r="379" spans="2:8" x14ac:dyDescent="0.25">
      <c r="B379" s="78" t="str">
        <f t="shared" si="222"/>
        <v/>
      </c>
      <c r="C379" s="79"/>
      <c r="D379" s="79"/>
      <c r="E379" s="80"/>
      <c r="F379" s="18" t="str">
        <f t="shared" si="223"/>
        <v/>
      </c>
      <c r="G379" s="18" t="str">
        <f t="shared" si="224"/>
        <v/>
      </c>
      <c r="H379" s="18" t="str">
        <f t="shared" si="225"/>
        <v/>
      </c>
    </row>
    <row r="380" spans="2:8" x14ac:dyDescent="0.25">
      <c r="B380" s="78" t="str">
        <f t="shared" si="222"/>
        <v/>
      </c>
      <c r="C380" s="79"/>
      <c r="D380" s="79"/>
      <c r="E380" s="80"/>
      <c r="F380" s="18" t="str">
        <f t="shared" si="223"/>
        <v/>
      </c>
      <c r="G380" s="18" t="str">
        <f t="shared" si="224"/>
        <v/>
      </c>
      <c r="H380" s="18" t="str">
        <f t="shared" si="225"/>
        <v/>
      </c>
    </row>
    <row r="381" spans="2:8" x14ac:dyDescent="0.25">
      <c r="B381" s="78" t="str">
        <f t="shared" si="222"/>
        <v/>
      </c>
      <c r="C381" s="79"/>
      <c r="D381" s="79"/>
      <c r="E381" s="80"/>
      <c r="F381" s="18" t="str">
        <f t="shared" si="223"/>
        <v/>
      </c>
      <c r="G381" s="18" t="str">
        <f t="shared" si="224"/>
        <v/>
      </c>
      <c r="H381" s="18" t="str">
        <f t="shared" si="225"/>
        <v/>
      </c>
    </row>
    <row r="382" spans="2:8" x14ac:dyDescent="0.25">
      <c r="B382" s="78" t="str">
        <f t="shared" si="222"/>
        <v/>
      </c>
      <c r="C382" s="79"/>
      <c r="D382" s="79"/>
      <c r="E382" s="80"/>
      <c r="F382" s="18" t="str">
        <f t="shared" si="223"/>
        <v/>
      </c>
      <c r="G382" s="18" t="str">
        <f t="shared" si="224"/>
        <v/>
      </c>
      <c r="H382" s="18" t="str">
        <f t="shared" si="225"/>
        <v/>
      </c>
    </row>
    <row r="383" spans="2:8" x14ac:dyDescent="0.25">
      <c r="B383" s="78" t="str">
        <f t="shared" si="222"/>
        <v/>
      </c>
      <c r="C383" s="79"/>
      <c r="D383" s="79"/>
      <c r="E383" s="80"/>
      <c r="F383" s="18" t="str">
        <f t="shared" si="223"/>
        <v/>
      </c>
      <c r="G383" s="18" t="str">
        <f t="shared" si="224"/>
        <v/>
      </c>
      <c r="H383" s="18" t="str">
        <f t="shared" si="225"/>
        <v/>
      </c>
    </row>
    <row r="384" spans="2:8" x14ac:dyDescent="0.25">
      <c r="B384" s="78" t="str">
        <f t="shared" si="222"/>
        <v/>
      </c>
      <c r="C384" s="79"/>
      <c r="D384" s="79"/>
      <c r="E384" s="80"/>
      <c r="F384" s="18" t="str">
        <f t="shared" si="223"/>
        <v/>
      </c>
      <c r="G384" s="18" t="str">
        <f t="shared" si="224"/>
        <v/>
      </c>
      <c r="H384" s="18" t="str">
        <f t="shared" si="225"/>
        <v/>
      </c>
    </row>
    <row r="385" spans="2:8" x14ac:dyDescent="0.25">
      <c r="B385" s="78" t="str">
        <f t="shared" si="222"/>
        <v/>
      </c>
      <c r="C385" s="79"/>
      <c r="D385" s="79"/>
      <c r="E385" s="80"/>
      <c r="F385" s="18" t="str">
        <f t="shared" si="223"/>
        <v/>
      </c>
      <c r="G385" s="18" t="str">
        <f t="shared" si="224"/>
        <v/>
      </c>
      <c r="H385" s="18" t="str">
        <f t="shared" si="225"/>
        <v/>
      </c>
    </row>
    <row r="386" spans="2:8" x14ac:dyDescent="0.25">
      <c r="B386" s="78" t="str">
        <f t="shared" si="222"/>
        <v/>
      </c>
      <c r="C386" s="79"/>
      <c r="D386" s="79"/>
      <c r="E386" s="80"/>
      <c r="F386" s="18" t="str">
        <f t="shared" si="223"/>
        <v/>
      </c>
      <c r="G386" s="18" t="str">
        <f t="shared" si="224"/>
        <v/>
      </c>
      <c r="H386" s="18" t="str">
        <f t="shared" si="225"/>
        <v/>
      </c>
    </row>
    <row r="387" spans="2:8" x14ac:dyDescent="0.25">
      <c r="B387" s="78" t="str">
        <f t="shared" si="222"/>
        <v/>
      </c>
      <c r="C387" s="79"/>
      <c r="D387" s="79"/>
      <c r="E387" s="80"/>
      <c r="F387" s="18" t="str">
        <f t="shared" si="223"/>
        <v/>
      </c>
      <c r="G387" s="18" t="str">
        <f t="shared" si="224"/>
        <v/>
      </c>
      <c r="H387" s="18" t="str">
        <f t="shared" si="225"/>
        <v/>
      </c>
    </row>
    <row r="388" spans="2:8" x14ac:dyDescent="0.25">
      <c r="B388" s="78" t="str">
        <f t="shared" si="222"/>
        <v/>
      </c>
      <c r="C388" s="79"/>
      <c r="D388" s="79"/>
      <c r="E388" s="80"/>
      <c r="F388" s="18" t="str">
        <f t="shared" si="223"/>
        <v/>
      </c>
      <c r="G388" s="18" t="str">
        <f t="shared" si="224"/>
        <v/>
      </c>
      <c r="H388" s="18" t="str">
        <f t="shared" si="225"/>
        <v/>
      </c>
    </row>
    <row r="389" spans="2:8" x14ac:dyDescent="0.25">
      <c r="B389" s="78" t="str">
        <f t="shared" si="222"/>
        <v/>
      </c>
      <c r="C389" s="79"/>
      <c r="D389" s="79"/>
      <c r="E389" s="80"/>
      <c r="F389" s="18" t="str">
        <f t="shared" si="223"/>
        <v/>
      </c>
      <c r="G389" s="18" t="str">
        <f t="shared" si="224"/>
        <v/>
      </c>
      <c r="H389" s="18" t="str">
        <f t="shared" si="225"/>
        <v/>
      </c>
    </row>
    <row r="390" spans="2:8" x14ac:dyDescent="0.25">
      <c r="B390" s="78" t="str">
        <f t="shared" si="222"/>
        <v/>
      </c>
      <c r="C390" s="79"/>
      <c r="D390" s="79"/>
      <c r="E390" s="80"/>
      <c r="F390" s="18" t="str">
        <f t="shared" si="223"/>
        <v/>
      </c>
      <c r="G390" s="18" t="str">
        <f t="shared" si="224"/>
        <v/>
      </c>
      <c r="H390" s="18" t="str">
        <f t="shared" si="225"/>
        <v/>
      </c>
    </row>
    <row r="391" spans="2:8" x14ac:dyDescent="0.25">
      <c r="B391" s="78" t="str">
        <f t="shared" si="222"/>
        <v/>
      </c>
      <c r="C391" s="79"/>
      <c r="D391" s="79"/>
      <c r="E391" s="80"/>
      <c r="F391" s="18" t="str">
        <f t="shared" si="223"/>
        <v/>
      </c>
      <c r="G391" s="18" t="str">
        <f t="shared" si="224"/>
        <v/>
      </c>
      <c r="H391" s="18" t="str">
        <f t="shared" si="225"/>
        <v/>
      </c>
    </row>
    <row r="392" spans="2:8" x14ac:dyDescent="0.25">
      <c r="B392" s="78" t="str">
        <f t="shared" si="222"/>
        <v/>
      </c>
      <c r="C392" s="79"/>
      <c r="D392" s="79"/>
      <c r="E392" s="80"/>
      <c r="F392" s="18" t="str">
        <f t="shared" si="223"/>
        <v/>
      </c>
      <c r="G392" s="18" t="str">
        <f t="shared" si="224"/>
        <v/>
      </c>
      <c r="H392" s="18" t="str">
        <f t="shared" si="225"/>
        <v/>
      </c>
    </row>
    <row r="393" spans="2:8" x14ac:dyDescent="0.25">
      <c r="B393" s="78" t="str">
        <f t="shared" si="222"/>
        <v/>
      </c>
      <c r="C393" s="79"/>
      <c r="D393" s="79"/>
      <c r="E393" s="80"/>
      <c r="F393" s="18" t="str">
        <f t="shared" si="223"/>
        <v/>
      </c>
      <c r="G393" s="18" t="str">
        <f t="shared" si="224"/>
        <v/>
      </c>
      <c r="H393" s="18" t="str">
        <f t="shared" si="225"/>
        <v/>
      </c>
    </row>
    <row r="394" spans="2:8" x14ac:dyDescent="0.25">
      <c r="B394" s="78" t="str">
        <f t="shared" si="222"/>
        <v/>
      </c>
      <c r="C394" s="79"/>
      <c r="D394" s="79"/>
      <c r="E394" s="80"/>
      <c r="F394" s="18" t="str">
        <f t="shared" si="223"/>
        <v/>
      </c>
      <c r="G394" s="18" t="str">
        <f t="shared" si="224"/>
        <v/>
      </c>
      <c r="H394" s="18" t="str">
        <f t="shared" si="225"/>
        <v/>
      </c>
    </row>
    <row r="395" spans="2:8" x14ac:dyDescent="0.25">
      <c r="B395" s="78" t="str">
        <f t="shared" si="222"/>
        <v/>
      </c>
      <c r="C395" s="79"/>
      <c r="D395" s="79"/>
      <c r="E395" s="80"/>
      <c r="F395" s="18" t="str">
        <f t="shared" si="223"/>
        <v/>
      </c>
      <c r="G395" s="18" t="str">
        <f t="shared" si="224"/>
        <v/>
      </c>
      <c r="H395" s="18" t="str">
        <f t="shared" si="225"/>
        <v/>
      </c>
    </row>
    <row r="396" spans="2:8" x14ac:dyDescent="0.25">
      <c r="B396" s="78" t="str">
        <f t="shared" si="222"/>
        <v/>
      </c>
      <c r="C396" s="79"/>
      <c r="D396" s="79"/>
      <c r="E396" s="80"/>
      <c r="F396" s="18" t="str">
        <f t="shared" si="223"/>
        <v/>
      </c>
      <c r="G396" s="18" t="str">
        <f t="shared" si="224"/>
        <v/>
      </c>
      <c r="H396" s="18" t="str">
        <f t="shared" si="225"/>
        <v/>
      </c>
    </row>
    <row r="397" spans="2:8" x14ac:dyDescent="0.25">
      <c r="B397" s="78" t="str">
        <f t="shared" si="222"/>
        <v/>
      </c>
      <c r="C397" s="79"/>
      <c r="D397" s="79"/>
      <c r="E397" s="80"/>
      <c r="F397" s="18" t="str">
        <f t="shared" si="223"/>
        <v/>
      </c>
      <c r="G397" s="18" t="str">
        <f t="shared" si="224"/>
        <v/>
      </c>
      <c r="H397" s="18" t="str">
        <f t="shared" si="225"/>
        <v/>
      </c>
    </row>
    <row r="398" spans="2:8" x14ac:dyDescent="0.25">
      <c r="B398" s="78" t="str">
        <f t="shared" si="222"/>
        <v/>
      </c>
      <c r="C398" s="79"/>
      <c r="D398" s="79"/>
      <c r="E398" s="80"/>
      <c r="F398" s="18" t="str">
        <f t="shared" si="223"/>
        <v/>
      </c>
      <c r="G398" s="18" t="str">
        <f t="shared" si="224"/>
        <v/>
      </c>
      <c r="H398" s="18" t="str">
        <f t="shared" si="225"/>
        <v/>
      </c>
    </row>
    <row r="399" spans="2:8" x14ac:dyDescent="0.25">
      <c r="B399" s="78" t="str">
        <f t="shared" si="222"/>
        <v/>
      </c>
      <c r="C399" s="79"/>
      <c r="D399" s="79"/>
      <c r="E399" s="80"/>
      <c r="F399" s="18" t="str">
        <f t="shared" si="223"/>
        <v/>
      </c>
      <c r="G399" s="18" t="str">
        <f t="shared" si="224"/>
        <v/>
      </c>
      <c r="H399" s="18" t="str">
        <f t="shared" si="225"/>
        <v/>
      </c>
    </row>
    <row r="400" spans="2:8" x14ac:dyDescent="0.25">
      <c r="B400" s="78" t="str">
        <f t="shared" si="222"/>
        <v/>
      </c>
      <c r="C400" s="79"/>
      <c r="D400" s="79"/>
      <c r="E400" s="80"/>
      <c r="F400" s="18" t="str">
        <f t="shared" si="223"/>
        <v/>
      </c>
      <c r="G400" s="18" t="str">
        <f t="shared" si="224"/>
        <v/>
      </c>
      <c r="H400" s="18" t="str">
        <f t="shared" si="225"/>
        <v/>
      </c>
    </row>
    <row r="401" spans="2:8" x14ac:dyDescent="0.25">
      <c r="B401" s="78" t="str">
        <f t="shared" si="222"/>
        <v/>
      </c>
      <c r="C401" s="79"/>
      <c r="D401" s="79"/>
      <c r="E401" s="80"/>
      <c r="F401" s="18" t="str">
        <f t="shared" si="223"/>
        <v/>
      </c>
      <c r="G401" s="18" t="str">
        <f t="shared" si="224"/>
        <v/>
      </c>
      <c r="H401" s="18" t="str">
        <f t="shared" si="225"/>
        <v/>
      </c>
    </row>
    <row r="402" spans="2:8" x14ac:dyDescent="0.25">
      <c r="B402" s="78" t="str">
        <f t="shared" si="222"/>
        <v/>
      </c>
      <c r="C402" s="79"/>
      <c r="D402" s="79"/>
      <c r="E402" s="80"/>
      <c r="F402" s="18" t="str">
        <f t="shared" si="223"/>
        <v/>
      </c>
      <c r="G402" s="18" t="str">
        <f t="shared" si="224"/>
        <v/>
      </c>
      <c r="H402" s="18" t="str">
        <f t="shared" si="225"/>
        <v/>
      </c>
    </row>
    <row r="403" spans="2:8" x14ac:dyDescent="0.25">
      <c r="B403" s="78" t="str">
        <f t="shared" si="222"/>
        <v/>
      </c>
      <c r="C403" s="79"/>
      <c r="D403" s="79"/>
      <c r="E403" s="80"/>
      <c r="F403" s="18" t="str">
        <f t="shared" si="223"/>
        <v/>
      </c>
      <c r="G403" s="18" t="str">
        <f t="shared" si="224"/>
        <v/>
      </c>
      <c r="H403" s="18" t="str">
        <f t="shared" si="225"/>
        <v/>
      </c>
    </row>
    <row r="404" spans="2:8" x14ac:dyDescent="0.25">
      <c r="B404" s="78" t="str">
        <f t="shared" si="222"/>
        <v/>
      </c>
      <c r="C404" s="79"/>
      <c r="D404" s="79"/>
      <c r="E404" s="80"/>
      <c r="F404" s="18" t="str">
        <f t="shared" si="223"/>
        <v/>
      </c>
      <c r="G404" s="18" t="str">
        <f t="shared" si="224"/>
        <v/>
      </c>
      <c r="H404" s="18" t="str">
        <f t="shared" si="225"/>
        <v/>
      </c>
    </row>
    <row r="405" spans="2:8" x14ac:dyDescent="0.25">
      <c r="B405" s="78" t="str">
        <f t="shared" si="222"/>
        <v/>
      </c>
      <c r="C405" s="79"/>
      <c r="D405" s="79"/>
      <c r="E405" s="80"/>
      <c r="F405" s="18" t="str">
        <f t="shared" si="223"/>
        <v/>
      </c>
      <c r="G405" s="18" t="str">
        <f t="shared" si="224"/>
        <v/>
      </c>
      <c r="H405" s="18" t="str">
        <f t="shared" si="225"/>
        <v/>
      </c>
    </row>
    <row r="406" spans="2:8" x14ac:dyDescent="0.25">
      <c r="B406" s="78" t="str">
        <f t="shared" si="222"/>
        <v/>
      </c>
      <c r="C406" s="79"/>
      <c r="D406" s="79"/>
      <c r="E406" s="80"/>
      <c r="F406" s="18" t="str">
        <f t="shared" si="223"/>
        <v/>
      </c>
      <c r="G406" s="18" t="str">
        <f t="shared" si="224"/>
        <v/>
      </c>
      <c r="H406" s="18" t="str">
        <f t="shared" si="225"/>
        <v/>
      </c>
    </row>
    <row r="407" spans="2:8" x14ac:dyDescent="0.25">
      <c r="B407" s="78" t="str">
        <f t="shared" si="222"/>
        <v/>
      </c>
      <c r="C407" s="79"/>
      <c r="D407" s="79"/>
      <c r="E407" s="80"/>
      <c r="F407" s="18" t="str">
        <f t="shared" si="223"/>
        <v/>
      </c>
      <c r="G407" s="18" t="str">
        <f t="shared" si="224"/>
        <v/>
      </c>
      <c r="H407" s="18" t="str">
        <f t="shared" si="225"/>
        <v/>
      </c>
    </row>
    <row r="408" spans="2:8" x14ac:dyDescent="0.25">
      <c r="B408" s="78" t="str">
        <f t="shared" si="222"/>
        <v/>
      </c>
      <c r="C408" s="79"/>
      <c r="D408" s="79"/>
      <c r="E408" s="80"/>
      <c r="F408" s="18" t="str">
        <f t="shared" si="223"/>
        <v/>
      </c>
      <c r="G408" s="18" t="str">
        <f t="shared" si="224"/>
        <v/>
      </c>
      <c r="H408" s="18" t="str">
        <f t="shared" si="225"/>
        <v/>
      </c>
    </row>
    <row r="409" spans="2:8" x14ac:dyDescent="0.25">
      <c r="B409" s="78" t="str">
        <f t="shared" si="222"/>
        <v/>
      </c>
      <c r="C409" s="79"/>
      <c r="D409" s="79"/>
      <c r="E409" s="80"/>
      <c r="F409" s="18" t="str">
        <f t="shared" si="223"/>
        <v/>
      </c>
      <c r="G409" s="18" t="str">
        <f t="shared" si="224"/>
        <v/>
      </c>
      <c r="H409" s="18" t="str">
        <f t="shared" si="225"/>
        <v/>
      </c>
    </row>
    <row r="410" spans="2:8" x14ac:dyDescent="0.25">
      <c r="B410" s="78" t="str">
        <f t="shared" si="222"/>
        <v/>
      </c>
      <c r="C410" s="79"/>
      <c r="D410" s="79"/>
      <c r="E410" s="80"/>
      <c r="F410" s="18" t="str">
        <f t="shared" si="223"/>
        <v/>
      </c>
      <c r="G410" s="18" t="str">
        <f t="shared" si="224"/>
        <v/>
      </c>
      <c r="H410" s="18" t="str">
        <f t="shared" si="225"/>
        <v/>
      </c>
    </row>
    <row r="411" spans="2:8" x14ac:dyDescent="0.25">
      <c r="B411" s="78" t="str">
        <f t="shared" si="222"/>
        <v/>
      </c>
      <c r="C411" s="79"/>
      <c r="D411" s="79"/>
      <c r="E411" s="80"/>
      <c r="F411" s="18" t="str">
        <f t="shared" si="223"/>
        <v/>
      </c>
      <c r="G411" s="18" t="str">
        <f t="shared" si="224"/>
        <v/>
      </c>
      <c r="H411" s="18" t="str">
        <f t="shared" si="225"/>
        <v/>
      </c>
    </row>
    <row r="412" spans="2:8" x14ac:dyDescent="0.25">
      <c r="B412" s="78" t="str">
        <f t="shared" si="222"/>
        <v/>
      </c>
      <c r="C412" s="79"/>
      <c r="D412" s="79"/>
      <c r="E412" s="80"/>
      <c r="F412" s="18" t="str">
        <f t="shared" si="223"/>
        <v/>
      </c>
      <c r="G412" s="18" t="str">
        <f t="shared" si="224"/>
        <v/>
      </c>
      <c r="H412" s="18" t="str">
        <f t="shared" si="225"/>
        <v/>
      </c>
    </row>
    <row r="413" spans="2:8" x14ac:dyDescent="0.25">
      <c r="B413" s="78" t="str">
        <f t="shared" si="222"/>
        <v/>
      </c>
      <c r="C413" s="79"/>
      <c r="D413" s="79"/>
      <c r="E413" s="80"/>
      <c r="F413" s="18" t="str">
        <f t="shared" si="223"/>
        <v/>
      </c>
      <c r="G413" s="18" t="str">
        <f t="shared" si="224"/>
        <v/>
      </c>
      <c r="H413" s="18" t="str">
        <f t="shared" si="225"/>
        <v/>
      </c>
    </row>
    <row r="414" spans="2:8" x14ac:dyDescent="0.25">
      <c r="B414" s="78" t="str">
        <f t="shared" si="222"/>
        <v/>
      </c>
      <c r="C414" s="79"/>
      <c r="D414" s="79"/>
      <c r="E414" s="80"/>
      <c r="F414" s="18" t="str">
        <f t="shared" si="223"/>
        <v/>
      </c>
      <c r="G414" s="18" t="str">
        <f t="shared" si="224"/>
        <v/>
      </c>
      <c r="H414" s="18" t="str">
        <f t="shared" si="225"/>
        <v/>
      </c>
    </row>
    <row r="415" spans="2:8" x14ac:dyDescent="0.25">
      <c r="B415" s="78" t="str">
        <f t="shared" si="222"/>
        <v/>
      </c>
      <c r="C415" s="79"/>
      <c r="D415" s="79"/>
      <c r="E415" s="80"/>
      <c r="F415" s="18" t="str">
        <f t="shared" si="223"/>
        <v/>
      </c>
      <c r="G415" s="18" t="str">
        <f t="shared" si="224"/>
        <v/>
      </c>
      <c r="H415" s="18" t="str">
        <f t="shared" si="225"/>
        <v/>
      </c>
    </row>
    <row r="416" spans="2:8" x14ac:dyDescent="0.25">
      <c r="B416" s="78" t="str">
        <f t="shared" si="222"/>
        <v/>
      </c>
      <c r="C416" s="79"/>
      <c r="D416" s="79"/>
      <c r="E416" s="80"/>
      <c r="F416" s="18" t="str">
        <f t="shared" si="223"/>
        <v/>
      </c>
      <c r="G416" s="18" t="str">
        <f t="shared" si="224"/>
        <v/>
      </c>
      <c r="H416" s="18" t="str">
        <f t="shared" si="225"/>
        <v/>
      </c>
    </row>
    <row r="417" spans="2:8" x14ac:dyDescent="0.25">
      <c r="B417" s="78" t="str">
        <f t="shared" si="222"/>
        <v/>
      </c>
      <c r="C417" s="79"/>
      <c r="D417" s="79"/>
      <c r="E417" s="80"/>
      <c r="F417" s="18" t="str">
        <f t="shared" si="223"/>
        <v/>
      </c>
      <c r="G417" s="18" t="str">
        <f t="shared" si="224"/>
        <v/>
      </c>
      <c r="H417" s="18" t="str">
        <f t="shared" si="225"/>
        <v/>
      </c>
    </row>
    <row r="418" spans="2:8" x14ac:dyDescent="0.25">
      <c r="B418" s="78" t="str">
        <f t="shared" si="222"/>
        <v/>
      </c>
      <c r="C418" s="79"/>
      <c r="D418" s="79"/>
      <c r="E418" s="80"/>
      <c r="F418" s="18" t="str">
        <f t="shared" si="223"/>
        <v/>
      </c>
      <c r="G418" s="18" t="str">
        <f t="shared" si="224"/>
        <v/>
      </c>
      <c r="H418" s="18" t="str">
        <f t="shared" si="225"/>
        <v/>
      </c>
    </row>
    <row r="419" spans="2:8" x14ac:dyDescent="0.25">
      <c r="B419" s="78" t="str">
        <f t="shared" si="222"/>
        <v/>
      </c>
      <c r="C419" s="79"/>
      <c r="D419" s="79"/>
      <c r="E419" s="80"/>
      <c r="F419" s="18" t="str">
        <f t="shared" si="223"/>
        <v/>
      </c>
      <c r="G419" s="18" t="str">
        <f t="shared" si="224"/>
        <v/>
      </c>
      <c r="H419" s="18" t="str">
        <f t="shared" si="225"/>
        <v/>
      </c>
    </row>
    <row r="420" spans="2:8" x14ac:dyDescent="0.25">
      <c r="B420" s="78" t="str">
        <f t="shared" ref="B420:B483" si="226">IF(K398="","",K398)</f>
        <v/>
      </c>
      <c r="C420" s="79"/>
      <c r="D420" s="79"/>
      <c r="E420" s="80"/>
      <c r="F420" s="18" t="str">
        <f t="shared" ref="F420:F483" si="227">IF(L398="","",L398)</f>
        <v/>
      </c>
      <c r="G420" s="18" t="str">
        <f t="shared" ref="G420:G483" si="228">IF(M398="","",M398)</f>
        <v/>
      </c>
      <c r="H420" s="18" t="str">
        <f t="shared" ref="H420:H483" si="229">IF(N398="","",N398)</f>
        <v/>
      </c>
    </row>
    <row r="421" spans="2:8" x14ac:dyDescent="0.25">
      <c r="B421" s="78" t="str">
        <f t="shared" si="226"/>
        <v/>
      </c>
      <c r="C421" s="79"/>
      <c r="D421" s="79"/>
      <c r="E421" s="80"/>
      <c r="F421" s="18" t="str">
        <f t="shared" si="227"/>
        <v/>
      </c>
      <c r="G421" s="18" t="str">
        <f t="shared" si="228"/>
        <v/>
      </c>
      <c r="H421" s="18" t="str">
        <f t="shared" si="229"/>
        <v/>
      </c>
    </row>
    <row r="422" spans="2:8" x14ac:dyDescent="0.25">
      <c r="B422" s="78" t="str">
        <f t="shared" si="226"/>
        <v/>
      </c>
      <c r="C422" s="79"/>
      <c r="D422" s="79"/>
      <c r="E422" s="80"/>
      <c r="F422" s="18" t="str">
        <f t="shared" si="227"/>
        <v/>
      </c>
      <c r="G422" s="18" t="str">
        <f t="shared" si="228"/>
        <v/>
      </c>
      <c r="H422" s="18" t="str">
        <f t="shared" si="229"/>
        <v/>
      </c>
    </row>
    <row r="423" spans="2:8" x14ac:dyDescent="0.25">
      <c r="B423" s="78" t="str">
        <f t="shared" si="226"/>
        <v/>
      </c>
      <c r="C423" s="79"/>
      <c r="D423" s="79"/>
      <c r="E423" s="80"/>
      <c r="F423" s="18" t="str">
        <f t="shared" si="227"/>
        <v/>
      </c>
      <c r="G423" s="18" t="str">
        <f t="shared" si="228"/>
        <v/>
      </c>
      <c r="H423" s="18" t="str">
        <f t="shared" si="229"/>
        <v/>
      </c>
    </row>
    <row r="424" spans="2:8" x14ac:dyDescent="0.25">
      <c r="B424" s="78" t="str">
        <f t="shared" si="226"/>
        <v/>
      </c>
      <c r="C424" s="79"/>
      <c r="D424" s="79"/>
      <c r="E424" s="80"/>
      <c r="F424" s="18" t="str">
        <f t="shared" si="227"/>
        <v/>
      </c>
      <c r="G424" s="18" t="str">
        <f t="shared" si="228"/>
        <v/>
      </c>
      <c r="H424" s="18" t="str">
        <f t="shared" si="229"/>
        <v/>
      </c>
    </row>
    <row r="425" spans="2:8" x14ac:dyDescent="0.25">
      <c r="B425" s="78" t="str">
        <f t="shared" si="226"/>
        <v/>
      </c>
      <c r="C425" s="79"/>
      <c r="D425" s="79"/>
      <c r="E425" s="80"/>
      <c r="F425" s="18" t="str">
        <f t="shared" si="227"/>
        <v/>
      </c>
      <c r="G425" s="18" t="str">
        <f t="shared" si="228"/>
        <v/>
      </c>
      <c r="H425" s="18" t="str">
        <f t="shared" si="229"/>
        <v/>
      </c>
    </row>
    <row r="426" spans="2:8" x14ac:dyDescent="0.25">
      <c r="B426" s="78" t="str">
        <f t="shared" si="226"/>
        <v/>
      </c>
      <c r="C426" s="79"/>
      <c r="D426" s="79"/>
      <c r="E426" s="80"/>
      <c r="F426" s="18" t="str">
        <f t="shared" si="227"/>
        <v/>
      </c>
      <c r="G426" s="18" t="str">
        <f t="shared" si="228"/>
        <v/>
      </c>
      <c r="H426" s="18" t="str">
        <f t="shared" si="229"/>
        <v/>
      </c>
    </row>
    <row r="427" spans="2:8" x14ac:dyDescent="0.25">
      <c r="B427" s="78" t="str">
        <f t="shared" si="226"/>
        <v/>
      </c>
      <c r="C427" s="79"/>
      <c r="D427" s="79"/>
      <c r="E427" s="80"/>
      <c r="F427" s="18" t="str">
        <f t="shared" si="227"/>
        <v/>
      </c>
      <c r="G427" s="18" t="str">
        <f t="shared" si="228"/>
        <v/>
      </c>
      <c r="H427" s="18" t="str">
        <f t="shared" si="229"/>
        <v/>
      </c>
    </row>
    <row r="428" spans="2:8" x14ac:dyDescent="0.25">
      <c r="B428" s="78" t="str">
        <f t="shared" si="226"/>
        <v/>
      </c>
      <c r="C428" s="79"/>
      <c r="D428" s="79"/>
      <c r="E428" s="80"/>
      <c r="F428" s="18" t="str">
        <f t="shared" si="227"/>
        <v/>
      </c>
      <c r="G428" s="18" t="str">
        <f t="shared" si="228"/>
        <v/>
      </c>
      <c r="H428" s="18" t="str">
        <f t="shared" si="229"/>
        <v/>
      </c>
    </row>
    <row r="429" spans="2:8" x14ac:dyDescent="0.25">
      <c r="B429" s="78" t="str">
        <f t="shared" si="226"/>
        <v/>
      </c>
      <c r="C429" s="79"/>
      <c r="D429" s="79"/>
      <c r="E429" s="80"/>
      <c r="F429" s="18" t="str">
        <f t="shared" si="227"/>
        <v/>
      </c>
      <c r="G429" s="18" t="str">
        <f t="shared" si="228"/>
        <v/>
      </c>
      <c r="H429" s="18" t="str">
        <f t="shared" si="229"/>
        <v/>
      </c>
    </row>
    <row r="430" spans="2:8" x14ac:dyDescent="0.25">
      <c r="B430" s="78" t="str">
        <f t="shared" si="226"/>
        <v/>
      </c>
      <c r="C430" s="79"/>
      <c r="D430" s="79"/>
      <c r="E430" s="80"/>
      <c r="F430" s="18" t="str">
        <f t="shared" si="227"/>
        <v/>
      </c>
      <c r="G430" s="18" t="str">
        <f t="shared" si="228"/>
        <v/>
      </c>
      <c r="H430" s="18" t="str">
        <f t="shared" si="229"/>
        <v/>
      </c>
    </row>
    <row r="431" spans="2:8" x14ac:dyDescent="0.25">
      <c r="B431" s="78" t="str">
        <f t="shared" si="226"/>
        <v/>
      </c>
      <c r="C431" s="79"/>
      <c r="D431" s="79"/>
      <c r="E431" s="80"/>
      <c r="F431" s="18" t="str">
        <f t="shared" si="227"/>
        <v/>
      </c>
      <c r="G431" s="18" t="str">
        <f t="shared" si="228"/>
        <v/>
      </c>
      <c r="H431" s="18" t="str">
        <f t="shared" si="229"/>
        <v/>
      </c>
    </row>
    <row r="432" spans="2:8" x14ac:dyDescent="0.25">
      <c r="B432" s="78" t="str">
        <f t="shared" si="226"/>
        <v/>
      </c>
      <c r="C432" s="79"/>
      <c r="D432" s="79"/>
      <c r="E432" s="80"/>
      <c r="F432" s="18" t="str">
        <f t="shared" si="227"/>
        <v/>
      </c>
      <c r="G432" s="18" t="str">
        <f t="shared" si="228"/>
        <v/>
      </c>
      <c r="H432" s="18" t="str">
        <f t="shared" si="229"/>
        <v/>
      </c>
    </row>
    <row r="433" spans="2:8" x14ac:dyDescent="0.25">
      <c r="B433" s="78" t="str">
        <f t="shared" si="226"/>
        <v/>
      </c>
      <c r="C433" s="79"/>
      <c r="D433" s="79"/>
      <c r="E433" s="80"/>
      <c r="F433" s="18" t="str">
        <f t="shared" si="227"/>
        <v/>
      </c>
      <c r="G433" s="18" t="str">
        <f t="shared" si="228"/>
        <v/>
      </c>
      <c r="H433" s="18" t="str">
        <f t="shared" si="229"/>
        <v/>
      </c>
    </row>
    <row r="434" spans="2:8" x14ac:dyDescent="0.25">
      <c r="B434" s="78" t="str">
        <f t="shared" si="226"/>
        <v/>
      </c>
      <c r="C434" s="79"/>
      <c r="D434" s="79"/>
      <c r="E434" s="80"/>
      <c r="F434" s="18" t="str">
        <f t="shared" si="227"/>
        <v/>
      </c>
      <c r="G434" s="18" t="str">
        <f t="shared" si="228"/>
        <v/>
      </c>
      <c r="H434" s="18" t="str">
        <f t="shared" si="229"/>
        <v/>
      </c>
    </row>
    <row r="435" spans="2:8" x14ac:dyDescent="0.25">
      <c r="B435" s="78" t="str">
        <f t="shared" si="226"/>
        <v/>
      </c>
      <c r="C435" s="79"/>
      <c r="D435" s="79"/>
      <c r="E435" s="80"/>
      <c r="F435" s="18" t="str">
        <f t="shared" si="227"/>
        <v/>
      </c>
      <c r="G435" s="18" t="str">
        <f t="shared" si="228"/>
        <v/>
      </c>
      <c r="H435" s="18" t="str">
        <f t="shared" si="229"/>
        <v/>
      </c>
    </row>
    <row r="436" spans="2:8" x14ac:dyDescent="0.25">
      <c r="B436" s="78" t="str">
        <f t="shared" si="226"/>
        <v/>
      </c>
      <c r="C436" s="79"/>
      <c r="D436" s="79"/>
      <c r="E436" s="80"/>
      <c r="F436" s="18" t="str">
        <f t="shared" si="227"/>
        <v/>
      </c>
      <c r="G436" s="18" t="str">
        <f t="shared" si="228"/>
        <v/>
      </c>
      <c r="H436" s="18" t="str">
        <f t="shared" si="229"/>
        <v/>
      </c>
    </row>
    <row r="437" spans="2:8" x14ac:dyDescent="0.25">
      <c r="B437" s="78" t="str">
        <f t="shared" si="226"/>
        <v/>
      </c>
      <c r="C437" s="79"/>
      <c r="D437" s="79"/>
      <c r="E437" s="80"/>
      <c r="F437" s="18" t="str">
        <f t="shared" si="227"/>
        <v/>
      </c>
      <c r="G437" s="18" t="str">
        <f t="shared" si="228"/>
        <v/>
      </c>
      <c r="H437" s="18" t="str">
        <f t="shared" si="229"/>
        <v/>
      </c>
    </row>
    <row r="438" spans="2:8" x14ac:dyDescent="0.25">
      <c r="B438" s="78" t="str">
        <f t="shared" si="226"/>
        <v/>
      </c>
      <c r="C438" s="79"/>
      <c r="D438" s="79"/>
      <c r="E438" s="80"/>
      <c r="F438" s="18" t="str">
        <f t="shared" si="227"/>
        <v/>
      </c>
      <c r="G438" s="18" t="str">
        <f t="shared" si="228"/>
        <v/>
      </c>
      <c r="H438" s="18" t="str">
        <f t="shared" si="229"/>
        <v/>
      </c>
    </row>
    <row r="439" spans="2:8" x14ac:dyDescent="0.25">
      <c r="B439" s="78" t="str">
        <f t="shared" si="226"/>
        <v/>
      </c>
      <c r="C439" s="79"/>
      <c r="D439" s="79"/>
      <c r="E439" s="80"/>
      <c r="F439" s="18" t="str">
        <f t="shared" si="227"/>
        <v/>
      </c>
      <c r="G439" s="18" t="str">
        <f t="shared" si="228"/>
        <v/>
      </c>
      <c r="H439" s="18" t="str">
        <f t="shared" si="229"/>
        <v/>
      </c>
    </row>
    <row r="440" spans="2:8" x14ac:dyDescent="0.25">
      <c r="B440" s="78" t="str">
        <f t="shared" si="226"/>
        <v/>
      </c>
      <c r="C440" s="79"/>
      <c r="D440" s="79"/>
      <c r="E440" s="80"/>
      <c r="F440" s="18" t="str">
        <f t="shared" si="227"/>
        <v/>
      </c>
      <c r="G440" s="18" t="str">
        <f t="shared" si="228"/>
        <v/>
      </c>
      <c r="H440" s="18" t="str">
        <f t="shared" si="229"/>
        <v/>
      </c>
    </row>
    <row r="441" spans="2:8" x14ac:dyDescent="0.25">
      <c r="B441" s="78" t="str">
        <f t="shared" si="226"/>
        <v/>
      </c>
      <c r="C441" s="79"/>
      <c r="D441" s="79"/>
      <c r="E441" s="80"/>
      <c r="F441" s="18" t="str">
        <f t="shared" si="227"/>
        <v/>
      </c>
      <c r="G441" s="18" t="str">
        <f t="shared" si="228"/>
        <v/>
      </c>
      <c r="H441" s="18" t="str">
        <f t="shared" si="229"/>
        <v/>
      </c>
    </row>
    <row r="442" spans="2:8" x14ac:dyDescent="0.25">
      <c r="B442" s="78" t="str">
        <f t="shared" si="226"/>
        <v/>
      </c>
      <c r="C442" s="79"/>
      <c r="D442" s="79"/>
      <c r="E442" s="80"/>
      <c r="F442" s="18" t="str">
        <f t="shared" si="227"/>
        <v/>
      </c>
      <c r="G442" s="18" t="str">
        <f t="shared" si="228"/>
        <v/>
      </c>
      <c r="H442" s="18" t="str">
        <f t="shared" si="229"/>
        <v/>
      </c>
    </row>
    <row r="443" spans="2:8" x14ac:dyDescent="0.25">
      <c r="B443" s="78" t="str">
        <f t="shared" si="226"/>
        <v/>
      </c>
      <c r="C443" s="79"/>
      <c r="D443" s="79"/>
      <c r="E443" s="80"/>
      <c r="F443" s="18" t="str">
        <f t="shared" si="227"/>
        <v/>
      </c>
      <c r="G443" s="18" t="str">
        <f t="shared" si="228"/>
        <v/>
      </c>
      <c r="H443" s="18" t="str">
        <f t="shared" si="229"/>
        <v/>
      </c>
    </row>
    <row r="444" spans="2:8" x14ac:dyDescent="0.25">
      <c r="B444" s="78" t="str">
        <f t="shared" si="226"/>
        <v/>
      </c>
      <c r="C444" s="79"/>
      <c r="D444" s="79"/>
      <c r="E444" s="80"/>
      <c r="F444" s="18" t="str">
        <f t="shared" si="227"/>
        <v/>
      </c>
      <c r="G444" s="18" t="str">
        <f t="shared" si="228"/>
        <v/>
      </c>
      <c r="H444" s="18" t="str">
        <f t="shared" si="229"/>
        <v/>
      </c>
    </row>
    <row r="445" spans="2:8" x14ac:dyDescent="0.25">
      <c r="B445" s="78" t="str">
        <f t="shared" si="226"/>
        <v/>
      </c>
      <c r="C445" s="79"/>
      <c r="D445" s="79"/>
      <c r="E445" s="80"/>
      <c r="F445" s="18" t="str">
        <f t="shared" si="227"/>
        <v/>
      </c>
      <c r="G445" s="18" t="str">
        <f t="shared" si="228"/>
        <v/>
      </c>
      <c r="H445" s="18" t="str">
        <f t="shared" si="229"/>
        <v/>
      </c>
    </row>
    <row r="446" spans="2:8" x14ac:dyDescent="0.25">
      <c r="B446" s="78" t="str">
        <f t="shared" si="226"/>
        <v/>
      </c>
      <c r="C446" s="79"/>
      <c r="D446" s="79"/>
      <c r="E446" s="80"/>
      <c r="F446" s="18" t="str">
        <f t="shared" si="227"/>
        <v/>
      </c>
      <c r="G446" s="18" t="str">
        <f t="shared" si="228"/>
        <v/>
      </c>
      <c r="H446" s="18" t="str">
        <f t="shared" si="229"/>
        <v/>
      </c>
    </row>
    <row r="447" spans="2:8" x14ac:dyDescent="0.25">
      <c r="B447" s="78" t="str">
        <f t="shared" si="226"/>
        <v/>
      </c>
      <c r="C447" s="79"/>
      <c r="D447" s="79"/>
      <c r="E447" s="80"/>
      <c r="F447" s="18" t="str">
        <f t="shared" si="227"/>
        <v/>
      </c>
      <c r="G447" s="18" t="str">
        <f t="shared" si="228"/>
        <v/>
      </c>
      <c r="H447" s="18" t="str">
        <f t="shared" si="229"/>
        <v/>
      </c>
    </row>
    <row r="448" spans="2:8" x14ac:dyDescent="0.25">
      <c r="B448" s="78" t="str">
        <f t="shared" si="226"/>
        <v/>
      </c>
      <c r="C448" s="79"/>
      <c r="D448" s="79"/>
      <c r="E448" s="80"/>
      <c r="F448" s="18" t="str">
        <f t="shared" si="227"/>
        <v/>
      </c>
      <c r="G448" s="18" t="str">
        <f t="shared" si="228"/>
        <v/>
      </c>
      <c r="H448" s="18" t="str">
        <f t="shared" si="229"/>
        <v/>
      </c>
    </row>
    <row r="449" spans="2:8" x14ac:dyDescent="0.25">
      <c r="B449" s="78" t="str">
        <f t="shared" si="226"/>
        <v/>
      </c>
      <c r="C449" s="79"/>
      <c r="D449" s="79"/>
      <c r="E449" s="80"/>
      <c r="F449" s="18" t="str">
        <f t="shared" si="227"/>
        <v/>
      </c>
      <c r="G449" s="18" t="str">
        <f t="shared" si="228"/>
        <v/>
      </c>
      <c r="H449" s="18" t="str">
        <f t="shared" si="229"/>
        <v/>
      </c>
    </row>
    <row r="450" spans="2:8" x14ac:dyDescent="0.25">
      <c r="B450" s="78" t="str">
        <f t="shared" si="226"/>
        <v/>
      </c>
      <c r="C450" s="79"/>
      <c r="D450" s="79"/>
      <c r="E450" s="80"/>
      <c r="F450" s="18" t="str">
        <f t="shared" si="227"/>
        <v/>
      </c>
      <c r="G450" s="18" t="str">
        <f t="shared" si="228"/>
        <v/>
      </c>
      <c r="H450" s="18" t="str">
        <f t="shared" si="229"/>
        <v/>
      </c>
    </row>
    <row r="451" spans="2:8" x14ac:dyDescent="0.25">
      <c r="B451" s="78" t="str">
        <f t="shared" si="226"/>
        <v/>
      </c>
      <c r="C451" s="79"/>
      <c r="D451" s="79"/>
      <c r="E451" s="80"/>
      <c r="F451" s="18" t="str">
        <f t="shared" si="227"/>
        <v/>
      </c>
      <c r="G451" s="18" t="str">
        <f t="shared" si="228"/>
        <v/>
      </c>
      <c r="H451" s="18" t="str">
        <f t="shared" si="229"/>
        <v/>
      </c>
    </row>
    <row r="452" spans="2:8" x14ac:dyDescent="0.25">
      <c r="B452" s="78" t="str">
        <f t="shared" si="226"/>
        <v/>
      </c>
      <c r="C452" s="79"/>
      <c r="D452" s="79"/>
      <c r="E452" s="80"/>
      <c r="F452" s="18" t="str">
        <f t="shared" si="227"/>
        <v/>
      </c>
      <c r="G452" s="18" t="str">
        <f t="shared" si="228"/>
        <v/>
      </c>
      <c r="H452" s="18" t="str">
        <f t="shared" si="229"/>
        <v/>
      </c>
    </row>
    <row r="453" spans="2:8" x14ac:dyDescent="0.25">
      <c r="B453" s="78" t="str">
        <f t="shared" si="226"/>
        <v/>
      </c>
      <c r="C453" s="79"/>
      <c r="D453" s="79"/>
      <c r="E453" s="80"/>
      <c r="F453" s="18" t="str">
        <f t="shared" si="227"/>
        <v/>
      </c>
      <c r="G453" s="18" t="str">
        <f t="shared" si="228"/>
        <v/>
      </c>
      <c r="H453" s="18" t="str">
        <f t="shared" si="229"/>
        <v/>
      </c>
    </row>
    <row r="454" spans="2:8" x14ac:dyDescent="0.25">
      <c r="B454" s="78" t="str">
        <f t="shared" si="226"/>
        <v/>
      </c>
      <c r="C454" s="79"/>
      <c r="D454" s="79"/>
      <c r="E454" s="80"/>
      <c r="F454" s="18" t="str">
        <f t="shared" si="227"/>
        <v/>
      </c>
      <c r="G454" s="18" t="str">
        <f t="shared" si="228"/>
        <v/>
      </c>
      <c r="H454" s="18" t="str">
        <f t="shared" si="229"/>
        <v/>
      </c>
    </row>
    <row r="455" spans="2:8" x14ac:dyDescent="0.25">
      <c r="B455" s="78" t="str">
        <f t="shared" si="226"/>
        <v/>
      </c>
      <c r="C455" s="79"/>
      <c r="D455" s="79"/>
      <c r="E455" s="80"/>
      <c r="F455" s="18" t="str">
        <f t="shared" si="227"/>
        <v/>
      </c>
      <c r="G455" s="18" t="str">
        <f t="shared" si="228"/>
        <v/>
      </c>
      <c r="H455" s="18" t="str">
        <f t="shared" si="229"/>
        <v/>
      </c>
    </row>
    <row r="456" spans="2:8" x14ac:dyDescent="0.25">
      <c r="B456" s="78" t="str">
        <f t="shared" si="226"/>
        <v/>
      </c>
      <c r="C456" s="79"/>
      <c r="D456" s="79"/>
      <c r="E456" s="80"/>
      <c r="F456" s="18" t="str">
        <f t="shared" si="227"/>
        <v/>
      </c>
      <c r="G456" s="18" t="str">
        <f t="shared" si="228"/>
        <v/>
      </c>
      <c r="H456" s="18" t="str">
        <f t="shared" si="229"/>
        <v/>
      </c>
    </row>
    <row r="457" spans="2:8" x14ac:dyDescent="0.25">
      <c r="B457" s="78" t="str">
        <f t="shared" si="226"/>
        <v/>
      </c>
      <c r="C457" s="79"/>
      <c r="D457" s="79"/>
      <c r="E457" s="80"/>
      <c r="F457" s="18" t="str">
        <f t="shared" si="227"/>
        <v/>
      </c>
      <c r="G457" s="18" t="str">
        <f t="shared" si="228"/>
        <v/>
      </c>
      <c r="H457" s="18" t="str">
        <f t="shared" si="229"/>
        <v/>
      </c>
    </row>
    <row r="458" spans="2:8" x14ac:dyDescent="0.25">
      <c r="B458" s="78" t="str">
        <f t="shared" si="226"/>
        <v/>
      </c>
      <c r="C458" s="79"/>
      <c r="D458" s="79"/>
      <c r="E458" s="80"/>
      <c r="F458" s="18" t="str">
        <f t="shared" si="227"/>
        <v/>
      </c>
      <c r="G458" s="18" t="str">
        <f t="shared" si="228"/>
        <v/>
      </c>
      <c r="H458" s="18" t="str">
        <f t="shared" si="229"/>
        <v/>
      </c>
    </row>
    <row r="459" spans="2:8" x14ac:dyDescent="0.25">
      <c r="B459" s="78" t="str">
        <f t="shared" si="226"/>
        <v/>
      </c>
      <c r="C459" s="79"/>
      <c r="D459" s="79"/>
      <c r="E459" s="80"/>
      <c r="F459" s="18" t="str">
        <f t="shared" si="227"/>
        <v/>
      </c>
      <c r="G459" s="18" t="str">
        <f t="shared" si="228"/>
        <v/>
      </c>
      <c r="H459" s="18" t="str">
        <f t="shared" si="229"/>
        <v/>
      </c>
    </row>
    <row r="460" spans="2:8" x14ac:dyDescent="0.25">
      <c r="B460" s="78" t="str">
        <f t="shared" si="226"/>
        <v/>
      </c>
      <c r="C460" s="79"/>
      <c r="D460" s="79"/>
      <c r="E460" s="80"/>
      <c r="F460" s="18" t="str">
        <f t="shared" si="227"/>
        <v/>
      </c>
      <c r="G460" s="18" t="str">
        <f t="shared" si="228"/>
        <v/>
      </c>
      <c r="H460" s="18" t="str">
        <f t="shared" si="229"/>
        <v/>
      </c>
    </row>
    <row r="461" spans="2:8" x14ac:dyDescent="0.25">
      <c r="B461" s="78" t="str">
        <f t="shared" si="226"/>
        <v/>
      </c>
      <c r="C461" s="79"/>
      <c r="D461" s="79"/>
      <c r="E461" s="80"/>
      <c r="F461" s="18" t="str">
        <f t="shared" si="227"/>
        <v/>
      </c>
      <c r="G461" s="18" t="str">
        <f t="shared" si="228"/>
        <v/>
      </c>
      <c r="H461" s="18" t="str">
        <f t="shared" si="229"/>
        <v/>
      </c>
    </row>
    <row r="462" spans="2:8" x14ac:dyDescent="0.25">
      <c r="B462" s="78" t="str">
        <f t="shared" si="226"/>
        <v/>
      </c>
      <c r="C462" s="79"/>
      <c r="D462" s="79"/>
      <c r="E462" s="80"/>
      <c r="F462" s="18" t="str">
        <f t="shared" si="227"/>
        <v/>
      </c>
      <c r="G462" s="18" t="str">
        <f t="shared" si="228"/>
        <v/>
      </c>
      <c r="H462" s="18" t="str">
        <f t="shared" si="229"/>
        <v/>
      </c>
    </row>
    <row r="463" spans="2:8" x14ac:dyDescent="0.25">
      <c r="B463" s="78" t="str">
        <f t="shared" si="226"/>
        <v/>
      </c>
      <c r="C463" s="79"/>
      <c r="D463" s="79"/>
      <c r="E463" s="80"/>
      <c r="F463" s="18" t="str">
        <f t="shared" si="227"/>
        <v/>
      </c>
      <c r="G463" s="18" t="str">
        <f t="shared" si="228"/>
        <v/>
      </c>
      <c r="H463" s="18" t="str">
        <f t="shared" si="229"/>
        <v/>
      </c>
    </row>
    <row r="464" spans="2:8" x14ac:dyDescent="0.25">
      <c r="B464" s="78" t="str">
        <f t="shared" si="226"/>
        <v/>
      </c>
      <c r="C464" s="79"/>
      <c r="D464" s="79"/>
      <c r="E464" s="80"/>
      <c r="F464" s="18" t="str">
        <f t="shared" si="227"/>
        <v/>
      </c>
      <c r="G464" s="18" t="str">
        <f t="shared" si="228"/>
        <v/>
      </c>
      <c r="H464" s="18" t="str">
        <f t="shared" si="229"/>
        <v/>
      </c>
    </row>
    <row r="465" spans="2:8" x14ac:dyDescent="0.25">
      <c r="B465" s="78" t="str">
        <f t="shared" si="226"/>
        <v/>
      </c>
      <c r="C465" s="79"/>
      <c r="D465" s="79"/>
      <c r="E465" s="80"/>
      <c r="F465" s="18" t="str">
        <f t="shared" si="227"/>
        <v/>
      </c>
      <c r="G465" s="18" t="str">
        <f t="shared" si="228"/>
        <v/>
      </c>
      <c r="H465" s="18" t="str">
        <f t="shared" si="229"/>
        <v/>
      </c>
    </row>
    <row r="466" spans="2:8" x14ac:dyDescent="0.25">
      <c r="B466" s="78" t="str">
        <f t="shared" si="226"/>
        <v/>
      </c>
      <c r="C466" s="79"/>
      <c r="D466" s="79"/>
      <c r="E466" s="80"/>
      <c r="F466" s="18" t="str">
        <f t="shared" si="227"/>
        <v/>
      </c>
      <c r="G466" s="18" t="str">
        <f t="shared" si="228"/>
        <v/>
      </c>
      <c r="H466" s="18" t="str">
        <f t="shared" si="229"/>
        <v/>
      </c>
    </row>
    <row r="467" spans="2:8" x14ac:dyDescent="0.25">
      <c r="B467" s="78" t="str">
        <f t="shared" si="226"/>
        <v/>
      </c>
      <c r="C467" s="79"/>
      <c r="D467" s="79"/>
      <c r="E467" s="80"/>
      <c r="F467" s="18" t="str">
        <f t="shared" si="227"/>
        <v/>
      </c>
      <c r="G467" s="18" t="str">
        <f t="shared" si="228"/>
        <v/>
      </c>
      <c r="H467" s="18" t="str">
        <f t="shared" si="229"/>
        <v/>
      </c>
    </row>
    <row r="468" spans="2:8" x14ac:dyDescent="0.25">
      <c r="B468" s="78" t="str">
        <f t="shared" si="226"/>
        <v/>
      </c>
      <c r="C468" s="79"/>
      <c r="D468" s="79"/>
      <c r="E468" s="80"/>
      <c r="F468" s="18" t="str">
        <f t="shared" si="227"/>
        <v/>
      </c>
      <c r="G468" s="18" t="str">
        <f t="shared" si="228"/>
        <v/>
      </c>
      <c r="H468" s="18" t="str">
        <f t="shared" si="229"/>
        <v/>
      </c>
    </row>
    <row r="469" spans="2:8" x14ac:dyDescent="0.25">
      <c r="B469" s="78" t="str">
        <f t="shared" si="226"/>
        <v/>
      </c>
      <c r="C469" s="79"/>
      <c r="D469" s="79"/>
      <c r="E469" s="80"/>
      <c r="F469" s="18" t="str">
        <f t="shared" si="227"/>
        <v/>
      </c>
      <c r="G469" s="18" t="str">
        <f t="shared" si="228"/>
        <v/>
      </c>
      <c r="H469" s="18" t="str">
        <f t="shared" si="229"/>
        <v/>
      </c>
    </row>
    <row r="470" spans="2:8" x14ac:dyDescent="0.25">
      <c r="B470" s="78" t="str">
        <f t="shared" si="226"/>
        <v/>
      </c>
      <c r="C470" s="79"/>
      <c r="D470" s="79"/>
      <c r="E470" s="80"/>
      <c r="F470" s="18" t="str">
        <f t="shared" si="227"/>
        <v/>
      </c>
      <c r="G470" s="18" t="str">
        <f t="shared" si="228"/>
        <v/>
      </c>
      <c r="H470" s="18" t="str">
        <f t="shared" si="229"/>
        <v/>
      </c>
    </row>
    <row r="471" spans="2:8" x14ac:dyDescent="0.25">
      <c r="B471" s="78" t="str">
        <f t="shared" si="226"/>
        <v/>
      </c>
      <c r="C471" s="79"/>
      <c r="D471" s="79"/>
      <c r="E471" s="80"/>
      <c r="F471" s="18" t="str">
        <f t="shared" si="227"/>
        <v/>
      </c>
      <c r="G471" s="18" t="str">
        <f t="shared" si="228"/>
        <v/>
      </c>
      <c r="H471" s="18" t="str">
        <f t="shared" si="229"/>
        <v/>
      </c>
    </row>
    <row r="472" spans="2:8" x14ac:dyDescent="0.25">
      <c r="B472" s="78" t="str">
        <f t="shared" si="226"/>
        <v/>
      </c>
      <c r="C472" s="79"/>
      <c r="D472" s="79"/>
      <c r="E472" s="80"/>
      <c r="F472" s="18" t="str">
        <f t="shared" si="227"/>
        <v/>
      </c>
      <c r="G472" s="18" t="str">
        <f t="shared" si="228"/>
        <v/>
      </c>
      <c r="H472" s="18" t="str">
        <f t="shared" si="229"/>
        <v/>
      </c>
    </row>
    <row r="473" spans="2:8" x14ac:dyDescent="0.25">
      <c r="B473" s="78" t="str">
        <f t="shared" si="226"/>
        <v/>
      </c>
      <c r="C473" s="79"/>
      <c r="D473" s="79"/>
      <c r="E473" s="80"/>
      <c r="F473" s="18" t="str">
        <f t="shared" si="227"/>
        <v/>
      </c>
      <c r="G473" s="18" t="str">
        <f t="shared" si="228"/>
        <v/>
      </c>
      <c r="H473" s="18" t="str">
        <f t="shared" si="229"/>
        <v/>
      </c>
    </row>
    <row r="474" spans="2:8" x14ac:dyDescent="0.25">
      <c r="B474" s="78" t="str">
        <f t="shared" si="226"/>
        <v/>
      </c>
      <c r="C474" s="79"/>
      <c r="D474" s="79"/>
      <c r="E474" s="80"/>
      <c r="F474" s="18" t="str">
        <f t="shared" si="227"/>
        <v/>
      </c>
      <c r="G474" s="18" t="str">
        <f t="shared" si="228"/>
        <v/>
      </c>
      <c r="H474" s="18" t="str">
        <f t="shared" si="229"/>
        <v/>
      </c>
    </row>
    <row r="475" spans="2:8" x14ac:dyDescent="0.25">
      <c r="B475" s="78" t="str">
        <f t="shared" si="226"/>
        <v/>
      </c>
      <c r="C475" s="79"/>
      <c r="D475" s="79"/>
      <c r="E475" s="80"/>
      <c r="F475" s="18" t="str">
        <f t="shared" si="227"/>
        <v/>
      </c>
      <c r="G475" s="18" t="str">
        <f t="shared" si="228"/>
        <v/>
      </c>
      <c r="H475" s="18" t="str">
        <f t="shared" si="229"/>
        <v/>
      </c>
    </row>
    <row r="476" spans="2:8" x14ac:dyDescent="0.25">
      <c r="B476" s="78" t="str">
        <f t="shared" si="226"/>
        <v/>
      </c>
      <c r="C476" s="79"/>
      <c r="D476" s="79"/>
      <c r="E476" s="80"/>
      <c r="F476" s="18" t="str">
        <f t="shared" si="227"/>
        <v/>
      </c>
      <c r="G476" s="18" t="str">
        <f t="shared" si="228"/>
        <v/>
      </c>
      <c r="H476" s="18" t="str">
        <f t="shared" si="229"/>
        <v/>
      </c>
    </row>
    <row r="477" spans="2:8" x14ac:dyDescent="0.25">
      <c r="B477" s="78" t="str">
        <f t="shared" si="226"/>
        <v/>
      </c>
      <c r="C477" s="79"/>
      <c r="D477" s="79"/>
      <c r="E477" s="80"/>
      <c r="F477" s="18" t="str">
        <f t="shared" si="227"/>
        <v/>
      </c>
      <c r="G477" s="18" t="str">
        <f t="shared" si="228"/>
        <v/>
      </c>
      <c r="H477" s="18" t="str">
        <f t="shared" si="229"/>
        <v/>
      </c>
    </row>
    <row r="478" spans="2:8" x14ac:dyDescent="0.25">
      <c r="B478" s="78" t="str">
        <f t="shared" si="226"/>
        <v/>
      </c>
      <c r="C478" s="79"/>
      <c r="D478" s="79"/>
      <c r="E478" s="80"/>
      <c r="F478" s="18" t="str">
        <f t="shared" si="227"/>
        <v/>
      </c>
      <c r="G478" s="18" t="str">
        <f t="shared" si="228"/>
        <v/>
      </c>
      <c r="H478" s="18" t="str">
        <f t="shared" si="229"/>
        <v/>
      </c>
    </row>
    <row r="479" spans="2:8" x14ac:dyDescent="0.25">
      <c r="B479" s="78" t="str">
        <f t="shared" si="226"/>
        <v/>
      </c>
      <c r="C479" s="79"/>
      <c r="D479" s="79"/>
      <c r="E479" s="80"/>
      <c r="F479" s="18" t="str">
        <f t="shared" si="227"/>
        <v/>
      </c>
      <c r="G479" s="18" t="str">
        <f t="shared" si="228"/>
        <v/>
      </c>
      <c r="H479" s="18" t="str">
        <f t="shared" si="229"/>
        <v/>
      </c>
    </row>
    <row r="480" spans="2:8" x14ac:dyDescent="0.25">
      <c r="B480" s="78" t="str">
        <f t="shared" si="226"/>
        <v/>
      </c>
      <c r="C480" s="79"/>
      <c r="D480" s="79"/>
      <c r="E480" s="80"/>
      <c r="F480" s="18" t="str">
        <f t="shared" si="227"/>
        <v/>
      </c>
      <c r="G480" s="18" t="str">
        <f t="shared" si="228"/>
        <v/>
      </c>
      <c r="H480" s="18" t="str">
        <f t="shared" si="229"/>
        <v/>
      </c>
    </row>
    <row r="481" spans="2:8" x14ac:dyDescent="0.25">
      <c r="B481" s="78" t="str">
        <f t="shared" si="226"/>
        <v/>
      </c>
      <c r="C481" s="79"/>
      <c r="D481" s="79"/>
      <c r="E481" s="80"/>
      <c r="F481" s="18" t="str">
        <f t="shared" si="227"/>
        <v/>
      </c>
      <c r="G481" s="18" t="str">
        <f t="shared" si="228"/>
        <v/>
      </c>
      <c r="H481" s="18" t="str">
        <f t="shared" si="229"/>
        <v/>
      </c>
    </row>
    <row r="482" spans="2:8" x14ac:dyDescent="0.25">
      <c r="B482" s="78" t="str">
        <f t="shared" si="226"/>
        <v/>
      </c>
      <c r="C482" s="79"/>
      <c r="D482" s="79"/>
      <c r="E482" s="80"/>
      <c r="F482" s="18" t="str">
        <f t="shared" si="227"/>
        <v/>
      </c>
      <c r="G482" s="18" t="str">
        <f t="shared" si="228"/>
        <v/>
      </c>
      <c r="H482" s="18" t="str">
        <f t="shared" si="229"/>
        <v/>
      </c>
    </row>
    <row r="483" spans="2:8" x14ac:dyDescent="0.25">
      <c r="B483" s="78" t="str">
        <f t="shared" si="226"/>
        <v/>
      </c>
      <c r="C483" s="79"/>
      <c r="D483" s="79"/>
      <c r="E483" s="80"/>
      <c r="F483" s="18" t="str">
        <f t="shared" si="227"/>
        <v/>
      </c>
      <c r="G483" s="18" t="str">
        <f t="shared" si="228"/>
        <v/>
      </c>
      <c r="H483" s="18" t="str">
        <f t="shared" si="229"/>
        <v/>
      </c>
    </row>
    <row r="484" spans="2:8" x14ac:dyDescent="0.25">
      <c r="B484" s="78" t="str">
        <f t="shared" ref="B484:B509" si="230">IF(K462="","",K462)</f>
        <v/>
      </c>
      <c r="C484" s="79"/>
      <c r="D484" s="79"/>
      <c r="E484" s="80"/>
      <c r="F484" s="18" t="str">
        <f t="shared" ref="F484:F509" si="231">IF(L462="","",L462)</f>
        <v/>
      </c>
      <c r="G484" s="18" t="str">
        <f t="shared" ref="G484:G509" si="232">IF(M462="","",M462)</f>
        <v/>
      </c>
      <c r="H484" s="18" t="str">
        <f t="shared" ref="H484:H509" si="233">IF(N462="","",N462)</f>
        <v/>
      </c>
    </row>
    <row r="485" spans="2:8" x14ac:dyDescent="0.25">
      <c r="B485" s="78" t="str">
        <f t="shared" si="230"/>
        <v/>
      </c>
      <c r="C485" s="79"/>
      <c r="D485" s="79"/>
      <c r="E485" s="80"/>
      <c r="F485" s="18" t="str">
        <f t="shared" si="231"/>
        <v/>
      </c>
      <c r="G485" s="18" t="str">
        <f t="shared" si="232"/>
        <v/>
      </c>
      <c r="H485" s="18" t="str">
        <f t="shared" si="233"/>
        <v/>
      </c>
    </row>
    <row r="486" spans="2:8" x14ac:dyDescent="0.25">
      <c r="B486" s="78" t="str">
        <f t="shared" si="230"/>
        <v/>
      </c>
      <c r="C486" s="79"/>
      <c r="D486" s="79"/>
      <c r="E486" s="80"/>
      <c r="F486" s="18" t="str">
        <f t="shared" si="231"/>
        <v/>
      </c>
      <c r="G486" s="18" t="str">
        <f t="shared" si="232"/>
        <v/>
      </c>
      <c r="H486" s="18" t="str">
        <f t="shared" si="233"/>
        <v/>
      </c>
    </row>
    <row r="487" spans="2:8" x14ac:dyDescent="0.25">
      <c r="B487" s="78" t="str">
        <f t="shared" si="230"/>
        <v/>
      </c>
      <c r="C487" s="79"/>
      <c r="D487" s="79"/>
      <c r="E487" s="80"/>
      <c r="F487" s="18" t="str">
        <f t="shared" si="231"/>
        <v/>
      </c>
      <c r="G487" s="18" t="str">
        <f t="shared" si="232"/>
        <v/>
      </c>
      <c r="H487" s="18" t="str">
        <f t="shared" si="233"/>
        <v/>
      </c>
    </row>
    <row r="488" spans="2:8" x14ac:dyDescent="0.25">
      <c r="B488" s="78" t="str">
        <f t="shared" si="230"/>
        <v/>
      </c>
      <c r="C488" s="79"/>
      <c r="D488" s="79"/>
      <c r="E488" s="80"/>
      <c r="F488" s="18" t="str">
        <f t="shared" si="231"/>
        <v/>
      </c>
      <c r="G488" s="18" t="str">
        <f t="shared" si="232"/>
        <v/>
      </c>
      <c r="H488" s="18" t="str">
        <f t="shared" si="233"/>
        <v/>
      </c>
    </row>
    <row r="489" spans="2:8" x14ac:dyDescent="0.25">
      <c r="B489" s="78" t="str">
        <f t="shared" si="230"/>
        <v/>
      </c>
      <c r="C489" s="79"/>
      <c r="D489" s="79"/>
      <c r="E489" s="80"/>
      <c r="F489" s="18" t="str">
        <f t="shared" si="231"/>
        <v/>
      </c>
      <c r="G489" s="18" t="str">
        <f t="shared" si="232"/>
        <v/>
      </c>
      <c r="H489" s="18" t="str">
        <f t="shared" si="233"/>
        <v/>
      </c>
    </row>
    <row r="490" spans="2:8" x14ac:dyDescent="0.25">
      <c r="B490" s="78" t="str">
        <f t="shared" si="230"/>
        <v/>
      </c>
      <c r="C490" s="79"/>
      <c r="D490" s="79"/>
      <c r="E490" s="80"/>
      <c r="F490" s="18" t="str">
        <f t="shared" si="231"/>
        <v/>
      </c>
      <c r="G490" s="18" t="str">
        <f t="shared" si="232"/>
        <v/>
      </c>
      <c r="H490" s="18" t="str">
        <f t="shared" si="233"/>
        <v/>
      </c>
    </row>
    <row r="491" spans="2:8" x14ac:dyDescent="0.25">
      <c r="B491" s="78" t="str">
        <f t="shared" si="230"/>
        <v/>
      </c>
      <c r="C491" s="79"/>
      <c r="D491" s="79"/>
      <c r="E491" s="80"/>
      <c r="F491" s="18" t="str">
        <f t="shared" si="231"/>
        <v/>
      </c>
      <c r="G491" s="18" t="str">
        <f t="shared" si="232"/>
        <v/>
      </c>
      <c r="H491" s="18" t="str">
        <f t="shared" si="233"/>
        <v/>
      </c>
    </row>
    <row r="492" spans="2:8" x14ac:dyDescent="0.25">
      <c r="B492" s="78" t="str">
        <f t="shared" si="230"/>
        <v/>
      </c>
      <c r="C492" s="79"/>
      <c r="D492" s="79"/>
      <c r="E492" s="80"/>
      <c r="F492" s="18" t="str">
        <f t="shared" si="231"/>
        <v/>
      </c>
      <c r="G492" s="18" t="str">
        <f t="shared" si="232"/>
        <v/>
      </c>
      <c r="H492" s="18" t="str">
        <f t="shared" si="233"/>
        <v/>
      </c>
    </row>
    <row r="493" spans="2:8" x14ac:dyDescent="0.25">
      <c r="B493" s="78" t="str">
        <f t="shared" si="230"/>
        <v/>
      </c>
      <c r="C493" s="79"/>
      <c r="D493" s="79"/>
      <c r="E493" s="80"/>
      <c r="F493" s="18" t="str">
        <f t="shared" si="231"/>
        <v/>
      </c>
      <c r="G493" s="18" t="str">
        <f t="shared" si="232"/>
        <v/>
      </c>
      <c r="H493" s="18" t="str">
        <f t="shared" si="233"/>
        <v/>
      </c>
    </row>
    <row r="494" spans="2:8" x14ac:dyDescent="0.25">
      <c r="B494" s="78" t="str">
        <f t="shared" si="230"/>
        <v/>
      </c>
      <c r="C494" s="79"/>
      <c r="D494" s="79"/>
      <c r="E494" s="80"/>
      <c r="F494" s="18" t="str">
        <f t="shared" si="231"/>
        <v/>
      </c>
      <c r="G494" s="18" t="str">
        <f t="shared" si="232"/>
        <v/>
      </c>
      <c r="H494" s="18" t="str">
        <f t="shared" si="233"/>
        <v/>
      </c>
    </row>
    <row r="495" spans="2:8" x14ac:dyDescent="0.25">
      <c r="B495" s="78" t="str">
        <f t="shared" si="230"/>
        <v/>
      </c>
      <c r="C495" s="79"/>
      <c r="D495" s="79"/>
      <c r="E495" s="80"/>
      <c r="F495" s="18" t="str">
        <f t="shared" si="231"/>
        <v/>
      </c>
      <c r="G495" s="18" t="str">
        <f t="shared" si="232"/>
        <v/>
      </c>
      <c r="H495" s="18" t="str">
        <f t="shared" si="233"/>
        <v/>
      </c>
    </row>
    <row r="496" spans="2:8" x14ac:dyDescent="0.25">
      <c r="B496" s="78" t="str">
        <f t="shared" si="230"/>
        <v/>
      </c>
      <c r="C496" s="79"/>
      <c r="D496" s="79"/>
      <c r="E496" s="80"/>
      <c r="F496" s="18" t="str">
        <f t="shared" si="231"/>
        <v/>
      </c>
      <c r="G496" s="18" t="str">
        <f t="shared" si="232"/>
        <v/>
      </c>
      <c r="H496" s="18" t="str">
        <f t="shared" si="233"/>
        <v/>
      </c>
    </row>
    <row r="497" spans="2:8" x14ac:dyDescent="0.25">
      <c r="B497" s="78" t="str">
        <f t="shared" si="230"/>
        <v/>
      </c>
      <c r="C497" s="79"/>
      <c r="D497" s="79"/>
      <c r="E497" s="80"/>
      <c r="F497" s="18" t="str">
        <f t="shared" si="231"/>
        <v/>
      </c>
      <c r="G497" s="18" t="str">
        <f t="shared" si="232"/>
        <v/>
      </c>
      <c r="H497" s="18" t="str">
        <f t="shared" si="233"/>
        <v/>
      </c>
    </row>
    <row r="498" spans="2:8" x14ac:dyDescent="0.25">
      <c r="B498" s="78" t="str">
        <f t="shared" si="230"/>
        <v/>
      </c>
      <c r="C498" s="79"/>
      <c r="D498" s="79"/>
      <c r="E498" s="80"/>
      <c r="F498" s="18" t="str">
        <f t="shared" si="231"/>
        <v/>
      </c>
      <c r="G498" s="18" t="str">
        <f t="shared" si="232"/>
        <v/>
      </c>
      <c r="H498" s="18" t="str">
        <f t="shared" si="233"/>
        <v/>
      </c>
    </row>
    <row r="499" spans="2:8" x14ac:dyDescent="0.25">
      <c r="B499" s="78" t="str">
        <f t="shared" si="230"/>
        <v/>
      </c>
      <c r="C499" s="79"/>
      <c r="D499" s="79"/>
      <c r="E499" s="80"/>
      <c r="F499" s="18" t="str">
        <f t="shared" si="231"/>
        <v/>
      </c>
      <c r="G499" s="18" t="str">
        <f t="shared" si="232"/>
        <v/>
      </c>
      <c r="H499" s="18" t="str">
        <f t="shared" si="233"/>
        <v/>
      </c>
    </row>
    <row r="500" spans="2:8" x14ac:dyDescent="0.25">
      <c r="B500" s="78" t="str">
        <f t="shared" si="230"/>
        <v/>
      </c>
      <c r="C500" s="79"/>
      <c r="D500" s="79"/>
      <c r="E500" s="80"/>
      <c r="F500" s="18" t="str">
        <f t="shared" si="231"/>
        <v/>
      </c>
      <c r="G500" s="18" t="str">
        <f t="shared" si="232"/>
        <v/>
      </c>
      <c r="H500" s="18" t="str">
        <f t="shared" si="233"/>
        <v/>
      </c>
    </row>
    <row r="501" spans="2:8" x14ac:dyDescent="0.25">
      <c r="B501" s="78" t="str">
        <f t="shared" si="230"/>
        <v/>
      </c>
      <c r="C501" s="79"/>
      <c r="D501" s="79"/>
      <c r="E501" s="80"/>
      <c r="F501" s="18" t="str">
        <f t="shared" si="231"/>
        <v/>
      </c>
      <c r="G501" s="18" t="str">
        <f t="shared" si="232"/>
        <v/>
      </c>
      <c r="H501" s="18" t="str">
        <f t="shared" si="233"/>
        <v/>
      </c>
    </row>
    <row r="502" spans="2:8" x14ac:dyDescent="0.25">
      <c r="B502" s="78" t="str">
        <f t="shared" si="230"/>
        <v/>
      </c>
      <c r="C502" s="79"/>
      <c r="D502" s="79"/>
      <c r="E502" s="80"/>
      <c r="F502" s="18" t="str">
        <f t="shared" si="231"/>
        <v/>
      </c>
      <c r="G502" s="18" t="str">
        <f t="shared" si="232"/>
        <v/>
      </c>
      <c r="H502" s="18" t="str">
        <f t="shared" si="233"/>
        <v/>
      </c>
    </row>
    <row r="503" spans="2:8" x14ac:dyDescent="0.25">
      <c r="B503" s="78" t="str">
        <f t="shared" si="230"/>
        <v/>
      </c>
      <c r="C503" s="79"/>
      <c r="D503" s="79"/>
      <c r="E503" s="80"/>
      <c r="F503" s="18" t="str">
        <f t="shared" si="231"/>
        <v/>
      </c>
      <c r="G503" s="18" t="str">
        <f t="shared" si="232"/>
        <v/>
      </c>
      <c r="H503" s="18" t="str">
        <f t="shared" si="233"/>
        <v/>
      </c>
    </row>
    <row r="504" spans="2:8" x14ac:dyDescent="0.25">
      <c r="B504" s="78" t="str">
        <f t="shared" si="230"/>
        <v/>
      </c>
      <c r="C504" s="79"/>
      <c r="D504" s="79"/>
      <c r="E504" s="80"/>
      <c r="F504" s="18" t="str">
        <f t="shared" si="231"/>
        <v/>
      </c>
      <c r="G504" s="18" t="str">
        <f t="shared" si="232"/>
        <v/>
      </c>
      <c r="H504" s="18" t="str">
        <f t="shared" si="233"/>
        <v/>
      </c>
    </row>
    <row r="505" spans="2:8" x14ac:dyDescent="0.25">
      <c r="B505" s="78" t="str">
        <f t="shared" si="230"/>
        <v/>
      </c>
      <c r="C505" s="79"/>
      <c r="D505" s="79"/>
      <c r="E505" s="80"/>
      <c r="F505" s="18" t="str">
        <f t="shared" si="231"/>
        <v/>
      </c>
      <c r="G505" s="18" t="str">
        <f t="shared" si="232"/>
        <v/>
      </c>
      <c r="H505" s="18" t="str">
        <f t="shared" si="233"/>
        <v/>
      </c>
    </row>
    <row r="506" spans="2:8" x14ac:dyDescent="0.25">
      <c r="B506" s="78" t="str">
        <f t="shared" si="230"/>
        <v/>
      </c>
      <c r="C506" s="79"/>
      <c r="D506" s="79"/>
      <c r="E506" s="80"/>
      <c r="F506" s="18" t="str">
        <f t="shared" si="231"/>
        <v/>
      </c>
      <c r="G506" s="18" t="str">
        <f t="shared" si="232"/>
        <v/>
      </c>
      <c r="H506" s="18" t="str">
        <f t="shared" si="233"/>
        <v/>
      </c>
    </row>
    <row r="507" spans="2:8" x14ac:dyDescent="0.25">
      <c r="B507" s="78" t="str">
        <f t="shared" si="230"/>
        <v/>
      </c>
      <c r="C507" s="79"/>
      <c r="D507" s="79"/>
      <c r="E507" s="80"/>
      <c r="F507" s="18" t="str">
        <f t="shared" si="231"/>
        <v/>
      </c>
      <c r="G507" s="18" t="str">
        <f t="shared" si="232"/>
        <v/>
      </c>
      <c r="H507" s="18" t="str">
        <f t="shared" si="233"/>
        <v/>
      </c>
    </row>
    <row r="508" spans="2:8" x14ac:dyDescent="0.25">
      <c r="B508" s="78" t="str">
        <f t="shared" si="230"/>
        <v/>
      </c>
      <c r="C508" s="79"/>
      <c r="D508" s="79"/>
      <c r="E508" s="80"/>
      <c r="F508" s="18" t="str">
        <f t="shared" si="231"/>
        <v/>
      </c>
      <c r="G508" s="18" t="str">
        <f t="shared" si="232"/>
        <v/>
      </c>
      <c r="H508" s="18" t="str">
        <f t="shared" si="233"/>
        <v/>
      </c>
    </row>
    <row r="509" spans="2:8" x14ac:dyDescent="0.25">
      <c r="B509" s="78" t="str">
        <f t="shared" si="230"/>
        <v/>
      </c>
      <c r="C509" s="79"/>
      <c r="D509" s="79"/>
      <c r="E509" s="80"/>
      <c r="F509" s="18" t="str">
        <f t="shared" si="231"/>
        <v/>
      </c>
      <c r="G509" s="18" t="str">
        <f t="shared" si="232"/>
        <v/>
      </c>
      <c r="H509" s="18" t="str">
        <f t="shared" si="233"/>
        <v/>
      </c>
    </row>
    <row r="510" spans="2:8" x14ac:dyDescent="0.25">
      <c r="B510" s="48" t="s">
        <v>362</v>
      </c>
      <c r="C510" s="48"/>
      <c r="D510" s="48"/>
      <c r="E510" s="48"/>
      <c r="F510" s="18" t="s">
        <v>362</v>
      </c>
      <c r="G510" s="18" t="str">
        <f>IF(M488="","",M488)</f>
        <v/>
      </c>
      <c r="H510" s="18" t="str">
        <f>IF(N488="","",N488)</f>
        <v/>
      </c>
    </row>
    <row r="511" spans="2:8" x14ac:dyDescent="0.25">
      <c r="B511" s="49"/>
      <c r="C511" s="49"/>
      <c r="D511" s="49"/>
      <c r="E511" s="49"/>
      <c r="F511" s="49"/>
      <c r="G511" s="49"/>
      <c r="H511" s="49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  <row r="922" spans="2:2" x14ac:dyDescent="0.25">
      <c r="B922" s="50"/>
    </row>
    <row r="923" spans="2:2" x14ac:dyDescent="0.25">
      <c r="B923" s="50"/>
    </row>
    <row r="924" spans="2:2" x14ac:dyDescent="0.25">
      <c r="B924" s="50"/>
    </row>
    <row r="925" spans="2:2" x14ac:dyDescent="0.25">
      <c r="B925" s="50"/>
    </row>
    <row r="926" spans="2:2" x14ac:dyDescent="0.25">
      <c r="B926" s="50"/>
    </row>
    <row r="927" spans="2:2" x14ac:dyDescent="0.25">
      <c r="B927" s="50"/>
    </row>
    <row r="928" spans="2:2" x14ac:dyDescent="0.25">
      <c r="B928" s="50"/>
    </row>
  </sheetData>
  <mergeCells count="6">
    <mergeCell ref="B2:H2"/>
    <mergeCell ref="B3:H3"/>
    <mergeCell ref="B4:H4"/>
    <mergeCell ref="B10:G10"/>
    <mergeCell ref="B35:E35"/>
    <mergeCell ref="B25:H25"/>
  </mergeCells>
  <conditionalFormatting sqref="C8">
    <cfRule type="cellIs" dxfId="51" priority="18" operator="equal">
      <formula>"Erro"</formula>
    </cfRule>
  </conditionalFormatting>
  <conditionalFormatting sqref="H10">
    <cfRule type="cellIs" dxfId="50" priority="17" operator="equal">
      <formula>"Erro"</formula>
    </cfRule>
  </conditionalFormatting>
  <conditionalFormatting sqref="F13:F23">
    <cfRule type="cellIs" dxfId="49" priority="13" operator="greaterThanOrEqual">
      <formula>1</formula>
    </cfRule>
    <cfRule type="cellIs" dxfId="48" priority="14" operator="lessThan">
      <formula>0.795</formula>
    </cfRule>
    <cfRule type="cellIs" dxfId="47" priority="16" operator="greaterThanOrEqual">
      <formula>0.795</formula>
    </cfRule>
  </conditionalFormatting>
  <conditionalFormatting sqref="B510:E510 B36:B509 F36:H510">
    <cfRule type="cellIs" dxfId="46" priority="15" operator="equal">
      <formula>""""""</formula>
    </cfRule>
  </conditionalFormatting>
  <conditionalFormatting sqref="G13:G23">
    <cfRule type="cellIs" dxfId="45" priority="11" operator="equal">
      <formula>"Sim"</formula>
    </cfRule>
    <cfRule type="cellIs" dxfId="44" priority="12" operator="equal">
      <formula>"Não"</formula>
    </cfRule>
  </conditionalFormatting>
  <conditionalFormatting sqref="F27:F32">
    <cfRule type="cellIs" dxfId="43" priority="3" operator="greaterThanOrEqual">
      <formula>1</formula>
    </cfRule>
    <cfRule type="cellIs" dxfId="42" priority="4" operator="lessThan">
      <formula>0.795</formula>
    </cfRule>
    <cfRule type="cellIs" dxfId="41" priority="5" operator="greaterThanOrEqual">
      <formula>0.795</formula>
    </cfRule>
  </conditionalFormatting>
  <conditionalFormatting sqref="G27:G32">
    <cfRule type="cellIs" dxfId="40" priority="1" operator="equal">
      <formula>"Sim"</formula>
    </cfRule>
    <cfRule type="cellIs" dxfId="39" priority="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668"/>
  <sheetViews>
    <sheetView showGridLines="0" workbookViewId="0">
      <pane ySplit="5" topLeftCell="A6" activePane="bottomLeft" state="frozen"/>
      <selection activeCell="D27" sqref="D27"/>
      <selection pane="bottomLeft" activeCell="U6" sqref="U6:U668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285156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30" width="15.5703125" style="4" bestFit="1" customWidth="1"/>
    <col min="31" max="16384" width="9.140625" style="4"/>
  </cols>
  <sheetData>
    <row r="1" spans="1:39" ht="15.75" x14ac:dyDescent="0.25">
      <c r="A1" s="3" t="s">
        <v>653</v>
      </c>
    </row>
    <row r="4" spans="1:39" x14ac:dyDescent="0.25">
      <c r="Y4" s="146" t="s">
        <v>415</v>
      </c>
      <c r="Z4" s="146"/>
      <c r="AA4" s="146"/>
      <c r="AB4" s="146"/>
      <c r="AC4" s="146"/>
      <c r="AD4" s="146"/>
    </row>
    <row r="5" spans="1:39" x14ac:dyDescent="0.25">
      <c r="A5" s="4" t="s">
        <v>390</v>
      </c>
      <c r="B5" s="4" t="s">
        <v>332</v>
      </c>
      <c r="C5" s="4" t="s">
        <v>391</v>
      </c>
      <c r="D5" s="4" t="s">
        <v>392</v>
      </c>
      <c r="E5" s="4" t="s">
        <v>215</v>
      </c>
      <c r="F5" s="4" t="s">
        <v>216</v>
      </c>
      <c r="G5" s="4" t="s">
        <v>403</v>
      </c>
      <c r="H5" s="4" t="s">
        <v>0</v>
      </c>
      <c r="I5" s="4" t="s">
        <v>393</v>
      </c>
      <c r="J5" s="4" t="s">
        <v>404</v>
      </c>
      <c r="K5" s="4" t="s">
        <v>1</v>
      </c>
      <c r="L5" s="4" t="s">
        <v>394</v>
      </c>
      <c r="M5" s="4" t="s">
        <v>405</v>
      </c>
      <c r="N5" s="4" t="s">
        <v>395</v>
      </c>
      <c r="O5" s="4" t="s">
        <v>396</v>
      </c>
      <c r="P5" s="4" t="s">
        <v>406</v>
      </c>
      <c r="Q5" s="4" t="s">
        <v>397</v>
      </c>
      <c r="R5" s="4" t="s">
        <v>398</v>
      </c>
      <c r="S5" s="4" t="s">
        <v>333</v>
      </c>
      <c r="T5" s="4" t="s">
        <v>334</v>
      </c>
      <c r="U5" s="4" t="s">
        <v>338</v>
      </c>
      <c r="V5" s="4" t="s">
        <v>191</v>
      </c>
      <c r="W5" s="4" t="s">
        <v>335</v>
      </c>
      <c r="X5" s="59" t="s">
        <v>413</v>
      </c>
      <c r="Y5" s="59" t="s">
        <v>416</v>
      </c>
      <c r="Z5" s="59" t="s">
        <v>417</v>
      </c>
      <c r="AA5" s="59" t="s">
        <v>418</v>
      </c>
      <c r="AB5" s="59" t="s">
        <v>419</v>
      </c>
      <c r="AC5" s="59" t="s">
        <v>414</v>
      </c>
      <c r="AL5" s="10" t="s">
        <v>411</v>
      </c>
      <c r="AM5" s="18" t="s">
        <v>412</v>
      </c>
    </row>
    <row r="6" spans="1:39" hidden="1" x14ac:dyDescent="0.25">
      <c r="A6" s="6" t="s">
        <v>399</v>
      </c>
      <c r="B6" s="6" t="s">
        <v>347</v>
      </c>
      <c r="C6" s="6" t="s">
        <v>12</v>
      </c>
      <c r="D6" s="6" t="s">
        <v>224</v>
      </c>
      <c r="E6" s="4">
        <v>0</v>
      </c>
      <c r="F6" s="6" t="s">
        <v>400</v>
      </c>
      <c r="G6" s="6" t="s">
        <v>492</v>
      </c>
      <c r="H6" s="4">
        <v>2021</v>
      </c>
      <c r="I6" s="4">
        <v>1</v>
      </c>
      <c r="J6" s="6" t="s">
        <v>493</v>
      </c>
      <c r="K6" s="4">
        <v>1</v>
      </c>
      <c r="L6" s="6" t="s">
        <v>494</v>
      </c>
      <c r="M6" s="6" t="s">
        <v>495</v>
      </c>
      <c r="N6" s="6" t="s">
        <v>496</v>
      </c>
      <c r="O6" s="4">
        <v>3</v>
      </c>
      <c r="P6" s="6" t="s">
        <v>497</v>
      </c>
      <c r="Q6" s="4">
        <v>7</v>
      </c>
      <c r="R6" s="6" t="s">
        <v>498</v>
      </c>
      <c r="S6" s="4" t="b">
        <v>0</v>
      </c>
      <c r="T6" s="60">
        <v>14857991.52</v>
      </c>
      <c r="U6" s="60">
        <v>14444974.91</v>
      </c>
      <c r="V6" s="38">
        <v>0.97199999999999998</v>
      </c>
      <c r="W6" s="35">
        <v>411.25</v>
      </c>
      <c r="X6" s="42">
        <f>VLOOKUP(VW_PREMIO_IV[[#This Row],[TIPO]],$AL$5:$AM$16,2,0)</f>
        <v>11</v>
      </c>
      <c r="Y6" s="35">
        <f>IF(VW_PREMIO_IV[[#This Row],[EQUIPE]]="Gerentes",VLOOKUP(VW_PREMIO_IV[[#This Row],[COBERTURA]],VALORES_IV_GER[],VW_PREMIO_IV[[#This Row],[Col Valor]],1),"")</f>
        <v>411.24599999999998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4.0000000000190994E-3</v>
      </c>
      <c r="AL6" s="10" t="s">
        <v>344</v>
      </c>
      <c r="AM6" s="18">
        <v>4</v>
      </c>
    </row>
    <row r="7" spans="1:39" hidden="1" x14ac:dyDescent="0.25">
      <c r="A7" s="6" t="s">
        <v>399</v>
      </c>
      <c r="B7" s="6" t="s">
        <v>347</v>
      </c>
      <c r="C7" s="6" t="s">
        <v>17</v>
      </c>
      <c r="D7" s="6" t="s">
        <v>239</v>
      </c>
      <c r="E7" s="4">
        <v>0</v>
      </c>
      <c r="F7" s="6" t="s">
        <v>400</v>
      </c>
      <c r="G7" s="6" t="s">
        <v>492</v>
      </c>
      <c r="H7" s="4">
        <v>2021</v>
      </c>
      <c r="I7" s="4">
        <v>1</v>
      </c>
      <c r="J7" s="6" t="s">
        <v>493</v>
      </c>
      <c r="K7" s="4">
        <v>1</v>
      </c>
      <c r="L7" s="6" t="s">
        <v>494</v>
      </c>
      <c r="M7" s="6" t="s">
        <v>495</v>
      </c>
      <c r="N7" s="6" t="s">
        <v>496</v>
      </c>
      <c r="O7" s="4">
        <v>3</v>
      </c>
      <c r="P7" s="6" t="s">
        <v>497</v>
      </c>
      <c r="Q7" s="4">
        <v>7</v>
      </c>
      <c r="R7" s="6" t="s">
        <v>498</v>
      </c>
      <c r="S7" s="4" t="b">
        <v>0</v>
      </c>
      <c r="T7" s="60">
        <v>14857991.52</v>
      </c>
      <c r="U7" s="60">
        <v>14444974.91</v>
      </c>
      <c r="V7" s="38">
        <v>0.97199999999999998</v>
      </c>
      <c r="W7" s="35">
        <v>411.25</v>
      </c>
      <c r="X7" s="42">
        <f>VLOOKUP(VW_PREMIO_IV[[#This Row],[TIPO]],$AL$5:$AM$16,2,0)</f>
        <v>11</v>
      </c>
      <c r="Y7" s="35">
        <f>IF(VW_PREMIO_IV[[#This Row],[EQUIPE]]="Gerentes",VLOOKUP(VW_PREMIO_IV[[#This Row],[COBERTURA]],VALORES_IV_GER[],VW_PREMIO_IV[[#This Row],[Col Valor]],1),"")</f>
        <v>411.24599999999998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4.0000000000190994E-3</v>
      </c>
      <c r="AL7" s="57" t="s">
        <v>343</v>
      </c>
      <c r="AM7" s="18">
        <v>5</v>
      </c>
    </row>
    <row r="8" spans="1:39" hidden="1" x14ac:dyDescent="0.25">
      <c r="A8" s="6" t="s">
        <v>399</v>
      </c>
      <c r="B8" s="6" t="s">
        <v>347</v>
      </c>
      <c r="C8" s="6" t="s">
        <v>10</v>
      </c>
      <c r="D8" s="6" t="s">
        <v>221</v>
      </c>
      <c r="E8" s="4">
        <v>0</v>
      </c>
      <c r="F8" s="6" t="s">
        <v>400</v>
      </c>
      <c r="G8" s="6" t="s">
        <v>492</v>
      </c>
      <c r="H8" s="4">
        <v>2021</v>
      </c>
      <c r="I8" s="4">
        <v>1</v>
      </c>
      <c r="J8" s="6" t="s">
        <v>493</v>
      </c>
      <c r="K8" s="4">
        <v>1</v>
      </c>
      <c r="L8" s="6" t="s">
        <v>494</v>
      </c>
      <c r="M8" s="6" t="s">
        <v>495</v>
      </c>
      <c r="N8" s="6" t="s">
        <v>496</v>
      </c>
      <c r="O8" s="4">
        <v>3</v>
      </c>
      <c r="P8" s="6" t="s">
        <v>497</v>
      </c>
      <c r="Q8" s="4">
        <v>7</v>
      </c>
      <c r="R8" s="6" t="s">
        <v>498</v>
      </c>
      <c r="S8" s="4" t="b">
        <v>0</v>
      </c>
      <c r="T8" s="60">
        <v>14857991.52</v>
      </c>
      <c r="U8" s="60">
        <v>14444974.91</v>
      </c>
      <c r="V8" s="38">
        <v>0.97199999999999998</v>
      </c>
      <c r="W8" s="35">
        <v>411.25</v>
      </c>
      <c r="X8" s="42">
        <f>VLOOKUP(VW_PREMIO_IV[[#This Row],[TIPO]],$AL$5:$AM$16,2,0)</f>
        <v>11</v>
      </c>
      <c r="Y8" s="35">
        <f>IF(VW_PREMIO_IV[[#This Row],[EQUIPE]]="Gerentes",VLOOKUP(VW_PREMIO_IV[[#This Row],[COBERTURA]],VALORES_IV_GER[],VW_PREMIO_IV[[#This Row],[Col Valor]],1),"")</f>
        <v>411.24599999999998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4.0000000000190994E-3</v>
      </c>
      <c r="AL8" s="58" t="s">
        <v>342</v>
      </c>
      <c r="AM8" s="18">
        <v>6</v>
      </c>
    </row>
    <row r="9" spans="1:39" hidden="1" x14ac:dyDescent="0.25">
      <c r="A9" s="6" t="s">
        <v>399</v>
      </c>
      <c r="B9" s="6" t="s">
        <v>348</v>
      </c>
      <c r="C9" s="6" t="s">
        <v>12</v>
      </c>
      <c r="D9" s="6" t="s">
        <v>224</v>
      </c>
      <c r="E9" s="4">
        <v>0</v>
      </c>
      <c r="F9" s="6" t="s">
        <v>400</v>
      </c>
      <c r="G9" s="6" t="s">
        <v>492</v>
      </c>
      <c r="H9" s="4">
        <v>2021</v>
      </c>
      <c r="I9" s="4">
        <v>1</v>
      </c>
      <c r="J9" s="6" t="s">
        <v>493</v>
      </c>
      <c r="K9" s="4">
        <v>1</v>
      </c>
      <c r="L9" s="6" t="s">
        <v>494</v>
      </c>
      <c r="M9" s="6" t="s">
        <v>495</v>
      </c>
      <c r="N9" s="6" t="s">
        <v>496</v>
      </c>
      <c r="O9" s="4">
        <v>3</v>
      </c>
      <c r="P9" s="6" t="s">
        <v>497</v>
      </c>
      <c r="Q9" s="4">
        <v>7</v>
      </c>
      <c r="R9" s="6" t="s">
        <v>498</v>
      </c>
      <c r="S9" s="4" t="b">
        <v>0</v>
      </c>
      <c r="T9" s="60">
        <v>3571329.6</v>
      </c>
      <c r="U9" s="60">
        <v>2608197.4300000002</v>
      </c>
      <c r="V9" s="38">
        <v>0.73</v>
      </c>
      <c r="W9" s="35">
        <v>0</v>
      </c>
      <c r="X9" s="42">
        <f>VLOOKUP(VW_PREMIO_IV[[#This Row],[TIPO]],$AL$5:$AM$16,2,0)</f>
        <v>9</v>
      </c>
      <c r="Y9" s="35">
        <f>IF(VW_PREMIO_IV[[#This Row],[EQUIPE]]="Gerentes",VLOOKUP(VW_PREMIO_IV[[#This Row],[COBERTURA]],VALORES_IV_GER[],VW_PREMIO_IV[[#This Row],[Col Valor]],1),"")</f>
        <v>0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0</v>
      </c>
      <c r="AL9" s="57" t="s">
        <v>348</v>
      </c>
      <c r="AM9" s="18">
        <v>9</v>
      </c>
    </row>
    <row r="10" spans="1:39" hidden="1" x14ac:dyDescent="0.25">
      <c r="A10" s="6" t="s">
        <v>399</v>
      </c>
      <c r="B10" s="6" t="s">
        <v>348</v>
      </c>
      <c r="C10" s="6" t="s">
        <v>17</v>
      </c>
      <c r="D10" s="6" t="s">
        <v>239</v>
      </c>
      <c r="E10" s="4">
        <v>0</v>
      </c>
      <c r="F10" s="6" t="s">
        <v>400</v>
      </c>
      <c r="G10" s="6" t="s">
        <v>492</v>
      </c>
      <c r="H10" s="4">
        <v>2021</v>
      </c>
      <c r="I10" s="4">
        <v>1</v>
      </c>
      <c r="J10" s="6" t="s">
        <v>493</v>
      </c>
      <c r="K10" s="4">
        <v>1</v>
      </c>
      <c r="L10" s="6" t="s">
        <v>494</v>
      </c>
      <c r="M10" s="6" t="s">
        <v>495</v>
      </c>
      <c r="N10" s="6" t="s">
        <v>496</v>
      </c>
      <c r="O10" s="4">
        <v>3</v>
      </c>
      <c r="P10" s="6" t="s">
        <v>497</v>
      </c>
      <c r="Q10" s="4">
        <v>7</v>
      </c>
      <c r="R10" s="6" t="s">
        <v>498</v>
      </c>
      <c r="S10" s="4" t="b">
        <v>0</v>
      </c>
      <c r="T10" s="60">
        <v>3571329.6</v>
      </c>
      <c r="U10" s="60">
        <v>2608197.4300000002</v>
      </c>
      <c r="V10" s="38">
        <v>0.73</v>
      </c>
      <c r="W10" s="35">
        <v>0</v>
      </c>
      <c r="X10" s="42">
        <f>VLOOKUP(VW_PREMIO_IV[[#This Row],[TIPO]],$AL$5:$AM$16,2,0)</f>
        <v>9</v>
      </c>
      <c r="Y10" s="35">
        <f>IF(VW_PREMIO_IV[[#This Row],[EQUIPE]]="Gerentes",VLOOKUP(VW_PREMIO_IV[[#This Row],[COBERTURA]],VALORES_IV_GER[],VW_PREMIO_IV[[#This Row],[Col Valor]],1),"")</f>
        <v>0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0</v>
      </c>
      <c r="AL10" s="57" t="s">
        <v>346</v>
      </c>
      <c r="AM10" s="18">
        <v>10</v>
      </c>
    </row>
    <row r="11" spans="1:39" hidden="1" x14ac:dyDescent="0.25">
      <c r="A11" s="6" t="s">
        <v>399</v>
      </c>
      <c r="B11" s="6" t="s">
        <v>348</v>
      </c>
      <c r="C11" s="6" t="s">
        <v>10</v>
      </c>
      <c r="D11" s="6" t="s">
        <v>221</v>
      </c>
      <c r="E11" s="4">
        <v>0</v>
      </c>
      <c r="F11" s="6" t="s">
        <v>400</v>
      </c>
      <c r="G11" s="6" t="s">
        <v>492</v>
      </c>
      <c r="H11" s="4">
        <v>2021</v>
      </c>
      <c r="I11" s="4">
        <v>1</v>
      </c>
      <c r="J11" s="6" t="s">
        <v>493</v>
      </c>
      <c r="K11" s="4">
        <v>1</v>
      </c>
      <c r="L11" s="6" t="s">
        <v>494</v>
      </c>
      <c r="M11" s="6" t="s">
        <v>495</v>
      </c>
      <c r="N11" s="6" t="s">
        <v>496</v>
      </c>
      <c r="O11" s="4">
        <v>3</v>
      </c>
      <c r="P11" s="6" t="s">
        <v>497</v>
      </c>
      <c r="Q11" s="4">
        <v>7</v>
      </c>
      <c r="R11" s="6" t="s">
        <v>498</v>
      </c>
      <c r="S11" s="4" t="b">
        <v>0</v>
      </c>
      <c r="T11" s="60">
        <v>3571329.6</v>
      </c>
      <c r="U11" s="60">
        <v>2608197.4300000002</v>
      </c>
      <c r="V11" s="38">
        <v>0.73</v>
      </c>
      <c r="W11" s="35">
        <v>0</v>
      </c>
      <c r="X11" s="42">
        <f>VLOOKUP(VW_PREMIO_IV[[#This Row],[TIPO]],$AL$5:$AM$16,2,0)</f>
        <v>9</v>
      </c>
      <c r="Y11" s="35">
        <f>IF(VW_PREMIO_IV[[#This Row],[EQUIPE]]="Gerentes",VLOOKUP(VW_PREMIO_IV[[#This Row],[COBERTURA]],VALORES_IV_GER[],VW_PREMIO_IV[[#This Row],[Col Valor]],1),"")</f>
        <v>0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0</v>
      </c>
      <c r="AL11" s="58" t="s">
        <v>347</v>
      </c>
      <c r="AM11" s="18">
        <v>11</v>
      </c>
    </row>
    <row r="12" spans="1:39" hidden="1" x14ac:dyDescent="0.25">
      <c r="A12" s="6" t="s">
        <v>399</v>
      </c>
      <c r="B12" s="6" t="s">
        <v>346</v>
      </c>
      <c r="C12" s="6" t="s">
        <v>12</v>
      </c>
      <c r="D12" s="6" t="s">
        <v>224</v>
      </c>
      <c r="E12" s="4">
        <v>0</v>
      </c>
      <c r="F12" s="6" t="s">
        <v>400</v>
      </c>
      <c r="G12" s="6" t="s">
        <v>499</v>
      </c>
      <c r="H12" s="4">
        <v>2021</v>
      </c>
      <c r="I12" s="4">
        <v>1</v>
      </c>
      <c r="J12" s="6" t="s">
        <v>493</v>
      </c>
      <c r="K12" s="4">
        <v>2</v>
      </c>
      <c r="L12" s="6" t="s">
        <v>500</v>
      </c>
      <c r="M12" s="6" t="s">
        <v>501</v>
      </c>
      <c r="N12" s="6" t="s">
        <v>496</v>
      </c>
      <c r="O12" s="4">
        <v>3</v>
      </c>
      <c r="P12" s="6" t="s">
        <v>497</v>
      </c>
      <c r="Q12" s="4">
        <v>8</v>
      </c>
      <c r="R12" s="6" t="s">
        <v>502</v>
      </c>
      <c r="S12" s="4" t="b">
        <v>0</v>
      </c>
      <c r="T12" s="60">
        <v>2257954.31</v>
      </c>
      <c r="U12" s="60">
        <v>1678180.12</v>
      </c>
      <c r="V12" s="38">
        <v>0.74299999999999999</v>
      </c>
      <c r="W12" s="35">
        <v>0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0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0</v>
      </c>
      <c r="AL12" s="58" t="s">
        <v>202</v>
      </c>
      <c r="AM12" s="18">
        <v>12</v>
      </c>
    </row>
    <row r="13" spans="1:39" hidden="1" x14ac:dyDescent="0.25">
      <c r="A13" s="6" t="s">
        <v>399</v>
      </c>
      <c r="B13" s="6" t="s">
        <v>346</v>
      </c>
      <c r="C13" s="6" t="s">
        <v>17</v>
      </c>
      <c r="D13" s="6" t="s">
        <v>239</v>
      </c>
      <c r="E13" s="4">
        <v>0</v>
      </c>
      <c r="F13" s="6" t="s">
        <v>400</v>
      </c>
      <c r="G13" s="6" t="s">
        <v>499</v>
      </c>
      <c r="H13" s="4">
        <v>2021</v>
      </c>
      <c r="I13" s="4">
        <v>1</v>
      </c>
      <c r="J13" s="6" t="s">
        <v>493</v>
      </c>
      <c r="K13" s="4">
        <v>2</v>
      </c>
      <c r="L13" s="6" t="s">
        <v>500</v>
      </c>
      <c r="M13" s="6" t="s">
        <v>501</v>
      </c>
      <c r="N13" s="6" t="s">
        <v>496</v>
      </c>
      <c r="O13" s="4">
        <v>3</v>
      </c>
      <c r="P13" s="6" t="s">
        <v>497</v>
      </c>
      <c r="Q13" s="4">
        <v>8</v>
      </c>
      <c r="R13" s="6" t="s">
        <v>502</v>
      </c>
      <c r="S13" s="4" t="b">
        <v>0</v>
      </c>
      <c r="T13" s="60">
        <v>2257954.31</v>
      </c>
      <c r="U13" s="60">
        <v>1678180.12</v>
      </c>
      <c r="V13" s="38">
        <v>0.74299999999999999</v>
      </c>
      <c r="W13" s="35">
        <v>0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0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0</v>
      </c>
      <c r="AL13" s="58" t="s">
        <v>389</v>
      </c>
      <c r="AM13" s="18">
        <v>13</v>
      </c>
    </row>
    <row r="14" spans="1:39" hidden="1" x14ac:dyDescent="0.25">
      <c r="A14" s="6" t="s">
        <v>399</v>
      </c>
      <c r="B14" s="6" t="s">
        <v>346</v>
      </c>
      <c r="C14" s="6" t="s">
        <v>10</v>
      </c>
      <c r="D14" s="6" t="s">
        <v>221</v>
      </c>
      <c r="E14" s="4">
        <v>0</v>
      </c>
      <c r="F14" s="6" t="s">
        <v>400</v>
      </c>
      <c r="G14" s="6" t="s">
        <v>499</v>
      </c>
      <c r="H14" s="4">
        <v>2021</v>
      </c>
      <c r="I14" s="4">
        <v>1</v>
      </c>
      <c r="J14" s="6" t="s">
        <v>493</v>
      </c>
      <c r="K14" s="4">
        <v>2</v>
      </c>
      <c r="L14" s="6" t="s">
        <v>500</v>
      </c>
      <c r="M14" s="6" t="s">
        <v>501</v>
      </c>
      <c r="N14" s="6" t="s">
        <v>496</v>
      </c>
      <c r="O14" s="4">
        <v>3</v>
      </c>
      <c r="P14" s="6" t="s">
        <v>497</v>
      </c>
      <c r="Q14" s="4">
        <v>8</v>
      </c>
      <c r="R14" s="6" t="s">
        <v>502</v>
      </c>
      <c r="S14" s="4" t="b">
        <v>0</v>
      </c>
      <c r="T14" s="60">
        <v>2257954.31</v>
      </c>
      <c r="U14" s="60">
        <v>1678180.12</v>
      </c>
      <c r="V14" s="38">
        <v>0.74299999999999999</v>
      </c>
      <c r="W14" s="35">
        <v>0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0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0</v>
      </c>
      <c r="AL14" s="57" t="s">
        <v>336</v>
      </c>
      <c r="AM14" s="18">
        <v>14</v>
      </c>
    </row>
    <row r="15" spans="1:39" hidden="1" x14ac:dyDescent="0.25">
      <c r="A15" s="6" t="s">
        <v>399</v>
      </c>
      <c r="B15" s="6" t="s">
        <v>347</v>
      </c>
      <c r="C15" s="6" t="s">
        <v>12</v>
      </c>
      <c r="D15" s="6" t="s">
        <v>224</v>
      </c>
      <c r="E15" s="4">
        <v>0</v>
      </c>
      <c r="F15" s="6" t="s">
        <v>400</v>
      </c>
      <c r="G15" s="6" t="s">
        <v>503</v>
      </c>
      <c r="H15" s="4">
        <v>2021</v>
      </c>
      <c r="I15" s="4">
        <v>1</v>
      </c>
      <c r="J15" s="6" t="s">
        <v>493</v>
      </c>
      <c r="K15" s="4">
        <v>3</v>
      </c>
      <c r="L15" s="6" t="s">
        <v>504</v>
      </c>
      <c r="M15" s="6" t="s">
        <v>505</v>
      </c>
      <c r="N15" s="6" t="s">
        <v>496</v>
      </c>
      <c r="O15" s="4">
        <v>3</v>
      </c>
      <c r="P15" s="6" t="s">
        <v>497</v>
      </c>
      <c r="Q15" s="4">
        <v>9</v>
      </c>
      <c r="R15" s="6" t="s">
        <v>506</v>
      </c>
      <c r="S15" s="4" t="b">
        <v>0</v>
      </c>
      <c r="T15" s="60">
        <v>16423017.609999999</v>
      </c>
      <c r="U15" s="60">
        <v>22983485.32</v>
      </c>
      <c r="V15" s="38">
        <v>1.399</v>
      </c>
      <c r="W15" s="35">
        <v>1922.08</v>
      </c>
      <c r="X15" s="42">
        <f>VLOOKUP(VW_PREMIO_IV[[#This Row],[TIPO]],$AL$5:$AM$16,2,0)</f>
        <v>11</v>
      </c>
      <c r="Y15" s="35">
        <f>IF(VW_PREMIO_IV[[#This Row],[EQUIPE]]="Gerentes",VLOOKUP(VW_PREMIO_IV[[#This Row],[COBERTURA]],VALORES_IV_GER[],VW_PREMIO_IV[[#This Row],[Col Valor]],1),"")</f>
        <v>1922.0753999999999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4.5999999999821739E-3</v>
      </c>
      <c r="AL15" s="58" t="s">
        <v>205</v>
      </c>
      <c r="AM15" s="18">
        <v>15</v>
      </c>
    </row>
    <row r="16" spans="1:39" hidden="1" x14ac:dyDescent="0.25">
      <c r="A16" s="6" t="s">
        <v>399</v>
      </c>
      <c r="B16" s="6" t="s">
        <v>347</v>
      </c>
      <c r="C16" s="6" t="s">
        <v>17</v>
      </c>
      <c r="D16" s="6" t="s">
        <v>239</v>
      </c>
      <c r="E16" s="4">
        <v>0</v>
      </c>
      <c r="F16" s="6" t="s">
        <v>400</v>
      </c>
      <c r="G16" s="6" t="s">
        <v>503</v>
      </c>
      <c r="H16" s="4">
        <v>2021</v>
      </c>
      <c r="I16" s="4">
        <v>1</v>
      </c>
      <c r="J16" s="6" t="s">
        <v>493</v>
      </c>
      <c r="K16" s="4">
        <v>3</v>
      </c>
      <c r="L16" s="6" t="s">
        <v>504</v>
      </c>
      <c r="M16" s="6" t="s">
        <v>505</v>
      </c>
      <c r="N16" s="6" t="s">
        <v>496</v>
      </c>
      <c r="O16" s="4">
        <v>3</v>
      </c>
      <c r="P16" s="6" t="s">
        <v>497</v>
      </c>
      <c r="Q16" s="4">
        <v>9</v>
      </c>
      <c r="R16" s="6" t="s">
        <v>506</v>
      </c>
      <c r="S16" s="4" t="b">
        <v>0</v>
      </c>
      <c r="T16" s="60">
        <v>16423017.609999999</v>
      </c>
      <c r="U16" s="60">
        <v>22983485.32</v>
      </c>
      <c r="V16" s="38">
        <v>1.399</v>
      </c>
      <c r="W16" s="35">
        <v>1922.08</v>
      </c>
      <c r="X16" s="42">
        <f>VLOOKUP(VW_PREMIO_IV[[#This Row],[TIPO]],$AL$5:$AM$16,2,0)</f>
        <v>11</v>
      </c>
      <c r="Y16" s="35">
        <f>IF(VW_PREMIO_IV[[#This Row],[EQUIPE]]="Gerentes",VLOOKUP(VW_PREMIO_IV[[#This Row],[COBERTURA]],VALORES_IV_GER[],VW_PREMIO_IV[[#This Row],[Col Valor]],1),"")</f>
        <v>1922.0753999999999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4.5999999999821739E-3</v>
      </c>
      <c r="AL16" s="57" t="s">
        <v>206</v>
      </c>
      <c r="AM16" s="18">
        <v>16</v>
      </c>
    </row>
    <row r="17" spans="1:29" hidden="1" x14ac:dyDescent="0.25">
      <c r="A17" s="6" t="s">
        <v>399</v>
      </c>
      <c r="B17" s="6" t="s">
        <v>347</v>
      </c>
      <c r="C17" s="6" t="s">
        <v>10</v>
      </c>
      <c r="D17" s="6" t="s">
        <v>221</v>
      </c>
      <c r="E17" s="4">
        <v>0</v>
      </c>
      <c r="F17" s="6" t="s">
        <v>400</v>
      </c>
      <c r="G17" s="6" t="s">
        <v>503</v>
      </c>
      <c r="H17" s="4">
        <v>2021</v>
      </c>
      <c r="I17" s="4">
        <v>1</v>
      </c>
      <c r="J17" s="6" t="s">
        <v>493</v>
      </c>
      <c r="K17" s="4">
        <v>3</v>
      </c>
      <c r="L17" s="6" t="s">
        <v>504</v>
      </c>
      <c r="M17" s="6" t="s">
        <v>505</v>
      </c>
      <c r="N17" s="6" t="s">
        <v>496</v>
      </c>
      <c r="O17" s="4">
        <v>3</v>
      </c>
      <c r="P17" s="6" t="s">
        <v>497</v>
      </c>
      <c r="Q17" s="4">
        <v>9</v>
      </c>
      <c r="R17" s="6" t="s">
        <v>506</v>
      </c>
      <c r="S17" s="4" t="b">
        <v>0</v>
      </c>
      <c r="T17" s="60">
        <v>16423017.609999999</v>
      </c>
      <c r="U17" s="60">
        <v>22983485.32</v>
      </c>
      <c r="V17" s="38">
        <v>1.399</v>
      </c>
      <c r="W17" s="35">
        <v>1922.08</v>
      </c>
      <c r="X17" s="42">
        <f>VLOOKUP(VW_PREMIO_IV[[#This Row],[TIPO]],$AL$5:$AM$16,2,0)</f>
        <v>11</v>
      </c>
      <c r="Y17" s="35">
        <f>IF(VW_PREMIO_IV[[#This Row],[EQUIPE]]="Gerentes",VLOOKUP(VW_PREMIO_IV[[#This Row],[COBERTURA]],VALORES_IV_GER[],VW_PREMIO_IV[[#This Row],[Col Valor]],1),"")</f>
        <v>1922.0753999999999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4.5999999999821739E-3</v>
      </c>
    </row>
    <row r="18" spans="1:29" hidden="1" x14ac:dyDescent="0.25">
      <c r="A18" s="6" t="s">
        <v>399</v>
      </c>
      <c r="B18" s="6" t="s">
        <v>348</v>
      </c>
      <c r="C18" s="6" t="s">
        <v>12</v>
      </c>
      <c r="D18" s="6" t="s">
        <v>224</v>
      </c>
      <c r="E18" s="4">
        <v>0</v>
      </c>
      <c r="F18" s="6" t="s">
        <v>400</v>
      </c>
      <c r="G18" s="6" t="s">
        <v>503</v>
      </c>
      <c r="H18" s="4">
        <v>2021</v>
      </c>
      <c r="I18" s="4">
        <v>1</v>
      </c>
      <c r="J18" s="6" t="s">
        <v>493</v>
      </c>
      <c r="K18" s="4">
        <v>3</v>
      </c>
      <c r="L18" s="6" t="s">
        <v>504</v>
      </c>
      <c r="M18" s="6" t="s">
        <v>505</v>
      </c>
      <c r="N18" s="6" t="s">
        <v>496</v>
      </c>
      <c r="O18" s="4">
        <v>3</v>
      </c>
      <c r="P18" s="6" t="s">
        <v>497</v>
      </c>
      <c r="Q18" s="4">
        <v>9</v>
      </c>
      <c r="R18" s="6" t="s">
        <v>506</v>
      </c>
      <c r="S18" s="4" t="b">
        <v>0</v>
      </c>
      <c r="T18" s="60">
        <v>3571329.6</v>
      </c>
      <c r="U18" s="60">
        <v>4999912.4800000004</v>
      </c>
      <c r="V18" s="38">
        <v>1.4</v>
      </c>
      <c r="W18" s="35">
        <v>1998.96</v>
      </c>
      <c r="X18" s="42">
        <f>VLOOKUP(VW_PREMIO_IV[[#This Row],[TIPO]],$AL$5:$AM$16,2,0)</f>
        <v>9</v>
      </c>
      <c r="Y18" s="35">
        <f>IF(VW_PREMIO_IV[[#This Row],[EQUIPE]]="Gerentes",VLOOKUP(VW_PREMIO_IV[[#This Row],[COBERTURA]],VALORES_IV_GER[],VW_PREMIO_IV[[#This Row],[Col Valor]],1),"")</f>
        <v>1998.9584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1.6000000000531145E-3</v>
      </c>
    </row>
    <row r="19" spans="1:29" hidden="1" x14ac:dyDescent="0.25">
      <c r="A19" s="6" t="s">
        <v>399</v>
      </c>
      <c r="B19" s="6" t="s">
        <v>348</v>
      </c>
      <c r="C19" s="6" t="s">
        <v>17</v>
      </c>
      <c r="D19" s="6" t="s">
        <v>239</v>
      </c>
      <c r="E19" s="4">
        <v>0</v>
      </c>
      <c r="F19" s="6" t="s">
        <v>400</v>
      </c>
      <c r="G19" s="6" t="s">
        <v>503</v>
      </c>
      <c r="H19" s="4">
        <v>2021</v>
      </c>
      <c r="I19" s="4">
        <v>1</v>
      </c>
      <c r="J19" s="6" t="s">
        <v>493</v>
      </c>
      <c r="K19" s="4">
        <v>3</v>
      </c>
      <c r="L19" s="6" t="s">
        <v>504</v>
      </c>
      <c r="M19" s="6" t="s">
        <v>505</v>
      </c>
      <c r="N19" s="6" t="s">
        <v>496</v>
      </c>
      <c r="O19" s="4">
        <v>3</v>
      </c>
      <c r="P19" s="6" t="s">
        <v>497</v>
      </c>
      <c r="Q19" s="4">
        <v>9</v>
      </c>
      <c r="R19" s="6" t="s">
        <v>506</v>
      </c>
      <c r="S19" s="4" t="b">
        <v>0</v>
      </c>
      <c r="T19" s="60">
        <v>3571329.6</v>
      </c>
      <c r="U19" s="60">
        <v>4999912.4800000004</v>
      </c>
      <c r="V19" s="38">
        <v>1.4</v>
      </c>
      <c r="W19" s="35">
        <v>1998.96</v>
      </c>
      <c r="X19" s="42">
        <f>VLOOKUP(VW_PREMIO_IV[[#This Row],[TIPO]],$AL$5:$AM$16,2,0)</f>
        <v>9</v>
      </c>
      <c r="Y19" s="35">
        <f>IF(VW_PREMIO_IV[[#This Row],[EQUIPE]]="Gerentes",VLOOKUP(VW_PREMIO_IV[[#This Row],[COBERTURA]],VALORES_IV_GER[],VW_PREMIO_IV[[#This Row],[Col Valor]],1),"")</f>
        <v>1998.9584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1.6000000000531145E-3</v>
      </c>
    </row>
    <row r="20" spans="1:29" hidden="1" x14ac:dyDescent="0.25">
      <c r="A20" s="6" t="s">
        <v>399</v>
      </c>
      <c r="B20" s="6" t="s">
        <v>348</v>
      </c>
      <c r="C20" s="6" t="s">
        <v>10</v>
      </c>
      <c r="D20" s="6" t="s">
        <v>221</v>
      </c>
      <c r="E20" s="4">
        <v>0</v>
      </c>
      <c r="F20" s="6" t="s">
        <v>400</v>
      </c>
      <c r="G20" s="6" t="s">
        <v>503</v>
      </c>
      <c r="H20" s="4">
        <v>2021</v>
      </c>
      <c r="I20" s="4">
        <v>1</v>
      </c>
      <c r="J20" s="6" t="s">
        <v>493</v>
      </c>
      <c r="K20" s="4">
        <v>3</v>
      </c>
      <c r="L20" s="6" t="s">
        <v>504</v>
      </c>
      <c r="M20" s="6" t="s">
        <v>505</v>
      </c>
      <c r="N20" s="6" t="s">
        <v>496</v>
      </c>
      <c r="O20" s="4">
        <v>3</v>
      </c>
      <c r="P20" s="6" t="s">
        <v>497</v>
      </c>
      <c r="Q20" s="4">
        <v>9</v>
      </c>
      <c r="R20" s="6" t="s">
        <v>506</v>
      </c>
      <c r="S20" s="4" t="b">
        <v>0</v>
      </c>
      <c r="T20" s="60">
        <v>3571329.6</v>
      </c>
      <c r="U20" s="60">
        <v>4999912.4800000004</v>
      </c>
      <c r="V20" s="38">
        <v>1.4</v>
      </c>
      <c r="W20" s="35">
        <v>1998.96</v>
      </c>
      <c r="X20" s="42">
        <f>VLOOKUP(VW_PREMIO_IV[[#This Row],[TIPO]],$AL$5:$AM$16,2,0)</f>
        <v>9</v>
      </c>
      <c r="Y20" s="35">
        <f>IF(VW_PREMIO_IV[[#This Row],[EQUIPE]]="Gerentes",VLOOKUP(VW_PREMIO_IV[[#This Row],[COBERTURA]],VALORES_IV_GER[],VW_PREMIO_IV[[#This Row],[Col Valor]],1),"")</f>
        <v>1998.9584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1.6000000000531145E-3</v>
      </c>
    </row>
    <row r="21" spans="1:29" hidden="1" x14ac:dyDescent="0.25">
      <c r="A21" s="6" t="s">
        <v>399</v>
      </c>
      <c r="B21" s="6" t="s">
        <v>346</v>
      </c>
      <c r="C21" s="6" t="s">
        <v>12</v>
      </c>
      <c r="D21" s="6" t="s">
        <v>224</v>
      </c>
      <c r="E21" s="4">
        <v>0</v>
      </c>
      <c r="F21" s="6" t="s">
        <v>400</v>
      </c>
      <c r="G21" s="6" t="s">
        <v>492</v>
      </c>
      <c r="H21" s="4">
        <v>2021</v>
      </c>
      <c r="I21" s="4">
        <v>1</v>
      </c>
      <c r="J21" s="6" t="s">
        <v>493</v>
      </c>
      <c r="K21" s="4">
        <v>1</v>
      </c>
      <c r="L21" s="6" t="s">
        <v>494</v>
      </c>
      <c r="M21" s="6" t="s">
        <v>495</v>
      </c>
      <c r="N21" s="6" t="s">
        <v>496</v>
      </c>
      <c r="O21" s="4">
        <v>3</v>
      </c>
      <c r="P21" s="6" t="s">
        <v>497</v>
      </c>
      <c r="Q21" s="4">
        <v>7</v>
      </c>
      <c r="R21" s="6" t="s">
        <v>498</v>
      </c>
      <c r="S21" s="4" t="b">
        <v>0</v>
      </c>
      <c r="T21" s="60">
        <v>2257954.31</v>
      </c>
      <c r="U21" s="60">
        <v>1676236.39</v>
      </c>
      <c r="V21" s="38">
        <v>0.74199999999999999</v>
      </c>
      <c r="W21" s="35">
        <v>0</v>
      </c>
      <c r="X21" s="42">
        <f>VLOOKUP(VW_PREMIO_IV[[#This Row],[TIPO]],$AL$5:$AM$16,2,0)</f>
        <v>10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hidden="1" x14ac:dyDescent="0.25">
      <c r="A22" s="6" t="s">
        <v>399</v>
      </c>
      <c r="B22" s="6" t="s">
        <v>346</v>
      </c>
      <c r="C22" s="6" t="s">
        <v>17</v>
      </c>
      <c r="D22" s="6" t="s">
        <v>239</v>
      </c>
      <c r="E22" s="4">
        <v>0</v>
      </c>
      <c r="F22" s="6" t="s">
        <v>400</v>
      </c>
      <c r="G22" s="6" t="s">
        <v>492</v>
      </c>
      <c r="H22" s="4">
        <v>2021</v>
      </c>
      <c r="I22" s="4">
        <v>1</v>
      </c>
      <c r="J22" s="6" t="s">
        <v>493</v>
      </c>
      <c r="K22" s="4">
        <v>1</v>
      </c>
      <c r="L22" s="6" t="s">
        <v>494</v>
      </c>
      <c r="M22" s="6" t="s">
        <v>495</v>
      </c>
      <c r="N22" s="6" t="s">
        <v>496</v>
      </c>
      <c r="O22" s="4">
        <v>3</v>
      </c>
      <c r="P22" s="6" t="s">
        <v>497</v>
      </c>
      <c r="Q22" s="4">
        <v>7</v>
      </c>
      <c r="R22" s="6" t="s">
        <v>498</v>
      </c>
      <c r="S22" s="4" t="b">
        <v>0</v>
      </c>
      <c r="T22" s="60">
        <v>2257954.31</v>
      </c>
      <c r="U22" s="60">
        <v>1676236.39</v>
      </c>
      <c r="V22" s="38">
        <v>0.74199999999999999</v>
      </c>
      <c r="W22" s="35">
        <v>0</v>
      </c>
      <c r="X22" s="42">
        <f>VLOOKUP(VW_PREMIO_IV[[#This Row],[TIPO]],$AL$5:$AM$16,2,0)</f>
        <v>10</v>
      </c>
      <c r="Y22" s="35">
        <f>IF(VW_PREMIO_IV[[#This Row],[EQUIPE]]="Gerentes",VLOOKUP(VW_PREMIO_IV[[#This Row],[COBERTURA]],VALORES_IV_GER[],VW_PREMIO_IV[[#This Row],[Col Valor]],1),"")</f>
        <v>0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0</v>
      </c>
    </row>
    <row r="23" spans="1:29" hidden="1" x14ac:dyDescent="0.25">
      <c r="A23" s="6" t="s">
        <v>399</v>
      </c>
      <c r="B23" s="6" t="s">
        <v>346</v>
      </c>
      <c r="C23" s="6" t="s">
        <v>10</v>
      </c>
      <c r="D23" s="6" t="s">
        <v>221</v>
      </c>
      <c r="E23" s="4">
        <v>0</v>
      </c>
      <c r="F23" s="6" t="s">
        <v>400</v>
      </c>
      <c r="G23" s="6" t="s">
        <v>492</v>
      </c>
      <c r="H23" s="4">
        <v>2021</v>
      </c>
      <c r="I23" s="4">
        <v>1</v>
      </c>
      <c r="J23" s="6" t="s">
        <v>493</v>
      </c>
      <c r="K23" s="4">
        <v>1</v>
      </c>
      <c r="L23" s="6" t="s">
        <v>494</v>
      </c>
      <c r="M23" s="6" t="s">
        <v>495</v>
      </c>
      <c r="N23" s="6" t="s">
        <v>496</v>
      </c>
      <c r="O23" s="4">
        <v>3</v>
      </c>
      <c r="P23" s="6" t="s">
        <v>497</v>
      </c>
      <c r="Q23" s="4">
        <v>7</v>
      </c>
      <c r="R23" s="6" t="s">
        <v>498</v>
      </c>
      <c r="S23" s="4" t="b">
        <v>0</v>
      </c>
      <c r="T23" s="60">
        <v>2257954.31</v>
      </c>
      <c r="U23" s="60">
        <v>1676236.39</v>
      </c>
      <c r="V23" s="38">
        <v>0.74199999999999999</v>
      </c>
      <c r="W23" s="35">
        <v>0</v>
      </c>
      <c r="X23" s="42">
        <f>VLOOKUP(VW_PREMIO_IV[[#This Row],[TIPO]],$AL$5:$AM$16,2,0)</f>
        <v>10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hidden="1" x14ac:dyDescent="0.25">
      <c r="A24" s="6" t="s">
        <v>399</v>
      </c>
      <c r="B24" s="6" t="s">
        <v>346</v>
      </c>
      <c r="C24" s="6" t="s">
        <v>12</v>
      </c>
      <c r="D24" s="6" t="s">
        <v>224</v>
      </c>
      <c r="E24" s="4">
        <v>0</v>
      </c>
      <c r="F24" s="6" t="s">
        <v>400</v>
      </c>
      <c r="G24" s="6" t="s">
        <v>503</v>
      </c>
      <c r="H24" s="4">
        <v>2021</v>
      </c>
      <c r="I24" s="4">
        <v>1</v>
      </c>
      <c r="J24" s="6" t="s">
        <v>493</v>
      </c>
      <c r="K24" s="4">
        <v>3</v>
      </c>
      <c r="L24" s="6" t="s">
        <v>504</v>
      </c>
      <c r="M24" s="6" t="s">
        <v>505</v>
      </c>
      <c r="N24" s="6" t="s">
        <v>496</v>
      </c>
      <c r="O24" s="4">
        <v>3</v>
      </c>
      <c r="P24" s="6" t="s">
        <v>497</v>
      </c>
      <c r="Q24" s="4">
        <v>9</v>
      </c>
      <c r="R24" s="6" t="s">
        <v>506</v>
      </c>
      <c r="S24" s="4" t="b">
        <v>0</v>
      </c>
      <c r="T24" s="60">
        <v>2257954.31</v>
      </c>
      <c r="U24" s="60">
        <v>3713908.4</v>
      </c>
      <c r="V24" s="38">
        <v>1.645</v>
      </c>
      <c r="W24" s="35">
        <v>1077.6099999999999</v>
      </c>
      <c r="X24" s="42">
        <f>VLOOKUP(VW_PREMIO_IV[[#This Row],[TIPO]],$AL$5:$AM$16,2,0)</f>
        <v>10</v>
      </c>
      <c r="Y24" s="35">
        <f>IF(VW_PREMIO_IV[[#This Row],[EQUIPE]]="Gerentes",VLOOKUP(VW_PREMIO_IV[[#This Row],[COBERTURA]],VALORES_IV_GER[],VW_PREMIO_IV[[#This Row],[Col Valor]],1),"")</f>
        <v>1077.6056000000001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4.3999999998050043E-3</v>
      </c>
    </row>
    <row r="25" spans="1:29" hidden="1" x14ac:dyDescent="0.25">
      <c r="A25" s="6" t="s">
        <v>399</v>
      </c>
      <c r="B25" s="6" t="s">
        <v>346</v>
      </c>
      <c r="C25" s="6" t="s">
        <v>17</v>
      </c>
      <c r="D25" s="6" t="s">
        <v>239</v>
      </c>
      <c r="E25" s="4">
        <v>0</v>
      </c>
      <c r="F25" s="6" t="s">
        <v>400</v>
      </c>
      <c r="G25" s="6" t="s">
        <v>503</v>
      </c>
      <c r="H25" s="4">
        <v>2021</v>
      </c>
      <c r="I25" s="4">
        <v>1</v>
      </c>
      <c r="J25" s="6" t="s">
        <v>493</v>
      </c>
      <c r="K25" s="4">
        <v>3</v>
      </c>
      <c r="L25" s="6" t="s">
        <v>504</v>
      </c>
      <c r="M25" s="6" t="s">
        <v>505</v>
      </c>
      <c r="N25" s="6" t="s">
        <v>496</v>
      </c>
      <c r="O25" s="4">
        <v>3</v>
      </c>
      <c r="P25" s="6" t="s">
        <v>497</v>
      </c>
      <c r="Q25" s="4">
        <v>9</v>
      </c>
      <c r="R25" s="6" t="s">
        <v>506</v>
      </c>
      <c r="S25" s="4" t="b">
        <v>0</v>
      </c>
      <c r="T25" s="60">
        <v>2257954.31</v>
      </c>
      <c r="U25" s="60">
        <v>3713908.4</v>
      </c>
      <c r="V25" s="38">
        <v>1.645</v>
      </c>
      <c r="W25" s="35">
        <v>1077.6099999999999</v>
      </c>
      <c r="X25" s="42">
        <f>VLOOKUP(VW_PREMIO_IV[[#This Row],[TIPO]],$AL$5:$AM$16,2,0)</f>
        <v>10</v>
      </c>
      <c r="Y25" s="35">
        <f>IF(VW_PREMIO_IV[[#This Row],[EQUIPE]]="Gerentes",VLOOKUP(VW_PREMIO_IV[[#This Row],[COBERTURA]],VALORES_IV_GER[],VW_PREMIO_IV[[#This Row],[Col Valor]],1),"")</f>
        <v>1077.6056000000001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4.3999999998050043E-3</v>
      </c>
    </row>
    <row r="26" spans="1:29" hidden="1" x14ac:dyDescent="0.25">
      <c r="A26" s="6" t="s">
        <v>399</v>
      </c>
      <c r="B26" s="6" t="s">
        <v>346</v>
      </c>
      <c r="C26" s="6" t="s">
        <v>10</v>
      </c>
      <c r="D26" s="6" t="s">
        <v>221</v>
      </c>
      <c r="E26" s="4">
        <v>0</v>
      </c>
      <c r="F26" s="6" t="s">
        <v>400</v>
      </c>
      <c r="G26" s="6" t="s">
        <v>503</v>
      </c>
      <c r="H26" s="4">
        <v>2021</v>
      </c>
      <c r="I26" s="4">
        <v>1</v>
      </c>
      <c r="J26" s="6" t="s">
        <v>493</v>
      </c>
      <c r="K26" s="4">
        <v>3</v>
      </c>
      <c r="L26" s="6" t="s">
        <v>504</v>
      </c>
      <c r="M26" s="6" t="s">
        <v>505</v>
      </c>
      <c r="N26" s="6" t="s">
        <v>496</v>
      </c>
      <c r="O26" s="4">
        <v>3</v>
      </c>
      <c r="P26" s="6" t="s">
        <v>497</v>
      </c>
      <c r="Q26" s="4">
        <v>9</v>
      </c>
      <c r="R26" s="6" t="s">
        <v>506</v>
      </c>
      <c r="S26" s="4" t="b">
        <v>0</v>
      </c>
      <c r="T26" s="60">
        <v>2257954.31</v>
      </c>
      <c r="U26" s="60">
        <v>3713908.4</v>
      </c>
      <c r="V26" s="38">
        <v>1.645</v>
      </c>
      <c r="W26" s="35">
        <v>1077.6099999999999</v>
      </c>
      <c r="X26" s="42">
        <f>VLOOKUP(VW_PREMIO_IV[[#This Row],[TIPO]],$AL$5:$AM$16,2,0)</f>
        <v>10</v>
      </c>
      <c r="Y26" s="35">
        <f>IF(VW_PREMIO_IV[[#This Row],[EQUIPE]]="Gerentes",VLOOKUP(VW_PREMIO_IV[[#This Row],[COBERTURA]],VALORES_IV_GER[],VW_PREMIO_IV[[#This Row],[Col Valor]],1),"")</f>
        <v>1077.6056000000001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4.3999999998050043E-3</v>
      </c>
    </row>
    <row r="27" spans="1:29" hidden="1" x14ac:dyDescent="0.25">
      <c r="A27" s="6" t="s">
        <v>399</v>
      </c>
      <c r="B27" s="6" t="s">
        <v>347</v>
      </c>
      <c r="C27" s="6" t="s">
        <v>12</v>
      </c>
      <c r="D27" s="6" t="s">
        <v>224</v>
      </c>
      <c r="E27" s="4">
        <v>0</v>
      </c>
      <c r="F27" s="6" t="s">
        <v>400</v>
      </c>
      <c r="G27" s="6" t="s">
        <v>499</v>
      </c>
      <c r="H27" s="4">
        <v>2021</v>
      </c>
      <c r="I27" s="4">
        <v>1</v>
      </c>
      <c r="J27" s="6" t="s">
        <v>493</v>
      </c>
      <c r="K27" s="4">
        <v>2</v>
      </c>
      <c r="L27" s="6" t="s">
        <v>500</v>
      </c>
      <c r="M27" s="6" t="s">
        <v>501</v>
      </c>
      <c r="N27" s="6" t="s">
        <v>496</v>
      </c>
      <c r="O27" s="4">
        <v>3</v>
      </c>
      <c r="P27" s="6" t="s">
        <v>497</v>
      </c>
      <c r="Q27" s="4">
        <v>8</v>
      </c>
      <c r="R27" s="6" t="s">
        <v>502</v>
      </c>
      <c r="S27" s="4" t="b">
        <v>0</v>
      </c>
      <c r="T27" s="60">
        <v>14857991.539999999</v>
      </c>
      <c r="U27" s="60">
        <v>13933884.869999999</v>
      </c>
      <c r="V27" s="38">
        <v>0.93799999999999994</v>
      </c>
      <c r="W27" s="35">
        <v>396.86</v>
      </c>
      <c r="X27" s="42">
        <f>VLOOKUP(VW_PREMIO_IV[[#This Row],[TIPO]],$AL$5:$AM$16,2,0)</f>
        <v>11</v>
      </c>
      <c r="Y27" s="35">
        <f>IF(VW_PREMIO_IV[[#This Row],[EQUIPE]]="Gerentes",VLOOKUP(VW_PREMIO_IV[[#This Row],[COBERTURA]],VALORES_IV_GER[],VW_PREMIO_IV[[#This Row],[Col Valor]],1),"")</f>
        <v>396.86090000000002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-9.0000000000145519E-4</v>
      </c>
    </row>
    <row r="28" spans="1:29" hidden="1" x14ac:dyDescent="0.25">
      <c r="A28" s="6" t="s">
        <v>399</v>
      </c>
      <c r="B28" s="6" t="s">
        <v>347</v>
      </c>
      <c r="C28" s="6" t="s">
        <v>17</v>
      </c>
      <c r="D28" s="6" t="s">
        <v>239</v>
      </c>
      <c r="E28" s="4">
        <v>0</v>
      </c>
      <c r="F28" s="6" t="s">
        <v>400</v>
      </c>
      <c r="G28" s="6" t="s">
        <v>499</v>
      </c>
      <c r="H28" s="4">
        <v>2021</v>
      </c>
      <c r="I28" s="4">
        <v>1</v>
      </c>
      <c r="J28" s="6" t="s">
        <v>493</v>
      </c>
      <c r="K28" s="4">
        <v>2</v>
      </c>
      <c r="L28" s="6" t="s">
        <v>500</v>
      </c>
      <c r="M28" s="6" t="s">
        <v>501</v>
      </c>
      <c r="N28" s="6" t="s">
        <v>496</v>
      </c>
      <c r="O28" s="4">
        <v>3</v>
      </c>
      <c r="P28" s="6" t="s">
        <v>497</v>
      </c>
      <c r="Q28" s="4">
        <v>8</v>
      </c>
      <c r="R28" s="6" t="s">
        <v>502</v>
      </c>
      <c r="S28" s="4" t="b">
        <v>0</v>
      </c>
      <c r="T28" s="60">
        <v>14857991.539999999</v>
      </c>
      <c r="U28" s="60">
        <v>13933884.869999999</v>
      </c>
      <c r="V28" s="38">
        <v>0.93799999999999994</v>
      </c>
      <c r="W28" s="35">
        <v>396.86</v>
      </c>
      <c r="X28" s="42">
        <f>VLOOKUP(VW_PREMIO_IV[[#This Row],[TIPO]],$AL$5:$AM$16,2,0)</f>
        <v>11</v>
      </c>
      <c r="Y28" s="35">
        <f>IF(VW_PREMIO_IV[[#This Row],[EQUIPE]]="Gerentes",VLOOKUP(VW_PREMIO_IV[[#This Row],[COBERTURA]],VALORES_IV_GER[],VW_PREMIO_IV[[#This Row],[Col Valor]],1),"")</f>
        <v>396.86090000000002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-9.0000000000145519E-4</v>
      </c>
    </row>
    <row r="29" spans="1:29" hidden="1" x14ac:dyDescent="0.25">
      <c r="A29" s="6" t="s">
        <v>399</v>
      </c>
      <c r="B29" s="6" t="s">
        <v>347</v>
      </c>
      <c r="C29" s="6" t="s">
        <v>10</v>
      </c>
      <c r="D29" s="6" t="s">
        <v>221</v>
      </c>
      <c r="E29" s="4">
        <v>0</v>
      </c>
      <c r="F29" s="6" t="s">
        <v>400</v>
      </c>
      <c r="G29" s="6" t="s">
        <v>499</v>
      </c>
      <c r="H29" s="4">
        <v>2021</v>
      </c>
      <c r="I29" s="4">
        <v>1</v>
      </c>
      <c r="J29" s="6" t="s">
        <v>493</v>
      </c>
      <c r="K29" s="4">
        <v>2</v>
      </c>
      <c r="L29" s="6" t="s">
        <v>500</v>
      </c>
      <c r="M29" s="6" t="s">
        <v>501</v>
      </c>
      <c r="N29" s="6" t="s">
        <v>496</v>
      </c>
      <c r="O29" s="4">
        <v>3</v>
      </c>
      <c r="P29" s="6" t="s">
        <v>497</v>
      </c>
      <c r="Q29" s="4">
        <v>8</v>
      </c>
      <c r="R29" s="6" t="s">
        <v>502</v>
      </c>
      <c r="S29" s="4" t="b">
        <v>0</v>
      </c>
      <c r="T29" s="60">
        <v>14857991.539999999</v>
      </c>
      <c r="U29" s="60">
        <v>13933884.869999999</v>
      </c>
      <c r="V29" s="38">
        <v>0.93799999999999994</v>
      </c>
      <c r="W29" s="35">
        <v>396.86</v>
      </c>
      <c r="X29" s="42">
        <f>VLOOKUP(VW_PREMIO_IV[[#This Row],[TIPO]],$AL$5:$AM$16,2,0)</f>
        <v>11</v>
      </c>
      <c r="Y29" s="35">
        <f>IF(VW_PREMIO_IV[[#This Row],[EQUIPE]]="Gerentes",VLOOKUP(VW_PREMIO_IV[[#This Row],[COBERTURA]],VALORES_IV_GER[],VW_PREMIO_IV[[#This Row],[Col Valor]],1),"")</f>
        <v>396.86090000000002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-9.0000000000145519E-4</v>
      </c>
    </row>
    <row r="30" spans="1:29" hidden="1" x14ac:dyDescent="0.25">
      <c r="A30" s="6" t="s">
        <v>399</v>
      </c>
      <c r="B30" s="6" t="s">
        <v>348</v>
      </c>
      <c r="C30" s="6" t="s">
        <v>12</v>
      </c>
      <c r="D30" s="6" t="s">
        <v>224</v>
      </c>
      <c r="E30" s="4">
        <v>0</v>
      </c>
      <c r="F30" s="6" t="s">
        <v>400</v>
      </c>
      <c r="G30" s="6" t="s">
        <v>499</v>
      </c>
      <c r="H30" s="4">
        <v>2021</v>
      </c>
      <c r="I30" s="4">
        <v>1</v>
      </c>
      <c r="J30" s="6" t="s">
        <v>493</v>
      </c>
      <c r="K30" s="4">
        <v>2</v>
      </c>
      <c r="L30" s="6" t="s">
        <v>500</v>
      </c>
      <c r="M30" s="6" t="s">
        <v>501</v>
      </c>
      <c r="N30" s="6" t="s">
        <v>496</v>
      </c>
      <c r="O30" s="4">
        <v>3</v>
      </c>
      <c r="P30" s="6" t="s">
        <v>497</v>
      </c>
      <c r="Q30" s="4">
        <v>8</v>
      </c>
      <c r="R30" s="6" t="s">
        <v>502</v>
      </c>
      <c r="S30" s="4" t="b">
        <v>0</v>
      </c>
      <c r="T30" s="60">
        <v>3571329.59</v>
      </c>
      <c r="U30" s="60">
        <v>4342016.0599999996</v>
      </c>
      <c r="V30" s="38">
        <v>1.216</v>
      </c>
      <c r="W30" s="35">
        <v>1592.32</v>
      </c>
      <c r="X30" s="42">
        <f>VLOOKUP(VW_PREMIO_IV[[#This Row],[TIPO]],$AL$5:$AM$16,2,0)</f>
        <v>9</v>
      </c>
      <c r="Y30" s="35">
        <f>IF(VW_PREMIO_IV[[#This Row],[EQUIPE]]="Gerentes",VLOOKUP(VW_PREMIO_IV[[#This Row],[COBERTURA]],VALORES_IV_GER[],VW_PREMIO_IV[[#This Row],[Col Valor]],1),"")</f>
        <v>1592.3231000000001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-3.100000000131331E-3</v>
      </c>
    </row>
    <row r="31" spans="1:29" hidden="1" x14ac:dyDescent="0.25">
      <c r="A31" s="6" t="s">
        <v>399</v>
      </c>
      <c r="B31" s="6" t="s">
        <v>348</v>
      </c>
      <c r="C31" s="6" t="s">
        <v>17</v>
      </c>
      <c r="D31" s="6" t="s">
        <v>239</v>
      </c>
      <c r="E31" s="4">
        <v>0</v>
      </c>
      <c r="F31" s="6" t="s">
        <v>400</v>
      </c>
      <c r="G31" s="6" t="s">
        <v>499</v>
      </c>
      <c r="H31" s="4">
        <v>2021</v>
      </c>
      <c r="I31" s="4">
        <v>1</v>
      </c>
      <c r="J31" s="6" t="s">
        <v>493</v>
      </c>
      <c r="K31" s="4">
        <v>2</v>
      </c>
      <c r="L31" s="6" t="s">
        <v>500</v>
      </c>
      <c r="M31" s="6" t="s">
        <v>501</v>
      </c>
      <c r="N31" s="6" t="s">
        <v>496</v>
      </c>
      <c r="O31" s="4">
        <v>3</v>
      </c>
      <c r="P31" s="6" t="s">
        <v>497</v>
      </c>
      <c r="Q31" s="4">
        <v>8</v>
      </c>
      <c r="R31" s="6" t="s">
        <v>502</v>
      </c>
      <c r="S31" s="4" t="b">
        <v>0</v>
      </c>
      <c r="T31" s="60">
        <v>3571329.59</v>
      </c>
      <c r="U31" s="60">
        <v>4342016.0599999996</v>
      </c>
      <c r="V31" s="38">
        <v>1.216</v>
      </c>
      <c r="W31" s="35">
        <v>1592.32</v>
      </c>
      <c r="X31" s="42">
        <f>VLOOKUP(VW_PREMIO_IV[[#This Row],[TIPO]],$AL$5:$AM$16,2,0)</f>
        <v>9</v>
      </c>
      <c r="Y31" s="35">
        <f>IF(VW_PREMIO_IV[[#This Row],[EQUIPE]]="Gerentes",VLOOKUP(VW_PREMIO_IV[[#This Row],[COBERTURA]],VALORES_IV_GER[],VW_PREMIO_IV[[#This Row],[Col Valor]],1),"")</f>
        <v>1592.3231000000001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-3.100000000131331E-3</v>
      </c>
    </row>
    <row r="32" spans="1:29" hidden="1" x14ac:dyDescent="0.25">
      <c r="A32" s="6" t="s">
        <v>399</v>
      </c>
      <c r="B32" s="6" t="s">
        <v>348</v>
      </c>
      <c r="C32" s="6" t="s">
        <v>10</v>
      </c>
      <c r="D32" s="6" t="s">
        <v>221</v>
      </c>
      <c r="E32" s="4">
        <v>0</v>
      </c>
      <c r="F32" s="6" t="s">
        <v>400</v>
      </c>
      <c r="G32" s="6" t="s">
        <v>499</v>
      </c>
      <c r="H32" s="4">
        <v>2021</v>
      </c>
      <c r="I32" s="4">
        <v>1</v>
      </c>
      <c r="J32" s="6" t="s">
        <v>493</v>
      </c>
      <c r="K32" s="4">
        <v>2</v>
      </c>
      <c r="L32" s="6" t="s">
        <v>500</v>
      </c>
      <c r="M32" s="6" t="s">
        <v>501</v>
      </c>
      <c r="N32" s="6" t="s">
        <v>496</v>
      </c>
      <c r="O32" s="4">
        <v>3</v>
      </c>
      <c r="P32" s="6" t="s">
        <v>497</v>
      </c>
      <c r="Q32" s="4">
        <v>8</v>
      </c>
      <c r="R32" s="6" t="s">
        <v>502</v>
      </c>
      <c r="S32" s="4" t="b">
        <v>0</v>
      </c>
      <c r="T32" s="60">
        <v>3571329.59</v>
      </c>
      <c r="U32" s="60">
        <v>4342016.0599999996</v>
      </c>
      <c r="V32" s="38">
        <v>1.216</v>
      </c>
      <c r="W32" s="35">
        <v>1592.32</v>
      </c>
      <c r="X32" s="42">
        <f>VLOOKUP(VW_PREMIO_IV[[#This Row],[TIPO]],$AL$5:$AM$16,2,0)</f>
        <v>9</v>
      </c>
      <c r="Y32" s="35">
        <f>IF(VW_PREMIO_IV[[#This Row],[EQUIPE]]="Gerentes",VLOOKUP(VW_PREMIO_IV[[#This Row],[COBERTURA]],VALORES_IV_GER[],VW_PREMIO_IV[[#This Row],[Col Valor]],1),"")</f>
        <v>1592.3231000000001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-3.100000000131331E-3</v>
      </c>
    </row>
    <row r="33" spans="1:29" hidden="1" x14ac:dyDescent="0.25">
      <c r="A33" s="6" t="s">
        <v>399</v>
      </c>
      <c r="B33" s="6" t="s">
        <v>342</v>
      </c>
      <c r="C33" s="6" t="s">
        <v>12</v>
      </c>
      <c r="D33" s="6" t="s">
        <v>224</v>
      </c>
      <c r="E33" s="4">
        <v>0</v>
      </c>
      <c r="F33" s="6" t="s">
        <v>400</v>
      </c>
      <c r="G33" s="6" t="s">
        <v>492</v>
      </c>
      <c r="H33" s="4">
        <v>2021</v>
      </c>
      <c r="I33" s="4">
        <v>1</v>
      </c>
      <c r="J33" s="6" t="s">
        <v>493</v>
      </c>
      <c r="K33" s="4">
        <v>1</v>
      </c>
      <c r="L33" s="6" t="s">
        <v>494</v>
      </c>
      <c r="M33" s="6" t="s">
        <v>495</v>
      </c>
      <c r="N33" s="6" t="s">
        <v>496</v>
      </c>
      <c r="O33" s="4">
        <v>3</v>
      </c>
      <c r="P33" s="6" t="s">
        <v>497</v>
      </c>
      <c r="Q33" s="4">
        <v>7</v>
      </c>
      <c r="R33" s="6" t="s">
        <v>498</v>
      </c>
      <c r="S33" s="4" t="b">
        <v>0</v>
      </c>
      <c r="T33" s="60">
        <v>481</v>
      </c>
      <c r="U33" s="60">
        <v>647</v>
      </c>
      <c r="V33" s="38">
        <v>1.345</v>
      </c>
      <c r="W33" s="35">
        <v>1847.89</v>
      </c>
      <c r="X33" s="42">
        <f>VLOOKUP(VW_PREMIO_IV[[#This Row],[TIPO]],$AL$5:$AM$16,2,0)</f>
        <v>6</v>
      </c>
      <c r="Y33" s="35">
        <f>IF(VW_PREMIO_IV[[#This Row],[EQUIPE]]="Gerentes",VLOOKUP(VW_PREMIO_IV[[#This Row],[COBERTURA]],VALORES_IV_GER[],VW_PREMIO_IV[[#This Row],[Col Valor]],1),"")</f>
        <v>1847.8851999999999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4.8000000001593435E-3</v>
      </c>
    </row>
    <row r="34" spans="1:29" hidden="1" x14ac:dyDescent="0.25">
      <c r="A34" s="6" t="s">
        <v>399</v>
      </c>
      <c r="B34" s="6" t="s">
        <v>342</v>
      </c>
      <c r="C34" s="6" t="s">
        <v>17</v>
      </c>
      <c r="D34" s="6" t="s">
        <v>239</v>
      </c>
      <c r="E34" s="4">
        <v>0</v>
      </c>
      <c r="F34" s="6" t="s">
        <v>400</v>
      </c>
      <c r="G34" s="6" t="s">
        <v>492</v>
      </c>
      <c r="H34" s="4">
        <v>2021</v>
      </c>
      <c r="I34" s="4">
        <v>1</v>
      </c>
      <c r="J34" s="6" t="s">
        <v>493</v>
      </c>
      <c r="K34" s="4">
        <v>1</v>
      </c>
      <c r="L34" s="6" t="s">
        <v>494</v>
      </c>
      <c r="M34" s="6" t="s">
        <v>495</v>
      </c>
      <c r="N34" s="6" t="s">
        <v>496</v>
      </c>
      <c r="O34" s="4">
        <v>3</v>
      </c>
      <c r="P34" s="6" t="s">
        <v>497</v>
      </c>
      <c r="Q34" s="4">
        <v>7</v>
      </c>
      <c r="R34" s="6" t="s">
        <v>498</v>
      </c>
      <c r="S34" s="4" t="b">
        <v>0</v>
      </c>
      <c r="T34" s="60">
        <v>364</v>
      </c>
      <c r="U34" s="60">
        <v>192</v>
      </c>
      <c r="V34" s="38">
        <v>0.52700000000000002</v>
      </c>
      <c r="W34" s="35">
        <v>0</v>
      </c>
      <c r="X34" s="42">
        <f>VLOOKUP(VW_PREMIO_IV[[#This Row],[TIPO]],$AL$5:$AM$16,2,0)</f>
        <v>6</v>
      </c>
      <c r="Y34" s="35">
        <f>IF(VW_PREMIO_IV[[#This Row],[EQUIPE]]="Gerentes",VLOOKUP(VW_PREMIO_IV[[#This Row],[COBERTURA]],VALORES_IV_GER[],VW_PREMIO_IV[[#This Row],[Col Valor]],1),"")</f>
        <v>0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0</v>
      </c>
    </row>
    <row r="35" spans="1:29" hidden="1" x14ac:dyDescent="0.25">
      <c r="A35" s="6" t="s">
        <v>399</v>
      </c>
      <c r="B35" s="6" t="s">
        <v>342</v>
      </c>
      <c r="C35" s="6" t="s">
        <v>10</v>
      </c>
      <c r="D35" s="6" t="s">
        <v>221</v>
      </c>
      <c r="E35" s="4">
        <v>0</v>
      </c>
      <c r="F35" s="6" t="s">
        <v>400</v>
      </c>
      <c r="G35" s="6" t="s">
        <v>492</v>
      </c>
      <c r="H35" s="4">
        <v>2021</v>
      </c>
      <c r="I35" s="4">
        <v>1</v>
      </c>
      <c r="J35" s="6" t="s">
        <v>493</v>
      </c>
      <c r="K35" s="4">
        <v>1</v>
      </c>
      <c r="L35" s="6" t="s">
        <v>494</v>
      </c>
      <c r="M35" s="6" t="s">
        <v>495</v>
      </c>
      <c r="N35" s="6" t="s">
        <v>496</v>
      </c>
      <c r="O35" s="4">
        <v>3</v>
      </c>
      <c r="P35" s="6" t="s">
        <v>497</v>
      </c>
      <c r="Q35" s="4">
        <v>7</v>
      </c>
      <c r="R35" s="6" t="s">
        <v>498</v>
      </c>
      <c r="S35" s="4" t="b">
        <v>0</v>
      </c>
      <c r="T35" s="60">
        <v>455</v>
      </c>
      <c r="U35" s="60">
        <v>681</v>
      </c>
      <c r="V35" s="38">
        <v>1.4970000000000001</v>
      </c>
      <c r="W35" s="35">
        <v>2137.46</v>
      </c>
      <c r="X35" s="42">
        <f>VLOOKUP(VW_PREMIO_IV[[#This Row],[TIPO]],$AL$5:$AM$16,2,0)</f>
        <v>6</v>
      </c>
      <c r="Y35" s="35">
        <f>IF(VW_PREMIO_IV[[#This Row],[EQUIPE]]="Gerentes",VLOOKUP(VW_PREMIO_IV[[#This Row],[COBERTURA]],VALORES_IV_GER[],VW_PREMIO_IV[[#This Row],[Col Valor]],1),"")</f>
        <v>2137.4576999999999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2.3000000001047738E-3</v>
      </c>
    </row>
    <row r="36" spans="1:29" hidden="1" x14ac:dyDescent="0.25">
      <c r="A36" s="6" t="s">
        <v>399</v>
      </c>
      <c r="B36" s="6" t="s">
        <v>343</v>
      </c>
      <c r="C36" s="6" t="s">
        <v>12</v>
      </c>
      <c r="D36" s="6" t="s">
        <v>224</v>
      </c>
      <c r="E36" s="4">
        <v>0</v>
      </c>
      <c r="F36" s="6" t="s">
        <v>400</v>
      </c>
      <c r="G36" s="6" t="s">
        <v>492</v>
      </c>
      <c r="H36" s="4">
        <v>2021</v>
      </c>
      <c r="I36" s="4">
        <v>1</v>
      </c>
      <c r="J36" s="6" t="s">
        <v>493</v>
      </c>
      <c r="K36" s="4">
        <v>1</v>
      </c>
      <c r="L36" s="6" t="s">
        <v>494</v>
      </c>
      <c r="M36" s="6" t="s">
        <v>495</v>
      </c>
      <c r="N36" s="6" t="s">
        <v>496</v>
      </c>
      <c r="O36" s="4">
        <v>3</v>
      </c>
      <c r="P36" s="6" t="s">
        <v>497</v>
      </c>
      <c r="Q36" s="4">
        <v>7</v>
      </c>
      <c r="R36" s="6" t="s">
        <v>498</v>
      </c>
      <c r="S36" s="4" t="b">
        <v>0</v>
      </c>
      <c r="T36" s="60">
        <v>416</v>
      </c>
      <c r="U36" s="60">
        <v>380</v>
      </c>
      <c r="V36" s="38">
        <v>0.91300000000000003</v>
      </c>
      <c r="W36" s="35">
        <v>386.28</v>
      </c>
      <c r="X36" s="42">
        <f>VLOOKUP(VW_PREMIO_IV[[#This Row],[TIPO]],$AL$5:$AM$16,2,0)</f>
        <v>5</v>
      </c>
      <c r="Y36" s="35">
        <f>IF(VW_PREMIO_IV[[#This Row],[EQUIPE]]="Gerentes",VLOOKUP(VW_PREMIO_IV[[#This Row],[COBERTURA]],VALORES_IV_GER[],VW_PREMIO_IV[[#This Row],[Col Valor]],1),"")</f>
        <v>386.28359999999998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-3.6000000000058208E-3</v>
      </c>
    </row>
    <row r="37" spans="1:29" hidden="1" x14ac:dyDescent="0.25">
      <c r="A37" s="6" t="s">
        <v>399</v>
      </c>
      <c r="B37" s="6" t="s">
        <v>343</v>
      </c>
      <c r="C37" s="6" t="s">
        <v>17</v>
      </c>
      <c r="D37" s="6" t="s">
        <v>239</v>
      </c>
      <c r="E37" s="4">
        <v>0</v>
      </c>
      <c r="F37" s="6" t="s">
        <v>400</v>
      </c>
      <c r="G37" s="6" t="s">
        <v>492</v>
      </c>
      <c r="H37" s="4">
        <v>2021</v>
      </c>
      <c r="I37" s="4">
        <v>1</v>
      </c>
      <c r="J37" s="6" t="s">
        <v>493</v>
      </c>
      <c r="K37" s="4">
        <v>1</v>
      </c>
      <c r="L37" s="6" t="s">
        <v>494</v>
      </c>
      <c r="M37" s="6" t="s">
        <v>495</v>
      </c>
      <c r="N37" s="6" t="s">
        <v>496</v>
      </c>
      <c r="O37" s="4">
        <v>3</v>
      </c>
      <c r="P37" s="6" t="s">
        <v>497</v>
      </c>
      <c r="Q37" s="4">
        <v>7</v>
      </c>
      <c r="R37" s="6" t="s">
        <v>498</v>
      </c>
      <c r="S37" s="4" t="b">
        <v>0</v>
      </c>
      <c r="T37" s="60">
        <v>520</v>
      </c>
      <c r="U37" s="60">
        <v>596</v>
      </c>
      <c r="V37" s="38">
        <v>1.1459999999999999</v>
      </c>
      <c r="W37" s="35">
        <v>1241.25</v>
      </c>
      <c r="X37" s="42">
        <f>VLOOKUP(VW_PREMIO_IV[[#This Row],[TIPO]],$AL$5:$AM$16,2,0)</f>
        <v>5</v>
      </c>
      <c r="Y37" s="35">
        <f>IF(VW_PREMIO_IV[[#This Row],[EQUIPE]]="Gerentes",VLOOKUP(VW_PREMIO_IV[[#This Row],[COBERTURA]],VALORES_IV_GER[],VW_PREMIO_IV[[#This Row],[Col Valor]],1),"")</f>
        <v>1241.249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9.9999999997635314E-4</v>
      </c>
    </row>
    <row r="38" spans="1:29" hidden="1" x14ac:dyDescent="0.25">
      <c r="A38" s="6" t="s">
        <v>399</v>
      </c>
      <c r="B38" s="6" t="s">
        <v>343</v>
      </c>
      <c r="C38" s="6" t="s">
        <v>10</v>
      </c>
      <c r="D38" s="6" t="s">
        <v>221</v>
      </c>
      <c r="E38" s="4">
        <v>0</v>
      </c>
      <c r="F38" s="6" t="s">
        <v>400</v>
      </c>
      <c r="G38" s="6" t="s">
        <v>492</v>
      </c>
      <c r="H38" s="4">
        <v>2021</v>
      </c>
      <c r="I38" s="4">
        <v>1</v>
      </c>
      <c r="J38" s="6" t="s">
        <v>493</v>
      </c>
      <c r="K38" s="4">
        <v>1</v>
      </c>
      <c r="L38" s="6" t="s">
        <v>494</v>
      </c>
      <c r="M38" s="6" t="s">
        <v>495</v>
      </c>
      <c r="N38" s="6" t="s">
        <v>496</v>
      </c>
      <c r="O38" s="4">
        <v>3</v>
      </c>
      <c r="P38" s="6" t="s">
        <v>497</v>
      </c>
      <c r="Q38" s="4">
        <v>7</v>
      </c>
      <c r="R38" s="6" t="s">
        <v>498</v>
      </c>
      <c r="S38" s="4" t="b">
        <v>0</v>
      </c>
      <c r="T38" s="60">
        <v>364</v>
      </c>
      <c r="U38" s="60">
        <v>436</v>
      </c>
      <c r="V38" s="38">
        <v>1.198</v>
      </c>
      <c r="W38" s="35">
        <v>1297.57</v>
      </c>
      <c r="X38" s="42">
        <f>VLOOKUP(VW_PREMIO_IV[[#This Row],[TIPO]],$AL$5:$AM$16,2,0)</f>
        <v>5</v>
      </c>
      <c r="Y38" s="35">
        <f>IF(VW_PREMIO_IV[[#This Row],[EQUIPE]]="Gerentes",VLOOKUP(VW_PREMIO_IV[[#This Row],[COBERTURA]],VALORES_IV_GER[],VW_PREMIO_IV[[#This Row],[Col Valor]],1),"")</f>
        <v>1297.5709999999999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-9.9999999997635314E-4</v>
      </c>
    </row>
    <row r="39" spans="1:29" hidden="1" x14ac:dyDescent="0.25">
      <c r="A39" s="6" t="s">
        <v>399</v>
      </c>
      <c r="B39" s="6" t="s">
        <v>344</v>
      </c>
      <c r="C39" s="6" t="s">
        <v>12</v>
      </c>
      <c r="D39" s="6" t="s">
        <v>224</v>
      </c>
      <c r="E39" s="4">
        <v>0</v>
      </c>
      <c r="F39" s="6" t="s">
        <v>400</v>
      </c>
      <c r="G39" s="6" t="s">
        <v>492</v>
      </c>
      <c r="H39" s="4">
        <v>2021</v>
      </c>
      <c r="I39" s="4">
        <v>1</v>
      </c>
      <c r="J39" s="6" t="s">
        <v>493</v>
      </c>
      <c r="K39" s="4">
        <v>1</v>
      </c>
      <c r="L39" s="6" t="s">
        <v>494</v>
      </c>
      <c r="M39" s="6" t="s">
        <v>495</v>
      </c>
      <c r="N39" s="6" t="s">
        <v>496</v>
      </c>
      <c r="O39" s="4">
        <v>3</v>
      </c>
      <c r="P39" s="6" t="s">
        <v>497</v>
      </c>
      <c r="Q39" s="4">
        <v>7</v>
      </c>
      <c r="R39" s="6" t="s">
        <v>498</v>
      </c>
      <c r="S39" s="4" t="b">
        <v>0</v>
      </c>
      <c r="T39" s="60">
        <v>100</v>
      </c>
      <c r="U39" s="60">
        <v>50</v>
      </c>
      <c r="V39" s="38">
        <v>0.5</v>
      </c>
      <c r="W39" s="35">
        <v>0</v>
      </c>
      <c r="X39" s="42">
        <f>VLOOKUP(VW_PREMIO_IV[[#This Row],[TIPO]],$AL$5:$AM$16,2,0)</f>
        <v>4</v>
      </c>
      <c r="Y39" s="35">
        <f>IF(VW_PREMIO_IV[[#This Row],[EQUIPE]]="Gerentes",VLOOKUP(VW_PREMIO_IV[[#This Row],[COBERTURA]],VALORES_IV_GER[],VW_PREMIO_IV[[#This Row],[Col Valor]],1),"")</f>
        <v>0</v>
      </c>
      <c r="Z39" s="35" t="str">
        <f>IF(VW_PREMIO_IV[[#This Row],[EQUIPE]]="Especialidade (ESP)",VLOOKUP(VW_PREMIO_IV[[#This Row],[COBERTURA]],VALORES_IV_ESP[],VW_PREMIO_IV[[#This Row],[Col Valor]],1),"")</f>
        <v/>
      </c>
      <c r="AA39" s="35" t="str">
        <f>IF(VW_PREMIO_IV[[#This Row],[EQUIPE]]="Hospitalar (HSP)",VLOOKUP(VW_PREMIO_IV[[#This Row],[COBERTURA]],VALORES_IV_HSP[],VW_PREMIO_IV[[#This Row],[Col Valor]],1),"")</f>
        <v/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0</v>
      </c>
    </row>
    <row r="40" spans="1:29" hidden="1" x14ac:dyDescent="0.25">
      <c r="A40" s="6" t="s">
        <v>399</v>
      </c>
      <c r="B40" s="6" t="s">
        <v>344</v>
      </c>
      <c r="C40" s="6" t="s">
        <v>17</v>
      </c>
      <c r="D40" s="6" t="s">
        <v>239</v>
      </c>
      <c r="E40" s="4">
        <v>0</v>
      </c>
      <c r="F40" s="6" t="s">
        <v>400</v>
      </c>
      <c r="G40" s="6" t="s">
        <v>492</v>
      </c>
      <c r="H40" s="4">
        <v>2021</v>
      </c>
      <c r="I40" s="4">
        <v>1</v>
      </c>
      <c r="J40" s="6" t="s">
        <v>493</v>
      </c>
      <c r="K40" s="4">
        <v>1</v>
      </c>
      <c r="L40" s="6" t="s">
        <v>494</v>
      </c>
      <c r="M40" s="6" t="s">
        <v>495</v>
      </c>
      <c r="N40" s="6" t="s">
        <v>496</v>
      </c>
      <c r="O40" s="4">
        <v>3</v>
      </c>
      <c r="P40" s="6" t="s">
        <v>497</v>
      </c>
      <c r="Q40" s="4">
        <v>7</v>
      </c>
      <c r="R40" s="6" t="s">
        <v>498</v>
      </c>
      <c r="S40" s="4" t="b">
        <v>0</v>
      </c>
      <c r="T40" s="60">
        <v>150</v>
      </c>
      <c r="U40" s="60">
        <v>154</v>
      </c>
      <c r="V40" s="38">
        <v>1.0269999999999999</v>
      </c>
      <c r="W40" s="35">
        <v>289.68</v>
      </c>
      <c r="X40" s="42">
        <f>VLOOKUP(VW_PREMIO_IV[[#This Row],[TIPO]],$AL$5:$AM$16,2,0)</f>
        <v>4</v>
      </c>
      <c r="Y40" s="35">
        <f>IF(VW_PREMIO_IV[[#This Row],[EQUIPE]]="Gerentes",VLOOKUP(VW_PREMIO_IV[[#This Row],[COBERTURA]],VALORES_IV_GER[],VW_PREMIO_IV[[#This Row],[Col Valor]],1),"")</f>
        <v>289.6771</v>
      </c>
      <c r="Z40" s="35" t="str">
        <f>IF(VW_PREMIO_IV[[#This Row],[EQUIPE]]="Especialidade (ESP)",VLOOKUP(VW_PREMIO_IV[[#This Row],[COBERTURA]],VALORES_IV_ESP[],VW_PREMIO_IV[[#This Row],[Col Valor]],1),"")</f>
        <v/>
      </c>
      <c r="AA40" s="35" t="str">
        <f>IF(VW_PREMIO_IV[[#This Row],[EQUIPE]]="Hospitalar (HSP)",VLOOKUP(VW_PREMIO_IV[[#This Row],[COBERTURA]],VALORES_IV_HSP[],VW_PREMIO_IV[[#This Row],[Col Valor]],1),"")</f>
        <v/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2.9000000000110049E-3</v>
      </c>
    </row>
    <row r="41" spans="1:29" hidden="1" x14ac:dyDescent="0.25">
      <c r="A41" s="6" t="s">
        <v>399</v>
      </c>
      <c r="B41" s="6" t="s">
        <v>344</v>
      </c>
      <c r="C41" s="6" t="s">
        <v>10</v>
      </c>
      <c r="D41" s="6" t="s">
        <v>221</v>
      </c>
      <c r="E41" s="4">
        <v>0</v>
      </c>
      <c r="F41" s="6" t="s">
        <v>400</v>
      </c>
      <c r="G41" s="6" t="s">
        <v>492</v>
      </c>
      <c r="H41" s="4">
        <v>2021</v>
      </c>
      <c r="I41" s="4">
        <v>1</v>
      </c>
      <c r="J41" s="6" t="s">
        <v>493</v>
      </c>
      <c r="K41" s="4">
        <v>1</v>
      </c>
      <c r="L41" s="6" t="s">
        <v>494</v>
      </c>
      <c r="M41" s="6" t="s">
        <v>495</v>
      </c>
      <c r="N41" s="6" t="s">
        <v>496</v>
      </c>
      <c r="O41" s="4">
        <v>3</v>
      </c>
      <c r="P41" s="6" t="s">
        <v>497</v>
      </c>
      <c r="Q41" s="4">
        <v>7</v>
      </c>
      <c r="R41" s="6" t="s">
        <v>498</v>
      </c>
      <c r="S41" s="4" t="b">
        <v>0</v>
      </c>
      <c r="T41" s="60">
        <v>250</v>
      </c>
      <c r="U41" s="60">
        <v>51</v>
      </c>
      <c r="V41" s="38">
        <v>0.20399999999999999</v>
      </c>
      <c r="W41" s="35">
        <v>0</v>
      </c>
      <c r="X41" s="42">
        <f>VLOOKUP(VW_PREMIO_IV[[#This Row],[TIPO]],$AL$5:$AM$16,2,0)</f>
        <v>4</v>
      </c>
      <c r="Y41" s="35">
        <f>IF(VW_PREMIO_IV[[#This Row],[EQUIPE]]="Gerentes",VLOOKUP(VW_PREMIO_IV[[#This Row],[COBERTURA]],VALORES_IV_GER[],VW_PREMIO_IV[[#This Row],[Col Valor]],1),"")</f>
        <v>0</v>
      </c>
      <c r="Z41" s="35" t="str">
        <f>IF(VW_PREMIO_IV[[#This Row],[EQUIPE]]="Especialidade (ESP)",VLOOKUP(VW_PREMIO_IV[[#This Row],[COBERTURA]],VALORES_IV_ESP[],VW_PREMIO_IV[[#This Row],[Col Valor]],1),"")</f>
        <v/>
      </c>
      <c r="AA41" s="35" t="str">
        <f>IF(VW_PREMIO_IV[[#This Row],[EQUIPE]]="Hospitalar (HSP)",VLOOKUP(VW_PREMIO_IV[[#This Row],[COBERTURA]],VALORES_IV_HSP[],VW_PREMIO_IV[[#This Row],[Col Valor]],1),"")</f>
        <v/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0</v>
      </c>
    </row>
    <row r="42" spans="1:29" hidden="1" x14ac:dyDescent="0.25">
      <c r="A42" s="6" t="s">
        <v>399</v>
      </c>
      <c r="B42" s="6" t="s">
        <v>342</v>
      </c>
      <c r="C42" s="6" t="s">
        <v>12</v>
      </c>
      <c r="D42" s="6" t="s">
        <v>224</v>
      </c>
      <c r="E42" s="4">
        <v>0</v>
      </c>
      <c r="F42" s="6" t="s">
        <v>400</v>
      </c>
      <c r="G42" s="6" t="s">
        <v>499</v>
      </c>
      <c r="H42" s="4">
        <v>2021</v>
      </c>
      <c r="I42" s="4">
        <v>1</v>
      </c>
      <c r="J42" s="6" t="s">
        <v>493</v>
      </c>
      <c r="K42" s="4">
        <v>2</v>
      </c>
      <c r="L42" s="6" t="s">
        <v>500</v>
      </c>
      <c r="M42" s="6" t="s">
        <v>501</v>
      </c>
      <c r="N42" s="6" t="s">
        <v>496</v>
      </c>
      <c r="O42" s="4">
        <v>3</v>
      </c>
      <c r="P42" s="6" t="s">
        <v>497</v>
      </c>
      <c r="Q42" s="4">
        <v>8</v>
      </c>
      <c r="R42" s="6" t="s">
        <v>502</v>
      </c>
      <c r="S42" s="4" t="b">
        <v>0</v>
      </c>
      <c r="T42" s="60">
        <v>555</v>
      </c>
      <c r="U42" s="60">
        <v>608</v>
      </c>
      <c r="V42" s="38">
        <v>1.095</v>
      </c>
      <c r="W42" s="35">
        <v>746.73</v>
      </c>
      <c r="X42" s="42">
        <f>VLOOKUP(VW_PREMIO_IV[[#This Row],[TIPO]],$AL$5:$AM$16,2,0)</f>
        <v>6</v>
      </c>
      <c r="Y42" s="35">
        <f>IF(VW_PREMIO_IV[[#This Row],[EQUIPE]]="Gerentes",VLOOKUP(VW_PREMIO_IV[[#This Row],[COBERTURA]],VALORES_IV_GER[],VW_PREMIO_IV[[#This Row],[Col Valor]],1),"")</f>
        <v>746.73019999999997</v>
      </c>
      <c r="Z42" s="35" t="str">
        <f>IF(VW_PREMIO_IV[[#This Row],[EQUIPE]]="Especialidade (ESP)",VLOOKUP(VW_PREMIO_IV[[#This Row],[COBERTURA]],VALORES_IV_ESP[],VW_PREMIO_IV[[#This Row],[Col Valor]],1),"")</f>
        <v/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-1.9999999994979589E-4</v>
      </c>
    </row>
    <row r="43" spans="1:29" hidden="1" x14ac:dyDescent="0.25">
      <c r="A43" s="6" t="s">
        <v>399</v>
      </c>
      <c r="B43" s="6" t="s">
        <v>342</v>
      </c>
      <c r="C43" s="6" t="s">
        <v>17</v>
      </c>
      <c r="D43" s="6" t="s">
        <v>239</v>
      </c>
      <c r="E43" s="4">
        <v>0</v>
      </c>
      <c r="F43" s="6" t="s">
        <v>400</v>
      </c>
      <c r="G43" s="6" t="s">
        <v>499</v>
      </c>
      <c r="H43" s="4">
        <v>2021</v>
      </c>
      <c r="I43" s="4">
        <v>1</v>
      </c>
      <c r="J43" s="6" t="s">
        <v>493</v>
      </c>
      <c r="K43" s="4">
        <v>2</v>
      </c>
      <c r="L43" s="6" t="s">
        <v>500</v>
      </c>
      <c r="M43" s="6" t="s">
        <v>501</v>
      </c>
      <c r="N43" s="6" t="s">
        <v>496</v>
      </c>
      <c r="O43" s="4">
        <v>3</v>
      </c>
      <c r="P43" s="6" t="s">
        <v>497</v>
      </c>
      <c r="Q43" s="4">
        <v>8</v>
      </c>
      <c r="R43" s="6" t="s">
        <v>502</v>
      </c>
      <c r="S43" s="4" t="b">
        <v>0</v>
      </c>
      <c r="T43" s="60">
        <v>420</v>
      </c>
      <c r="U43" s="60">
        <v>447</v>
      </c>
      <c r="V43" s="38">
        <v>1.0640000000000001</v>
      </c>
      <c r="W43" s="35">
        <v>725.59</v>
      </c>
      <c r="X43" s="42">
        <f>VLOOKUP(VW_PREMIO_IV[[#This Row],[TIPO]],$AL$5:$AM$16,2,0)</f>
        <v>6</v>
      </c>
      <c r="Y43" s="35">
        <f>IF(VW_PREMIO_IV[[#This Row],[EQUIPE]]="Gerentes",VLOOKUP(VW_PREMIO_IV[[#This Row],[COBERTURA]],VALORES_IV_GER[],VW_PREMIO_IV[[#This Row],[Col Valor]],1),"")</f>
        <v>725.58989999999994</v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1.0000000008858478E-4</v>
      </c>
    </row>
    <row r="44" spans="1:29" hidden="1" x14ac:dyDescent="0.25">
      <c r="A44" s="6" t="s">
        <v>399</v>
      </c>
      <c r="B44" s="6" t="s">
        <v>342</v>
      </c>
      <c r="C44" s="6" t="s">
        <v>10</v>
      </c>
      <c r="D44" s="6" t="s">
        <v>221</v>
      </c>
      <c r="E44" s="4">
        <v>0</v>
      </c>
      <c r="F44" s="6" t="s">
        <v>400</v>
      </c>
      <c r="G44" s="6" t="s">
        <v>499</v>
      </c>
      <c r="H44" s="4">
        <v>2021</v>
      </c>
      <c r="I44" s="4">
        <v>1</v>
      </c>
      <c r="J44" s="6" t="s">
        <v>493</v>
      </c>
      <c r="K44" s="4">
        <v>2</v>
      </c>
      <c r="L44" s="6" t="s">
        <v>500</v>
      </c>
      <c r="M44" s="6" t="s">
        <v>501</v>
      </c>
      <c r="N44" s="6" t="s">
        <v>496</v>
      </c>
      <c r="O44" s="4">
        <v>3</v>
      </c>
      <c r="P44" s="6" t="s">
        <v>497</v>
      </c>
      <c r="Q44" s="4">
        <v>8</v>
      </c>
      <c r="R44" s="6" t="s">
        <v>502</v>
      </c>
      <c r="S44" s="4" t="b">
        <v>0</v>
      </c>
      <c r="T44" s="60">
        <v>525</v>
      </c>
      <c r="U44" s="60">
        <v>337</v>
      </c>
      <c r="V44" s="38">
        <v>0.64200000000000002</v>
      </c>
      <c r="W44" s="35">
        <v>0</v>
      </c>
      <c r="X44" s="42">
        <f>VLOOKUP(VW_PREMIO_IV[[#This Row],[TIPO]],$AL$5:$AM$16,2,0)</f>
        <v>6</v>
      </c>
      <c r="Y44" s="35">
        <f>IF(VW_PREMIO_IV[[#This Row],[EQUIPE]]="Gerentes",VLOOKUP(VW_PREMIO_IV[[#This Row],[COBERTURA]],VALORES_IV_GER[],VW_PREMIO_IV[[#This Row],[Col Valor]],1),"")</f>
        <v>0</v>
      </c>
      <c r="Z44" s="35" t="str">
        <f>IF(VW_PREMIO_IV[[#This Row],[EQUIPE]]="Especialidade (ESP)",VLOOKUP(VW_PREMIO_IV[[#This Row],[COBERTURA]],VALORES_IV_ESP[],VW_PREMIO_IV[[#This Row],[Col Valor]],1),"")</f>
        <v/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0</v>
      </c>
    </row>
    <row r="45" spans="1:29" hidden="1" x14ac:dyDescent="0.25">
      <c r="A45" s="6" t="s">
        <v>399</v>
      </c>
      <c r="B45" s="6" t="s">
        <v>343</v>
      </c>
      <c r="C45" s="6" t="s">
        <v>12</v>
      </c>
      <c r="D45" s="6" t="s">
        <v>224</v>
      </c>
      <c r="E45" s="4">
        <v>0</v>
      </c>
      <c r="F45" s="6" t="s">
        <v>400</v>
      </c>
      <c r="G45" s="6" t="s">
        <v>499</v>
      </c>
      <c r="H45" s="4">
        <v>2021</v>
      </c>
      <c r="I45" s="4">
        <v>1</v>
      </c>
      <c r="J45" s="6" t="s">
        <v>493</v>
      </c>
      <c r="K45" s="4">
        <v>2</v>
      </c>
      <c r="L45" s="6" t="s">
        <v>500</v>
      </c>
      <c r="M45" s="6" t="s">
        <v>501</v>
      </c>
      <c r="N45" s="6" t="s">
        <v>496</v>
      </c>
      <c r="O45" s="4">
        <v>3</v>
      </c>
      <c r="P45" s="6" t="s">
        <v>497</v>
      </c>
      <c r="Q45" s="4">
        <v>8</v>
      </c>
      <c r="R45" s="6" t="s">
        <v>502</v>
      </c>
      <c r="S45" s="4" t="b">
        <v>0</v>
      </c>
      <c r="T45" s="60">
        <v>320</v>
      </c>
      <c r="U45" s="60">
        <v>647</v>
      </c>
      <c r="V45" s="38">
        <v>2.0219999999999998</v>
      </c>
      <c r="W45" s="35">
        <v>2155.21</v>
      </c>
      <c r="X45" s="42">
        <f>VLOOKUP(VW_PREMIO_IV[[#This Row],[TIPO]],$AL$5:$AM$16,2,0)</f>
        <v>5</v>
      </c>
      <c r="Y45" s="35">
        <f>IF(VW_PREMIO_IV[[#This Row],[EQUIPE]]="Gerentes",VLOOKUP(VW_PREMIO_IV[[#This Row],[COBERTURA]],VALORES_IV_GER[],VW_PREMIO_IV[[#This Row],[Col Valor]],1),"")</f>
        <v>2155.2112999999999</v>
      </c>
      <c r="Z45" s="35" t="str">
        <f>IF(VW_PREMIO_IV[[#This Row],[EQUIPE]]="Especialidade (ESP)",VLOOKUP(VW_PREMIO_IV[[#This Row],[COBERTURA]],VALORES_IV_ESP[],VW_PREMIO_IV[[#This Row],[Col Valor]],1),"")</f>
        <v/>
      </c>
      <c r="AA45" s="35" t="str">
        <f>IF(VW_PREMIO_IV[[#This Row],[EQUIPE]]="Hospitalar (HSP)",VLOOKUP(VW_PREMIO_IV[[#This Row],[COBERTURA]],VALORES_IV_HSP[],VW_PREMIO_IV[[#This Row],[Col Valor]],1),"")</f>
        <v/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-1.299999999901047E-3</v>
      </c>
    </row>
    <row r="46" spans="1:29" hidden="1" x14ac:dyDescent="0.25">
      <c r="A46" s="6" t="s">
        <v>399</v>
      </c>
      <c r="B46" s="6" t="s">
        <v>343</v>
      </c>
      <c r="C46" s="6" t="s">
        <v>17</v>
      </c>
      <c r="D46" s="6" t="s">
        <v>239</v>
      </c>
      <c r="E46" s="4">
        <v>0</v>
      </c>
      <c r="F46" s="6" t="s">
        <v>400</v>
      </c>
      <c r="G46" s="6" t="s">
        <v>499</v>
      </c>
      <c r="H46" s="4">
        <v>2021</v>
      </c>
      <c r="I46" s="4">
        <v>1</v>
      </c>
      <c r="J46" s="6" t="s">
        <v>493</v>
      </c>
      <c r="K46" s="4">
        <v>2</v>
      </c>
      <c r="L46" s="6" t="s">
        <v>500</v>
      </c>
      <c r="M46" s="6" t="s">
        <v>501</v>
      </c>
      <c r="N46" s="6" t="s">
        <v>496</v>
      </c>
      <c r="O46" s="4">
        <v>3</v>
      </c>
      <c r="P46" s="6" t="s">
        <v>497</v>
      </c>
      <c r="Q46" s="4">
        <v>8</v>
      </c>
      <c r="R46" s="6" t="s">
        <v>502</v>
      </c>
      <c r="S46" s="4" t="b">
        <v>0</v>
      </c>
      <c r="T46" s="60">
        <v>400</v>
      </c>
      <c r="U46" s="60">
        <v>448</v>
      </c>
      <c r="V46" s="38">
        <v>1.1200000000000001</v>
      </c>
      <c r="W46" s="35">
        <v>1213.0899999999999</v>
      </c>
      <c r="X46" s="42">
        <f>VLOOKUP(VW_PREMIO_IV[[#This Row],[TIPO]],$AL$5:$AM$16,2,0)</f>
        <v>5</v>
      </c>
      <c r="Y46" s="35">
        <f>IF(VW_PREMIO_IV[[#This Row],[EQUIPE]]="Gerentes",VLOOKUP(VW_PREMIO_IV[[#This Row],[COBERTURA]],VALORES_IV_GER[],VW_PREMIO_IV[[#This Row],[Col Valor]],1),"")</f>
        <v>1213.0880999999999</v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 t="str">
        <f>IF(VW_PREMIO_IV[[#This Row],[EQUIPE]]="Misto (EMH)",VLOOKUP(VW_PREMIO_IV[[#This Row],[COBERTURA]],VALORES_IV_EMH[],VW_PREMIO_IV[[#This Row],[Col Valor]],1),"")</f>
        <v/>
      </c>
      <c r="AC46" s="35">
        <f>VW_PREMIO_IV[[#This Row],[PREMIO]]-SUM(VW_PREMIO_IV[[#This Row],[Check Gerente]:[Check EMH]])</f>
        <v>1.8999999999778083E-3</v>
      </c>
    </row>
    <row r="47" spans="1:29" hidden="1" x14ac:dyDescent="0.25">
      <c r="A47" s="6" t="s">
        <v>399</v>
      </c>
      <c r="B47" s="6" t="s">
        <v>343</v>
      </c>
      <c r="C47" s="6" t="s">
        <v>10</v>
      </c>
      <c r="D47" s="6" t="s">
        <v>221</v>
      </c>
      <c r="E47" s="4">
        <v>0</v>
      </c>
      <c r="F47" s="6" t="s">
        <v>400</v>
      </c>
      <c r="G47" s="6" t="s">
        <v>499</v>
      </c>
      <c r="H47" s="4">
        <v>2021</v>
      </c>
      <c r="I47" s="4">
        <v>1</v>
      </c>
      <c r="J47" s="6" t="s">
        <v>493</v>
      </c>
      <c r="K47" s="4">
        <v>2</v>
      </c>
      <c r="L47" s="6" t="s">
        <v>500</v>
      </c>
      <c r="M47" s="6" t="s">
        <v>501</v>
      </c>
      <c r="N47" s="6" t="s">
        <v>496</v>
      </c>
      <c r="O47" s="4">
        <v>3</v>
      </c>
      <c r="P47" s="6" t="s">
        <v>497</v>
      </c>
      <c r="Q47" s="4">
        <v>8</v>
      </c>
      <c r="R47" s="6" t="s">
        <v>502</v>
      </c>
      <c r="S47" s="4" t="b">
        <v>0</v>
      </c>
      <c r="T47" s="60">
        <v>280</v>
      </c>
      <c r="U47" s="60">
        <v>192</v>
      </c>
      <c r="V47" s="38">
        <v>0.68600000000000005</v>
      </c>
      <c r="W47" s="35">
        <v>0</v>
      </c>
      <c r="X47" s="42">
        <f>VLOOKUP(VW_PREMIO_IV[[#This Row],[TIPO]],$AL$5:$AM$16,2,0)</f>
        <v>5</v>
      </c>
      <c r="Y47" s="35">
        <f>IF(VW_PREMIO_IV[[#This Row],[EQUIPE]]="Gerentes",VLOOKUP(VW_PREMIO_IV[[#This Row],[COBERTURA]],VALORES_IV_GER[],VW_PREMIO_IV[[#This Row],[Col Valor]],1),"")</f>
        <v>0</v>
      </c>
      <c r="Z47" s="35" t="str">
        <f>IF(VW_PREMIO_IV[[#This Row],[EQUIPE]]="Especialidade (ESP)",VLOOKUP(VW_PREMIO_IV[[#This Row],[COBERTURA]],VALORES_IV_ESP[],VW_PREMIO_IV[[#This Row],[Col Valor]],1),"")</f>
        <v/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0</v>
      </c>
    </row>
    <row r="48" spans="1:29" hidden="1" x14ac:dyDescent="0.25">
      <c r="A48" s="6" t="s">
        <v>399</v>
      </c>
      <c r="B48" s="6" t="s">
        <v>344</v>
      </c>
      <c r="C48" s="6" t="s">
        <v>12</v>
      </c>
      <c r="D48" s="6" t="s">
        <v>224</v>
      </c>
      <c r="E48" s="4">
        <v>0</v>
      </c>
      <c r="F48" s="6" t="s">
        <v>400</v>
      </c>
      <c r="G48" s="6" t="s">
        <v>499</v>
      </c>
      <c r="H48" s="4">
        <v>2021</v>
      </c>
      <c r="I48" s="4">
        <v>1</v>
      </c>
      <c r="J48" s="6" t="s">
        <v>493</v>
      </c>
      <c r="K48" s="4">
        <v>2</v>
      </c>
      <c r="L48" s="6" t="s">
        <v>500</v>
      </c>
      <c r="M48" s="6" t="s">
        <v>501</v>
      </c>
      <c r="N48" s="6" t="s">
        <v>496</v>
      </c>
      <c r="O48" s="4">
        <v>3</v>
      </c>
      <c r="P48" s="6" t="s">
        <v>497</v>
      </c>
      <c r="Q48" s="4">
        <v>8</v>
      </c>
      <c r="R48" s="6" t="s">
        <v>502</v>
      </c>
      <c r="S48" s="4" t="b">
        <v>0</v>
      </c>
      <c r="T48" s="60">
        <v>100</v>
      </c>
      <c r="U48" s="60">
        <v>9</v>
      </c>
      <c r="V48" s="38">
        <v>0.09</v>
      </c>
      <c r="W48" s="35">
        <v>0</v>
      </c>
      <c r="X48" s="42">
        <f>VLOOKUP(VW_PREMIO_IV[[#This Row],[TIPO]],$AL$5:$AM$16,2,0)</f>
        <v>4</v>
      </c>
      <c r="Y48" s="35">
        <f>IF(VW_PREMIO_IV[[#This Row],[EQUIPE]]="Gerentes",VLOOKUP(VW_PREMIO_IV[[#This Row],[COBERTURA]],VALORES_IV_GER[],VW_PREMIO_IV[[#This Row],[Col Valor]],1),"")</f>
        <v>0</v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0</v>
      </c>
    </row>
    <row r="49" spans="1:29" hidden="1" x14ac:dyDescent="0.25">
      <c r="A49" s="6" t="s">
        <v>399</v>
      </c>
      <c r="B49" s="6" t="s">
        <v>344</v>
      </c>
      <c r="C49" s="6" t="s">
        <v>17</v>
      </c>
      <c r="D49" s="6" t="s">
        <v>239</v>
      </c>
      <c r="E49" s="4">
        <v>0</v>
      </c>
      <c r="F49" s="6" t="s">
        <v>400</v>
      </c>
      <c r="G49" s="6" t="s">
        <v>499</v>
      </c>
      <c r="H49" s="4">
        <v>2021</v>
      </c>
      <c r="I49" s="4">
        <v>1</v>
      </c>
      <c r="J49" s="6" t="s">
        <v>493</v>
      </c>
      <c r="K49" s="4">
        <v>2</v>
      </c>
      <c r="L49" s="6" t="s">
        <v>500</v>
      </c>
      <c r="M49" s="6" t="s">
        <v>501</v>
      </c>
      <c r="N49" s="6" t="s">
        <v>496</v>
      </c>
      <c r="O49" s="4">
        <v>3</v>
      </c>
      <c r="P49" s="6" t="s">
        <v>497</v>
      </c>
      <c r="Q49" s="4">
        <v>8</v>
      </c>
      <c r="R49" s="6" t="s">
        <v>502</v>
      </c>
      <c r="S49" s="4" t="b">
        <v>0</v>
      </c>
      <c r="T49" s="60">
        <v>150</v>
      </c>
      <c r="U49" s="60">
        <v>14</v>
      </c>
      <c r="V49" s="38">
        <v>9.2999999999999999E-2</v>
      </c>
      <c r="W49" s="35">
        <v>0</v>
      </c>
      <c r="X49" s="42">
        <f>VLOOKUP(VW_PREMIO_IV[[#This Row],[TIPO]],$AL$5:$AM$16,2,0)</f>
        <v>4</v>
      </c>
      <c r="Y49" s="35">
        <f>IF(VW_PREMIO_IV[[#This Row],[EQUIPE]]="Gerentes",VLOOKUP(VW_PREMIO_IV[[#This Row],[COBERTURA]],VALORES_IV_GER[],VW_PREMIO_IV[[#This Row],[Col Valor]],1),"")</f>
        <v>0</v>
      </c>
      <c r="Z49" s="35" t="str">
        <f>IF(VW_PREMIO_IV[[#This Row],[EQUIPE]]="Especialidade (ESP)",VLOOKUP(VW_PREMIO_IV[[#This Row],[COBERTURA]],VALORES_IV_ESP[],VW_PREMIO_IV[[#This Row],[Col Valor]],1),"")</f>
        <v/>
      </c>
      <c r="AA49" s="35" t="str">
        <f>IF(VW_PREMIO_IV[[#This Row],[EQUIPE]]="Hospitalar (HSP)",VLOOKUP(VW_PREMIO_IV[[#This Row],[COBERTURA]],VALORES_IV_HSP[],VW_PREMIO_IV[[#This Row],[Col Valor]],1),"")</f>
        <v/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0</v>
      </c>
    </row>
    <row r="50" spans="1:29" hidden="1" x14ac:dyDescent="0.25">
      <c r="A50" s="6" t="s">
        <v>399</v>
      </c>
      <c r="B50" s="6" t="s">
        <v>344</v>
      </c>
      <c r="C50" s="6" t="s">
        <v>10</v>
      </c>
      <c r="D50" s="6" t="s">
        <v>221</v>
      </c>
      <c r="E50" s="4">
        <v>0</v>
      </c>
      <c r="F50" s="6" t="s">
        <v>400</v>
      </c>
      <c r="G50" s="6" t="s">
        <v>499</v>
      </c>
      <c r="H50" s="4">
        <v>2021</v>
      </c>
      <c r="I50" s="4">
        <v>1</v>
      </c>
      <c r="J50" s="6" t="s">
        <v>493</v>
      </c>
      <c r="K50" s="4">
        <v>2</v>
      </c>
      <c r="L50" s="6" t="s">
        <v>500</v>
      </c>
      <c r="M50" s="6" t="s">
        <v>501</v>
      </c>
      <c r="N50" s="6" t="s">
        <v>496</v>
      </c>
      <c r="O50" s="4">
        <v>3</v>
      </c>
      <c r="P50" s="6" t="s">
        <v>497</v>
      </c>
      <c r="Q50" s="4">
        <v>8</v>
      </c>
      <c r="R50" s="6" t="s">
        <v>502</v>
      </c>
      <c r="S50" s="4" t="b">
        <v>0</v>
      </c>
      <c r="T50" s="60">
        <v>250</v>
      </c>
      <c r="U50" s="60">
        <v>150</v>
      </c>
      <c r="V50" s="38">
        <v>0.6</v>
      </c>
      <c r="W50" s="35">
        <v>0</v>
      </c>
      <c r="X50" s="42">
        <f>VLOOKUP(VW_PREMIO_IV[[#This Row],[TIPO]],$AL$5:$AM$16,2,0)</f>
        <v>4</v>
      </c>
      <c r="Y50" s="35">
        <f>IF(VW_PREMIO_IV[[#This Row],[EQUIPE]]="Gerentes",VLOOKUP(VW_PREMIO_IV[[#This Row],[COBERTURA]],VALORES_IV_GER[],VW_PREMIO_IV[[#This Row],[Col Valor]],1),"")</f>
        <v>0</v>
      </c>
      <c r="Z50" s="35" t="str">
        <f>IF(VW_PREMIO_IV[[#This Row],[EQUIPE]]="Especialidade (ESP)",VLOOKUP(VW_PREMIO_IV[[#This Row],[COBERTURA]],VALORES_IV_ESP[],VW_PREMIO_IV[[#This Row],[Col Valor]],1),"")</f>
        <v/>
      </c>
      <c r="AA50" s="35" t="str">
        <f>IF(VW_PREMIO_IV[[#This Row],[EQUIPE]]="Hospitalar (HSP)",VLOOKUP(VW_PREMIO_IV[[#This Row],[COBERTURA]],VALORES_IV_HSP[],VW_PREMIO_IV[[#This Row],[Col Valor]],1),"")</f>
        <v/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0</v>
      </c>
    </row>
    <row r="51" spans="1:29" hidden="1" x14ac:dyDescent="0.25">
      <c r="A51" s="6" t="s">
        <v>399</v>
      </c>
      <c r="B51" s="6" t="s">
        <v>342</v>
      </c>
      <c r="C51" s="6" t="s">
        <v>12</v>
      </c>
      <c r="D51" s="6" t="s">
        <v>224</v>
      </c>
      <c r="E51" s="4">
        <v>0</v>
      </c>
      <c r="F51" s="6" t="s">
        <v>400</v>
      </c>
      <c r="G51" s="6" t="s">
        <v>503</v>
      </c>
      <c r="H51" s="4">
        <v>2021</v>
      </c>
      <c r="I51" s="4">
        <v>1</v>
      </c>
      <c r="J51" s="6" t="s">
        <v>493</v>
      </c>
      <c r="K51" s="4">
        <v>3</v>
      </c>
      <c r="L51" s="6" t="s">
        <v>504</v>
      </c>
      <c r="M51" s="6" t="s">
        <v>505</v>
      </c>
      <c r="N51" s="6" t="s">
        <v>496</v>
      </c>
      <c r="O51" s="4">
        <v>3</v>
      </c>
      <c r="P51" s="6" t="s">
        <v>497</v>
      </c>
      <c r="Q51" s="4">
        <v>9</v>
      </c>
      <c r="R51" s="6" t="s">
        <v>506</v>
      </c>
      <c r="S51" s="4" t="b">
        <v>0</v>
      </c>
      <c r="T51" s="60">
        <v>555</v>
      </c>
      <c r="U51" s="60">
        <v>857</v>
      </c>
      <c r="V51" s="38">
        <v>1.544</v>
      </c>
      <c r="W51" s="35">
        <v>2155.21</v>
      </c>
      <c r="X51" s="42">
        <f>VLOOKUP(VW_PREMIO_IV[[#This Row],[TIPO]],$AL$5:$AM$16,2,0)</f>
        <v>6</v>
      </c>
      <c r="Y51" s="35">
        <f>IF(VW_PREMIO_IV[[#This Row],[EQUIPE]]="Gerentes",VLOOKUP(VW_PREMIO_IV[[#This Row],[COBERTURA]],VALORES_IV_GER[],VW_PREMIO_IV[[#This Row],[Col Valor]],1),"")</f>
        <v>2155.2112999999999</v>
      </c>
      <c r="Z51" s="35" t="str">
        <f>IF(VW_PREMIO_IV[[#This Row],[EQUIPE]]="Especialidade (ESP)",VLOOKUP(VW_PREMIO_IV[[#This Row],[COBERTURA]],VALORES_IV_ESP[],VW_PREMIO_IV[[#This Row],[Col Valor]],1),"")</f>
        <v/>
      </c>
      <c r="AA51" s="35" t="str">
        <f>IF(VW_PREMIO_IV[[#This Row],[EQUIPE]]="Hospitalar (HSP)",VLOOKUP(VW_PREMIO_IV[[#This Row],[COBERTURA]],VALORES_IV_HSP[],VW_PREMIO_IV[[#This Row],[Col Valor]],1),"")</f>
        <v/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-1.299999999901047E-3</v>
      </c>
    </row>
    <row r="52" spans="1:29" hidden="1" x14ac:dyDescent="0.25">
      <c r="A52" s="6" t="s">
        <v>399</v>
      </c>
      <c r="B52" s="6" t="s">
        <v>342</v>
      </c>
      <c r="C52" s="6" t="s">
        <v>17</v>
      </c>
      <c r="D52" s="6" t="s">
        <v>239</v>
      </c>
      <c r="E52" s="4">
        <v>0</v>
      </c>
      <c r="F52" s="6" t="s">
        <v>400</v>
      </c>
      <c r="G52" s="6" t="s">
        <v>503</v>
      </c>
      <c r="H52" s="4">
        <v>2021</v>
      </c>
      <c r="I52" s="4">
        <v>1</v>
      </c>
      <c r="J52" s="6" t="s">
        <v>493</v>
      </c>
      <c r="K52" s="4">
        <v>3</v>
      </c>
      <c r="L52" s="6" t="s">
        <v>504</v>
      </c>
      <c r="M52" s="6" t="s">
        <v>505</v>
      </c>
      <c r="N52" s="6" t="s">
        <v>496</v>
      </c>
      <c r="O52" s="4">
        <v>3</v>
      </c>
      <c r="P52" s="6" t="s">
        <v>497</v>
      </c>
      <c r="Q52" s="4">
        <v>9</v>
      </c>
      <c r="R52" s="6" t="s">
        <v>506</v>
      </c>
      <c r="S52" s="4" t="b">
        <v>0</v>
      </c>
      <c r="T52" s="60">
        <v>420</v>
      </c>
      <c r="U52" s="60">
        <v>384</v>
      </c>
      <c r="V52" s="38">
        <v>0.91400000000000003</v>
      </c>
      <c r="W52" s="35">
        <v>386.71</v>
      </c>
      <c r="X52" s="42">
        <f>VLOOKUP(VW_PREMIO_IV[[#This Row],[TIPO]],$AL$5:$AM$16,2,0)</f>
        <v>6</v>
      </c>
      <c r="Y52" s="35">
        <f>IF(VW_PREMIO_IV[[#This Row],[EQUIPE]]="Gerentes",VLOOKUP(VW_PREMIO_IV[[#This Row],[COBERTURA]],VALORES_IV_GER[],VW_PREMIO_IV[[#This Row],[Col Valor]],1),"")</f>
        <v>386.70670000000001</v>
      </c>
      <c r="Z52" s="35" t="str">
        <f>IF(VW_PREMIO_IV[[#This Row],[EQUIPE]]="Especialidade (ESP)",VLOOKUP(VW_PREMIO_IV[[#This Row],[COBERTURA]],VALORES_IV_ESP[],VW_PREMIO_IV[[#This Row],[Col Valor]],1),"")</f>
        <v/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3.2999999999674401E-3</v>
      </c>
    </row>
    <row r="53" spans="1:29" hidden="1" x14ac:dyDescent="0.25">
      <c r="A53" s="6" t="s">
        <v>399</v>
      </c>
      <c r="B53" s="6" t="s">
        <v>342</v>
      </c>
      <c r="C53" s="6" t="s">
        <v>10</v>
      </c>
      <c r="D53" s="6" t="s">
        <v>221</v>
      </c>
      <c r="E53" s="4">
        <v>0</v>
      </c>
      <c r="F53" s="6" t="s">
        <v>400</v>
      </c>
      <c r="G53" s="6" t="s">
        <v>503</v>
      </c>
      <c r="H53" s="4">
        <v>2021</v>
      </c>
      <c r="I53" s="4">
        <v>1</v>
      </c>
      <c r="J53" s="6" t="s">
        <v>493</v>
      </c>
      <c r="K53" s="4">
        <v>3</v>
      </c>
      <c r="L53" s="6" t="s">
        <v>504</v>
      </c>
      <c r="M53" s="6" t="s">
        <v>505</v>
      </c>
      <c r="N53" s="6" t="s">
        <v>496</v>
      </c>
      <c r="O53" s="4">
        <v>3</v>
      </c>
      <c r="P53" s="6" t="s">
        <v>497</v>
      </c>
      <c r="Q53" s="4">
        <v>9</v>
      </c>
      <c r="R53" s="6" t="s">
        <v>506</v>
      </c>
      <c r="S53" s="4" t="b">
        <v>0</v>
      </c>
      <c r="T53" s="60">
        <v>525</v>
      </c>
      <c r="U53" s="60">
        <v>465</v>
      </c>
      <c r="V53" s="38">
        <v>0.88600000000000001</v>
      </c>
      <c r="W53" s="35">
        <v>249.91</v>
      </c>
      <c r="X53" s="42">
        <f>VLOOKUP(VW_PREMIO_IV[[#This Row],[TIPO]],$AL$5:$AM$16,2,0)</f>
        <v>6</v>
      </c>
      <c r="Y53" s="35">
        <f>IF(VW_PREMIO_IV[[#This Row],[EQUIPE]]="Gerentes",VLOOKUP(VW_PREMIO_IV[[#This Row],[COBERTURA]],VALORES_IV_GER[],VW_PREMIO_IV[[#This Row],[Col Valor]],1),"")</f>
        <v>249.9067</v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3.2999999999958618E-3</v>
      </c>
    </row>
    <row r="54" spans="1:29" hidden="1" x14ac:dyDescent="0.25">
      <c r="A54" s="6" t="s">
        <v>399</v>
      </c>
      <c r="B54" s="6" t="s">
        <v>343</v>
      </c>
      <c r="C54" s="6" t="s">
        <v>12</v>
      </c>
      <c r="D54" s="6" t="s">
        <v>224</v>
      </c>
      <c r="E54" s="4">
        <v>0</v>
      </c>
      <c r="F54" s="6" t="s">
        <v>400</v>
      </c>
      <c r="G54" s="6" t="s">
        <v>503</v>
      </c>
      <c r="H54" s="4">
        <v>2021</v>
      </c>
      <c r="I54" s="4">
        <v>1</v>
      </c>
      <c r="J54" s="6" t="s">
        <v>493</v>
      </c>
      <c r="K54" s="4">
        <v>3</v>
      </c>
      <c r="L54" s="6" t="s">
        <v>504</v>
      </c>
      <c r="M54" s="6" t="s">
        <v>505</v>
      </c>
      <c r="N54" s="6" t="s">
        <v>496</v>
      </c>
      <c r="O54" s="4">
        <v>3</v>
      </c>
      <c r="P54" s="6" t="s">
        <v>497</v>
      </c>
      <c r="Q54" s="4">
        <v>9</v>
      </c>
      <c r="R54" s="6" t="s">
        <v>506</v>
      </c>
      <c r="S54" s="4" t="b">
        <v>0</v>
      </c>
      <c r="T54" s="60">
        <v>435.2</v>
      </c>
      <c r="U54" s="60">
        <v>645</v>
      </c>
      <c r="V54" s="38">
        <v>1.482</v>
      </c>
      <c r="W54" s="35">
        <v>2116.04</v>
      </c>
      <c r="X54" s="42">
        <f>VLOOKUP(VW_PREMIO_IV[[#This Row],[TIPO]],$AL$5:$AM$16,2,0)</f>
        <v>5</v>
      </c>
      <c r="Y54" s="35">
        <f>IF(VW_PREMIO_IV[[#This Row],[EQUIPE]]="Gerentes",VLOOKUP(VW_PREMIO_IV[[#This Row],[COBERTURA]],VALORES_IV_GER[],VW_PREMIO_IV[[#This Row],[Col Valor]],1),"")</f>
        <v>2116.0403000000001</v>
      </c>
      <c r="Z54" s="35" t="str">
        <f>IF(VW_PREMIO_IV[[#This Row],[EQUIPE]]="Especialidade (ESP)",VLOOKUP(VW_PREMIO_IV[[#This Row],[COBERTURA]],VALORES_IV_ESP[],VW_PREMIO_IV[[#This Row],[Col Valor]],1),"")</f>
        <v/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-3.0000000015206751E-4</v>
      </c>
    </row>
    <row r="55" spans="1:29" hidden="1" x14ac:dyDescent="0.25">
      <c r="A55" s="6" t="s">
        <v>399</v>
      </c>
      <c r="B55" s="6" t="s">
        <v>343</v>
      </c>
      <c r="C55" s="6" t="s">
        <v>17</v>
      </c>
      <c r="D55" s="6" t="s">
        <v>239</v>
      </c>
      <c r="E55" s="4">
        <v>0</v>
      </c>
      <c r="F55" s="6" t="s">
        <v>400</v>
      </c>
      <c r="G55" s="6" t="s">
        <v>503</v>
      </c>
      <c r="H55" s="4">
        <v>2021</v>
      </c>
      <c r="I55" s="4">
        <v>1</v>
      </c>
      <c r="J55" s="6" t="s">
        <v>493</v>
      </c>
      <c r="K55" s="4">
        <v>3</v>
      </c>
      <c r="L55" s="6" t="s">
        <v>504</v>
      </c>
      <c r="M55" s="6" t="s">
        <v>505</v>
      </c>
      <c r="N55" s="6" t="s">
        <v>496</v>
      </c>
      <c r="O55" s="4">
        <v>3</v>
      </c>
      <c r="P55" s="6" t="s">
        <v>497</v>
      </c>
      <c r="Q55" s="4">
        <v>9</v>
      </c>
      <c r="R55" s="6" t="s">
        <v>506</v>
      </c>
      <c r="S55" s="4" t="b">
        <v>0</v>
      </c>
      <c r="T55" s="60">
        <v>544</v>
      </c>
      <c r="U55" s="60">
        <v>728</v>
      </c>
      <c r="V55" s="38">
        <v>1.3380000000000001</v>
      </c>
      <c r="W55" s="35">
        <v>1838.27</v>
      </c>
      <c r="X55" s="42">
        <f>VLOOKUP(VW_PREMIO_IV[[#This Row],[TIPO]],$AL$5:$AM$16,2,0)</f>
        <v>5</v>
      </c>
      <c r="Y55" s="35">
        <f>IF(VW_PREMIO_IV[[#This Row],[EQUIPE]]="Gerentes",VLOOKUP(VW_PREMIO_IV[[#This Row],[COBERTURA]],VALORES_IV_GER[],VW_PREMIO_IV[[#This Row],[Col Valor]],1),"")</f>
        <v>1838.268</v>
      </c>
      <c r="Z55" s="35" t="str">
        <f>IF(VW_PREMIO_IV[[#This Row],[EQUIPE]]="Especialidade (ESP)",VLOOKUP(VW_PREMIO_IV[[#This Row],[COBERTURA]],VALORES_IV_ESP[],VW_PREMIO_IV[[#This Row],[Col Valor]],1),"")</f>
        <v/>
      </c>
      <c r="AA55" s="35" t="str">
        <f>IF(VW_PREMIO_IV[[#This Row],[EQUIPE]]="Hospitalar (HSP)",VLOOKUP(VW_PREMIO_IV[[#This Row],[COBERTURA]],VALORES_IV_HSP[],VW_PREMIO_IV[[#This Row],[Col Valor]],1),"")</f>
        <v/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1.9999999999527063E-3</v>
      </c>
    </row>
    <row r="56" spans="1:29" hidden="1" x14ac:dyDescent="0.25">
      <c r="A56" s="6" t="s">
        <v>399</v>
      </c>
      <c r="B56" s="6" t="s">
        <v>343</v>
      </c>
      <c r="C56" s="6" t="s">
        <v>10</v>
      </c>
      <c r="D56" s="6" t="s">
        <v>221</v>
      </c>
      <c r="E56" s="4">
        <v>0</v>
      </c>
      <c r="F56" s="6" t="s">
        <v>400</v>
      </c>
      <c r="G56" s="6" t="s">
        <v>503</v>
      </c>
      <c r="H56" s="4">
        <v>2021</v>
      </c>
      <c r="I56" s="4">
        <v>1</v>
      </c>
      <c r="J56" s="6" t="s">
        <v>493</v>
      </c>
      <c r="K56" s="4">
        <v>3</v>
      </c>
      <c r="L56" s="6" t="s">
        <v>504</v>
      </c>
      <c r="M56" s="6" t="s">
        <v>505</v>
      </c>
      <c r="N56" s="6" t="s">
        <v>496</v>
      </c>
      <c r="O56" s="4">
        <v>3</v>
      </c>
      <c r="P56" s="6" t="s">
        <v>497</v>
      </c>
      <c r="Q56" s="4">
        <v>9</v>
      </c>
      <c r="R56" s="6" t="s">
        <v>506</v>
      </c>
      <c r="S56" s="4" t="b">
        <v>0</v>
      </c>
      <c r="T56" s="60">
        <v>380.8</v>
      </c>
      <c r="U56" s="60">
        <v>416</v>
      </c>
      <c r="V56" s="38">
        <v>1.0920000000000001</v>
      </c>
      <c r="W56" s="35">
        <v>744.68</v>
      </c>
      <c r="X56" s="42">
        <f>VLOOKUP(VW_PREMIO_IV[[#This Row],[TIPO]],$AL$5:$AM$16,2,0)</f>
        <v>5</v>
      </c>
      <c r="Y56" s="35">
        <f>IF(VW_PREMIO_IV[[#This Row],[EQUIPE]]="Gerentes",VLOOKUP(VW_PREMIO_IV[[#This Row],[COBERTURA]],VALORES_IV_GER[],VW_PREMIO_IV[[#This Row],[Col Valor]],1),"")</f>
        <v>744.68439999999998</v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>
        <f>VW_PREMIO_IV[[#This Row],[PREMIO]]-SUM(VW_PREMIO_IV[[#This Row],[Check Gerente]:[Check EMH]])</f>
        <v>-4.400000000032378E-3</v>
      </c>
    </row>
    <row r="57" spans="1:29" hidden="1" x14ac:dyDescent="0.25">
      <c r="A57" s="6" t="s">
        <v>399</v>
      </c>
      <c r="B57" s="6" t="s">
        <v>344</v>
      </c>
      <c r="C57" s="6" t="s">
        <v>12</v>
      </c>
      <c r="D57" s="6" t="s">
        <v>224</v>
      </c>
      <c r="E57" s="4">
        <v>0</v>
      </c>
      <c r="F57" s="6" t="s">
        <v>400</v>
      </c>
      <c r="G57" s="6" t="s">
        <v>503</v>
      </c>
      <c r="H57" s="4">
        <v>2021</v>
      </c>
      <c r="I57" s="4">
        <v>1</v>
      </c>
      <c r="J57" s="6" t="s">
        <v>493</v>
      </c>
      <c r="K57" s="4">
        <v>3</v>
      </c>
      <c r="L57" s="6" t="s">
        <v>504</v>
      </c>
      <c r="M57" s="6" t="s">
        <v>505</v>
      </c>
      <c r="N57" s="6" t="s">
        <v>496</v>
      </c>
      <c r="O57" s="4">
        <v>3</v>
      </c>
      <c r="P57" s="6" t="s">
        <v>497</v>
      </c>
      <c r="Q57" s="4">
        <v>9</v>
      </c>
      <c r="R57" s="6" t="s">
        <v>506</v>
      </c>
      <c r="S57" s="4" t="b">
        <v>0</v>
      </c>
      <c r="T57" s="60">
        <v>100</v>
      </c>
      <c r="U57" s="60">
        <v>9</v>
      </c>
      <c r="V57" s="38">
        <v>0.09</v>
      </c>
      <c r="W57" s="35">
        <v>0</v>
      </c>
      <c r="X57" s="42">
        <f>VLOOKUP(VW_PREMIO_IV[[#This Row],[TIPO]],$AL$5:$AM$16,2,0)</f>
        <v>4</v>
      </c>
      <c r="Y57" s="35">
        <f>IF(VW_PREMIO_IV[[#This Row],[EQUIPE]]="Gerentes",VLOOKUP(VW_PREMIO_IV[[#This Row],[COBERTURA]],VALORES_IV_GER[],VW_PREMIO_IV[[#This Row],[Col Valor]],1),"")</f>
        <v>0</v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>
        <f>VW_PREMIO_IV[[#This Row],[PREMIO]]-SUM(VW_PREMIO_IV[[#This Row],[Check Gerente]:[Check EMH]])</f>
        <v>0</v>
      </c>
    </row>
    <row r="58" spans="1:29" hidden="1" x14ac:dyDescent="0.25">
      <c r="A58" s="6" t="s">
        <v>399</v>
      </c>
      <c r="B58" s="6" t="s">
        <v>344</v>
      </c>
      <c r="C58" s="6" t="s">
        <v>17</v>
      </c>
      <c r="D58" s="6" t="s">
        <v>239</v>
      </c>
      <c r="E58" s="4">
        <v>0</v>
      </c>
      <c r="F58" s="6" t="s">
        <v>400</v>
      </c>
      <c r="G58" s="6" t="s">
        <v>503</v>
      </c>
      <c r="H58" s="4">
        <v>2021</v>
      </c>
      <c r="I58" s="4">
        <v>1</v>
      </c>
      <c r="J58" s="6" t="s">
        <v>493</v>
      </c>
      <c r="K58" s="4">
        <v>3</v>
      </c>
      <c r="L58" s="6" t="s">
        <v>504</v>
      </c>
      <c r="M58" s="6" t="s">
        <v>505</v>
      </c>
      <c r="N58" s="6" t="s">
        <v>496</v>
      </c>
      <c r="O58" s="4">
        <v>3</v>
      </c>
      <c r="P58" s="6" t="s">
        <v>497</v>
      </c>
      <c r="Q58" s="4">
        <v>9</v>
      </c>
      <c r="R58" s="6" t="s">
        <v>506</v>
      </c>
      <c r="S58" s="4" t="b">
        <v>0</v>
      </c>
      <c r="T58" s="60">
        <v>150</v>
      </c>
      <c r="U58" s="60">
        <v>145</v>
      </c>
      <c r="V58" s="38">
        <v>0.96699999999999997</v>
      </c>
      <c r="W58" s="35">
        <v>204.57</v>
      </c>
      <c r="X58" s="42">
        <f>VLOOKUP(VW_PREMIO_IV[[#This Row],[TIPO]],$AL$5:$AM$16,2,0)</f>
        <v>4</v>
      </c>
      <c r="Y58" s="35">
        <f>IF(VW_PREMIO_IV[[#This Row],[EQUIPE]]="Gerentes",VLOOKUP(VW_PREMIO_IV[[#This Row],[COBERTURA]],VALORES_IV_GER[],VW_PREMIO_IV[[#This Row],[Col Valor]],1),"")</f>
        <v>204.56530000000001</v>
      </c>
      <c r="Z58" s="35" t="str">
        <f>IF(VW_PREMIO_IV[[#This Row],[EQUIPE]]="Especialidade (ESP)",VLOOKUP(VW_PREMIO_IV[[#This Row],[COBERTURA]],VALORES_IV_ESP[],VW_PREMIO_IV[[#This Row],[Col Valor]],1),"")</f>
        <v/>
      </c>
      <c r="AA58" s="35" t="str">
        <f>IF(VW_PREMIO_IV[[#This Row],[EQUIPE]]="Hospitalar (HSP)",VLOOKUP(VW_PREMIO_IV[[#This Row],[COBERTURA]],VALORES_IV_HSP[],VW_PREMIO_IV[[#This Row],[Col Valor]],1),"")</f>
        <v/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4.6999999999854936E-3</v>
      </c>
    </row>
    <row r="59" spans="1:29" hidden="1" x14ac:dyDescent="0.25">
      <c r="A59" s="6" t="s">
        <v>399</v>
      </c>
      <c r="B59" s="6" t="s">
        <v>344</v>
      </c>
      <c r="C59" s="6" t="s">
        <v>10</v>
      </c>
      <c r="D59" s="6" t="s">
        <v>221</v>
      </c>
      <c r="E59" s="4">
        <v>0</v>
      </c>
      <c r="F59" s="6" t="s">
        <v>400</v>
      </c>
      <c r="G59" s="6" t="s">
        <v>503</v>
      </c>
      <c r="H59" s="4">
        <v>2021</v>
      </c>
      <c r="I59" s="4">
        <v>1</v>
      </c>
      <c r="J59" s="6" t="s">
        <v>493</v>
      </c>
      <c r="K59" s="4">
        <v>3</v>
      </c>
      <c r="L59" s="6" t="s">
        <v>504</v>
      </c>
      <c r="M59" s="6" t="s">
        <v>505</v>
      </c>
      <c r="N59" s="6" t="s">
        <v>496</v>
      </c>
      <c r="O59" s="4">
        <v>3</v>
      </c>
      <c r="P59" s="6" t="s">
        <v>497</v>
      </c>
      <c r="Q59" s="4">
        <v>9</v>
      </c>
      <c r="R59" s="6" t="s">
        <v>506</v>
      </c>
      <c r="S59" s="4" t="b">
        <v>0</v>
      </c>
      <c r="T59" s="60">
        <v>250</v>
      </c>
      <c r="U59" s="60">
        <v>194</v>
      </c>
      <c r="V59" s="38">
        <v>0.77600000000000002</v>
      </c>
      <c r="W59" s="35">
        <v>0</v>
      </c>
      <c r="X59" s="42">
        <f>VLOOKUP(VW_PREMIO_IV[[#This Row],[TIPO]],$AL$5:$AM$16,2,0)</f>
        <v>4</v>
      </c>
      <c r="Y59" s="35">
        <f>IF(VW_PREMIO_IV[[#This Row],[EQUIPE]]="Gerentes",VLOOKUP(VW_PREMIO_IV[[#This Row],[COBERTURA]],VALORES_IV_GER[],VW_PREMIO_IV[[#This Row],[Col Valor]],1),"")</f>
        <v>0</v>
      </c>
      <c r="Z59" s="35" t="str">
        <f>IF(VW_PREMIO_IV[[#This Row],[EQUIPE]]="Especialidade (ESP)",VLOOKUP(VW_PREMIO_IV[[#This Row],[COBERTURA]],VALORES_IV_ESP[],VW_PREMIO_IV[[#This Row],[Col Valor]],1),"")</f>
        <v/>
      </c>
      <c r="AA59" s="35" t="str">
        <f>IF(VW_PREMIO_IV[[#This Row],[EQUIPE]]="Hospitalar (HSP)",VLOOKUP(VW_PREMIO_IV[[#This Row],[COBERTURA]],VALORES_IV_HSP[],VW_PREMIO_IV[[#This Row],[Col Valor]],1),"")</f>
        <v/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0</v>
      </c>
    </row>
    <row r="60" spans="1:29" hidden="1" x14ac:dyDescent="0.25">
      <c r="A60" s="6" t="s">
        <v>399</v>
      </c>
      <c r="B60" s="6" t="s">
        <v>202</v>
      </c>
      <c r="C60" s="6" t="s">
        <v>12</v>
      </c>
      <c r="D60" s="6" t="s">
        <v>224</v>
      </c>
      <c r="E60" s="4">
        <v>0</v>
      </c>
      <c r="F60" s="6" t="s">
        <v>400</v>
      </c>
      <c r="G60" s="6" t="s">
        <v>492</v>
      </c>
      <c r="H60" s="4">
        <v>2021</v>
      </c>
      <c r="I60" s="4">
        <v>1</v>
      </c>
      <c r="J60" s="6" t="s">
        <v>493</v>
      </c>
      <c r="K60" s="4">
        <v>1</v>
      </c>
      <c r="L60" s="6" t="s">
        <v>494</v>
      </c>
      <c r="M60" s="6" t="s">
        <v>495</v>
      </c>
      <c r="N60" s="6" t="s">
        <v>496</v>
      </c>
      <c r="O60" s="4">
        <v>3</v>
      </c>
      <c r="P60" s="6" t="s">
        <v>497</v>
      </c>
      <c r="Q60" s="4">
        <v>7</v>
      </c>
      <c r="R60" s="6" t="s">
        <v>498</v>
      </c>
      <c r="S60" s="4" t="b">
        <v>0</v>
      </c>
      <c r="T60" s="60">
        <v>296</v>
      </c>
      <c r="U60" s="60">
        <v>365</v>
      </c>
      <c r="V60" s="38">
        <v>1.2330000000000001</v>
      </c>
      <c r="W60" s="35">
        <v>564.12</v>
      </c>
      <c r="X60" s="42">
        <f>VLOOKUP(VW_PREMIO_IV[[#This Row],[TIPO]],$AL$5:$AM$16,2,0)</f>
        <v>12</v>
      </c>
      <c r="Y60" s="35">
        <f>IF(VW_PREMIO_IV[[#This Row],[EQUIPE]]="Gerentes",VLOOKUP(VW_PREMIO_IV[[#This Row],[COBERTURA]],VALORES_IV_GER[],VW_PREMIO_IV[[#This Row],[Col Valor]],1),"")</f>
        <v>564.12350000000004</v>
      </c>
      <c r="Z60" s="35" t="str">
        <f>IF(VW_PREMIO_IV[[#This Row],[EQUIPE]]="Especialidade (ESP)",VLOOKUP(VW_PREMIO_IV[[#This Row],[COBERTURA]],VALORES_IV_ESP[],VW_PREMIO_IV[[#This Row],[Col Valor]],1),"")</f>
        <v/>
      </c>
      <c r="AA60" s="35" t="str">
        <f>IF(VW_PREMIO_IV[[#This Row],[EQUIPE]]="Hospitalar (HSP)",VLOOKUP(VW_PREMIO_IV[[#This Row],[COBERTURA]],VALORES_IV_HSP[],VW_PREMIO_IV[[#This Row],[Col Valor]],1),"")</f>
        <v/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-3.5000000000309228E-3</v>
      </c>
    </row>
    <row r="61" spans="1:29" hidden="1" x14ac:dyDescent="0.25">
      <c r="A61" s="6" t="s">
        <v>399</v>
      </c>
      <c r="B61" s="6" t="s">
        <v>202</v>
      </c>
      <c r="C61" s="6" t="s">
        <v>17</v>
      </c>
      <c r="D61" s="6" t="s">
        <v>239</v>
      </c>
      <c r="E61" s="4">
        <v>0</v>
      </c>
      <c r="F61" s="6" t="s">
        <v>400</v>
      </c>
      <c r="G61" s="6" t="s">
        <v>492</v>
      </c>
      <c r="H61" s="4">
        <v>2021</v>
      </c>
      <c r="I61" s="4">
        <v>1</v>
      </c>
      <c r="J61" s="6" t="s">
        <v>493</v>
      </c>
      <c r="K61" s="4">
        <v>1</v>
      </c>
      <c r="L61" s="6" t="s">
        <v>494</v>
      </c>
      <c r="M61" s="6" t="s">
        <v>495</v>
      </c>
      <c r="N61" s="6" t="s">
        <v>496</v>
      </c>
      <c r="O61" s="4">
        <v>3</v>
      </c>
      <c r="P61" s="6" t="s">
        <v>497</v>
      </c>
      <c r="Q61" s="4">
        <v>7</v>
      </c>
      <c r="R61" s="6" t="s">
        <v>498</v>
      </c>
      <c r="S61" s="4" t="b">
        <v>0</v>
      </c>
      <c r="T61" s="60">
        <v>340</v>
      </c>
      <c r="U61" s="60">
        <v>377</v>
      </c>
      <c r="V61" s="38">
        <v>1.109</v>
      </c>
      <c r="W61" s="35">
        <v>564.12</v>
      </c>
      <c r="X61" s="42">
        <f>VLOOKUP(VW_PREMIO_IV[[#This Row],[TIPO]],$AL$5:$AM$16,2,0)</f>
        <v>12</v>
      </c>
      <c r="Y61" s="35">
        <f>IF(VW_PREMIO_IV[[#This Row],[EQUIPE]]="Gerentes",VLOOKUP(VW_PREMIO_IV[[#This Row],[COBERTURA]],VALORES_IV_GER[],VW_PREMIO_IV[[#This Row],[Col Valor]],1),"")</f>
        <v>564.12350000000004</v>
      </c>
      <c r="Z61" s="35" t="str">
        <f>IF(VW_PREMIO_IV[[#This Row],[EQUIPE]]="Especialidade (ESP)",VLOOKUP(VW_PREMIO_IV[[#This Row],[COBERTURA]],VALORES_IV_ESP[],VW_PREMIO_IV[[#This Row],[Col Valor]],1),"")</f>
        <v/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-3.5000000000309228E-3</v>
      </c>
    </row>
    <row r="62" spans="1:29" hidden="1" x14ac:dyDescent="0.25">
      <c r="A62" s="6" t="s">
        <v>399</v>
      </c>
      <c r="B62" s="6" t="s">
        <v>202</v>
      </c>
      <c r="C62" s="6" t="s">
        <v>10</v>
      </c>
      <c r="D62" s="6" t="s">
        <v>221</v>
      </c>
      <c r="E62" s="4">
        <v>0</v>
      </c>
      <c r="F62" s="6" t="s">
        <v>400</v>
      </c>
      <c r="G62" s="6" t="s">
        <v>492</v>
      </c>
      <c r="H62" s="4">
        <v>2021</v>
      </c>
      <c r="I62" s="4">
        <v>1</v>
      </c>
      <c r="J62" s="6" t="s">
        <v>493</v>
      </c>
      <c r="K62" s="4">
        <v>1</v>
      </c>
      <c r="L62" s="6" t="s">
        <v>494</v>
      </c>
      <c r="M62" s="6" t="s">
        <v>495</v>
      </c>
      <c r="N62" s="6" t="s">
        <v>496</v>
      </c>
      <c r="O62" s="4">
        <v>3</v>
      </c>
      <c r="P62" s="6" t="s">
        <v>497</v>
      </c>
      <c r="Q62" s="4">
        <v>7</v>
      </c>
      <c r="R62" s="6" t="s">
        <v>498</v>
      </c>
      <c r="S62" s="4" t="b">
        <v>0</v>
      </c>
      <c r="T62" s="60">
        <v>304</v>
      </c>
      <c r="U62" s="60">
        <v>357</v>
      </c>
      <c r="V62" s="38">
        <v>1.1739999999999999</v>
      </c>
      <c r="W62" s="35">
        <v>564.12</v>
      </c>
      <c r="X62" s="42">
        <f>VLOOKUP(VW_PREMIO_IV[[#This Row],[TIPO]],$AL$5:$AM$16,2,0)</f>
        <v>12</v>
      </c>
      <c r="Y62" s="35">
        <f>IF(VW_PREMIO_IV[[#This Row],[EQUIPE]]="Gerentes",VLOOKUP(VW_PREMIO_IV[[#This Row],[COBERTURA]],VALORES_IV_GER[],VW_PREMIO_IV[[#This Row],[Col Valor]],1),"")</f>
        <v>564.12350000000004</v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-3.5000000000309228E-3</v>
      </c>
    </row>
    <row r="63" spans="1:29" hidden="1" x14ac:dyDescent="0.25">
      <c r="A63" s="6" t="s">
        <v>399</v>
      </c>
      <c r="B63" s="6" t="s">
        <v>202</v>
      </c>
      <c r="C63" s="6" t="s">
        <v>12</v>
      </c>
      <c r="D63" s="6" t="s">
        <v>224</v>
      </c>
      <c r="E63" s="4">
        <v>0</v>
      </c>
      <c r="F63" s="6" t="s">
        <v>400</v>
      </c>
      <c r="G63" s="6" t="s">
        <v>499</v>
      </c>
      <c r="H63" s="4">
        <v>2021</v>
      </c>
      <c r="I63" s="4">
        <v>1</v>
      </c>
      <c r="J63" s="6" t="s">
        <v>493</v>
      </c>
      <c r="K63" s="4">
        <v>2</v>
      </c>
      <c r="L63" s="6" t="s">
        <v>500</v>
      </c>
      <c r="M63" s="6" t="s">
        <v>501</v>
      </c>
      <c r="N63" s="6" t="s">
        <v>496</v>
      </c>
      <c r="O63" s="4">
        <v>3</v>
      </c>
      <c r="P63" s="6" t="s">
        <v>497</v>
      </c>
      <c r="Q63" s="4">
        <v>8</v>
      </c>
      <c r="R63" s="6" t="s">
        <v>502</v>
      </c>
      <c r="S63" s="4" t="b">
        <v>0</v>
      </c>
      <c r="T63" s="60">
        <v>408</v>
      </c>
      <c r="U63" s="60">
        <v>467</v>
      </c>
      <c r="V63" s="38">
        <v>1.145</v>
      </c>
      <c r="W63" s="35">
        <v>564.12</v>
      </c>
      <c r="X63" s="42">
        <f>VLOOKUP(VW_PREMIO_IV[[#This Row],[TIPO]],$AL$5:$AM$16,2,0)</f>
        <v>12</v>
      </c>
      <c r="Y63" s="35">
        <f>IF(VW_PREMIO_IV[[#This Row],[EQUIPE]]="Gerentes",VLOOKUP(VW_PREMIO_IV[[#This Row],[COBERTURA]],VALORES_IV_GER[],VW_PREMIO_IV[[#This Row],[Col Valor]],1),"")</f>
        <v>564.12350000000004</v>
      </c>
      <c r="Z63" s="35" t="str">
        <f>IF(VW_PREMIO_IV[[#This Row],[EQUIPE]]="Especialidade (ESP)",VLOOKUP(VW_PREMIO_IV[[#This Row],[COBERTURA]],VALORES_IV_ESP[],VW_PREMIO_IV[[#This Row],[Col Valor]],1),"")</f>
        <v/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-3.5000000000309228E-3</v>
      </c>
    </row>
    <row r="64" spans="1:29" hidden="1" x14ac:dyDescent="0.25">
      <c r="A64" s="6" t="s">
        <v>399</v>
      </c>
      <c r="B64" s="6" t="s">
        <v>202</v>
      </c>
      <c r="C64" s="6" t="s">
        <v>17</v>
      </c>
      <c r="D64" s="6" t="s">
        <v>239</v>
      </c>
      <c r="E64" s="4">
        <v>0</v>
      </c>
      <c r="F64" s="6" t="s">
        <v>400</v>
      </c>
      <c r="G64" s="6" t="s">
        <v>499</v>
      </c>
      <c r="H64" s="4">
        <v>2021</v>
      </c>
      <c r="I64" s="4">
        <v>1</v>
      </c>
      <c r="J64" s="6" t="s">
        <v>493</v>
      </c>
      <c r="K64" s="4">
        <v>2</v>
      </c>
      <c r="L64" s="6" t="s">
        <v>500</v>
      </c>
      <c r="M64" s="6" t="s">
        <v>501</v>
      </c>
      <c r="N64" s="6" t="s">
        <v>496</v>
      </c>
      <c r="O64" s="4">
        <v>3</v>
      </c>
      <c r="P64" s="6" t="s">
        <v>497</v>
      </c>
      <c r="Q64" s="4">
        <v>8</v>
      </c>
      <c r="R64" s="6" t="s">
        <v>502</v>
      </c>
      <c r="S64" s="4" t="b">
        <v>0</v>
      </c>
      <c r="T64" s="60">
        <v>408</v>
      </c>
      <c r="U64" s="60">
        <v>458</v>
      </c>
      <c r="V64" s="38">
        <v>1.123</v>
      </c>
      <c r="W64" s="35">
        <v>564.12</v>
      </c>
      <c r="X64" s="42">
        <f>VLOOKUP(VW_PREMIO_IV[[#This Row],[TIPO]],$AL$5:$AM$16,2,0)</f>
        <v>12</v>
      </c>
      <c r="Y64" s="35">
        <f>IF(VW_PREMIO_IV[[#This Row],[EQUIPE]]="Gerentes",VLOOKUP(VW_PREMIO_IV[[#This Row],[COBERTURA]],VALORES_IV_GER[],VW_PREMIO_IV[[#This Row],[Col Valor]],1),"")</f>
        <v>564.12350000000004</v>
      </c>
      <c r="Z64" s="35" t="str">
        <f>IF(VW_PREMIO_IV[[#This Row],[EQUIPE]]="Especialidade (ESP)",VLOOKUP(VW_PREMIO_IV[[#This Row],[COBERTURA]],VALORES_IV_ESP[],VW_PREMIO_IV[[#This Row],[Col Valor]],1),"")</f>
        <v/>
      </c>
      <c r="AA64" s="35" t="str">
        <f>IF(VW_PREMIO_IV[[#This Row],[EQUIPE]]="Hospitalar (HSP)",VLOOKUP(VW_PREMIO_IV[[#This Row],[COBERTURA]],VALORES_IV_HSP[],VW_PREMIO_IV[[#This Row],[Col Valor]],1),"")</f>
        <v/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-3.5000000000309228E-3</v>
      </c>
    </row>
    <row r="65" spans="1:29" hidden="1" x14ac:dyDescent="0.25">
      <c r="A65" s="6" t="s">
        <v>399</v>
      </c>
      <c r="B65" s="6" t="s">
        <v>202</v>
      </c>
      <c r="C65" s="6" t="s">
        <v>10</v>
      </c>
      <c r="D65" s="6" t="s">
        <v>221</v>
      </c>
      <c r="E65" s="4">
        <v>0</v>
      </c>
      <c r="F65" s="6" t="s">
        <v>400</v>
      </c>
      <c r="G65" s="6" t="s">
        <v>499</v>
      </c>
      <c r="H65" s="4">
        <v>2021</v>
      </c>
      <c r="I65" s="4">
        <v>1</v>
      </c>
      <c r="J65" s="6" t="s">
        <v>493</v>
      </c>
      <c r="K65" s="4">
        <v>2</v>
      </c>
      <c r="L65" s="6" t="s">
        <v>500</v>
      </c>
      <c r="M65" s="6" t="s">
        <v>501</v>
      </c>
      <c r="N65" s="6" t="s">
        <v>496</v>
      </c>
      <c r="O65" s="4">
        <v>3</v>
      </c>
      <c r="P65" s="6" t="s">
        <v>497</v>
      </c>
      <c r="Q65" s="4">
        <v>8</v>
      </c>
      <c r="R65" s="6" t="s">
        <v>502</v>
      </c>
      <c r="S65" s="4" t="b">
        <v>0</v>
      </c>
      <c r="T65" s="60">
        <v>472</v>
      </c>
      <c r="U65" s="60">
        <v>531</v>
      </c>
      <c r="V65" s="38">
        <v>1.125</v>
      </c>
      <c r="W65" s="35">
        <v>564.12</v>
      </c>
      <c r="X65" s="42">
        <f>VLOOKUP(VW_PREMIO_IV[[#This Row],[TIPO]],$AL$5:$AM$16,2,0)</f>
        <v>12</v>
      </c>
      <c r="Y65" s="35">
        <f>IF(VW_PREMIO_IV[[#This Row],[EQUIPE]]="Gerentes",VLOOKUP(VW_PREMIO_IV[[#This Row],[COBERTURA]],VALORES_IV_GER[],VW_PREMIO_IV[[#This Row],[Col Valor]],1),"")</f>
        <v>564.12350000000004</v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-3.5000000000309228E-3</v>
      </c>
    </row>
    <row r="66" spans="1:29" hidden="1" x14ac:dyDescent="0.25">
      <c r="A66" s="6" t="s">
        <v>399</v>
      </c>
      <c r="B66" s="6" t="s">
        <v>202</v>
      </c>
      <c r="C66" s="6" t="s">
        <v>12</v>
      </c>
      <c r="D66" s="6" t="s">
        <v>224</v>
      </c>
      <c r="E66" s="4">
        <v>0</v>
      </c>
      <c r="F66" s="6" t="s">
        <v>400</v>
      </c>
      <c r="G66" s="6" t="s">
        <v>503</v>
      </c>
      <c r="H66" s="4">
        <v>2021</v>
      </c>
      <c r="I66" s="4">
        <v>1</v>
      </c>
      <c r="J66" s="6" t="s">
        <v>493</v>
      </c>
      <c r="K66" s="4">
        <v>3</v>
      </c>
      <c r="L66" s="6" t="s">
        <v>504</v>
      </c>
      <c r="M66" s="6" t="s">
        <v>505</v>
      </c>
      <c r="N66" s="6" t="s">
        <v>496</v>
      </c>
      <c r="O66" s="4">
        <v>3</v>
      </c>
      <c r="P66" s="6" t="s">
        <v>497</v>
      </c>
      <c r="Q66" s="4">
        <v>9</v>
      </c>
      <c r="R66" s="6" t="s">
        <v>506</v>
      </c>
      <c r="S66" s="4" t="b">
        <v>0</v>
      </c>
      <c r="T66" s="60">
        <v>552</v>
      </c>
      <c r="U66" s="60">
        <v>593</v>
      </c>
      <c r="V66" s="38">
        <v>1.0740000000000001</v>
      </c>
      <c r="W66" s="35">
        <v>564.12</v>
      </c>
      <c r="X66" s="42">
        <f>VLOOKUP(VW_PREMIO_IV[[#This Row],[TIPO]],$AL$5:$AM$16,2,0)</f>
        <v>12</v>
      </c>
      <c r="Y66" s="35">
        <f>IF(VW_PREMIO_IV[[#This Row],[EQUIPE]]="Gerentes",VLOOKUP(VW_PREMIO_IV[[#This Row],[COBERTURA]],VALORES_IV_GER[],VW_PREMIO_IV[[#This Row],[Col Valor]],1),"")</f>
        <v>564.12350000000004</v>
      </c>
      <c r="Z66" s="35" t="str">
        <f>IF(VW_PREMIO_IV[[#This Row],[EQUIPE]]="Especialidade (ESP)",VLOOKUP(VW_PREMIO_IV[[#This Row],[COBERTURA]],VALORES_IV_ESP[],VW_PREMIO_IV[[#This Row],[Col Valor]],1),"")</f>
        <v/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-3.5000000000309228E-3</v>
      </c>
    </row>
    <row r="67" spans="1:29" hidden="1" x14ac:dyDescent="0.25">
      <c r="A67" s="6" t="s">
        <v>399</v>
      </c>
      <c r="B67" s="6" t="s">
        <v>202</v>
      </c>
      <c r="C67" s="6" t="s">
        <v>17</v>
      </c>
      <c r="D67" s="6" t="s">
        <v>239</v>
      </c>
      <c r="E67" s="4">
        <v>0</v>
      </c>
      <c r="F67" s="6" t="s">
        <v>400</v>
      </c>
      <c r="G67" s="6" t="s">
        <v>503</v>
      </c>
      <c r="H67" s="4">
        <v>2021</v>
      </c>
      <c r="I67" s="4">
        <v>1</v>
      </c>
      <c r="J67" s="6" t="s">
        <v>493</v>
      </c>
      <c r="K67" s="4">
        <v>3</v>
      </c>
      <c r="L67" s="6" t="s">
        <v>504</v>
      </c>
      <c r="M67" s="6" t="s">
        <v>505</v>
      </c>
      <c r="N67" s="6" t="s">
        <v>496</v>
      </c>
      <c r="O67" s="4">
        <v>3</v>
      </c>
      <c r="P67" s="6" t="s">
        <v>497</v>
      </c>
      <c r="Q67" s="4">
        <v>9</v>
      </c>
      <c r="R67" s="6" t="s">
        <v>506</v>
      </c>
      <c r="S67" s="4" t="b">
        <v>0</v>
      </c>
      <c r="T67" s="60">
        <v>548</v>
      </c>
      <c r="U67" s="60">
        <v>536</v>
      </c>
      <c r="V67" s="38">
        <v>0.97799999999999998</v>
      </c>
      <c r="W67" s="35">
        <v>413.78</v>
      </c>
      <c r="X67" s="42">
        <f>VLOOKUP(VW_PREMIO_IV[[#This Row],[TIPO]],$AL$5:$AM$16,2,0)</f>
        <v>12</v>
      </c>
      <c r="Y67" s="35">
        <f>IF(VW_PREMIO_IV[[#This Row],[EQUIPE]]="Gerentes",VLOOKUP(VW_PREMIO_IV[[#This Row],[COBERTURA]],VALORES_IV_GER[],VW_PREMIO_IV[[#This Row],[Col Valor]],1),"")</f>
        <v>413.78460000000001</v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-4.6000000000390173E-3</v>
      </c>
    </row>
    <row r="68" spans="1:29" hidden="1" x14ac:dyDescent="0.25">
      <c r="A68" s="6" t="s">
        <v>399</v>
      </c>
      <c r="B68" s="6" t="s">
        <v>202</v>
      </c>
      <c r="C68" s="6" t="s">
        <v>10</v>
      </c>
      <c r="D68" s="6" t="s">
        <v>221</v>
      </c>
      <c r="E68" s="4">
        <v>0</v>
      </c>
      <c r="F68" s="6" t="s">
        <v>400</v>
      </c>
      <c r="G68" s="6" t="s">
        <v>503</v>
      </c>
      <c r="H68" s="4">
        <v>2021</v>
      </c>
      <c r="I68" s="4">
        <v>1</v>
      </c>
      <c r="J68" s="6" t="s">
        <v>493</v>
      </c>
      <c r="K68" s="4">
        <v>3</v>
      </c>
      <c r="L68" s="6" t="s">
        <v>504</v>
      </c>
      <c r="M68" s="6" t="s">
        <v>505</v>
      </c>
      <c r="N68" s="6" t="s">
        <v>496</v>
      </c>
      <c r="O68" s="4">
        <v>3</v>
      </c>
      <c r="P68" s="6" t="s">
        <v>497</v>
      </c>
      <c r="Q68" s="4">
        <v>9</v>
      </c>
      <c r="R68" s="6" t="s">
        <v>506</v>
      </c>
      <c r="S68" s="4" t="b">
        <v>0</v>
      </c>
      <c r="T68" s="60">
        <v>644</v>
      </c>
      <c r="U68" s="60">
        <v>556</v>
      </c>
      <c r="V68" s="38">
        <v>0.86299999999999999</v>
      </c>
      <c r="W68" s="35">
        <v>243.42</v>
      </c>
      <c r="X68" s="42">
        <f>VLOOKUP(VW_PREMIO_IV[[#This Row],[TIPO]],$AL$5:$AM$16,2,0)</f>
        <v>12</v>
      </c>
      <c r="Y68" s="35">
        <f>IF(VW_PREMIO_IV[[#This Row],[EQUIPE]]="Gerentes",VLOOKUP(VW_PREMIO_IV[[#This Row],[COBERTURA]],VALORES_IV_GER[],VW_PREMIO_IV[[#This Row],[Col Valor]],1),"")</f>
        <v>243.41929999999999</v>
      </c>
      <c r="Z68" s="35" t="str">
        <f>IF(VW_PREMIO_IV[[#This Row],[EQUIPE]]="Especialidade (ESP)",VLOOKUP(VW_PREMIO_IV[[#This Row],[COBERTURA]],VALORES_IV_ESP[],VW_PREMIO_IV[[#This Row],[Col Valor]],1),"")</f>
        <v/>
      </c>
      <c r="AA68" s="35" t="str">
        <f>IF(VW_PREMIO_IV[[#This Row],[EQUIPE]]="Hospitalar (HSP)",VLOOKUP(VW_PREMIO_IV[[#This Row],[COBERTURA]],VALORES_IV_HSP[],VW_PREMIO_IV[[#This Row],[Col Valor]],1),"")</f>
        <v/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6.9999999999481588E-4</v>
      </c>
    </row>
    <row r="69" spans="1:29" hidden="1" x14ac:dyDescent="0.25">
      <c r="A69" s="6" t="s">
        <v>399</v>
      </c>
      <c r="B69" s="6" t="s">
        <v>389</v>
      </c>
      <c r="C69" s="6" t="s">
        <v>12</v>
      </c>
      <c r="D69" s="6" t="s">
        <v>224</v>
      </c>
      <c r="E69" s="4">
        <v>0</v>
      </c>
      <c r="F69" s="6" t="s">
        <v>400</v>
      </c>
      <c r="G69" s="6" t="s">
        <v>492</v>
      </c>
      <c r="H69" s="4">
        <v>2021</v>
      </c>
      <c r="I69" s="4">
        <v>1</v>
      </c>
      <c r="J69" s="6" t="s">
        <v>493</v>
      </c>
      <c r="K69" s="4">
        <v>1</v>
      </c>
      <c r="L69" s="6" t="s">
        <v>494</v>
      </c>
      <c r="M69" s="6" t="s">
        <v>495</v>
      </c>
      <c r="N69" s="6" t="s">
        <v>496</v>
      </c>
      <c r="O69" s="4">
        <v>3</v>
      </c>
      <c r="P69" s="6" t="s">
        <v>497</v>
      </c>
      <c r="Q69" s="4">
        <v>7</v>
      </c>
      <c r="R69" s="6" t="s">
        <v>498</v>
      </c>
      <c r="S69" s="4" t="b">
        <v>0</v>
      </c>
      <c r="T69" s="60">
        <v>1</v>
      </c>
      <c r="U69" s="60">
        <v>0.93169999999999997</v>
      </c>
      <c r="V69" s="38">
        <v>0.93200000000000005</v>
      </c>
      <c r="W69" s="35">
        <v>197.16</v>
      </c>
      <c r="X69" s="42">
        <f>VLOOKUP(VW_PREMIO_IV[[#This Row],[TIPO]],$AL$5:$AM$16,2,0)</f>
        <v>13</v>
      </c>
      <c r="Y69" s="35">
        <f>IF(VW_PREMIO_IV[[#This Row],[EQUIPE]]="Gerentes",VLOOKUP(VW_PREMIO_IV[[#This Row],[COBERTURA]],VALORES_IV_GER[],VW_PREMIO_IV[[#This Row],[Col Valor]],1),"")</f>
        <v>197.16120000000001</v>
      </c>
      <c r="Z69" s="35" t="str">
        <f>IF(VW_PREMIO_IV[[#This Row],[EQUIPE]]="Especialidade (ESP)",VLOOKUP(VW_PREMIO_IV[[#This Row],[COBERTURA]],VALORES_IV_ESP[],VW_PREMIO_IV[[#This Row],[Col Valor]],1),"")</f>
        <v/>
      </c>
      <c r="AA69" s="35" t="str">
        <f>IF(VW_PREMIO_IV[[#This Row],[EQUIPE]]="Hospitalar (HSP)",VLOOKUP(VW_PREMIO_IV[[#This Row],[COBERTURA]],VALORES_IV_HSP[],VW_PREMIO_IV[[#This Row],[Col Valor]],1),"")</f>
        <v/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-1.2000000000114142E-3</v>
      </c>
    </row>
    <row r="70" spans="1:29" hidden="1" x14ac:dyDescent="0.25">
      <c r="A70" s="6" t="s">
        <v>399</v>
      </c>
      <c r="B70" s="6" t="s">
        <v>389</v>
      </c>
      <c r="C70" s="6" t="s">
        <v>17</v>
      </c>
      <c r="D70" s="6" t="s">
        <v>239</v>
      </c>
      <c r="E70" s="4">
        <v>0</v>
      </c>
      <c r="F70" s="6" t="s">
        <v>400</v>
      </c>
      <c r="G70" s="6" t="s">
        <v>492</v>
      </c>
      <c r="H70" s="4">
        <v>2021</v>
      </c>
      <c r="I70" s="4">
        <v>1</v>
      </c>
      <c r="J70" s="6" t="s">
        <v>493</v>
      </c>
      <c r="K70" s="4">
        <v>1</v>
      </c>
      <c r="L70" s="6" t="s">
        <v>494</v>
      </c>
      <c r="M70" s="6" t="s">
        <v>495</v>
      </c>
      <c r="N70" s="6" t="s">
        <v>496</v>
      </c>
      <c r="O70" s="4">
        <v>3</v>
      </c>
      <c r="P70" s="6" t="s">
        <v>497</v>
      </c>
      <c r="Q70" s="4">
        <v>7</v>
      </c>
      <c r="R70" s="6" t="s">
        <v>498</v>
      </c>
      <c r="S70" s="4" t="b">
        <v>0</v>
      </c>
      <c r="T70" s="60">
        <v>1</v>
      </c>
      <c r="U70" s="60">
        <v>0.94830000000000003</v>
      </c>
      <c r="V70" s="38">
        <v>0.94799999999999995</v>
      </c>
      <c r="W70" s="35">
        <v>200.55</v>
      </c>
      <c r="X70" s="42">
        <f>VLOOKUP(VW_PREMIO_IV[[#This Row],[TIPO]],$AL$5:$AM$16,2,0)</f>
        <v>13</v>
      </c>
      <c r="Y70" s="35">
        <f>IF(VW_PREMIO_IV[[#This Row],[EQUIPE]]="Gerentes",VLOOKUP(VW_PREMIO_IV[[#This Row],[COBERTURA]],VALORES_IV_GER[],VW_PREMIO_IV[[#This Row],[Col Valor]],1),"")</f>
        <v>200.54589999999999</v>
      </c>
      <c r="Z70" s="35" t="str">
        <f>IF(VW_PREMIO_IV[[#This Row],[EQUIPE]]="Especialidade (ESP)",VLOOKUP(VW_PREMIO_IV[[#This Row],[COBERTURA]],VALORES_IV_ESP[],VW_PREMIO_IV[[#This Row],[Col Valor]],1),"")</f>
        <v/>
      </c>
      <c r="AA70" s="35" t="str">
        <f>IF(VW_PREMIO_IV[[#This Row],[EQUIPE]]="Hospitalar (HSP)",VLOOKUP(VW_PREMIO_IV[[#This Row],[COBERTURA]],VALORES_IV_HSP[],VW_PREMIO_IV[[#This Row],[Col Valor]],1),"")</f>
        <v/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4.100000000022419E-3</v>
      </c>
    </row>
    <row r="71" spans="1:29" hidden="1" x14ac:dyDescent="0.25">
      <c r="A71" s="6" t="s">
        <v>399</v>
      </c>
      <c r="B71" s="6" t="s">
        <v>389</v>
      </c>
      <c r="C71" s="6" t="s">
        <v>10</v>
      </c>
      <c r="D71" s="6" t="s">
        <v>221</v>
      </c>
      <c r="E71" s="4">
        <v>0</v>
      </c>
      <c r="F71" s="6" t="s">
        <v>400</v>
      </c>
      <c r="G71" s="6" t="s">
        <v>492</v>
      </c>
      <c r="H71" s="4">
        <v>2021</v>
      </c>
      <c r="I71" s="4">
        <v>1</v>
      </c>
      <c r="J71" s="6" t="s">
        <v>493</v>
      </c>
      <c r="K71" s="4">
        <v>1</v>
      </c>
      <c r="L71" s="6" t="s">
        <v>494</v>
      </c>
      <c r="M71" s="6" t="s">
        <v>495</v>
      </c>
      <c r="N71" s="6" t="s">
        <v>496</v>
      </c>
      <c r="O71" s="4">
        <v>3</v>
      </c>
      <c r="P71" s="6" t="s">
        <v>497</v>
      </c>
      <c r="Q71" s="4">
        <v>7</v>
      </c>
      <c r="R71" s="6" t="s">
        <v>498</v>
      </c>
      <c r="S71" s="4" t="b">
        <v>0</v>
      </c>
      <c r="T71" s="60">
        <v>1</v>
      </c>
      <c r="U71" s="60">
        <v>0.96430000000000005</v>
      </c>
      <c r="V71" s="38">
        <v>0.96399999999999997</v>
      </c>
      <c r="W71" s="35">
        <v>203.93</v>
      </c>
      <c r="X71" s="42">
        <f>VLOOKUP(VW_PREMIO_IV[[#This Row],[TIPO]],$AL$5:$AM$16,2,0)</f>
        <v>13</v>
      </c>
      <c r="Y71" s="35">
        <f>IF(VW_PREMIO_IV[[#This Row],[EQUIPE]]="Gerentes",VLOOKUP(VW_PREMIO_IV[[#This Row],[COBERTURA]],VALORES_IV_GER[],VW_PREMIO_IV[[#This Row],[Col Valor]],1),"")</f>
        <v>203.9306</v>
      </c>
      <c r="Z71" s="35" t="str">
        <f>IF(VW_PREMIO_IV[[#This Row],[EQUIPE]]="Especialidade (ESP)",VLOOKUP(VW_PREMIO_IV[[#This Row],[COBERTURA]],VALORES_IV_ESP[],VW_PREMIO_IV[[#This Row],[Col Valor]],1),"")</f>
        <v/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-5.9999999999149622E-4</v>
      </c>
    </row>
    <row r="72" spans="1:29" hidden="1" x14ac:dyDescent="0.25">
      <c r="A72" s="6" t="s">
        <v>399</v>
      </c>
      <c r="B72" s="6" t="s">
        <v>389</v>
      </c>
      <c r="C72" s="6" t="s">
        <v>12</v>
      </c>
      <c r="D72" s="6" t="s">
        <v>224</v>
      </c>
      <c r="E72" s="4">
        <v>0</v>
      </c>
      <c r="F72" s="6" t="s">
        <v>400</v>
      </c>
      <c r="G72" s="6" t="s">
        <v>499</v>
      </c>
      <c r="H72" s="4">
        <v>2021</v>
      </c>
      <c r="I72" s="4">
        <v>1</v>
      </c>
      <c r="J72" s="6" t="s">
        <v>493</v>
      </c>
      <c r="K72" s="4">
        <v>2</v>
      </c>
      <c r="L72" s="6" t="s">
        <v>500</v>
      </c>
      <c r="M72" s="6" t="s">
        <v>501</v>
      </c>
      <c r="N72" s="6" t="s">
        <v>496</v>
      </c>
      <c r="O72" s="4">
        <v>3</v>
      </c>
      <c r="P72" s="6" t="s">
        <v>497</v>
      </c>
      <c r="Q72" s="4">
        <v>8</v>
      </c>
      <c r="R72" s="6" t="s">
        <v>502</v>
      </c>
      <c r="S72" s="4" t="b">
        <v>0</v>
      </c>
      <c r="T72" s="60">
        <v>1</v>
      </c>
      <c r="U72" s="60">
        <v>0.99670000000000003</v>
      </c>
      <c r="V72" s="38">
        <v>0.997</v>
      </c>
      <c r="W72" s="35">
        <v>210.91</v>
      </c>
      <c r="X72" s="42">
        <f>VLOOKUP(VW_PREMIO_IV[[#This Row],[TIPO]],$AL$5:$AM$16,2,0)</f>
        <v>13</v>
      </c>
      <c r="Y72" s="35">
        <f>IF(VW_PREMIO_IV[[#This Row],[EQUIPE]]="Gerentes",VLOOKUP(VW_PREMIO_IV[[#This Row],[COBERTURA]],VALORES_IV_GER[],VW_PREMIO_IV[[#This Row],[Col Valor]],1),"")</f>
        <v>210.9117</v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-1.6999999999995907E-3</v>
      </c>
    </row>
    <row r="73" spans="1:29" hidden="1" x14ac:dyDescent="0.25">
      <c r="A73" s="6" t="s">
        <v>399</v>
      </c>
      <c r="B73" s="6" t="s">
        <v>389</v>
      </c>
      <c r="C73" s="6" t="s">
        <v>17</v>
      </c>
      <c r="D73" s="6" t="s">
        <v>239</v>
      </c>
      <c r="E73" s="4">
        <v>0</v>
      </c>
      <c r="F73" s="6" t="s">
        <v>400</v>
      </c>
      <c r="G73" s="6" t="s">
        <v>499</v>
      </c>
      <c r="H73" s="4">
        <v>2021</v>
      </c>
      <c r="I73" s="4">
        <v>1</v>
      </c>
      <c r="J73" s="6" t="s">
        <v>493</v>
      </c>
      <c r="K73" s="4">
        <v>2</v>
      </c>
      <c r="L73" s="6" t="s">
        <v>500</v>
      </c>
      <c r="M73" s="6" t="s">
        <v>501</v>
      </c>
      <c r="N73" s="6" t="s">
        <v>496</v>
      </c>
      <c r="O73" s="4">
        <v>3</v>
      </c>
      <c r="P73" s="6" t="s">
        <v>497</v>
      </c>
      <c r="Q73" s="4">
        <v>8</v>
      </c>
      <c r="R73" s="6" t="s">
        <v>502</v>
      </c>
      <c r="S73" s="4" t="b">
        <v>0</v>
      </c>
      <c r="T73" s="60">
        <v>1</v>
      </c>
      <c r="U73" s="60">
        <v>0.97829999999999995</v>
      </c>
      <c r="V73" s="38">
        <v>0.97799999999999998</v>
      </c>
      <c r="W73" s="35">
        <v>206.89</v>
      </c>
      <c r="X73" s="42">
        <f>VLOOKUP(VW_PREMIO_IV[[#This Row],[TIPO]],$AL$5:$AM$16,2,0)</f>
        <v>13</v>
      </c>
      <c r="Y73" s="35">
        <f>IF(VW_PREMIO_IV[[#This Row],[EQUIPE]]="Gerentes",VLOOKUP(VW_PREMIO_IV[[#This Row],[COBERTURA]],VALORES_IV_GER[],VW_PREMIO_IV[[#This Row],[Col Valor]],1),"")</f>
        <v>206.89230000000001</v>
      </c>
      <c r="Z73" s="35" t="str">
        <f>IF(VW_PREMIO_IV[[#This Row],[EQUIPE]]="Especialidade (ESP)",VLOOKUP(VW_PREMIO_IV[[#This Row],[COBERTURA]],VALORES_IV_ESP[],VW_PREMIO_IV[[#This Row],[Col Valor]],1),"")</f>
        <v/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-2.3000000000195087E-3</v>
      </c>
    </row>
    <row r="74" spans="1:29" hidden="1" x14ac:dyDescent="0.25">
      <c r="A74" s="6" t="s">
        <v>399</v>
      </c>
      <c r="B74" s="6" t="s">
        <v>389</v>
      </c>
      <c r="C74" s="6" t="s">
        <v>10</v>
      </c>
      <c r="D74" s="6" t="s">
        <v>221</v>
      </c>
      <c r="E74" s="4">
        <v>0</v>
      </c>
      <c r="F74" s="6" t="s">
        <v>400</v>
      </c>
      <c r="G74" s="6" t="s">
        <v>499</v>
      </c>
      <c r="H74" s="4">
        <v>2021</v>
      </c>
      <c r="I74" s="4">
        <v>1</v>
      </c>
      <c r="J74" s="6" t="s">
        <v>493</v>
      </c>
      <c r="K74" s="4">
        <v>2</v>
      </c>
      <c r="L74" s="6" t="s">
        <v>500</v>
      </c>
      <c r="M74" s="6" t="s">
        <v>501</v>
      </c>
      <c r="N74" s="6" t="s">
        <v>496</v>
      </c>
      <c r="O74" s="4">
        <v>3</v>
      </c>
      <c r="P74" s="6" t="s">
        <v>497</v>
      </c>
      <c r="Q74" s="4">
        <v>8</v>
      </c>
      <c r="R74" s="6" t="s">
        <v>502</v>
      </c>
      <c r="S74" s="4" t="b">
        <v>0</v>
      </c>
      <c r="T74" s="60">
        <v>1</v>
      </c>
      <c r="U74" s="60">
        <v>0.99</v>
      </c>
      <c r="V74" s="38">
        <v>0.99</v>
      </c>
      <c r="W74" s="35">
        <v>209.43</v>
      </c>
      <c r="X74" s="42">
        <f>VLOOKUP(VW_PREMIO_IV[[#This Row],[TIPO]],$AL$5:$AM$16,2,0)</f>
        <v>13</v>
      </c>
      <c r="Y74" s="35">
        <f>IF(VW_PREMIO_IV[[#This Row],[EQUIPE]]="Gerentes",VLOOKUP(VW_PREMIO_IV[[#This Row],[COBERTURA]],VALORES_IV_GER[],VW_PREMIO_IV[[#This Row],[Col Valor]],1),"")</f>
        <v>209.4308</v>
      </c>
      <c r="Z74" s="35" t="str">
        <f>IF(VW_PREMIO_IV[[#This Row],[EQUIPE]]="Especialidade (ESP)",VLOOKUP(VW_PREMIO_IV[[#This Row],[COBERTURA]],VALORES_IV_ESP[],VW_PREMIO_IV[[#This Row],[Col Valor]],1),"")</f>
        <v/>
      </c>
      <c r="AA74" s="35" t="str">
        <f>IF(VW_PREMIO_IV[[#This Row],[EQUIPE]]="Hospitalar (HSP)",VLOOKUP(VW_PREMIO_IV[[#This Row],[COBERTURA]],VALORES_IV_HSP[],VW_PREMIO_IV[[#This Row],[Col Valor]],1),"")</f>
        <v/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-7.9999999999813554E-4</v>
      </c>
    </row>
    <row r="75" spans="1:29" hidden="1" x14ac:dyDescent="0.25">
      <c r="A75" s="6" t="s">
        <v>399</v>
      </c>
      <c r="B75" s="6" t="s">
        <v>389</v>
      </c>
      <c r="C75" s="6" t="s">
        <v>12</v>
      </c>
      <c r="D75" s="6" t="s">
        <v>224</v>
      </c>
      <c r="E75" s="4">
        <v>0</v>
      </c>
      <c r="F75" s="6" t="s">
        <v>400</v>
      </c>
      <c r="G75" s="6" t="s">
        <v>503</v>
      </c>
      <c r="H75" s="4">
        <v>2021</v>
      </c>
      <c r="I75" s="4">
        <v>1</v>
      </c>
      <c r="J75" s="6" t="s">
        <v>493</v>
      </c>
      <c r="K75" s="4">
        <v>3</v>
      </c>
      <c r="L75" s="6" t="s">
        <v>504</v>
      </c>
      <c r="M75" s="6" t="s">
        <v>505</v>
      </c>
      <c r="N75" s="6" t="s">
        <v>496</v>
      </c>
      <c r="O75" s="4">
        <v>3</v>
      </c>
      <c r="P75" s="6" t="s">
        <v>497</v>
      </c>
      <c r="Q75" s="4">
        <v>9</v>
      </c>
      <c r="R75" s="6" t="s">
        <v>506</v>
      </c>
      <c r="S75" s="4" t="b">
        <v>0</v>
      </c>
      <c r="T75" s="60">
        <v>1</v>
      </c>
      <c r="U75" s="60">
        <v>0.97670000000000001</v>
      </c>
      <c r="V75" s="38">
        <v>0.97699999999999998</v>
      </c>
      <c r="W75" s="35">
        <v>206.68</v>
      </c>
      <c r="X75" s="42">
        <f>VLOOKUP(VW_PREMIO_IV[[#This Row],[TIPO]],$AL$5:$AM$16,2,0)</f>
        <v>13</v>
      </c>
      <c r="Y75" s="35">
        <f>IF(VW_PREMIO_IV[[#This Row],[EQUIPE]]="Gerentes",VLOOKUP(VW_PREMIO_IV[[#This Row],[COBERTURA]],VALORES_IV_GER[],VW_PREMIO_IV[[#This Row],[Col Valor]],1),"")</f>
        <v>206.6807</v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>
        <f>VW_PREMIO_IV[[#This Row],[PREMIO]]-SUM(VW_PREMIO_IV[[#This Row],[Check Gerente]:[Check EMH]])</f>
        <v>-6.9999999999481588E-4</v>
      </c>
    </row>
    <row r="76" spans="1:29" hidden="1" x14ac:dyDescent="0.25">
      <c r="A76" s="6" t="s">
        <v>399</v>
      </c>
      <c r="B76" s="6" t="s">
        <v>389</v>
      </c>
      <c r="C76" s="6" t="s">
        <v>17</v>
      </c>
      <c r="D76" s="6" t="s">
        <v>239</v>
      </c>
      <c r="E76" s="4">
        <v>0</v>
      </c>
      <c r="F76" s="6" t="s">
        <v>400</v>
      </c>
      <c r="G76" s="6" t="s">
        <v>503</v>
      </c>
      <c r="H76" s="4">
        <v>2021</v>
      </c>
      <c r="I76" s="4">
        <v>1</v>
      </c>
      <c r="J76" s="6" t="s">
        <v>493</v>
      </c>
      <c r="K76" s="4">
        <v>3</v>
      </c>
      <c r="L76" s="6" t="s">
        <v>504</v>
      </c>
      <c r="M76" s="6" t="s">
        <v>505</v>
      </c>
      <c r="N76" s="6" t="s">
        <v>496</v>
      </c>
      <c r="O76" s="4">
        <v>3</v>
      </c>
      <c r="P76" s="6" t="s">
        <v>497</v>
      </c>
      <c r="Q76" s="4">
        <v>9</v>
      </c>
      <c r="R76" s="6" t="s">
        <v>506</v>
      </c>
      <c r="S76" s="4" t="b">
        <v>0</v>
      </c>
      <c r="T76" s="60">
        <v>1</v>
      </c>
      <c r="U76" s="60">
        <v>1</v>
      </c>
      <c r="V76" s="38">
        <v>1</v>
      </c>
      <c r="W76" s="35">
        <v>282.06</v>
      </c>
      <c r="X76" s="42">
        <f>VLOOKUP(VW_PREMIO_IV[[#This Row],[TIPO]],$AL$5:$AM$16,2,0)</f>
        <v>13</v>
      </c>
      <c r="Y76" s="35">
        <f>IF(VW_PREMIO_IV[[#This Row],[EQUIPE]]="Gerentes",VLOOKUP(VW_PREMIO_IV[[#This Row],[COBERTURA]],VALORES_IV_GER[],VW_PREMIO_IV[[#This Row],[Col Valor]],1),"")</f>
        <v>282.06169999999997</v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>
        <f>VW_PREMIO_IV[[#This Row],[PREMIO]]-SUM(VW_PREMIO_IV[[#This Row],[Check Gerente]:[Check EMH]])</f>
        <v>-1.699999999971169E-3</v>
      </c>
    </row>
    <row r="77" spans="1:29" hidden="1" x14ac:dyDescent="0.25">
      <c r="A77" s="6" t="s">
        <v>399</v>
      </c>
      <c r="B77" s="6" t="s">
        <v>389</v>
      </c>
      <c r="C77" s="6" t="s">
        <v>10</v>
      </c>
      <c r="D77" s="6" t="s">
        <v>221</v>
      </c>
      <c r="E77" s="4">
        <v>0</v>
      </c>
      <c r="F77" s="6" t="s">
        <v>400</v>
      </c>
      <c r="G77" s="6" t="s">
        <v>503</v>
      </c>
      <c r="H77" s="4">
        <v>2021</v>
      </c>
      <c r="I77" s="4">
        <v>1</v>
      </c>
      <c r="J77" s="6" t="s">
        <v>493</v>
      </c>
      <c r="K77" s="4">
        <v>3</v>
      </c>
      <c r="L77" s="6" t="s">
        <v>504</v>
      </c>
      <c r="M77" s="6" t="s">
        <v>505</v>
      </c>
      <c r="N77" s="6" t="s">
        <v>496</v>
      </c>
      <c r="O77" s="4">
        <v>3</v>
      </c>
      <c r="P77" s="6" t="s">
        <v>497</v>
      </c>
      <c r="Q77" s="4">
        <v>9</v>
      </c>
      <c r="R77" s="6" t="s">
        <v>506</v>
      </c>
      <c r="S77" s="4" t="b">
        <v>0</v>
      </c>
      <c r="T77" s="60">
        <v>1</v>
      </c>
      <c r="U77" s="60">
        <v>0.99570000000000003</v>
      </c>
      <c r="V77" s="38">
        <v>0.996</v>
      </c>
      <c r="W77" s="35">
        <v>210.7</v>
      </c>
      <c r="X77" s="42">
        <f>VLOOKUP(VW_PREMIO_IV[[#This Row],[TIPO]],$AL$5:$AM$16,2,0)</f>
        <v>13</v>
      </c>
      <c r="Y77" s="35">
        <f>IF(VW_PREMIO_IV[[#This Row],[EQUIPE]]="Gerentes",VLOOKUP(VW_PREMIO_IV[[#This Row],[COBERTURA]],VALORES_IV_GER[],VW_PREMIO_IV[[#This Row],[Col Valor]],1),"")</f>
        <v>210.70009999999999</v>
      </c>
      <c r="Z77" s="35" t="str">
        <f>IF(VW_PREMIO_IV[[#This Row],[EQUIPE]]="Especialidade (ESP)",VLOOKUP(VW_PREMIO_IV[[#This Row],[COBERTURA]],VALORES_IV_ESP[],VW_PREMIO_IV[[#This Row],[Col Valor]],1),"")</f>
        <v/>
      </c>
      <c r="AA77" s="35" t="str">
        <f>IF(VW_PREMIO_IV[[#This Row],[EQUIPE]]="Hospitalar (HSP)",VLOOKUP(VW_PREMIO_IV[[#This Row],[COBERTURA]],VALORES_IV_HSP[],VW_PREMIO_IV[[#This Row],[Col Valor]],1),"")</f>
        <v/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-1.0000000000331966E-4</v>
      </c>
    </row>
    <row r="78" spans="1:29" hidden="1" x14ac:dyDescent="0.25">
      <c r="A78" s="6" t="s">
        <v>399</v>
      </c>
      <c r="B78" s="6" t="s">
        <v>206</v>
      </c>
      <c r="C78" s="6" t="s">
        <v>12</v>
      </c>
      <c r="D78" s="6" t="s">
        <v>224</v>
      </c>
      <c r="E78" s="4">
        <v>0</v>
      </c>
      <c r="F78" s="6" t="s">
        <v>400</v>
      </c>
      <c r="G78" s="6" t="s">
        <v>492</v>
      </c>
      <c r="H78" s="4">
        <v>2021</v>
      </c>
      <c r="I78" s="4">
        <v>1</v>
      </c>
      <c r="J78" s="6" t="s">
        <v>493</v>
      </c>
      <c r="K78" s="4">
        <v>1</v>
      </c>
      <c r="L78" s="6" t="s">
        <v>494</v>
      </c>
      <c r="M78" s="6" t="s">
        <v>495</v>
      </c>
      <c r="N78" s="6" t="s">
        <v>496</v>
      </c>
      <c r="O78" s="4">
        <v>3</v>
      </c>
      <c r="P78" s="6" t="s">
        <v>497</v>
      </c>
      <c r="Q78" s="4">
        <v>7</v>
      </c>
      <c r="R78" s="6" t="s">
        <v>498</v>
      </c>
      <c r="S78" s="4" t="b">
        <v>0</v>
      </c>
      <c r="T78" s="60">
        <v>1</v>
      </c>
      <c r="U78" s="60">
        <v>1</v>
      </c>
      <c r="V78" s="38">
        <v>1</v>
      </c>
      <c r="W78" s="35">
        <v>564.12</v>
      </c>
      <c r="X78" s="42">
        <f>VLOOKUP(VW_PREMIO_IV[[#This Row],[TIPO]],$AL$5:$AM$16,2,0)</f>
        <v>16</v>
      </c>
      <c r="Y78" s="35">
        <f>IF(VW_PREMIO_IV[[#This Row],[EQUIPE]]="Gerentes",VLOOKUP(VW_PREMIO_IV[[#This Row],[COBERTURA]],VALORES_IV_GER[],VW_PREMIO_IV[[#This Row],[Col Valor]],1),"")</f>
        <v>564.12350000000004</v>
      </c>
      <c r="Z78" s="35" t="str">
        <f>IF(VW_PREMIO_IV[[#This Row],[EQUIPE]]="Especialidade (ESP)",VLOOKUP(VW_PREMIO_IV[[#This Row],[COBERTURA]],VALORES_IV_ESP[],VW_PREMIO_IV[[#This Row],[Col Valor]],1),"")</f>
        <v/>
      </c>
      <c r="AA78" s="35" t="str">
        <f>IF(VW_PREMIO_IV[[#This Row],[EQUIPE]]="Hospitalar (HSP)",VLOOKUP(VW_PREMIO_IV[[#This Row],[COBERTURA]],VALORES_IV_HSP[],VW_PREMIO_IV[[#This Row],[Col Valor]],1),"")</f>
        <v/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-3.5000000000309228E-3</v>
      </c>
    </row>
    <row r="79" spans="1:29" hidden="1" x14ac:dyDescent="0.25">
      <c r="A79" s="6" t="s">
        <v>399</v>
      </c>
      <c r="B79" s="6" t="s">
        <v>206</v>
      </c>
      <c r="C79" s="6" t="s">
        <v>17</v>
      </c>
      <c r="D79" s="6" t="s">
        <v>239</v>
      </c>
      <c r="E79" s="4">
        <v>0</v>
      </c>
      <c r="F79" s="6" t="s">
        <v>400</v>
      </c>
      <c r="G79" s="6" t="s">
        <v>492</v>
      </c>
      <c r="H79" s="4">
        <v>2021</v>
      </c>
      <c r="I79" s="4">
        <v>1</v>
      </c>
      <c r="J79" s="6" t="s">
        <v>493</v>
      </c>
      <c r="K79" s="4">
        <v>1</v>
      </c>
      <c r="L79" s="6" t="s">
        <v>494</v>
      </c>
      <c r="M79" s="6" t="s">
        <v>495</v>
      </c>
      <c r="N79" s="6" t="s">
        <v>496</v>
      </c>
      <c r="O79" s="4">
        <v>3</v>
      </c>
      <c r="P79" s="6" t="s">
        <v>497</v>
      </c>
      <c r="Q79" s="4">
        <v>7</v>
      </c>
      <c r="R79" s="6" t="s">
        <v>498</v>
      </c>
      <c r="S79" s="4" t="b">
        <v>0</v>
      </c>
      <c r="T79" s="60">
        <v>1</v>
      </c>
      <c r="U79" s="60">
        <v>1</v>
      </c>
      <c r="V79" s="38">
        <v>1</v>
      </c>
      <c r="W79" s="35">
        <v>564.12</v>
      </c>
      <c r="X79" s="42">
        <f>VLOOKUP(VW_PREMIO_IV[[#This Row],[TIPO]],$AL$5:$AM$16,2,0)</f>
        <v>16</v>
      </c>
      <c r="Y79" s="35">
        <f>IF(VW_PREMIO_IV[[#This Row],[EQUIPE]]="Gerentes",VLOOKUP(VW_PREMIO_IV[[#This Row],[COBERTURA]],VALORES_IV_GER[],VW_PREMIO_IV[[#This Row],[Col Valor]],1),"")</f>
        <v>564.12350000000004</v>
      </c>
      <c r="Z79" s="35" t="str">
        <f>IF(VW_PREMIO_IV[[#This Row],[EQUIPE]]="Especialidade (ESP)",VLOOKUP(VW_PREMIO_IV[[#This Row],[COBERTURA]],VALORES_IV_ESP[],VW_PREMIO_IV[[#This Row],[Col Valor]],1),"")</f>
        <v/>
      </c>
      <c r="AA79" s="35" t="str">
        <f>IF(VW_PREMIO_IV[[#This Row],[EQUIPE]]="Hospitalar (HSP)",VLOOKUP(VW_PREMIO_IV[[#This Row],[COBERTURA]],VALORES_IV_HSP[],VW_PREMIO_IV[[#This Row],[Col Valor]],1),"")</f>
        <v/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-3.5000000000309228E-3</v>
      </c>
    </row>
    <row r="80" spans="1:29" hidden="1" x14ac:dyDescent="0.25">
      <c r="A80" s="6" t="s">
        <v>399</v>
      </c>
      <c r="B80" s="6" t="s">
        <v>206</v>
      </c>
      <c r="C80" s="6" t="s">
        <v>10</v>
      </c>
      <c r="D80" s="6" t="s">
        <v>221</v>
      </c>
      <c r="E80" s="4">
        <v>0</v>
      </c>
      <c r="F80" s="6" t="s">
        <v>400</v>
      </c>
      <c r="G80" s="6" t="s">
        <v>492</v>
      </c>
      <c r="H80" s="4">
        <v>2021</v>
      </c>
      <c r="I80" s="4">
        <v>1</v>
      </c>
      <c r="J80" s="6" t="s">
        <v>493</v>
      </c>
      <c r="K80" s="4">
        <v>1</v>
      </c>
      <c r="L80" s="6" t="s">
        <v>494</v>
      </c>
      <c r="M80" s="6" t="s">
        <v>495</v>
      </c>
      <c r="N80" s="6" t="s">
        <v>496</v>
      </c>
      <c r="O80" s="4">
        <v>3</v>
      </c>
      <c r="P80" s="6" t="s">
        <v>497</v>
      </c>
      <c r="Q80" s="4">
        <v>7</v>
      </c>
      <c r="R80" s="6" t="s">
        <v>498</v>
      </c>
      <c r="S80" s="4" t="b">
        <v>0</v>
      </c>
      <c r="T80" s="60">
        <v>1</v>
      </c>
      <c r="U80" s="60">
        <v>1</v>
      </c>
      <c r="V80" s="38">
        <v>1</v>
      </c>
      <c r="W80" s="35">
        <v>564.12</v>
      </c>
      <c r="X80" s="42">
        <f>VLOOKUP(VW_PREMIO_IV[[#This Row],[TIPO]],$AL$5:$AM$16,2,0)</f>
        <v>16</v>
      </c>
      <c r="Y80" s="35">
        <f>IF(VW_PREMIO_IV[[#This Row],[EQUIPE]]="Gerentes",VLOOKUP(VW_PREMIO_IV[[#This Row],[COBERTURA]],VALORES_IV_GER[],VW_PREMIO_IV[[#This Row],[Col Valor]],1),"")</f>
        <v>564.12350000000004</v>
      </c>
      <c r="Z80" s="35" t="str">
        <f>IF(VW_PREMIO_IV[[#This Row],[EQUIPE]]="Especialidade (ESP)",VLOOKUP(VW_PREMIO_IV[[#This Row],[COBERTURA]],VALORES_IV_ESP[],VW_PREMIO_IV[[#This Row],[Col Valor]],1),"")</f>
        <v/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-3.5000000000309228E-3</v>
      </c>
    </row>
    <row r="81" spans="1:29" hidden="1" x14ac:dyDescent="0.25">
      <c r="A81" s="6" t="s">
        <v>399</v>
      </c>
      <c r="B81" s="6" t="s">
        <v>206</v>
      </c>
      <c r="C81" s="6" t="s">
        <v>12</v>
      </c>
      <c r="D81" s="6" t="s">
        <v>224</v>
      </c>
      <c r="E81" s="4">
        <v>0</v>
      </c>
      <c r="F81" s="6" t="s">
        <v>400</v>
      </c>
      <c r="G81" s="6" t="s">
        <v>499</v>
      </c>
      <c r="H81" s="4">
        <v>2021</v>
      </c>
      <c r="I81" s="4">
        <v>1</v>
      </c>
      <c r="J81" s="6" t="s">
        <v>493</v>
      </c>
      <c r="K81" s="4">
        <v>2</v>
      </c>
      <c r="L81" s="6" t="s">
        <v>500</v>
      </c>
      <c r="M81" s="6" t="s">
        <v>501</v>
      </c>
      <c r="N81" s="6" t="s">
        <v>496</v>
      </c>
      <c r="O81" s="4">
        <v>3</v>
      </c>
      <c r="P81" s="6" t="s">
        <v>497</v>
      </c>
      <c r="Q81" s="4">
        <v>8</v>
      </c>
      <c r="R81" s="6" t="s">
        <v>502</v>
      </c>
      <c r="S81" s="4" t="b">
        <v>0</v>
      </c>
      <c r="T81" s="60">
        <v>1</v>
      </c>
      <c r="U81" s="60">
        <v>1</v>
      </c>
      <c r="V81" s="38">
        <v>1</v>
      </c>
      <c r="W81" s="35">
        <v>564.12</v>
      </c>
      <c r="X81" s="42">
        <f>VLOOKUP(VW_PREMIO_IV[[#This Row],[TIPO]],$AL$5:$AM$16,2,0)</f>
        <v>16</v>
      </c>
      <c r="Y81" s="35">
        <f>IF(VW_PREMIO_IV[[#This Row],[EQUIPE]]="Gerentes",VLOOKUP(VW_PREMIO_IV[[#This Row],[COBERTURA]],VALORES_IV_GER[],VW_PREMIO_IV[[#This Row],[Col Valor]],1),"")</f>
        <v>564.12350000000004</v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 t="str">
        <f>IF(VW_PREMIO_IV[[#This Row],[EQUIPE]]="Misto (EMH)",VLOOKUP(VW_PREMIO_IV[[#This Row],[COBERTURA]],VALORES_IV_EMH[],VW_PREMIO_IV[[#This Row],[Col Valor]],1),"")</f>
        <v/>
      </c>
      <c r="AC81" s="35">
        <f>VW_PREMIO_IV[[#This Row],[PREMIO]]-SUM(VW_PREMIO_IV[[#This Row],[Check Gerente]:[Check EMH]])</f>
        <v>-3.5000000000309228E-3</v>
      </c>
    </row>
    <row r="82" spans="1:29" hidden="1" x14ac:dyDescent="0.25">
      <c r="A82" s="6" t="s">
        <v>399</v>
      </c>
      <c r="B82" s="6" t="s">
        <v>206</v>
      </c>
      <c r="C82" s="6" t="s">
        <v>17</v>
      </c>
      <c r="D82" s="6" t="s">
        <v>239</v>
      </c>
      <c r="E82" s="4">
        <v>0</v>
      </c>
      <c r="F82" s="6" t="s">
        <v>400</v>
      </c>
      <c r="G82" s="6" t="s">
        <v>499</v>
      </c>
      <c r="H82" s="4">
        <v>2021</v>
      </c>
      <c r="I82" s="4">
        <v>1</v>
      </c>
      <c r="J82" s="6" t="s">
        <v>493</v>
      </c>
      <c r="K82" s="4">
        <v>2</v>
      </c>
      <c r="L82" s="6" t="s">
        <v>500</v>
      </c>
      <c r="M82" s="6" t="s">
        <v>501</v>
      </c>
      <c r="N82" s="6" t="s">
        <v>496</v>
      </c>
      <c r="O82" s="4">
        <v>3</v>
      </c>
      <c r="P82" s="6" t="s">
        <v>497</v>
      </c>
      <c r="Q82" s="4">
        <v>8</v>
      </c>
      <c r="R82" s="6" t="s">
        <v>502</v>
      </c>
      <c r="S82" s="4" t="b">
        <v>0</v>
      </c>
      <c r="T82" s="60">
        <v>1</v>
      </c>
      <c r="U82" s="60">
        <v>1</v>
      </c>
      <c r="V82" s="38">
        <v>1</v>
      </c>
      <c r="W82" s="35">
        <v>564.12</v>
      </c>
      <c r="X82" s="42">
        <f>VLOOKUP(VW_PREMIO_IV[[#This Row],[TIPO]],$AL$5:$AM$16,2,0)</f>
        <v>16</v>
      </c>
      <c r="Y82" s="35">
        <f>IF(VW_PREMIO_IV[[#This Row],[EQUIPE]]="Gerentes",VLOOKUP(VW_PREMIO_IV[[#This Row],[COBERTURA]],VALORES_IV_GER[],VW_PREMIO_IV[[#This Row],[Col Valor]],1),"")</f>
        <v>564.12350000000004</v>
      </c>
      <c r="Z82" s="35" t="str">
        <f>IF(VW_PREMIO_IV[[#This Row],[EQUIPE]]="Especialidade (ESP)",VLOOKUP(VW_PREMIO_IV[[#This Row],[COBERTURA]],VALORES_IV_ESP[],VW_PREMIO_IV[[#This Row],[Col Valor]],1),"")</f>
        <v/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-3.5000000000309228E-3</v>
      </c>
    </row>
    <row r="83" spans="1:29" hidden="1" x14ac:dyDescent="0.25">
      <c r="A83" s="6" t="s">
        <v>399</v>
      </c>
      <c r="B83" s="6" t="s">
        <v>206</v>
      </c>
      <c r="C83" s="6" t="s">
        <v>10</v>
      </c>
      <c r="D83" s="6" t="s">
        <v>221</v>
      </c>
      <c r="E83" s="4">
        <v>0</v>
      </c>
      <c r="F83" s="6" t="s">
        <v>400</v>
      </c>
      <c r="G83" s="6" t="s">
        <v>499</v>
      </c>
      <c r="H83" s="4">
        <v>2021</v>
      </c>
      <c r="I83" s="4">
        <v>1</v>
      </c>
      <c r="J83" s="6" t="s">
        <v>493</v>
      </c>
      <c r="K83" s="4">
        <v>2</v>
      </c>
      <c r="L83" s="6" t="s">
        <v>500</v>
      </c>
      <c r="M83" s="6" t="s">
        <v>501</v>
      </c>
      <c r="N83" s="6" t="s">
        <v>496</v>
      </c>
      <c r="O83" s="4">
        <v>3</v>
      </c>
      <c r="P83" s="6" t="s">
        <v>497</v>
      </c>
      <c r="Q83" s="4">
        <v>8</v>
      </c>
      <c r="R83" s="6" t="s">
        <v>502</v>
      </c>
      <c r="S83" s="4" t="b">
        <v>0</v>
      </c>
      <c r="T83" s="60">
        <v>1</v>
      </c>
      <c r="U83" s="60">
        <v>1</v>
      </c>
      <c r="V83" s="38">
        <v>1</v>
      </c>
      <c r="W83" s="35">
        <v>564.12</v>
      </c>
      <c r="X83" s="42">
        <f>VLOOKUP(VW_PREMIO_IV[[#This Row],[TIPO]],$AL$5:$AM$16,2,0)</f>
        <v>16</v>
      </c>
      <c r="Y83" s="35">
        <f>IF(VW_PREMIO_IV[[#This Row],[EQUIPE]]="Gerentes",VLOOKUP(VW_PREMIO_IV[[#This Row],[COBERTURA]],VALORES_IV_GER[],VW_PREMIO_IV[[#This Row],[Col Valor]],1),"")</f>
        <v>564.12350000000004</v>
      </c>
      <c r="Z83" s="35" t="str">
        <f>IF(VW_PREMIO_IV[[#This Row],[EQUIPE]]="Especialidade (ESP)",VLOOKUP(VW_PREMIO_IV[[#This Row],[COBERTURA]],VALORES_IV_ESP[],VW_PREMIO_IV[[#This Row],[Col Valor]],1),"")</f>
        <v/>
      </c>
      <c r="AA83" s="35" t="str">
        <f>IF(VW_PREMIO_IV[[#This Row],[EQUIPE]]="Hospitalar (HSP)",VLOOKUP(VW_PREMIO_IV[[#This Row],[COBERTURA]],VALORES_IV_HSP[],VW_PREMIO_IV[[#This Row],[Col Valor]],1),"")</f>
        <v/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-3.5000000000309228E-3</v>
      </c>
    </row>
    <row r="84" spans="1:29" hidden="1" x14ac:dyDescent="0.25">
      <c r="A84" s="6" t="s">
        <v>399</v>
      </c>
      <c r="B84" s="6" t="s">
        <v>206</v>
      </c>
      <c r="C84" s="6" t="s">
        <v>12</v>
      </c>
      <c r="D84" s="6" t="s">
        <v>224</v>
      </c>
      <c r="E84" s="4">
        <v>0</v>
      </c>
      <c r="F84" s="6" t="s">
        <v>400</v>
      </c>
      <c r="G84" s="6" t="s">
        <v>503</v>
      </c>
      <c r="H84" s="4">
        <v>2021</v>
      </c>
      <c r="I84" s="4">
        <v>1</v>
      </c>
      <c r="J84" s="6" t="s">
        <v>493</v>
      </c>
      <c r="K84" s="4">
        <v>3</v>
      </c>
      <c r="L84" s="6" t="s">
        <v>504</v>
      </c>
      <c r="M84" s="6" t="s">
        <v>505</v>
      </c>
      <c r="N84" s="6" t="s">
        <v>496</v>
      </c>
      <c r="O84" s="4">
        <v>3</v>
      </c>
      <c r="P84" s="6" t="s">
        <v>497</v>
      </c>
      <c r="Q84" s="4">
        <v>9</v>
      </c>
      <c r="R84" s="6" t="s">
        <v>506</v>
      </c>
      <c r="S84" s="4" t="b">
        <v>0</v>
      </c>
      <c r="T84" s="60">
        <v>1</v>
      </c>
      <c r="U84" s="60">
        <v>1</v>
      </c>
      <c r="V84" s="38">
        <v>1</v>
      </c>
      <c r="W84" s="35">
        <v>564.12</v>
      </c>
      <c r="X84" s="42">
        <f>VLOOKUP(VW_PREMIO_IV[[#This Row],[TIPO]],$AL$5:$AM$16,2,0)</f>
        <v>16</v>
      </c>
      <c r="Y84" s="35">
        <f>IF(VW_PREMIO_IV[[#This Row],[EQUIPE]]="Gerentes",VLOOKUP(VW_PREMIO_IV[[#This Row],[COBERTURA]],VALORES_IV_GER[],VW_PREMIO_IV[[#This Row],[Col Valor]],1),"")</f>
        <v>564.12350000000004</v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 t="str">
        <f>IF(VW_PREMIO_IV[[#This Row],[EQUIPE]]="Misto (EMH)",VLOOKUP(VW_PREMIO_IV[[#This Row],[COBERTURA]],VALORES_IV_EMH[],VW_PREMIO_IV[[#This Row],[Col Valor]],1),"")</f>
        <v/>
      </c>
      <c r="AC84" s="35">
        <f>VW_PREMIO_IV[[#This Row],[PREMIO]]-SUM(VW_PREMIO_IV[[#This Row],[Check Gerente]:[Check EMH]])</f>
        <v>-3.5000000000309228E-3</v>
      </c>
    </row>
    <row r="85" spans="1:29" hidden="1" x14ac:dyDescent="0.25">
      <c r="A85" s="6" t="s">
        <v>399</v>
      </c>
      <c r="B85" s="6" t="s">
        <v>206</v>
      </c>
      <c r="C85" s="6" t="s">
        <v>17</v>
      </c>
      <c r="D85" s="6" t="s">
        <v>239</v>
      </c>
      <c r="E85" s="4">
        <v>0</v>
      </c>
      <c r="F85" s="6" t="s">
        <v>400</v>
      </c>
      <c r="G85" s="6" t="s">
        <v>503</v>
      </c>
      <c r="H85" s="4">
        <v>2021</v>
      </c>
      <c r="I85" s="4">
        <v>1</v>
      </c>
      <c r="J85" s="6" t="s">
        <v>493</v>
      </c>
      <c r="K85" s="4">
        <v>3</v>
      </c>
      <c r="L85" s="6" t="s">
        <v>504</v>
      </c>
      <c r="M85" s="6" t="s">
        <v>505</v>
      </c>
      <c r="N85" s="6" t="s">
        <v>496</v>
      </c>
      <c r="O85" s="4">
        <v>3</v>
      </c>
      <c r="P85" s="6" t="s">
        <v>497</v>
      </c>
      <c r="Q85" s="4">
        <v>9</v>
      </c>
      <c r="R85" s="6" t="s">
        <v>506</v>
      </c>
      <c r="S85" s="4" t="b">
        <v>0</v>
      </c>
      <c r="T85" s="60">
        <v>1</v>
      </c>
      <c r="U85" s="60">
        <v>1</v>
      </c>
      <c r="V85" s="38">
        <v>1</v>
      </c>
      <c r="W85" s="35">
        <v>564.12</v>
      </c>
      <c r="X85" s="42">
        <f>VLOOKUP(VW_PREMIO_IV[[#This Row],[TIPO]],$AL$5:$AM$16,2,0)</f>
        <v>16</v>
      </c>
      <c r="Y85" s="35">
        <f>IF(VW_PREMIO_IV[[#This Row],[EQUIPE]]="Gerentes",VLOOKUP(VW_PREMIO_IV[[#This Row],[COBERTURA]],VALORES_IV_GER[],VW_PREMIO_IV[[#This Row],[Col Valor]],1),"")</f>
        <v>564.12350000000004</v>
      </c>
      <c r="Z85" s="35" t="str">
        <f>IF(VW_PREMIO_IV[[#This Row],[EQUIPE]]="Especialidade (ESP)",VLOOKUP(VW_PREMIO_IV[[#This Row],[COBERTURA]],VALORES_IV_ESP[],VW_PREMIO_IV[[#This Row],[Col Valor]],1),"")</f>
        <v/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-3.5000000000309228E-3</v>
      </c>
    </row>
    <row r="86" spans="1:29" hidden="1" x14ac:dyDescent="0.25">
      <c r="A86" s="6" t="s">
        <v>399</v>
      </c>
      <c r="B86" s="6" t="s">
        <v>206</v>
      </c>
      <c r="C86" s="6" t="s">
        <v>10</v>
      </c>
      <c r="D86" s="6" t="s">
        <v>221</v>
      </c>
      <c r="E86" s="4">
        <v>0</v>
      </c>
      <c r="F86" s="6" t="s">
        <v>400</v>
      </c>
      <c r="G86" s="6" t="s">
        <v>503</v>
      </c>
      <c r="H86" s="4">
        <v>2021</v>
      </c>
      <c r="I86" s="4">
        <v>1</v>
      </c>
      <c r="J86" s="6" t="s">
        <v>493</v>
      </c>
      <c r="K86" s="4">
        <v>3</v>
      </c>
      <c r="L86" s="6" t="s">
        <v>504</v>
      </c>
      <c r="M86" s="6" t="s">
        <v>505</v>
      </c>
      <c r="N86" s="6" t="s">
        <v>496</v>
      </c>
      <c r="O86" s="4">
        <v>3</v>
      </c>
      <c r="P86" s="6" t="s">
        <v>497</v>
      </c>
      <c r="Q86" s="4">
        <v>9</v>
      </c>
      <c r="R86" s="6" t="s">
        <v>506</v>
      </c>
      <c r="S86" s="4" t="b">
        <v>0</v>
      </c>
      <c r="T86" s="60">
        <v>1</v>
      </c>
      <c r="U86" s="60">
        <v>1</v>
      </c>
      <c r="V86" s="38">
        <v>1</v>
      </c>
      <c r="W86" s="35">
        <v>564.12</v>
      </c>
      <c r="X86" s="42">
        <f>VLOOKUP(VW_PREMIO_IV[[#This Row],[TIPO]],$AL$5:$AM$16,2,0)</f>
        <v>16</v>
      </c>
      <c r="Y86" s="35">
        <f>IF(VW_PREMIO_IV[[#This Row],[EQUIPE]]="Gerentes",VLOOKUP(VW_PREMIO_IV[[#This Row],[COBERTURA]],VALORES_IV_GER[],VW_PREMIO_IV[[#This Row],[Col Valor]],1),"")</f>
        <v>564.12350000000004</v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-3.5000000000309228E-3</v>
      </c>
    </row>
    <row r="87" spans="1:29" hidden="1" x14ac:dyDescent="0.25">
      <c r="A87" s="6" t="s">
        <v>399</v>
      </c>
      <c r="B87" s="6" t="s">
        <v>336</v>
      </c>
      <c r="C87" s="6" t="s">
        <v>12</v>
      </c>
      <c r="D87" s="6" t="s">
        <v>224</v>
      </c>
      <c r="E87" s="4">
        <v>0</v>
      </c>
      <c r="F87" s="6" t="s">
        <v>400</v>
      </c>
      <c r="G87" s="6" t="s">
        <v>492</v>
      </c>
      <c r="H87" s="4">
        <v>2021</v>
      </c>
      <c r="I87" s="4">
        <v>1</v>
      </c>
      <c r="J87" s="6" t="s">
        <v>493</v>
      </c>
      <c r="K87" s="4">
        <v>1</v>
      </c>
      <c r="L87" s="6" t="s">
        <v>494</v>
      </c>
      <c r="M87" s="6" t="s">
        <v>495</v>
      </c>
      <c r="N87" s="6" t="s">
        <v>496</v>
      </c>
      <c r="O87" s="4">
        <v>3</v>
      </c>
      <c r="P87" s="6" t="s">
        <v>497</v>
      </c>
      <c r="Q87" s="4">
        <v>7</v>
      </c>
      <c r="R87" s="6" t="s">
        <v>498</v>
      </c>
      <c r="S87" s="4" t="b">
        <v>0</v>
      </c>
      <c r="T87" s="60">
        <v>1</v>
      </c>
      <c r="U87" s="60">
        <v>1</v>
      </c>
      <c r="V87" s="38">
        <v>1</v>
      </c>
      <c r="W87" s="35">
        <v>1128.25</v>
      </c>
      <c r="X87" s="42">
        <f>VLOOKUP(VW_PREMIO_IV[[#This Row],[TIPO]],$AL$5:$AM$16,2,0)</f>
        <v>14</v>
      </c>
      <c r="Y87" s="35">
        <f>IF(VW_PREMIO_IV[[#This Row],[EQUIPE]]="Gerentes",VLOOKUP(VW_PREMIO_IV[[#This Row],[COBERTURA]],VALORES_IV_GER[],VW_PREMIO_IV[[#This Row],[Col Valor]],1),"")</f>
        <v>1128.2470000000001</v>
      </c>
      <c r="Z87" s="35" t="str">
        <f>IF(VW_PREMIO_IV[[#This Row],[EQUIPE]]="Especialidade (ESP)",VLOOKUP(VW_PREMIO_IV[[#This Row],[COBERTURA]],VALORES_IV_ESP[],VW_PREMIO_IV[[#This Row],[Col Valor]],1),"")</f>
        <v/>
      </c>
      <c r="AA87" s="35" t="str">
        <f>IF(VW_PREMIO_IV[[#This Row],[EQUIPE]]="Hospitalar (HSP)",VLOOKUP(VW_PREMIO_IV[[#This Row],[COBERTURA]],VALORES_IV_HSP[],VW_PREMIO_IV[[#This Row],[Col Valor]],1),"")</f>
        <v/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2.9999999999290594E-3</v>
      </c>
    </row>
    <row r="88" spans="1:29" hidden="1" x14ac:dyDescent="0.25">
      <c r="A88" s="6" t="s">
        <v>399</v>
      </c>
      <c r="B88" s="6" t="s">
        <v>336</v>
      </c>
      <c r="C88" s="6" t="s">
        <v>17</v>
      </c>
      <c r="D88" s="6" t="s">
        <v>239</v>
      </c>
      <c r="E88" s="4">
        <v>0</v>
      </c>
      <c r="F88" s="6" t="s">
        <v>400</v>
      </c>
      <c r="G88" s="6" t="s">
        <v>492</v>
      </c>
      <c r="H88" s="4">
        <v>2021</v>
      </c>
      <c r="I88" s="4">
        <v>1</v>
      </c>
      <c r="J88" s="6" t="s">
        <v>493</v>
      </c>
      <c r="K88" s="4">
        <v>1</v>
      </c>
      <c r="L88" s="6" t="s">
        <v>494</v>
      </c>
      <c r="M88" s="6" t="s">
        <v>495</v>
      </c>
      <c r="N88" s="6" t="s">
        <v>496</v>
      </c>
      <c r="O88" s="4">
        <v>3</v>
      </c>
      <c r="P88" s="6" t="s">
        <v>497</v>
      </c>
      <c r="Q88" s="4">
        <v>7</v>
      </c>
      <c r="R88" s="6" t="s">
        <v>498</v>
      </c>
      <c r="S88" s="4" t="b">
        <v>0</v>
      </c>
      <c r="T88" s="60">
        <v>1</v>
      </c>
      <c r="U88" s="60">
        <v>1</v>
      </c>
      <c r="V88" s="38">
        <v>1</v>
      </c>
      <c r="W88" s="35">
        <v>1128.25</v>
      </c>
      <c r="X88" s="42">
        <f>VLOOKUP(VW_PREMIO_IV[[#This Row],[TIPO]],$AL$5:$AM$16,2,0)</f>
        <v>14</v>
      </c>
      <c r="Y88" s="35">
        <f>IF(VW_PREMIO_IV[[#This Row],[EQUIPE]]="Gerentes",VLOOKUP(VW_PREMIO_IV[[#This Row],[COBERTURA]],VALORES_IV_GER[],VW_PREMIO_IV[[#This Row],[Col Valor]],1),"")</f>
        <v>1128.2470000000001</v>
      </c>
      <c r="Z88" s="35" t="str">
        <f>IF(VW_PREMIO_IV[[#This Row],[EQUIPE]]="Especialidade (ESP)",VLOOKUP(VW_PREMIO_IV[[#This Row],[COBERTURA]],VALORES_IV_ESP[],VW_PREMIO_IV[[#This Row],[Col Valor]],1),"")</f>
        <v/>
      </c>
      <c r="AA88" s="35" t="str">
        <f>IF(VW_PREMIO_IV[[#This Row],[EQUIPE]]="Hospitalar (HSP)",VLOOKUP(VW_PREMIO_IV[[#This Row],[COBERTURA]],VALORES_IV_HSP[],VW_PREMIO_IV[[#This Row],[Col Valor]],1),"")</f>
        <v/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2.9999999999290594E-3</v>
      </c>
    </row>
    <row r="89" spans="1:29" hidden="1" x14ac:dyDescent="0.25">
      <c r="A89" s="6" t="s">
        <v>399</v>
      </c>
      <c r="B89" s="6" t="s">
        <v>336</v>
      </c>
      <c r="C89" s="6" t="s">
        <v>10</v>
      </c>
      <c r="D89" s="6" t="s">
        <v>221</v>
      </c>
      <c r="E89" s="4">
        <v>0</v>
      </c>
      <c r="F89" s="6" t="s">
        <v>400</v>
      </c>
      <c r="G89" s="6" t="s">
        <v>492</v>
      </c>
      <c r="H89" s="4">
        <v>2021</v>
      </c>
      <c r="I89" s="4">
        <v>1</v>
      </c>
      <c r="J89" s="6" t="s">
        <v>493</v>
      </c>
      <c r="K89" s="4">
        <v>1</v>
      </c>
      <c r="L89" s="6" t="s">
        <v>494</v>
      </c>
      <c r="M89" s="6" t="s">
        <v>495</v>
      </c>
      <c r="N89" s="6" t="s">
        <v>496</v>
      </c>
      <c r="O89" s="4">
        <v>3</v>
      </c>
      <c r="P89" s="6" t="s">
        <v>497</v>
      </c>
      <c r="Q89" s="4">
        <v>7</v>
      </c>
      <c r="R89" s="6" t="s">
        <v>498</v>
      </c>
      <c r="S89" s="4" t="b">
        <v>0</v>
      </c>
      <c r="T89" s="60">
        <v>1</v>
      </c>
      <c r="U89" s="60">
        <v>1</v>
      </c>
      <c r="V89" s="38">
        <v>1</v>
      </c>
      <c r="W89" s="35">
        <v>1128.25</v>
      </c>
      <c r="X89" s="42">
        <f>VLOOKUP(VW_PREMIO_IV[[#This Row],[TIPO]],$AL$5:$AM$16,2,0)</f>
        <v>14</v>
      </c>
      <c r="Y89" s="35">
        <f>IF(VW_PREMIO_IV[[#This Row],[EQUIPE]]="Gerentes",VLOOKUP(VW_PREMIO_IV[[#This Row],[COBERTURA]],VALORES_IV_GER[],VW_PREMIO_IV[[#This Row],[Col Valor]],1),"")</f>
        <v>1128.2470000000001</v>
      </c>
      <c r="Z89" s="35" t="str">
        <f>IF(VW_PREMIO_IV[[#This Row],[EQUIPE]]="Especialidade (ESP)",VLOOKUP(VW_PREMIO_IV[[#This Row],[COBERTURA]],VALORES_IV_ESP[],VW_PREMIO_IV[[#This Row],[Col Valor]],1),"")</f>
        <v/>
      </c>
      <c r="AA89" s="35" t="str">
        <f>IF(VW_PREMIO_IV[[#This Row],[EQUIPE]]="Hospitalar (HSP)",VLOOKUP(VW_PREMIO_IV[[#This Row],[COBERTURA]],VALORES_IV_HSP[],VW_PREMIO_IV[[#This Row],[Col Valor]],1),"")</f>
        <v/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2.9999999999290594E-3</v>
      </c>
    </row>
    <row r="90" spans="1:29" hidden="1" x14ac:dyDescent="0.25">
      <c r="A90" s="6" t="s">
        <v>399</v>
      </c>
      <c r="B90" s="6" t="s">
        <v>336</v>
      </c>
      <c r="C90" s="6" t="s">
        <v>12</v>
      </c>
      <c r="D90" s="6" t="s">
        <v>224</v>
      </c>
      <c r="E90" s="4">
        <v>0</v>
      </c>
      <c r="F90" s="6" t="s">
        <v>400</v>
      </c>
      <c r="G90" s="6" t="s">
        <v>499</v>
      </c>
      <c r="H90" s="4">
        <v>2021</v>
      </c>
      <c r="I90" s="4">
        <v>1</v>
      </c>
      <c r="J90" s="6" t="s">
        <v>493</v>
      </c>
      <c r="K90" s="4">
        <v>2</v>
      </c>
      <c r="L90" s="6" t="s">
        <v>500</v>
      </c>
      <c r="M90" s="6" t="s">
        <v>501</v>
      </c>
      <c r="N90" s="6" t="s">
        <v>496</v>
      </c>
      <c r="O90" s="4">
        <v>3</v>
      </c>
      <c r="P90" s="6" t="s">
        <v>497</v>
      </c>
      <c r="Q90" s="4">
        <v>8</v>
      </c>
      <c r="R90" s="6" t="s">
        <v>502</v>
      </c>
      <c r="S90" s="4" t="b">
        <v>0</v>
      </c>
      <c r="T90" s="60">
        <v>1</v>
      </c>
      <c r="U90" s="60">
        <v>1</v>
      </c>
      <c r="V90" s="38">
        <v>1</v>
      </c>
      <c r="W90" s="35">
        <v>1128.25</v>
      </c>
      <c r="X90" s="42">
        <f>VLOOKUP(VW_PREMIO_IV[[#This Row],[TIPO]],$AL$5:$AM$16,2,0)</f>
        <v>14</v>
      </c>
      <c r="Y90" s="35">
        <f>IF(VW_PREMIO_IV[[#This Row],[EQUIPE]]="Gerentes",VLOOKUP(VW_PREMIO_IV[[#This Row],[COBERTURA]],VALORES_IV_GER[],VW_PREMIO_IV[[#This Row],[Col Valor]],1),"")</f>
        <v>1128.2470000000001</v>
      </c>
      <c r="Z90" s="35" t="str">
        <f>IF(VW_PREMIO_IV[[#This Row],[EQUIPE]]="Especialidade (ESP)",VLOOKUP(VW_PREMIO_IV[[#This Row],[COBERTURA]],VALORES_IV_ESP[],VW_PREMIO_IV[[#This Row],[Col Valor]],1),"")</f>
        <v/>
      </c>
      <c r="AA90" s="35" t="str">
        <f>IF(VW_PREMIO_IV[[#This Row],[EQUIPE]]="Hospitalar (HSP)",VLOOKUP(VW_PREMIO_IV[[#This Row],[COBERTURA]],VALORES_IV_HSP[],VW_PREMIO_IV[[#This Row],[Col Valor]],1),"")</f>
        <v/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2.9999999999290594E-3</v>
      </c>
    </row>
    <row r="91" spans="1:29" hidden="1" x14ac:dyDescent="0.25">
      <c r="A91" s="6" t="s">
        <v>399</v>
      </c>
      <c r="B91" s="6" t="s">
        <v>336</v>
      </c>
      <c r="C91" s="6" t="s">
        <v>17</v>
      </c>
      <c r="D91" s="6" t="s">
        <v>239</v>
      </c>
      <c r="E91" s="4">
        <v>0</v>
      </c>
      <c r="F91" s="6" t="s">
        <v>400</v>
      </c>
      <c r="G91" s="6" t="s">
        <v>499</v>
      </c>
      <c r="H91" s="4">
        <v>2021</v>
      </c>
      <c r="I91" s="4">
        <v>1</v>
      </c>
      <c r="J91" s="6" t="s">
        <v>493</v>
      </c>
      <c r="K91" s="4">
        <v>2</v>
      </c>
      <c r="L91" s="6" t="s">
        <v>500</v>
      </c>
      <c r="M91" s="6" t="s">
        <v>501</v>
      </c>
      <c r="N91" s="6" t="s">
        <v>496</v>
      </c>
      <c r="O91" s="4">
        <v>3</v>
      </c>
      <c r="P91" s="6" t="s">
        <v>497</v>
      </c>
      <c r="Q91" s="4">
        <v>8</v>
      </c>
      <c r="R91" s="6" t="s">
        <v>502</v>
      </c>
      <c r="S91" s="4" t="b">
        <v>0</v>
      </c>
      <c r="T91" s="60">
        <v>1</v>
      </c>
      <c r="U91" s="60">
        <v>1</v>
      </c>
      <c r="V91" s="38">
        <v>1</v>
      </c>
      <c r="W91" s="35">
        <v>1128.25</v>
      </c>
      <c r="X91" s="42">
        <f>VLOOKUP(VW_PREMIO_IV[[#This Row],[TIPO]],$AL$5:$AM$16,2,0)</f>
        <v>14</v>
      </c>
      <c r="Y91" s="35">
        <f>IF(VW_PREMIO_IV[[#This Row],[EQUIPE]]="Gerentes",VLOOKUP(VW_PREMIO_IV[[#This Row],[COBERTURA]],VALORES_IV_GER[],VW_PREMIO_IV[[#This Row],[Col Valor]],1),"")</f>
        <v>1128.2470000000001</v>
      </c>
      <c r="Z91" s="35" t="str">
        <f>IF(VW_PREMIO_IV[[#This Row],[EQUIPE]]="Especialidade (ESP)",VLOOKUP(VW_PREMIO_IV[[#This Row],[COBERTURA]],VALORES_IV_ESP[],VW_PREMIO_IV[[#This Row],[Col Valor]],1),"")</f>
        <v/>
      </c>
      <c r="AA91" s="35" t="str">
        <f>IF(VW_PREMIO_IV[[#This Row],[EQUIPE]]="Hospitalar (HSP)",VLOOKUP(VW_PREMIO_IV[[#This Row],[COBERTURA]],VALORES_IV_HSP[],VW_PREMIO_IV[[#This Row],[Col Valor]],1),"")</f>
        <v/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2.9999999999290594E-3</v>
      </c>
    </row>
    <row r="92" spans="1:29" hidden="1" x14ac:dyDescent="0.25">
      <c r="A92" s="6" t="s">
        <v>399</v>
      </c>
      <c r="B92" s="6" t="s">
        <v>336</v>
      </c>
      <c r="C92" s="6" t="s">
        <v>10</v>
      </c>
      <c r="D92" s="6" t="s">
        <v>221</v>
      </c>
      <c r="E92" s="4">
        <v>0</v>
      </c>
      <c r="F92" s="6" t="s">
        <v>400</v>
      </c>
      <c r="G92" s="6" t="s">
        <v>499</v>
      </c>
      <c r="H92" s="4">
        <v>2021</v>
      </c>
      <c r="I92" s="4">
        <v>1</v>
      </c>
      <c r="J92" s="6" t="s">
        <v>493</v>
      </c>
      <c r="K92" s="4">
        <v>2</v>
      </c>
      <c r="L92" s="6" t="s">
        <v>500</v>
      </c>
      <c r="M92" s="6" t="s">
        <v>501</v>
      </c>
      <c r="N92" s="6" t="s">
        <v>496</v>
      </c>
      <c r="O92" s="4">
        <v>3</v>
      </c>
      <c r="P92" s="6" t="s">
        <v>497</v>
      </c>
      <c r="Q92" s="4">
        <v>8</v>
      </c>
      <c r="R92" s="6" t="s">
        <v>502</v>
      </c>
      <c r="S92" s="4" t="b">
        <v>0</v>
      </c>
      <c r="T92" s="60">
        <v>1</v>
      </c>
      <c r="U92" s="60">
        <v>1</v>
      </c>
      <c r="V92" s="38">
        <v>1</v>
      </c>
      <c r="W92" s="35">
        <v>1128.25</v>
      </c>
      <c r="X92" s="42">
        <f>VLOOKUP(VW_PREMIO_IV[[#This Row],[TIPO]],$AL$5:$AM$16,2,0)</f>
        <v>14</v>
      </c>
      <c r="Y92" s="35">
        <f>IF(VW_PREMIO_IV[[#This Row],[EQUIPE]]="Gerentes",VLOOKUP(VW_PREMIO_IV[[#This Row],[COBERTURA]],VALORES_IV_GER[],VW_PREMIO_IV[[#This Row],[Col Valor]],1),"")</f>
        <v>1128.2470000000001</v>
      </c>
      <c r="Z92" s="35" t="str">
        <f>IF(VW_PREMIO_IV[[#This Row],[EQUIPE]]="Especialidade (ESP)",VLOOKUP(VW_PREMIO_IV[[#This Row],[COBERTURA]],VALORES_IV_ESP[],VW_PREMIO_IV[[#This Row],[Col Valor]],1),"")</f>
        <v/>
      </c>
      <c r="AA92" s="35" t="str">
        <f>IF(VW_PREMIO_IV[[#This Row],[EQUIPE]]="Hospitalar (HSP)",VLOOKUP(VW_PREMIO_IV[[#This Row],[COBERTURA]],VALORES_IV_HSP[],VW_PREMIO_IV[[#This Row],[Col Valor]],1),"")</f>
        <v/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2.9999999999290594E-3</v>
      </c>
    </row>
    <row r="93" spans="1:29" hidden="1" x14ac:dyDescent="0.25">
      <c r="A93" s="6" t="s">
        <v>399</v>
      </c>
      <c r="B93" s="6" t="s">
        <v>336</v>
      </c>
      <c r="C93" s="6" t="s">
        <v>12</v>
      </c>
      <c r="D93" s="6" t="s">
        <v>224</v>
      </c>
      <c r="E93" s="4">
        <v>0</v>
      </c>
      <c r="F93" s="6" t="s">
        <v>400</v>
      </c>
      <c r="G93" s="6" t="s">
        <v>503</v>
      </c>
      <c r="H93" s="4">
        <v>2021</v>
      </c>
      <c r="I93" s="4">
        <v>1</v>
      </c>
      <c r="J93" s="6" t="s">
        <v>493</v>
      </c>
      <c r="K93" s="4">
        <v>3</v>
      </c>
      <c r="L93" s="6" t="s">
        <v>504</v>
      </c>
      <c r="M93" s="6" t="s">
        <v>505</v>
      </c>
      <c r="N93" s="6" t="s">
        <v>496</v>
      </c>
      <c r="O93" s="4">
        <v>3</v>
      </c>
      <c r="P93" s="6" t="s">
        <v>497</v>
      </c>
      <c r="Q93" s="4">
        <v>9</v>
      </c>
      <c r="R93" s="6" t="s">
        <v>506</v>
      </c>
      <c r="S93" s="4" t="b">
        <v>0</v>
      </c>
      <c r="T93" s="60">
        <v>1</v>
      </c>
      <c r="U93" s="60">
        <v>1</v>
      </c>
      <c r="V93" s="38">
        <v>1</v>
      </c>
      <c r="W93" s="35">
        <v>1128.25</v>
      </c>
      <c r="X93" s="42">
        <f>VLOOKUP(VW_PREMIO_IV[[#This Row],[TIPO]],$AL$5:$AM$16,2,0)</f>
        <v>14</v>
      </c>
      <c r="Y93" s="35">
        <f>IF(VW_PREMIO_IV[[#This Row],[EQUIPE]]="Gerentes",VLOOKUP(VW_PREMIO_IV[[#This Row],[COBERTURA]],VALORES_IV_GER[],VW_PREMIO_IV[[#This Row],[Col Valor]],1),"")</f>
        <v>1128.2470000000001</v>
      </c>
      <c r="Z93" s="35" t="str">
        <f>IF(VW_PREMIO_IV[[#This Row],[EQUIPE]]="Especialidade (ESP)",VLOOKUP(VW_PREMIO_IV[[#This Row],[COBERTURA]],VALORES_IV_ESP[],VW_PREMIO_IV[[#This Row],[Col Valor]],1),"")</f>
        <v/>
      </c>
      <c r="AA93" s="35" t="str">
        <f>IF(VW_PREMIO_IV[[#This Row],[EQUIPE]]="Hospitalar (HSP)",VLOOKUP(VW_PREMIO_IV[[#This Row],[COBERTURA]],VALORES_IV_HSP[],VW_PREMIO_IV[[#This Row],[Col Valor]],1),"")</f>
        <v/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2.9999999999290594E-3</v>
      </c>
    </row>
    <row r="94" spans="1:29" hidden="1" x14ac:dyDescent="0.25">
      <c r="A94" s="6" t="s">
        <v>399</v>
      </c>
      <c r="B94" s="6" t="s">
        <v>336</v>
      </c>
      <c r="C94" s="6" t="s">
        <v>17</v>
      </c>
      <c r="D94" s="6" t="s">
        <v>239</v>
      </c>
      <c r="E94" s="4">
        <v>0</v>
      </c>
      <c r="F94" s="6" t="s">
        <v>400</v>
      </c>
      <c r="G94" s="6" t="s">
        <v>503</v>
      </c>
      <c r="H94" s="4">
        <v>2021</v>
      </c>
      <c r="I94" s="4">
        <v>1</v>
      </c>
      <c r="J94" s="6" t="s">
        <v>493</v>
      </c>
      <c r="K94" s="4">
        <v>3</v>
      </c>
      <c r="L94" s="6" t="s">
        <v>504</v>
      </c>
      <c r="M94" s="6" t="s">
        <v>505</v>
      </c>
      <c r="N94" s="6" t="s">
        <v>496</v>
      </c>
      <c r="O94" s="4">
        <v>3</v>
      </c>
      <c r="P94" s="6" t="s">
        <v>497</v>
      </c>
      <c r="Q94" s="4">
        <v>9</v>
      </c>
      <c r="R94" s="6" t="s">
        <v>506</v>
      </c>
      <c r="S94" s="4" t="b">
        <v>0</v>
      </c>
      <c r="T94" s="60">
        <v>1</v>
      </c>
      <c r="U94" s="60">
        <v>1</v>
      </c>
      <c r="V94" s="38">
        <v>1</v>
      </c>
      <c r="W94" s="35">
        <v>1128.25</v>
      </c>
      <c r="X94" s="42">
        <f>VLOOKUP(VW_PREMIO_IV[[#This Row],[TIPO]],$AL$5:$AM$16,2,0)</f>
        <v>14</v>
      </c>
      <c r="Y94" s="35">
        <f>IF(VW_PREMIO_IV[[#This Row],[EQUIPE]]="Gerentes",VLOOKUP(VW_PREMIO_IV[[#This Row],[COBERTURA]],VALORES_IV_GER[],VW_PREMIO_IV[[#This Row],[Col Valor]],1),"")</f>
        <v>1128.2470000000001</v>
      </c>
      <c r="Z94" s="35" t="str">
        <f>IF(VW_PREMIO_IV[[#This Row],[EQUIPE]]="Especialidade (ESP)",VLOOKUP(VW_PREMIO_IV[[#This Row],[COBERTURA]],VALORES_IV_ESP[],VW_PREMIO_IV[[#This Row],[Col Valor]],1),"")</f>
        <v/>
      </c>
      <c r="AA94" s="35" t="str">
        <f>IF(VW_PREMIO_IV[[#This Row],[EQUIPE]]="Hospitalar (HSP)",VLOOKUP(VW_PREMIO_IV[[#This Row],[COBERTURA]],VALORES_IV_HSP[],VW_PREMIO_IV[[#This Row],[Col Valor]],1),"")</f>
        <v/>
      </c>
      <c r="AB94" s="35" t="str">
        <f>IF(VW_PREMIO_IV[[#This Row],[EQUIPE]]="Misto (EMH)",VLOOKUP(VW_PREMIO_IV[[#This Row],[COBERTURA]],VALORES_IV_EMH[],VW_PREMIO_IV[[#This Row],[Col Valor]],1),"")</f>
        <v/>
      </c>
      <c r="AC94" s="35">
        <f>VW_PREMIO_IV[[#This Row],[PREMIO]]-SUM(VW_PREMIO_IV[[#This Row],[Check Gerente]:[Check EMH]])</f>
        <v>2.9999999999290594E-3</v>
      </c>
    </row>
    <row r="95" spans="1:29" hidden="1" x14ac:dyDescent="0.25">
      <c r="A95" s="6" t="s">
        <v>399</v>
      </c>
      <c r="B95" s="6" t="s">
        <v>336</v>
      </c>
      <c r="C95" s="6" t="s">
        <v>10</v>
      </c>
      <c r="D95" s="6" t="s">
        <v>221</v>
      </c>
      <c r="E95" s="4">
        <v>0</v>
      </c>
      <c r="F95" s="6" t="s">
        <v>400</v>
      </c>
      <c r="G95" s="6" t="s">
        <v>503</v>
      </c>
      <c r="H95" s="4">
        <v>2021</v>
      </c>
      <c r="I95" s="4">
        <v>1</v>
      </c>
      <c r="J95" s="6" t="s">
        <v>493</v>
      </c>
      <c r="K95" s="4">
        <v>3</v>
      </c>
      <c r="L95" s="6" t="s">
        <v>504</v>
      </c>
      <c r="M95" s="6" t="s">
        <v>505</v>
      </c>
      <c r="N95" s="6" t="s">
        <v>496</v>
      </c>
      <c r="O95" s="4">
        <v>3</v>
      </c>
      <c r="P95" s="6" t="s">
        <v>497</v>
      </c>
      <c r="Q95" s="4">
        <v>9</v>
      </c>
      <c r="R95" s="6" t="s">
        <v>506</v>
      </c>
      <c r="S95" s="4" t="b">
        <v>0</v>
      </c>
      <c r="T95" s="60">
        <v>1</v>
      </c>
      <c r="U95" s="60">
        <v>1</v>
      </c>
      <c r="V95" s="38">
        <v>1</v>
      </c>
      <c r="W95" s="35">
        <v>1128.25</v>
      </c>
      <c r="X95" s="42">
        <f>VLOOKUP(VW_PREMIO_IV[[#This Row],[TIPO]],$AL$5:$AM$16,2,0)</f>
        <v>14</v>
      </c>
      <c r="Y95" s="35">
        <f>IF(VW_PREMIO_IV[[#This Row],[EQUIPE]]="Gerentes",VLOOKUP(VW_PREMIO_IV[[#This Row],[COBERTURA]],VALORES_IV_GER[],VW_PREMIO_IV[[#This Row],[Col Valor]],1),"")</f>
        <v>1128.2470000000001</v>
      </c>
      <c r="Z95" s="35" t="str">
        <f>IF(VW_PREMIO_IV[[#This Row],[EQUIPE]]="Especialidade (ESP)",VLOOKUP(VW_PREMIO_IV[[#This Row],[COBERTURA]],VALORES_IV_ESP[],VW_PREMIO_IV[[#This Row],[Col Valor]],1),"")</f>
        <v/>
      </c>
      <c r="AA95" s="35" t="str">
        <f>IF(VW_PREMIO_IV[[#This Row],[EQUIPE]]="Hospitalar (HSP)",VLOOKUP(VW_PREMIO_IV[[#This Row],[COBERTURA]],VALORES_IV_HSP[],VW_PREMIO_IV[[#This Row],[Col Valor]],1),"")</f>
        <v/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2.9999999999290594E-3</v>
      </c>
    </row>
    <row r="96" spans="1:29" hidden="1" x14ac:dyDescent="0.25">
      <c r="A96" s="6" t="s">
        <v>399</v>
      </c>
      <c r="B96" s="6" t="s">
        <v>205</v>
      </c>
      <c r="C96" s="6" t="s">
        <v>12</v>
      </c>
      <c r="D96" s="6" t="s">
        <v>224</v>
      </c>
      <c r="E96" s="4">
        <v>0</v>
      </c>
      <c r="F96" s="6" t="s">
        <v>400</v>
      </c>
      <c r="G96" s="6" t="s">
        <v>492</v>
      </c>
      <c r="H96" s="4">
        <v>2021</v>
      </c>
      <c r="I96" s="4">
        <v>1</v>
      </c>
      <c r="J96" s="6" t="s">
        <v>493</v>
      </c>
      <c r="K96" s="4">
        <v>1</v>
      </c>
      <c r="L96" s="6" t="s">
        <v>494</v>
      </c>
      <c r="M96" s="6" t="s">
        <v>495</v>
      </c>
      <c r="N96" s="6" t="s">
        <v>496</v>
      </c>
      <c r="O96" s="4">
        <v>3</v>
      </c>
      <c r="P96" s="6" t="s">
        <v>497</v>
      </c>
      <c r="Q96" s="4">
        <v>7</v>
      </c>
      <c r="R96" s="6" t="s">
        <v>498</v>
      </c>
      <c r="S96" s="4" t="b">
        <v>0</v>
      </c>
      <c r="T96" s="60">
        <v>1</v>
      </c>
      <c r="U96" s="60">
        <v>1</v>
      </c>
      <c r="V96" s="38">
        <v>1</v>
      </c>
      <c r="W96" s="35">
        <v>282.06</v>
      </c>
      <c r="X96" s="42">
        <f>VLOOKUP(VW_PREMIO_IV[[#This Row],[TIPO]],$AL$5:$AM$16,2,0)</f>
        <v>15</v>
      </c>
      <c r="Y96" s="35">
        <f>IF(VW_PREMIO_IV[[#This Row],[EQUIPE]]="Gerentes",VLOOKUP(VW_PREMIO_IV[[#This Row],[COBERTURA]],VALORES_IV_GER[],VW_PREMIO_IV[[#This Row],[Col Valor]],1),"")</f>
        <v>282.06169999999997</v>
      </c>
      <c r="Z96" s="35" t="str">
        <f>IF(VW_PREMIO_IV[[#This Row],[EQUIPE]]="Especialidade (ESP)",VLOOKUP(VW_PREMIO_IV[[#This Row],[COBERTURA]],VALORES_IV_ESP[],VW_PREMIO_IV[[#This Row],[Col Valor]],1),"")</f>
        <v/>
      </c>
      <c r="AA96" s="35" t="str">
        <f>IF(VW_PREMIO_IV[[#This Row],[EQUIPE]]="Hospitalar (HSP)",VLOOKUP(VW_PREMIO_IV[[#This Row],[COBERTURA]],VALORES_IV_HSP[],VW_PREMIO_IV[[#This Row],[Col Valor]],1),"")</f>
        <v/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-1.699999999971169E-3</v>
      </c>
    </row>
    <row r="97" spans="1:29" hidden="1" x14ac:dyDescent="0.25">
      <c r="A97" s="6" t="s">
        <v>399</v>
      </c>
      <c r="B97" s="6" t="s">
        <v>205</v>
      </c>
      <c r="C97" s="6" t="s">
        <v>17</v>
      </c>
      <c r="D97" s="6" t="s">
        <v>239</v>
      </c>
      <c r="E97" s="4">
        <v>0</v>
      </c>
      <c r="F97" s="6" t="s">
        <v>400</v>
      </c>
      <c r="G97" s="6" t="s">
        <v>492</v>
      </c>
      <c r="H97" s="4">
        <v>2021</v>
      </c>
      <c r="I97" s="4">
        <v>1</v>
      </c>
      <c r="J97" s="6" t="s">
        <v>493</v>
      </c>
      <c r="K97" s="4">
        <v>1</v>
      </c>
      <c r="L97" s="6" t="s">
        <v>494</v>
      </c>
      <c r="M97" s="6" t="s">
        <v>495</v>
      </c>
      <c r="N97" s="6" t="s">
        <v>496</v>
      </c>
      <c r="O97" s="4">
        <v>3</v>
      </c>
      <c r="P97" s="6" t="s">
        <v>497</v>
      </c>
      <c r="Q97" s="4">
        <v>7</v>
      </c>
      <c r="R97" s="6" t="s">
        <v>498</v>
      </c>
      <c r="S97" s="4" t="b">
        <v>0</v>
      </c>
      <c r="T97" s="60">
        <v>1</v>
      </c>
      <c r="U97" s="60">
        <v>1</v>
      </c>
      <c r="V97" s="38">
        <v>1</v>
      </c>
      <c r="W97" s="35">
        <v>282.06</v>
      </c>
      <c r="X97" s="42">
        <f>VLOOKUP(VW_PREMIO_IV[[#This Row],[TIPO]],$AL$5:$AM$16,2,0)</f>
        <v>15</v>
      </c>
      <c r="Y97" s="35">
        <f>IF(VW_PREMIO_IV[[#This Row],[EQUIPE]]="Gerentes",VLOOKUP(VW_PREMIO_IV[[#This Row],[COBERTURA]],VALORES_IV_GER[],VW_PREMIO_IV[[#This Row],[Col Valor]],1),"")</f>
        <v>282.06169999999997</v>
      </c>
      <c r="Z97" s="35" t="str">
        <f>IF(VW_PREMIO_IV[[#This Row],[EQUIPE]]="Especialidade (ESP)",VLOOKUP(VW_PREMIO_IV[[#This Row],[COBERTURA]],VALORES_IV_ESP[],VW_PREMIO_IV[[#This Row],[Col Valor]],1),"")</f>
        <v/>
      </c>
      <c r="AA97" s="35" t="str">
        <f>IF(VW_PREMIO_IV[[#This Row],[EQUIPE]]="Hospitalar (HSP)",VLOOKUP(VW_PREMIO_IV[[#This Row],[COBERTURA]],VALORES_IV_HSP[],VW_PREMIO_IV[[#This Row],[Col Valor]],1),"")</f>
        <v/>
      </c>
      <c r="AB97" s="35" t="str">
        <f>IF(VW_PREMIO_IV[[#This Row],[EQUIPE]]="Misto (EMH)",VLOOKUP(VW_PREMIO_IV[[#This Row],[COBERTURA]],VALORES_IV_EMH[],VW_PREMIO_IV[[#This Row],[Col Valor]],1),"")</f>
        <v/>
      </c>
      <c r="AC97" s="35">
        <f>VW_PREMIO_IV[[#This Row],[PREMIO]]-SUM(VW_PREMIO_IV[[#This Row],[Check Gerente]:[Check EMH]])</f>
        <v>-1.699999999971169E-3</v>
      </c>
    </row>
    <row r="98" spans="1:29" hidden="1" x14ac:dyDescent="0.25">
      <c r="A98" s="6" t="s">
        <v>399</v>
      </c>
      <c r="B98" s="6" t="s">
        <v>205</v>
      </c>
      <c r="C98" s="6" t="s">
        <v>10</v>
      </c>
      <c r="D98" s="6" t="s">
        <v>221</v>
      </c>
      <c r="E98" s="4">
        <v>0</v>
      </c>
      <c r="F98" s="6" t="s">
        <v>400</v>
      </c>
      <c r="G98" s="6" t="s">
        <v>492</v>
      </c>
      <c r="H98" s="4">
        <v>2021</v>
      </c>
      <c r="I98" s="4">
        <v>1</v>
      </c>
      <c r="J98" s="6" t="s">
        <v>493</v>
      </c>
      <c r="K98" s="4">
        <v>1</v>
      </c>
      <c r="L98" s="6" t="s">
        <v>494</v>
      </c>
      <c r="M98" s="6" t="s">
        <v>495</v>
      </c>
      <c r="N98" s="6" t="s">
        <v>496</v>
      </c>
      <c r="O98" s="4">
        <v>3</v>
      </c>
      <c r="P98" s="6" t="s">
        <v>497</v>
      </c>
      <c r="Q98" s="4">
        <v>7</v>
      </c>
      <c r="R98" s="6" t="s">
        <v>498</v>
      </c>
      <c r="S98" s="4" t="b">
        <v>0</v>
      </c>
      <c r="T98" s="60">
        <v>1</v>
      </c>
      <c r="U98" s="60">
        <v>1</v>
      </c>
      <c r="V98" s="38">
        <v>1</v>
      </c>
      <c r="W98" s="35">
        <v>282.06</v>
      </c>
      <c r="X98" s="42">
        <f>VLOOKUP(VW_PREMIO_IV[[#This Row],[TIPO]],$AL$5:$AM$16,2,0)</f>
        <v>15</v>
      </c>
      <c r="Y98" s="35">
        <f>IF(VW_PREMIO_IV[[#This Row],[EQUIPE]]="Gerentes",VLOOKUP(VW_PREMIO_IV[[#This Row],[COBERTURA]],VALORES_IV_GER[],VW_PREMIO_IV[[#This Row],[Col Valor]],1),"")</f>
        <v>282.06169999999997</v>
      </c>
      <c r="Z98" s="35" t="str">
        <f>IF(VW_PREMIO_IV[[#This Row],[EQUIPE]]="Especialidade (ESP)",VLOOKUP(VW_PREMIO_IV[[#This Row],[COBERTURA]],VALORES_IV_ESP[],VW_PREMIO_IV[[#This Row],[Col Valor]],1),"")</f>
        <v/>
      </c>
      <c r="AA98" s="35" t="str">
        <f>IF(VW_PREMIO_IV[[#This Row],[EQUIPE]]="Hospitalar (HSP)",VLOOKUP(VW_PREMIO_IV[[#This Row],[COBERTURA]],VALORES_IV_HSP[],VW_PREMIO_IV[[#This Row],[Col Valor]],1),"")</f>
        <v/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-1.699999999971169E-3</v>
      </c>
    </row>
    <row r="99" spans="1:29" hidden="1" x14ac:dyDescent="0.25">
      <c r="A99" s="6" t="s">
        <v>399</v>
      </c>
      <c r="B99" s="6" t="s">
        <v>205</v>
      </c>
      <c r="C99" s="6" t="s">
        <v>12</v>
      </c>
      <c r="D99" s="6" t="s">
        <v>224</v>
      </c>
      <c r="E99" s="4">
        <v>0</v>
      </c>
      <c r="F99" s="6" t="s">
        <v>400</v>
      </c>
      <c r="G99" s="6" t="s">
        <v>499</v>
      </c>
      <c r="H99" s="4">
        <v>2021</v>
      </c>
      <c r="I99" s="4">
        <v>1</v>
      </c>
      <c r="J99" s="6" t="s">
        <v>493</v>
      </c>
      <c r="K99" s="4">
        <v>2</v>
      </c>
      <c r="L99" s="6" t="s">
        <v>500</v>
      </c>
      <c r="M99" s="6" t="s">
        <v>501</v>
      </c>
      <c r="N99" s="6" t="s">
        <v>496</v>
      </c>
      <c r="O99" s="4">
        <v>3</v>
      </c>
      <c r="P99" s="6" t="s">
        <v>497</v>
      </c>
      <c r="Q99" s="4">
        <v>8</v>
      </c>
      <c r="R99" s="6" t="s">
        <v>502</v>
      </c>
      <c r="S99" s="4" t="b">
        <v>0</v>
      </c>
      <c r="T99" s="60">
        <v>1</v>
      </c>
      <c r="U99" s="60">
        <v>1</v>
      </c>
      <c r="V99" s="38">
        <v>1</v>
      </c>
      <c r="W99" s="35">
        <v>282.06</v>
      </c>
      <c r="X99" s="42">
        <f>VLOOKUP(VW_PREMIO_IV[[#This Row],[TIPO]],$AL$5:$AM$16,2,0)</f>
        <v>15</v>
      </c>
      <c r="Y99" s="35">
        <f>IF(VW_PREMIO_IV[[#This Row],[EQUIPE]]="Gerentes",VLOOKUP(VW_PREMIO_IV[[#This Row],[COBERTURA]],VALORES_IV_GER[],VW_PREMIO_IV[[#This Row],[Col Valor]],1),"")</f>
        <v>282.06169999999997</v>
      </c>
      <c r="Z99" s="35" t="str">
        <f>IF(VW_PREMIO_IV[[#This Row],[EQUIPE]]="Especialidade (ESP)",VLOOKUP(VW_PREMIO_IV[[#This Row],[COBERTURA]],VALORES_IV_ESP[],VW_PREMIO_IV[[#This Row],[Col Valor]],1),"")</f>
        <v/>
      </c>
      <c r="AA99" s="35" t="str">
        <f>IF(VW_PREMIO_IV[[#This Row],[EQUIPE]]="Hospitalar (HSP)",VLOOKUP(VW_PREMIO_IV[[#This Row],[COBERTURA]],VALORES_IV_HSP[],VW_PREMIO_IV[[#This Row],[Col Valor]],1),"")</f>
        <v/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-1.699999999971169E-3</v>
      </c>
    </row>
    <row r="100" spans="1:29" hidden="1" x14ac:dyDescent="0.25">
      <c r="A100" s="6" t="s">
        <v>399</v>
      </c>
      <c r="B100" s="6" t="s">
        <v>205</v>
      </c>
      <c r="C100" s="6" t="s">
        <v>17</v>
      </c>
      <c r="D100" s="6" t="s">
        <v>239</v>
      </c>
      <c r="E100" s="4">
        <v>0</v>
      </c>
      <c r="F100" s="6" t="s">
        <v>400</v>
      </c>
      <c r="G100" s="6" t="s">
        <v>499</v>
      </c>
      <c r="H100" s="4">
        <v>2021</v>
      </c>
      <c r="I100" s="4">
        <v>1</v>
      </c>
      <c r="J100" s="6" t="s">
        <v>493</v>
      </c>
      <c r="K100" s="4">
        <v>2</v>
      </c>
      <c r="L100" s="6" t="s">
        <v>500</v>
      </c>
      <c r="M100" s="6" t="s">
        <v>501</v>
      </c>
      <c r="N100" s="6" t="s">
        <v>496</v>
      </c>
      <c r="O100" s="4">
        <v>3</v>
      </c>
      <c r="P100" s="6" t="s">
        <v>497</v>
      </c>
      <c r="Q100" s="4">
        <v>8</v>
      </c>
      <c r="R100" s="6" t="s">
        <v>502</v>
      </c>
      <c r="S100" s="4" t="b">
        <v>0</v>
      </c>
      <c r="T100" s="60">
        <v>1</v>
      </c>
      <c r="U100" s="60">
        <v>1</v>
      </c>
      <c r="V100" s="38">
        <v>1</v>
      </c>
      <c r="W100" s="35">
        <v>282.06</v>
      </c>
      <c r="X100" s="42">
        <f>VLOOKUP(VW_PREMIO_IV[[#This Row],[TIPO]],$AL$5:$AM$16,2,0)</f>
        <v>15</v>
      </c>
      <c r="Y100" s="35">
        <f>IF(VW_PREMIO_IV[[#This Row],[EQUIPE]]="Gerentes",VLOOKUP(VW_PREMIO_IV[[#This Row],[COBERTURA]],VALORES_IV_GER[],VW_PREMIO_IV[[#This Row],[Col Valor]],1),"")</f>
        <v>282.06169999999997</v>
      </c>
      <c r="Z100" s="35" t="str">
        <f>IF(VW_PREMIO_IV[[#This Row],[EQUIPE]]="Especialidade (ESP)",VLOOKUP(VW_PREMIO_IV[[#This Row],[COBERTURA]],VALORES_IV_ESP[],VW_PREMIO_IV[[#This Row],[Col Valor]],1),"")</f>
        <v/>
      </c>
      <c r="AA100" s="35" t="str">
        <f>IF(VW_PREMIO_IV[[#This Row],[EQUIPE]]="Hospitalar (HSP)",VLOOKUP(VW_PREMIO_IV[[#This Row],[COBERTURA]],VALORES_IV_HSP[],VW_PREMIO_IV[[#This Row],[Col Valor]],1),"")</f>
        <v/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-1.699999999971169E-3</v>
      </c>
    </row>
    <row r="101" spans="1:29" hidden="1" x14ac:dyDescent="0.25">
      <c r="A101" s="6" t="s">
        <v>399</v>
      </c>
      <c r="B101" s="6" t="s">
        <v>205</v>
      </c>
      <c r="C101" s="6" t="s">
        <v>10</v>
      </c>
      <c r="D101" s="6" t="s">
        <v>221</v>
      </c>
      <c r="E101" s="4">
        <v>0</v>
      </c>
      <c r="F101" s="6" t="s">
        <v>400</v>
      </c>
      <c r="G101" s="6" t="s">
        <v>499</v>
      </c>
      <c r="H101" s="4">
        <v>2021</v>
      </c>
      <c r="I101" s="4">
        <v>1</v>
      </c>
      <c r="J101" s="6" t="s">
        <v>493</v>
      </c>
      <c r="K101" s="4">
        <v>2</v>
      </c>
      <c r="L101" s="6" t="s">
        <v>500</v>
      </c>
      <c r="M101" s="6" t="s">
        <v>501</v>
      </c>
      <c r="N101" s="6" t="s">
        <v>496</v>
      </c>
      <c r="O101" s="4">
        <v>3</v>
      </c>
      <c r="P101" s="6" t="s">
        <v>497</v>
      </c>
      <c r="Q101" s="4">
        <v>8</v>
      </c>
      <c r="R101" s="6" t="s">
        <v>502</v>
      </c>
      <c r="S101" s="4" t="b">
        <v>0</v>
      </c>
      <c r="T101" s="60">
        <v>1</v>
      </c>
      <c r="U101" s="60">
        <v>1</v>
      </c>
      <c r="V101" s="38">
        <v>1</v>
      </c>
      <c r="W101" s="35">
        <v>282.06</v>
      </c>
      <c r="X101" s="42">
        <f>VLOOKUP(VW_PREMIO_IV[[#This Row],[TIPO]],$AL$5:$AM$16,2,0)</f>
        <v>15</v>
      </c>
      <c r="Y101" s="35">
        <f>IF(VW_PREMIO_IV[[#This Row],[EQUIPE]]="Gerentes",VLOOKUP(VW_PREMIO_IV[[#This Row],[COBERTURA]],VALORES_IV_GER[],VW_PREMIO_IV[[#This Row],[Col Valor]],1),"")</f>
        <v>282.06169999999997</v>
      </c>
      <c r="Z101" s="35" t="str">
        <f>IF(VW_PREMIO_IV[[#This Row],[EQUIPE]]="Especialidade (ESP)",VLOOKUP(VW_PREMIO_IV[[#This Row],[COBERTURA]],VALORES_IV_ESP[],VW_PREMIO_IV[[#This Row],[Col Valor]],1),"")</f>
        <v/>
      </c>
      <c r="AA101" s="35" t="str">
        <f>IF(VW_PREMIO_IV[[#This Row],[EQUIPE]]="Hospitalar (HSP)",VLOOKUP(VW_PREMIO_IV[[#This Row],[COBERTURA]],VALORES_IV_HSP[],VW_PREMIO_IV[[#This Row],[Col Valor]],1),"")</f>
        <v/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-1.699999999971169E-3</v>
      </c>
    </row>
    <row r="102" spans="1:29" hidden="1" x14ac:dyDescent="0.25">
      <c r="A102" s="6" t="s">
        <v>399</v>
      </c>
      <c r="B102" s="6" t="s">
        <v>205</v>
      </c>
      <c r="C102" s="6" t="s">
        <v>12</v>
      </c>
      <c r="D102" s="6" t="s">
        <v>224</v>
      </c>
      <c r="E102" s="4">
        <v>0</v>
      </c>
      <c r="F102" s="6" t="s">
        <v>400</v>
      </c>
      <c r="G102" s="6" t="s">
        <v>503</v>
      </c>
      <c r="H102" s="4">
        <v>2021</v>
      </c>
      <c r="I102" s="4">
        <v>1</v>
      </c>
      <c r="J102" s="6" t="s">
        <v>493</v>
      </c>
      <c r="K102" s="4">
        <v>3</v>
      </c>
      <c r="L102" s="6" t="s">
        <v>504</v>
      </c>
      <c r="M102" s="6" t="s">
        <v>505</v>
      </c>
      <c r="N102" s="6" t="s">
        <v>496</v>
      </c>
      <c r="O102" s="4">
        <v>3</v>
      </c>
      <c r="P102" s="6" t="s">
        <v>497</v>
      </c>
      <c r="Q102" s="4">
        <v>9</v>
      </c>
      <c r="R102" s="6" t="s">
        <v>506</v>
      </c>
      <c r="S102" s="4" t="b">
        <v>0</v>
      </c>
      <c r="T102" s="60">
        <v>1</v>
      </c>
      <c r="U102" s="60">
        <v>1</v>
      </c>
      <c r="V102" s="38">
        <v>1</v>
      </c>
      <c r="W102" s="35">
        <v>282.06</v>
      </c>
      <c r="X102" s="42">
        <f>VLOOKUP(VW_PREMIO_IV[[#This Row],[TIPO]],$AL$5:$AM$16,2,0)</f>
        <v>15</v>
      </c>
      <c r="Y102" s="35">
        <f>IF(VW_PREMIO_IV[[#This Row],[EQUIPE]]="Gerentes",VLOOKUP(VW_PREMIO_IV[[#This Row],[COBERTURA]],VALORES_IV_GER[],VW_PREMIO_IV[[#This Row],[Col Valor]],1),"")</f>
        <v>282.06169999999997</v>
      </c>
      <c r="Z102" s="35" t="str">
        <f>IF(VW_PREMIO_IV[[#This Row],[EQUIPE]]="Especialidade (ESP)",VLOOKUP(VW_PREMIO_IV[[#This Row],[COBERTURA]],VALORES_IV_ESP[],VW_PREMIO_IV[[#This Row],[Col Valor]],1),"")</f>
        <v/>
      </c>
      <c r="AA102" s="35" t="str">
        <f>IF(VW_PREMIO_IV[[#This Row],[EQUIPE]]="Hospitalar (HSP)",VLOOKUP(VW_PREMIO_IV[[#This Row],[COBERTURA]],VALORES_IV_HSP[],VW_PREMIO_IV[[#This Row],[Col Valor]],1),"")</f>
        <v/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-1.699999999971169E-3</v>
      </c>
    </row>
    <row r="103" spans="1:29" hidden="1" x14ac:dyDescent="0.25">
      <c r="A103" s="6" t="s">
        <v>399</v>
      </c>
      <c r="B103" s="6" t="s">
        <v>205</v>
      </c>
      <c r="C103" s="6" t="s">
        <v>17</v>
      </c>
      <c r="D103" s="6" t="s">
        <v>239</v>
      </c>
      <c r="E103" s="4">
        <v>0</v>
      </c>
      <c r="F103" s="6" t="s">
        <v>400</v>
      </c>
      <c r="G103" s="6" t="s">
        <v>503</v>
      </c>
      <c r="H103" s="4">
        <v>2021</v>
      </c>
      <c r="I103" s="4">
        <v>1</v>
      </c>
      <c r="J103" s="6" t="s">
        <v>493</v>
      </c>
      <c r="K103" s="4">
        <v>3</v>
      </c>
      <c r="L103" s="6" t="s">
        <v>504</v>
      </c>
      <c r="M103" s="6" t="s">
        <v>505</v>
      </c>
      <c r="N103" s="6" t="s">
        <v>496</v>
      </c>
      <c r="O103" s="4">
        <v>3</v>
      </c>
      <c r="P103" s="6" t="s">
        <v>497</v>
      </c>
      <c r="Q103" s="4">
        <v>9</v>
      </c>
      <c r="R103" s="6" t="s">
        <v>506</v>
      </c>
      <c r="S103" s="4" t="b">
        <v>0</v>
      </c>
      <c r="T103" s="60">
        <v>1</v>
      </c>
      <c r="U103" s="60">
        <v>1</v>
      </c>
      <c r="V103" s="38">
        <v>1</v>
      </c>
      <c r="W103" s="35">
        <v>282.06</v>
      </c>
      <c r="X103" s="42">
        <f>VLOOKUP(VW_PREMIO_IV[[#This Row],[TIPO]],$AL$5:$AM$16,2,0)</f>
        <v>15</v>
      </c>
      <c r="Y103" s="35">
        <f>IF(VW_PREMIO_IV[[#This Row],[EQUIPE]]="Gerentes",VLOOKUP(VW_PREMIO_IV[[#This Row],[COBERTURA]],VALORES_IV_GER[],VW_PREMIO_IV[[#This Row],[Col Valor]],1),"")</f>
        <v>282.06169999999997</v>
      </c>
      <c r="Z103" s="35" t="str">
        <f>IF(VW_PREMIO_IV[[#This Row],[EQUIPE]]="Especialidade (ESP)",VLOOKUP(VW_PREMIO_IV[[#This Row],[COBERTURA]],VALORES_IV_ESP[],VW_PREMIO_IV[[#This Row],[Col Valor]],1),"")</f>
        <v/>
      </c>
      <c r="AA103" s="35" t="str">
        <f>IF(VW_PREMIO_IV[[#This Row],[EQUIPE]]="Hospitalar (HSP)",VLOOKUP(VW_PREMIO_IV[[#This Row],[COBERTURA]],VALORES_IV_HSP[],VW_PREMIO_IV[[#This Row],[Col Valor]],1),"")</f>
        <v/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-1.699999999971169E-3</v>
      </c>
    </row>
    <row r="104" spans="1:29" hidden="1" x14ac:dyDescent="0.25">
      <c r="A104" s="6" t="s">
        <v>399</v>
      </c>
      <c r="B104" s="6" t="s">
        <v>205</v>
      </c>
      <c r="C104" s="6" t="s">
        <v>10</v>
      </c>
      <c r="D104" s="6" t="s">
        <v>221</v>
      </c>
      <c r="E104" s="4">
        <v>0</v>
      </c>
      <c r="F104" s="6" t="s">
        <v>400</v>
      </c>
      <c r="G104" s="6" t="s">
        <v>503</v>
      </c>
      <c r="H104" s="4">
        <v>2021</v>
      </c>
      <c r="I104" s="4">
        <v>1</v>
      </c>
      <c r="J104" s="6" t="s">
        <v>493</v>
      </c>
      <c r="K104" s="4">
        <v>3</v>
      </c>
      <c r="L104" s="6" t="s">
        <v>504</v>
      </c>
      <c r="M104" s="6" t="s">
        <v>505</v>
      </c>
      <c r="N104" s="6" t="s">
        <v>496</v>
      </c>
      <c r="O104" s="4">
        <v>3</v>
      </c>
      <c r="P104" s="6" t="s">
        <v>497</v>
      </c>
      <c r="Q104" s="4">
        <v>9</v>
      </c>
      <c r="R104" s="6" t="s">
        <v>506</v>
      </c>
      <c r="S104" s="4" t="b">
        <v>0</v>
      </c>
      <c r="T104" s="60">
        <v>1</v>
      </c>
      <c r="U104" s="60">
        <v>1</v>
      </c>
      <c r="V104" s="38">
        <v>1</v>
      </c>
      <c r="W104" s="35">
        <v>282.06</v>
      </c>
      <c r="X104" s="42">
        <f>VLOOKUP(VW_PREMIO_IV[[#This Row],[TIPO]],$AL$5:$AM$16,2,0)</f>
        <v>15</v>
      </c>
      <c r="Y104" s="35">
        <f>IF(VW_PREMIO_IV[[#This Row],[EQUIPE]]="Gerentes",VLOOKUP(VW_PREMIO_IV[[#This Row],[COBERTURA]],VALORES_IV_GER[],VW_PREMIO_IV[[#This Row],[Col Valor]],1),"")</f>
        <v>282.06169999999997</v>
      </c>
      <c r="Z104" s="35" t="str">
        <f>IF(VW_PREMIO_IV[[#This Row],[EQUIPE]]="Especialidade (ESP)",VLOOKUP(VW_PREMIO_IV[[#This Row],[COBERTURA]],VALORES_IV_ESP[],VW_PREMIO_IV[[#This Row],[Col Valor]],1),"")</f>
        <v/>
      </c>
      <c r="AA104" s="35" t="str">
        <f>IF(VW_PREMIO_IV[[#This Row],[EQUIPE]]="Hospitalar (HSP)",VLOOKUP(VW_PREMIO_IV[[#This Row],[COBERTURA]],VALORES_IV_HSP[],VW_PREMIO_IV[[#This Row],[Col Valor]],1),"")</f>
        <v/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-1.699999999971169E-3</v>
      </c>
    </row>
    <row r="105" spans="1:29" hidden="1" x14ac:dyDescent="0.25">
      <c r="A105" s="6" t="s">
        <v>401</v>
      </c>
      <c r="B105" s="6" t="s">
        <v>348</v>
      </c>
      <c r="C105" s="6" t="s">
        <v>9</v>
      </c>
      <c r="D105" s="6" t="s">
        <v>220</v>
      </c>
      <c r="E105" s="4">
        <v>20</v>
      </c>
      <c r="F105" s="6" t="s">
        <v>222</v>
      </c>
      <c r="G105" s="6" t="s">
        <v>492</v>
      </c>
      <c r="H105" s="4">
        <v>2021</v>
      </c>
      <c r="I105" s="4">
        <v>1</v>
      </c>
      <c r="J105" s="6" t="s">
        <v>493</v>
      </c>
      <c r="K105" s="4">
        <v>1</v>
      </c>
      <c r="L105" s="6" t="s">
        <v>494</v>
      </c>
      <c r="M105" s="6" t="s">
        <v>495</v>
      </c>
      <c r="N105" s="6" t="s">
        <v>496</v>
      </c>
      <c r="O105" s="4">
        <v>3</v>
      </c>
      <c r="P105" s="6" t="s">
        <v>497</v>
      </c>
      <c r="Q105" s="4">
        <v>7</v>
      </c>
      <c r="R105" s="6" t="s">
        <v>498</v>
      </c>
      <c r="S105" s="4" t="b">
        <v>0</v>
      </c>
      <c r="T105" s="60">
        <v>3571329.6</v>
      </c>
      <c r="U105" s="60">
        <v>2608197.4300000002</v>
      </c>
      <c r="V105" s="38">
        <v>0.73</v>
      </c>
      <c r="W105" s="35">
        <v>0</v>
      </c>
      <c r="X105" s="42">
        <f>VLOOKUP(VW_PREMIO_IV[[#This Row],[TIPO]],$AL$5:$AM$16,2,0)</f>
        <v>9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0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0</v>
      </c>
    </row>
    <row r="106" spans="1:29" hidden="1" x14ac:dyDescent="0.25">
      <c r="A106" s="6" t="s">
        <v>401</v>
      </c>
      <c r="B106" s="6" t="s">
        <v>348</v>
      </c>
      <c r="C106" s="6" t="s">
        <v>11</v>
      </c>
      <c r="D106" s="6" t="s">
        <v>223</v>
      </c>
      <c r="E106" s="4">
        <v>20</v>
      </c>
      <c r="F106" s="6" t="s">
        <v>222</v>
      </c>
      <c r="G106" s="6" t="s">
        <v>492</v>
      </c>
      <c r="H106" s="4">
        <v>2021</v>
      </c>
      <c r="I106" s="4">
        <v>1</v>
      </c>
      <c r="J106" s="6" t="s">
        <v>493</v>
      </c>
      <c r="K106" s="4">
        <v>1</v>
      </c>
      <c r="L106" s="6" t="s">
        <v>494</v>
      </c>
      <c r="M106" s="6" t="s">
        <v>495</v>
      </c>
      <c r="N106" s="6" t="s">
        <v>496</v>
      </c>
      <c r="O106" s="4">
        <v>3</v>
      </c>
      <c r="P106" s="6" t="s">
        <v>497</v>
      </c>
      <c r="Q106" s="4">
        <v>7</v>
      </c>
      <c r="R106" s="6" t="s">
        <v>498</v>
      </c>
      <c r="S106" s="4" t="b">
        <v>0</v>
      </c>
      <c r="T106" s="60">
        <v>3571329.6</v>
      </c>
      <c r="U106" s="60">
        <v>2608197.4300000002</v>
      </c>
      <c r="V106" s="38">
        <v>0.73</v>
      </c>
      <c r="W106" s="35">
        <v>0</v>
      </c>
      <c r="X106" s="42">
        <f>VLOOKUP(VW_PREMIO_IV[[#This Row],[TIPO]],$AL$5:$AM$16,2,0)</f>
        <v>9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0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0</v>
      </c>
    </row>
    <row r="107" spans="1:29" hidden="1" x14ac:dyDescent="0.25">
      <c r="A107" s="6" t="s">
        <v>401</v>
      </c>
      <c r="B107" s="6" t="s">
        <v>348</v>
      </c>
      <c r="C107" s="6" t="s">
        <v>13</v>
      </c>
      <c r="D107" s="6" t="s">
        <v>225</v>
      </c>
      <c r="E107" s="4">
        <v>20</v>
      </c>
      <c r="F107" s="6" t="s">
        <v>222</v>
      </c>
      <c r="G107" s="6" t="s">
        <v>492</v>
      </c>
      <c r="H107" s="4">
        <v>2021</v>
      </c>
      <c r="I107" s="4">
        <v>1</v>
      </c>
      <c r="J107" s="6" t="s">
        <v>493</v>
      </c>
      <c r="K107" s="4">
        <v>1</v>
      </c>
      <c r="L107" s="6" t="s">
        <v>494</v>
      </c>
      <c r="M107" s="6" t="s">
        <v>495</v>
      </c>
      <c r="N107" s="6" t="s">
        <v>496</v>
      </c>
      <c r="O107" s="4">
        <v>3</v>
      </c>
      <c r="P107" s="6" t="s">
        <v>497</v>
      </c>
      <c r="Q107" s="4">
        <v>7</v>
      </c>
      <c r="R107" s="6" t="s">
        <v>498</v>
      </c>
      <c r="S107" s="4" t="b">
        <v>0</v>
      </c>
      <c r="T107" s="60">
        <v>3571329.6</v>
      </c>
      <c r="U107" s="60">
        <v>2608197.4300000002</v>
      </c>
      <c r="V107" s="38">
        <v>0.73</v>
      </c>
      <c r="W107" s="35">
        <v>0</v>
      </c>
      <c r="X107" s="42">
        <f>VLOOKUP(VW_PREMIO_IV[[#This Row],[TIPO]],$AL$5:$AM$16,2,0)</f>
        <v>9</v>
      </c>
      <c r="Y107" s="35" t="str">
        <f>IF(VW_PREMIO_IV[[#This Row],[EQUIPE]]="Gerentes",VLOOKUP(VW_PREMIO_IV[[#This Row],[COBERTURA]],VALORES_IV_GER[],VW_PREMIO_IV[[#This Row],[Col Valor]],1),"")</f>
        <v/>
      </c>
      <c r="Z107" s="35" t="str">
        <f>IF(VW_PREMIO_IV[[#This Row],[EQUIPE]]="Especialidade (ESP)",VLOOKUP(VW_PREMIO_IV[[#This Row],[COBERTURA]],VALORES_IV_ESP[],VW_PREMIO_IV[[#This Row],[Col Valor]],1),"")</f>
        <v/>
      </c>
      <c r="AA107" s="35">
        <f>IF(VW_PREMIO_IV[[#This Row],[EQUIPE]]="Hospitalar (HSP)",VLOOKUP(VW_PREMIO_IV[[#This Row],[COBERTURA]],VALORES_IV_HSP[],VW_PREMIO_IV[[#This Row],[Col Valor]],1),"")</f>
        <v>0</v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0</v>
      </c>
    </row>
    <row r="108" spans="1:29" hidden="1" x14ac:dyDescent="0.25">
      <c r="A108" s="6" t="s">
        <v>401</v>
      </c>
      <c r="B108" s="6" t="s">
        <v>348</v>
      </c>
      <c r="C108" s="6" t="s">
        <v>28</v>
      </c>
      <c r="D108" s="6" t="s">
        <v>226</v>
      </c>
      <c r="E108" s="4">
        <v>10</v>
      </c>
      <c r="F108" s="6" t="s">
        <v>227</v>
      </c>
      <c r="G108" s="6" t="s">
        <v>492</v>
      </c>
      <c r="H108" s="4">
        <v>2021</v>
      </c>
      <c r="I108" s="4">
        <v>1</v>
      </c>
      <c r="J108" s="6" t="s">
        <v>493</v>
      </c>
      <c r="K108" s="4">
        <v>1</v>
      </c>
      <c r="L108" s="6" t="s">
        <v>494</v>
      </c>
      <c r="M108" s="6" t="s">
        <v>495</v>
      </c>
      <c r="N108" s="6" t="s">
        <v>496</v>
      </c>
      <c r="O108" s="4">
        <v>3</v>
      </c>
      <c r="P108" s="6" t="s">
        <v>497</v>
      </c>
      <c r="Q108" s="4">
        <v>7</v>
      </c>
      <c r="R108" s="6" t="s">
        <v>498</v>
      </c>
      <c r="S108" s="4" t="b">
        <v>0</v>
      </c>
      <c r="T108" s="60">
        <v>3571329.6</v>
      </c>
      <c r="U108" s="60">
        <v>2608197.4300000002</v>
      </c>
      <c r="V108" s="38">
        <v>0.73</v>
      </c>
      <c r="W108" s="35">
        <v>0</v>
      </c>
      <c r="X108" s="42">
        <f>VLOOKUP(VW_PREMIO_IV[[#This Row],[TIPO]],$AL$5:$AM$16,2,0)</f>
        <v>9</v>
      </c>
      <c r="Y108" s="35" t="str">
        <f>IF(VW_PREMIO_IV[[#This Row],[EQUIPE]]="Gerentes",VLOOKUP(VW_PREMIO_IV[[#This Row],[COBERTURA]],VALORES_IV_GER[],VW_PREMIO_IV[[#This Row],[Col Valor]],1),"")</f>
        <v/>
      </c>
      <c r="Z108" s="35">
        <f>IF(VW_PREMIO_IV[[#This Row],[EQUIPE]]="Especialidade (ESP)",VLOOKUP(VW_PREMIO_IV[[#This Row],[COBERTURA]],VALORES_IV_ESP[],VW_PREMIO_IV[[#This Row],[Col Valor]],1),"")</f>
        <v>0</v>
      </c>
      <c r="AA108" s="35" t="str">
        <f>IF(VW_PREMIO_IV[[#This Row],[EQUIPE]]="Hospitalar (HSP)",VLOOKUP(VW_PREMIO_IV[[#This Row],[COBERTURA]],VALORES_IV_HSP[],VW_PREMIO_IV[[#This Row],[Col Valor]],1),"")</f>
        <v/>
      </c>
      <c r="AB108" s="35" t="str">
        <f>IF(VW_PREMIO_IV[[#This Row],[EQUIPE]]="Misto (EMH)",VLOOKUP(VW_PREMIO_IV[[#This Row],[COBERTURA]],VALORES_IV_EMH[],VW_PREMIO_IV[[#This Row],[Col Valor]],1),"")</f>
        <v/>
      </c>
      <c r="AC108" s="35">
        <f>VW_PREMIO_IV[[#This Row],[PREMIO]]-SUM(VW_PREMIO_IV[[#This Row],[Check Gerente]:[Check EMH]])</f>
        <v>0</v>
      </c>
    </row>
    <row r="109" spans="1:29" hidden="1" x14ac:dyDescent="0.25">
      <c r="A109" s="6" t="s">
        <v>401</v>
      </c>
      <c r="B109" s="6" t="s">
        <v>348</v>
      </c>
      <c r="C109" s="6" t="s">
        <v>29</v>
      </c>
      <c r="D109" s="6" t="s">
        <v>228</v>
      </c>
      <c r="E109" s="4">
        <v>30</v>
      </c>
      <c r="F109" s="6" t="s">
        <v>229</v>
      </c>
      <c r="G109" s="6" t="s">
        <v>492</v>
      </c>
      <c r="H109" s="4">
        <v>2021</v>
      </c>
      <c r="I109" s="4">
        <v>1</v>
      </c>
      <c r="J109" s="6" t="s">
        <v>493</v>
      </c>
      <c r="K109" s="4">
        <v>1</v>
      </c>
      <c r="L109" s="6" t="s">
        <v>494</v>
      </c>
      <c r="M109" s="6" t="s">
        <v>495</v>
      </c>
      <c r="N109" s="6" t="s">
        <v>496</v>
      </c>
      <c r="O109" s="4">
        <v>3</v>
      </c>
      <c r="P109" s="6" t="s">
        <v>497</v>
      </c>
      <c r="Q109" s="4">
        <v>7</v>
      </c>
      <c r="R109" s="6" t="s">
        <v>498</v>
      </c>
      <c r="S109" s="4" t="b">
        <v>0</v>
      </c>
      <c r="T109" s="60">
        <v>3571329.6</v>
      </c>
      <c r="U109" s="60">
        <v>2608197.4300000002</v>
      </c>
      <c r="V109" s="38">
        <v>0.73</v>
      </c>
      <c r="W109" s="35">
        <v>0</v>
      </c>
      <c r="X109" s="42">
        <f>VLOOKUP(VW_PREMIO_IV[[#This Row],[TIPO]],$AL$5:$AM$16,2,0)</f>
        <v>9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 t="str">
        <f>IF(VW_PREMIO_IV[[#This Row],[EQUIPE]]="Hospitalar (HSP)",VLOOKUP(VW_PREMIO_IV[[#This Row],[COBERTURA]],VALORES_IV_HSP[],VW_PREMIO_IV[[#This Row],[Col Valor]],1),"")</f>
        <v/>
      </c>
      <c r="AB109" s="35">
        <f>IF(VW_PREMIO_IV[[#This Row],[EQUIPE]]="Misto (EMH)",VLOOKUP(VW_PREMIO_IV[[#This Row],[COBERTURA]],VALORES_IV_EMH[],VW_PREMIO_IV[[#This Row],[Col Valor]],1),"")</f>
        <v>0</v>
      </c>
      <c r="AC109" s="35">
        <f>VW_PREMIO_IV[[#This Row],[PREMIO]]-SUM(VW_PREMIO_IV[[#This Row],[Check Gerente]:[Check EMH]])</f>
        <v>0</v>
      </c>
    </row>
    <row r="110" spans="1:29" hidden="1" x14ac:dyDescent="0.25">
      <c r="A110" s="6" t="s">
        <v>401</v>
      </c>
      <c r="B110" s="6" t="s">
        <v>348</v>
      </c>
      <c r="C110" s="6" t="s">
        <v>30</v>
      </c>
      <c r="D110" s="6" t="s">
        <v>234</v>
      </c>
      <c r="E110" s="4">
        <v>10</v>
      </c>
      <c r="F110" s="6" t="s">
        <v>227</v>
      </c>
      <c r="G110" s="6" t="s">
        <v>492</v>
      </c>
      <c r="H110" s="4">
        <v>2021</v>
      </c>
      <c r="I110" s="4">
        <v>1</v>
      </c>
      <c r="J110" s="6" t="s">
        <v>493</v>
      </c>
      <c r="K110" s="4">
        <v>1</v>
      </c>
      <c r="L110" s="6" t="s">
        <v>494</v>
      </c>
      <c r="M110" s="6" t="s">
        <v>495</v>
      </c>
      <c r="N110" s="6" t="s">
        <v>496</v>
      </c>
      <c r="O110" s="4">
        <v>3</v>
      </c>
      <c r="P110" s="6" t="s">
        <v>497</v>
      </c>
      <c r="Q110" s="4">
        <v>7</v>
      </c>
      <c r="R110" s="6" t="s">
        <v>498</v>
      </c>
      <c r="S110" s="4" t="b">
        <v>0</v>
      </c>
      <c r="T110" s="60">
        <v>3571329.6</v>
      </c>
      <c r="U110" s="60">
        <v>2608197.4300000002</v>
      </c>
      <c r="V110" s="38">
        <v>0.73</v>
      </c>
      <c r="W110" s="35">
        <v>0</v>
      </c>
      <c r="X110" s="42">
        <f>VLOOKUP(VW_PREMIO_IV[[#This Row],[TIPO]],$AL$5:$AM$16,2,0)</f>
        <v>9</v>
      </c>
      <c r="Y110" s="35" t="str">
        <f>IF(VW_PREMIO_IV[[#This Row],[EQUIPE]]="Gerentes",VLOOKUP(VW_PREMIO_IV[[#This Row],[COBERTURA]],VALORES_IV_GER[],VW_PREMIO_IV[[#This Row],[Col Valor]],1),"")</f>
        <v/>
      </c>
      <c r="Z110" s="35">
        <f>IF(VW_PREMIO_IV[[#This Row],[EQUIPE]]="Especialidade (ESP)",VLOOKUP(VW_PREMIO_IV[[#This Row],[COBERTURA]],VALORES_IV_ESP[],VW_PREMIO_IV[[#This Row],[Col Valor]],1),"")</f>
        <v>0</v>
      </c>
      <c r="AA110" s="35" t="str">
        <f>IF(VW_PREMIO_IV[[#This Row],[EQUIPE]]="Hospitalar (HSP)",VLOOKUP(VW_PREMIO_IV[[#This Row],[COBERTURA]],VALORES_IV_HSP[],VW_PREMIO_IV[[#This Row],[Col Valor]],1),"")</f>
        <v/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0</v>
      </c>
    </row>
    <row r="111" spans="1:29" hidden="1" x14ac:dyDescent="0.25">
      <c r="A111" s="6" t="s">
        <v>401</v>
      </c>
      <c r="B111" s="6" t="s">
        <v>348</v>
      </c>
      <c r="C111" s="6" t="s">
        <v>14</v>
      </c>
      <c r="D111" s="6" t="s">
        <v>235</v>
      </c>
      <c r="E111" s="4">
        <v>20</v>
      </c>
      <c r="F111" s="6" t="s">
        <v>222</v>
      </c>
      <c r="G111" s="6" t="s">
        <v>492</v>
      </c>
      <c r="H111" s="4">
        <v>2021</v>
      </c>
      <c r="I111" s="4">
        <v>1</v>
      </c>
      <c r="J111" s="6" t="s">
        <v>493</v>
      </c>
      <c r="K111" s="4">
        <v>1</v>
      </c>
      <c r="L111" s="6" t="s">
        <v>494</v>
      </c>
      <c r="M111" s="6" t="s">
        <v>495</v>
      </c>
      <c r="N111" s="6" t="s">
        <v>496</v>
      </c>
      <c r="O111" s="4">
        <v>3</v>
      </c>
      <c r="P111" s="6" t="s">
        <v>497</v>
      </c>
      <c r="Q111" s="4">
        <v>7</v>
      </c>
      <c r="R111" s="6" t="s">
        <v>498</v>
      </c>
      <c r="S111" s="4" t="b">
        <v>0</v>
      </c>
      <c r="T111" s="60">
        <v>3571329.6</v>
      </c>
      <c r="U111" s="60">
        <v>2608197.4300000002</v>
      </c>
      <c r="V111" s="38">
        <v>0.73</v>
      </c>
      <c r="W111" s="35">
        <v>0</v>
      </c>
      <c r="X111" s="42">
        <f>VLOOKUP(VW_PREMIO_IV[[#This Row],[TIPO]],$AL$5:$AM$16,2,0)</f>
        <v>9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0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0</v>
      </c>
    </row>
    <row r="112" spans="1:29" hidden="1" x14ac:dyDescent="0.25">
      <c r="A112" s="6" t="s">
        <v>401</v>
      </c>
      <c r="B112" s="6" t="s">
        <v>348</v>
      </c>
      <c r="C112" s="6" t="s">
        <v>15</v>
      </c>
      <c r="D112" s="6" t="s">
        <v>236</v>
      </c>
      <c r="E112" s="4">
        <v>30</v>
      </c>
      <c r="F112" s="6" t="s">
        <v>229</v>
      </c>
      <c r="G112" s="6" t="s">
        <v>492</v>
      </c>
      <c r="H112" s="4">
        <v>2021</v>
      </c>
      <c r="I112" s="4">
        <v>1</v>
      </c>
      <c r="J112" s="6" t="s">
        <v>493</v>
      </c>
      <c r="K112" s="4">
        <v>1</v>
      </c>
      <c r="L112" s="6" t="s">
        <v>494</v>
      </c>
      <c r="M112" s="6" t="s">
        <v>495</v>
      </c>
      <c r="N112" s="6" t="s">
        <v>496</v>
      </c>
      <c r="O112" s="4">
        <v>3</v>
      </c>
      <c r="P112" s="6" t="s">
        <v>497</v>
      </c>
      <c r="Q112" s="4">
        <v>7</v>
      </c>
      <c r="R112" s="6" t="s">
        <v>498</v>
      </c>
      <c r="S112" s="4" t="b">
        <v>0</v>
      </c>
      <c r="T112" s="60">
        <v>3571329.6</v>
      </c>
      <c r="U112" s="60">
        <v>2608197.4300000002</v>
      </c>
      <c r="V112" s="38">
        <v>0.73</v>
      </c>
      <c r="W112" s="35">
        <v>0</v>
      </c>
      <c r="X112" s="42">
        <f>VLOOKUP(VW_PREMIO_IV[[#This Row],[TIPO]],$AL$5:$AM$16,2,0)</f>
        <v>9</v>
      </c>
      <c r="Y112" s="35" t="str">
        <f>IF(VW_PREMIO_IV[[#This Row],[EQUIPE]]="Gerentes",VLOOKUP(VW_PREMIO_IV[[#This Row],[COBERTURA]],VALORES_IV_GER[],VW_PREMIO_IV[[#This Row],[Col Valor]],1),"")</f>
        <v/>
      </c>
      <c r="Z112" s="35" t="str">
        <f>IF(VW_PREMIO_IV[[#This Row],[EQUIPE]]="Especialidade (ESP)",VLOOKUP(VW_PREMIO_IV[[#This Row],[COBERTURA]],VALORES_IV_ESP[],VW_PREMIO_IV[[#This Row],[Col Valor]],1),"")</f>
        <v/>
      </c>
      <c r="AA112" s="35" t="str">
        <f>IF(VW_PREMIO_IV[[#This Row],[EQUIPE]]="Hospitalar (HSP)",VLOOKUP(VW_PREMIO_IV[[#This Row],[COBERTURA]],VALORES_IV_HSP[],VW_PREMIO_IV[[#This Row],[Col Valor]],1),"")</f>
        <v/>
      </c>
      <c r="AB112" s="35">
        <f>IF(VW_PREMIO_IV[[#This Row],[EQUIPE]]="Misto (EMH)",VLOOKUP(VW_PREMIO_IV[[#This Row],[COBERTURA]],VALORES_IV_EMH[],VW_PREMIO_IV[[#This Row],[Col Valor]],1),"")</f>
        <v>0</v>
      </c>
      <c r="AC112" s="35">
        <f>VW_PREMIO_IV[[#This Row],[PREMIO]]-SUM(VW_PREMIO_IV[[#This Row],[Check Gerente]:[Check EMH]])</f>
        <v>0</v>
      </c>
    </row>
    <row r="113" spans="1:29" hidden="1" x14ac:dyDescent="0.25">
      <c r="A113" s="6" t="s">
        <v>401</v>
      </c>
      <c r="B113" s="6" t="s">
        <v>348</v>
      </c>
      <c r="C113" s="6" t="s">
        <v>31</v>
      </c>
      <c r="D113" s="6" t="s">
        <v>237</v>
      </c>
      <c r="E113" s="4">
        <v>10</v>
      </c>
      <c r="F113" s="6" t="s">
        <v>227</v>
      </c>
      <c r="G113" s="6" t="s">
        <v>492</v>
      </c>
      <c r="H113" s="4">
        <v>2021</v>
      </c>
      <c r="I113" s="4">
        <v>1</v>
      </c>
      <c r="J113" s="6" t="s">
        <v>493</v>
      </c>
      <c r="K113" s="4">
        <v>1</v>
      </c>
      <c r="L113" s="6" t="s">
        <v>494</v>
      </c>
      <c r="M113" s="6" t="s">
        <v>495</v>
      </c>
      <c r="N113" s="6" t="s">
        <v>496</v>
      </c>
      <c r="O113" s="4">
        <v>3</v>
      </c>
      <c r="P113" s="6" t="s">
        <v>497</v>
      </c>
      <c r="Q113" s="4">
        <v>7</v>
      </c>
      <c r="R113" s="6" t="s">
        <v>498</v>
      </c>
      <c r="S113" s="4" t="b">
        <v>0</v>
      </c>
      <c r="T113" s="60">
        <v>3571329.6</v>
      </c>
      <c r="U113" s="60">
        <v>2608197.4300000002</v>
      </c>
      <c r="V113" s="38">
        <v>0.73</v>
      </c>
      <c r="W113" s="35">
        <v>0</v>
      </c>
      <c r="X113" s="42">
        <f>VLOOKUP(VW_PREMIO_IV[[#This Row],[TIPO]],$AL$5:$AM$16,2,0)</f>
        <v>9</v>
      </c>
      <c r="Y113" s="35" t="str">
        <f>IF(VW_PREMIO_IV[[#This Row],[EQUIPE]]="Gerentes",VLOOKUP(VW_PREMIO_IV[[#This Row],[COBERTURA]],VALORES_IV_GER[],VW_PREMIO_IV[[#This Row],[Col Valor]],1),"")</f>
        <v/>
      </c>
      <c r="Z113" s="35">
        <f>IF(VW_PREMIO_IV[[#This Row],[EQUIPE]]="Especialidade (ESP)",VLOOKUP(VW_PREMIO_IV[[#This Row],[COBERTURA]],VALORES_IV_ESP[],VW_PREMIO_IV[[#This Row],[Col Valor]],1),"")</f>
        <v>0</v>
      </c>
      <c r="AA113" s="35" t="str">
        <f>IF(VW_PREMIO_IV[[#This Row],[EQUIPE]]="Hospitalar (HSP)",VLOOKUP(VW_PREMIO_IV[[#This Row],[COBERTURA]],VALORES_IV_HSP[],VW_PREMIO_IV[[#This Row],[Col Valor]],1),"")</f>
        <v/>
      </c>
      <c r="AB113" s="35" t="str">
        <f>IF(VW_PREMIO_IV[[#This Row],[EQUIPE]]="Misto (EMH)",VLOOKUP(VW_PREMIO_IV[[#This Row],[COBERTURA]],VALORES_IV_EMH[],VW_PREMIO_IV[[#This Row],[Col Valor]],1),"")</f>
        <v/>
      </c>
      <c r="AC113" s="35">
        <f>VW_PREMIO_IV[[#This Row],[PREMIO]]-SUM(VW_PREMIO_IV[[#This Row],[Check Gerente]:[Check EMH]])</f>
        <v>0</v>
      </c>
    </row>
    <row r="114" spans="1:29" hidden="1" x14ac:dyDescent="0.25">
      <c r="A114" s="6" t="s">
        <v>401</v>
      </c>
      <c r="B114" s="6" t="s">
        <v>348</v>
      </c>
      <c r="C114" s="6" t="s">
        <v>16</v>
      </c>
      <c r="D114" s="6" t="s">
        <v>238</v>
      </c>
      <c r="E114" s="4">
        <v>20</v>
      </c>
      <c r="F114" s="6" t="s">
        <v>222</v>
      </c>
      <c r="G114" s="6" t="s">
        <v>492</v>
      </c>
      <c r="H114" s="4">
        <v>2021</v>
      </c>
      <c r="I114" s="4">
        <v>1</v>
      </c>
      <c r="J114" s="6" t="s">
        <v>493</v>
      </c>
      <c r="K114" s="4">
        <v>1</v>
      </c>
      <c r="L114" s="6" t="s">
        <v>494</v>
      </c>
      <c r="M114" s="6" t="s">
        <v>495</v>
      </c>
      <c r="N114" s="6" t="s">
        <v>496</v>
      </c>
      <c r="O114" s="4">
        <v>3</v>
      </c>
      <c r="P114" s="6" t="s">
        <v>497</v>
      </c>
      <c r="Q114" s="4">
        <v>7</v>
      </c>
      <c r="R114" s="6" t="s">
        <v>498</v>
      </c>
      <c r="S114" s="4" t="b">
        <v>0</v>
      </c>
      <c r="T114" s="60">
        <v>3571329.6</v>
      </c>
      <c r="U114" s="60">
        <v>2608197.4300000002</v>
      </c>
      <c r="V114" s="38">
        <v>0.73</v>
      </c>
      <c r="W114" s="35">
        <v>0</v>
      </c>
      <c r="X114" s="42">
        <f>VLOOKUP(VW_PREMIO_IV[[#This Row],[TIPO]],$AL$5:$AM$16,2,0)</f>
        <v>9</v>
      </c>
      <c r="Y114" s="35" t="str">
        <f>IF(VW_PREMIO_IV[[#This Row],[EQUIPE]]="Gerentes",VLOOKUP(VW_PREMIO_IV[[#This Row],[COBERTURA]],VALORES_IV_GER[],VW_PREMIO_IV[[#This Row],[Col Valor]],1),"")</f>
        <v/>
      </c>
      <c r="Z114" s="35" t="str">
        <f>IF(VW_PREMIO_IV[[#This Row],[EQUIPE]]="Especialidade (ESP)",VLOOKUP(VW_PREMIO_IV[[#This Row],[COBERTURA]],VALORES_IV_ESP[],VW_PREMIO_IV[[#This Row],[Col Valor]],1),"")</f>
        <v/>
      </c>
      <c r="AA114" s="35">
        <f>IF(VW_PREMIO_IV[[#This Row],[EQUIPE]]="Hospitalar (HSP)",VLOOKUP(VW_PREMIO_IV[[#This Row],[COBERTURA]],VALORES_IV_HSP[],VW_PREMIO_IV[[#This Row],[Col Valor]],1),"")</f>
        <v>0</v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0</v>
      </c>
    </row>
    <row r="115" spans="1:29" hidden="1" x14ac:dyDescent="0.25">
      <c r="A115" s="6" t="s">
        <v>401</v>
      </c>
      <c r="B115" s="6" t="s">
        <v>348</v>
      </c>
      <c r="C115" s="6" t="s">
        <v>18</v>
      </c>
      <c r="D115" s="6" t="s">
        <v>240</v>
      </c>
      <c r="E115" s="4">
        <v>20</v>
      </c>
      <c r="F115" s="6" t="s">
        <v>222</v>
      </c>
      <c r="G115" s="6" t="s">
        <v>492</v>
      </c>
      <c r="H115" s="4">
        <v>2021</v>
      </c>
      <c r="I115" s="4">
        <v>1</v>
      </c>
      <c r="J115" s="6" t="s">
        <v>493</v>
      </c>
      <c r="K115" s="4">
        <v>1</v>
      </c>
      <c r="L115" s="6" t="s">
        <v>494</v>
      </c>
      <c r="M115" s="6" t="s">
        <v>495</v>
      </c>
      <c r="N115" s="6" t="s">
        <v>496</v>
      </c>
      <c r="O115" s="4">
        <v>3</v>
      </c>
      <c r="P115" s="6" t="s">
        <v>497</v>
      </c>
      <c r="Q115" s="4">
        <v>7</v>
      </c>
      <c r="R115" s="6" t="s">
        <v>498</v>
      </c>
      <c r="S115" s="4" t="b">
        <v>0</v>
      </c>
      <c r="T115" s="60">
        <v>3571329.6</v>
      </c>
      <c r="U115" s="60">
        <v>2608197.4300000002</v>
      </c>
      <c r="V115" s="38">
        <v>0.73</v>
      </c>
      <c r="W115" s="35">
        <v>0</v>
      </c>
      <c r="X115" s="42">
        <f>VLOOKUP(VW_PREMIO_IV[[#This Row],[TIPO]],$AL$5:$AM$16,2,0)</f>
        <v>9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>
        <f>IF(VW_PREMIO_IV[[#This Row],[EQUIPE]]="Hospitalar (HSP)",VLOOKUP(VW_PREMIO_IV[[#This Row],[COBERTURA]],VALORES_IV_HSP[],VW_PREMIO_IV[[#This Row],[Col Valor]],1),"")</f>
        <v>0</v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0</v>
      </c>
    </row>
    <row r="116" spans="1:29" hidden="1" x14ac:dyDescent="0.25">
      <c r="A116" s="6" t="s">
        <v>401</v>
      </c>
      <c r="B116" s="6" t="s">
        <v>348</v>
      </c>
      <c r="C116" s="6" t="s">
        <v>19</v>
      </c>
      <c r="D116" s="6" t="s">
        <v>241</v>
      </c>
      <c r="E116" s="4">
        <v>20</v>
      </c>
      <c r="F116" s="6" t="s">
        <v>222</v>
      </c>
      <c r="G116" s="6" t="s">
        <v>492</v>
      </c>
      <c r="H116" s="4">
        <v>2021</v>
      </c>
      <c r="I116" s="4">
        <v>1</v>
      </c>
      <c r="J116" s="6" t="s">
        <v>493</v>
      </c>
      <c r="K116" s="4">
        <v>1</v>
      </c>
      <c r="L116" s="6" t="s">
        <v>494</v>
      </c>
      <c r="M116" s="6" t="s">
        <v>495</v>
      </c>
      <c r="N116" s="6" t="s">
        <v>496</v>
      </c>
      <c r="O116" s="4">
        <v>3</v>
      </c>
      <c r="P116" s="6" t="s">
        <v>497</v>
      </c>
      <c r="Q116" s="4">
        <v>7</v>
      </c>
      <c r="R116" s="6" t="s">
        <v>498</v>
      </c>
      <c r="S116" s="4" t="b">
        <v>0</v>
      </c>
      <c r="T116" s="60">
        <v>3571329.6</v>
      </c>
      <c r="U116" s="60">
        <v>2608197.4300000002</v>
      </c>
      <c r="V116" s="38">
        <v>0.73</v>
      </c>
      <c r="W116" s="35">
        <v>0</v>
      </c>
      <c r="X116" s="42">
        <f>VLOOKUP(VW_PREMIO_IV[[#This Row],[TIPO]],$AL$5:$AM$16,2,0)</f>
        <v>9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>
        <f>IF(VW_PREMIO_IV[[#This Row],[EQUIPE]]="Hospitalar (HSP)",VLOOKUP(VW_PREMIO_IV[[#This Row],[COBERTURA]],VALORES_IV_HSP[],VW_PREMIO_IV[[#This Row],[Col Valor]],1),"")</f>
        <v>0</v>
      </c>
      <c r="AB116" s="35" t="str">
        <f>IF(VW_PREMIO_IV[[#This Row],[EQUIPE]]="Misto (EMH)",VLOOKUP(VW_PREMIO_IV[[#This Row],[COBERTURA]],VALORES_IV_EMH[],VW_PREMIO_IV[[#This Row],[Col Valor]],1),"")</f>
        <v/>
      </c>
      <c r="AC116" s="35">
        <f>VW_PREMIO_IV[[#This Row],[PREMIO]]-SUM(VW_PREMIO_IV[[#This Row],[Check Gerente]:[Check EMH]])</f>
        <v>0</v>
      </c>
    </row>
    <row r="117" spans="1:29" hidden="1" x14ac:dyDescent="0.25">
      <c r="A117" s="6" t="s">
        <v>401</v>
      </c>
      <c r="B117" s="6" t="s">
        <v>348</v>
      </c>
      <c r="C117" s="6" t="s">
        <v>20</v>
      </c>
      <c r="D117" s="6" t="s">
        <v>242</v>
      </c>
      <c r="E117" s="4">
        <v>20</v>
      </c>
      <c r="F117" s="6" t="s">
        <v>222</v>
      </c>
      <c r="G117" s="6" t="s">
        <v>492</v>
      </c>
      <c r="H117" s="4">
        <v>2021</v>
      </c>
      <c r="I117" s="4">
        <v>1</v>
      </c>
      <c r="J117" s="6" t="s">
        <v>493</v>
      </c>
      <c r="K117" s="4">
        <v>1</v>
      </c>
      <c r="L117" s="6" t="s">
        <v>494</v>
      </c>
      <c r="M117" s="6" t="s">
        <v>495</v>
      </c>
      <c r="N117" s="6" t="s">
        <v>496</v>
      </c>
      <c r="O117" s="4">
        <v>3</v>
      </c>
      <c r="P117" s="6" t="s">
        <v>497</v>
      </c>
      <c r="Q117" s="4">
        <v>7</v>
      </c>
      <c r="R117" s="6" t="s">
        <v>498</v>
      </c>
      <c r="S117" s="4" t="b">
        <v>0</v>
      </c>
      <c r="T117" s="60">
        <v>3571329.6</v>
      </c>
      <c r="U117" s="60">
        <v>2608197.4300000002</v>
      </c>
      <c r="V117" s="38">
        <v>0.73</v>
      </c>
      <c r="W117" s="35">
        <v>0</v>
      </c>
      <c r="X117" s="42">
        <f>VLOOKUP(VW_PREMIO_IV[[#This Row],[TIPO]],$AL$5:$AM$16,2,0)</f>
        <v>9</v>
      </c>
      <c r="Y117" s="35" t="str">
        <f>IF(VW_PREMIO_IV[[#This Row],[EQUIPE]]="Gerentes",VLOOKUP(VW_PREMIO_IV[[#This Row],[COBERTURA]],VALORES_IV_GER[],VW_PREMIO_IV[[#This Row],[Col Valor]],1),"")</f>
        <v/>
      </c>
      <c r="Z117" s="35" t="str">
        <f>IF(VW_PREMIO_IV[[#This Row],[EQUIPE]]="Especialidade (ESP)",VLOOKUP(VW_PREMIO_IV[[#This Row],[COBERTURA]],VALORES_IV_ESP[],VW_PREMIO_IV[[#This Row],[Col Valor]],1),"")</f>
        <v/>
      </c>
      <c r="AA117" s="35">
        <f>IF(VW_PREMIO_IV[[#This Row],[EQUIPE]]="Hospitalar (HSP)",VLOOKUP(VW_PREMIO_IV[[#This Row],[COBERTURA]],VALORES_IV_HSP[],VW_PREMIO_IV[[#This Row],[Col Valor]],1),"")</f>
        <v>0</v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0</v>
      </c>
    </row>
    <row r="118" spans="1:29" hidden="1" x14ac:dyDescent="0.25">
      <c r="A118" s="6" t="s">
        <v>401</v>
      </c>
      <c r="B118" s="6" t="s">
        <v>348</v>
      </c>
      <c r="C118" s="6" t="s">
        <v>21</v>
      </c>
      <c r="D118" s="6" t="s">
        <v>245</v>
      </c>
      <c r="E118" s="4">
        <v>20</v>
      </c>
      <c r="F118" s="6" t="s">
        <v>222</v>
      </c>
      <c r="G118" s="6" t="s">
        <v>492</v>
      </c>
      <c r="H118" s="4">
        <v>2021</v>
      </c>
      <c r="I118" s="4">
        <v>1</v>
      </c>
      <c r="J118" s="6" t="s">
        <v>493</v>
      </c>
      <c r="K118" s="4">
        <v>1</v>
      </c>
      <c r="L118" s="6" t="s">
        <v>494</v>
      </c>
      <c r="M118" s="6" t="s">
        <v>495</v>
      </c>
      <c r="N118" s="6" t="s">
        <v>496</v>
      </c>
      <c r="O118" s="4">
        <v>3</v>
      </c>
      <c r="P118" s="6" t="s">
        <v>497</v>
      </c>
      <c r="Q118" s="4">
        <v>7</v>
      </c>
      <c r="R118" s="6" t="s">
        <v>498</v>
      </c>
      <c r="S118" s="4" t="b">
        <v>0</v>
      </c>
      <c r="T118" s="60">
        <v>3571329.6</v>
      </c>
      <c r="U118" s="60">
        <v>2608197.4300000002</v>
      </c>
      <c r="V118" s="38">
        <v>0.73</v>
      </c>
      <c r="W118" s="35">
        <v>0</v>
      </c>
      <c r="X118" s="42">
        <f>VLOOKUP(VW_PREMIO_IV[[#This Row],[TIPO]],$AL$5:$AM$16,2,0)</f>
        <v>9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0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0</v>
      </c>
    </row>
    <row r="119" spans="1:29" hidden="1" x14ac:dyDescent="0.25">
      <c r="A119" s="6" t="s">
        <v>401</v>
      </c>
      <c r="B119" s="6" t="s">
        <v>348</v>
      </c>
      <c r="C119" s="6" t="s">
        <v>32</v>
      </c>
      <c r="D119" s="6" t="s">
        <v>246</v>
      </c>
      <c r="E119" s="4">
        <v>10</v>
      </c>
      <c r="F119" s="6" t="s">
        <v>227</v>
      </c>
      <c r="G119" s="6" t="s">
        <v>492</v>
      </c>
      <c r="H119" s="4">
        <v>2021</v>
      </c>
      <c r="I119" s="4">
        <v>1</v>
      </c>
      <c r="J119" s="6" t="s">
        <v>493</v>
      </c>
      <c r="K119" s="4">
        <v>1</v>
      </c>
      <c r="L119" s="6" t="s">
        <v>494</v>
      </c>
      <c r="M119" s="6" t="s">
        <v>495</v>
      </c>
      <c r="N119" s="6" t="s">
        <v>496</v>
      </c>
      <c r="O119" s="4">
        <v>3</v>
      </c>
      <c r="P119" s="6" t="s">
        <v>497</v>
      </c>
      <c r="Q119" s="4">
        <v>7</v>
      </c>
      <c r="R119" s="6" t="s">
        <v>498</v>
      </c>
      <c r="S119" s="4" t="b">
        <v>0</v>
      </c>
      <c r="T119" s="60">
        <v>3571329.6</v>
      </c>
      <c r="U119" s="60">
        <v>2608197.4300000002</v>
      </c>
      <c r="V119" s="38">
        <v>0.73</v>
      </c>
      <c r="W119" s="35">
        <v>0</v>
      </c>
      <c r="X119" s="42">
        <f>VLOOKUP(VW_PREMIO_IV[[#This Row],[TIPO]],$AL$5:$AM$16,2,0)</f>
        <v>9</v>
      </c>
      <c r="Y119" s="35" t="str">
        <f>IF(VW_PREMIO_IV[[#This Row],[EQUIPE]]="Gerentes",VLOOKUP(VW_PREMIO_IV[[#This Row],[COBERTURA]],VALORES_IV_GER[],VW_PREMIO_IV[[#This Row],[Col Valor]],1),"")</f>
        <v/>
      </c>
      <c r="Z119" s="35">
        <f>IF(VW_PREMIO_IV[[#This Row],[EQUIPE]]="Especialidade (ESP)",VLOOKUP(VW_PREMIO_IV[[#This Row],[COBERTURA]],VALORES_IV_ESP[],VW_PREMIO_IV[[#This Row],[Col Valor]],1),"")</f>
        <v>0</v>
      </c>
      <c r="AA119" s="35" t="str">
        <f>IF(VW_PREMIO_IV[[#This Row],[EQUIPE]]="Hospitalar (HSP)",VLOOKUP(VW_PREMIO_IV[[#This Row],[COBERTURA]],VALORES_IV_HSP[],VW_PREMIO_IV[[#This Row],[Col Valor]],1),"")</f>
        <v/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0</v>
      </c>
    </row>
    <row r="120" spans="1:29" hidden="1" x14ac:dyDescent="0.25">
      <c r="A120" s="6" t="s">
        <v>401</v>
      </c>
      <c r="B120" s="6" t="s">
        <v>348</v>
      </c>
      <c r="C120" s="6" t="s">
        <v>22</v>
      </c>
      <c r="D120" s="6" t="s">
        <v>281</v>
      </c>
      <c r="E120" s="4">
        <v>20</v>
      </c>
      <c r="F120" s="6" t="s">
        <v>222</v>
      </c>
      <c r="G120" s="6" t="s">
        <v>492</v>
      </c>
      <c r="H120" s="4">
        <v>2021</v>
      </c>
      <c r="I120" s="4">
        <v>1</v>
      </c>
      <c r="J120" s="6" t="s">
        <v>493</v>
      </c>
      <c r="K120" s="4">
        <v>1</v>
      </c>
      <c r="L120" s="6" t="s">
        <v>494</v>
      </c>
      <c r="M120" s="6" t="s">
        <v>495</v>
      </c>
      <c r="N120" s="6" t="s">
        <v>496</v>
      </c>
      <c r="O120" s="4">
        <v>3</v>
      </c>
      <c r="P120" s="6" t="s">
        <v>497</v>
      </c>
      <c r="Q120" s="4">
        <v>7</v>
      </c>
      <c r="R120" s="6" t="s">
        <v>498</v>
      </c>
      <c r="S120" s="4" t="b">
        <v>0</v>
      </c>
      <c r="T120" s="60">
        <v>3571329.6</v>
      </c>
      <c r="U120" s="60">
        <v>2608197.4300000002</v>
      </c>
      <c r="V120" s="38">
        <v>0.73</v>
      </c>
      <c r="W120" s="35">
        <v>0</v>
      </c>
      <c r="X120" s="42">
        <f>VLOOKUP(VW_PREMIO_IV[[#This Row],[TIPO]],$AL$5:$AM$16,2,0)</f>
        <v>9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0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0</v>
      </c>
    </row>
    <row r="121" spans="1:29" hidden="1" x14ac:dyDescent="0.25">
      <c r="A121" s="6" t="s">
        <v>401</v>
      </c>
      <c r="B121" s="6" t="s">
        <v>348</v>
      </c>
      <c r="C121" s="6" t="s">
        <v>23</v>
      </c>
      <c r="D121" s="6" t="s">
        <v>285</v>
      </c>
      <c r="E121" s="4">
        <v>20</v>
      </c>
      <c r="F121" s="6" t="s">
        <v>222</v>
      </c>
      <c r="G121" s="6" t="s">
        <v>492</v>
      </c>
      <c r="H121" s="4">
        <v>2021</v>
      </c>
      <c r="I121" s="4">
        <v>1</v>
      </c>
      <c r="J121" s="6" t="s">
        <v>493</v>
      </c>
      <c r="K121" s="4">
        <v>1</v>
      </c>
      <c r="L121" s="6" t="s">
        <v>494</v>
      </c>
      <c r="M121" s="6" t="s">
        <v>495</v>
      </c>
      <c r="N121" s="6" t="s">
        <v>496</v>
      </c>
      <c r="O121" s="4">
        <v>3</v>
      </c>
      <c r="P121" s="6" t="s">
        <v>497</v>
      </c>
      <c r="Q121" s="4">
        <v>7</v>
      </c>
      <c r="R121" s="6" t="s">
        <v>498</v>
      </c>
      <c r="S121" s="4" t="b">
        <v>0</v>
      </c>
      <c r="T121" s="60">
        <v>3571329.6</v>
      </c>
      <c r="U121" s="60">
        <v>2608197.4300000002</v>
      </c>
      <c r="V121" s="38">
        <v>0.73</v>
      </c>
      <c r="W121" s="35">
        <v>0</v>
      </c>
      <c r="X121" s="42">
        <f>VLOOKUP(VW_PREMIO_IV[[#This Row],[TIPO]],$AL$5:$AM$16,2,0)</f>
        <v>9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0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0</v>
      </c>
    </row>
    <row r="122" spans="1:29" hidden="1" x14ac:dyDescent="0.25">
      <c r="A122" s="6" t="s">
        <v>401</v>
      </c>
      <c r="B122" s="6" t="s">
        <v>348</v>
      </c>
      <c r="C122" s="6" t="s">
        <v>33</v>
      </c>
      <c r="D122" s="6" t="s">
        <v>321</v>
      </c>
      <c r="E122" s="4">
        <v>10</v>
      </c>
      <c r="F122" s="6" t="s">
        <v>227</v>
      </c>
      <c r="G122" s="6" t="s">
        <v>492</v>
      </c>
      <c r="H122" s="4">
        <v>2021</v>
      </c>
      <c r="I122" s="4">
        <v>1</v>
      </c>
      <c r="J122" s="6" t="s">
        <v>493</v>
      </c>
      <c r="K122" s="4">
        <v>1</v>
      </c>
      <c r="L122" s="6" t="s">
        <v>494</v>
      </c>
      <c r="M122" s="6" t="s">
        <v>495</v>
      </c>
      <c r="N122" s="6" t="s">
        <v>496</v>
      </c>
      <c r="O122" s="4">
        <v>3</v>
      </c>
      <c r="P122" s="6" t="s">
        <v>497</v>
      </c>
      <c r="Q122" s="4">
        <v>7</v>
      </c>
      <c r="R122" s="6" t="s">
        <v>498</v>
      </c>
      <c r="S122" s="4" t="b">
        <v>0</v>
      </c>
      <c r="T122" s="60">
        <v>3571329.6</v>
      </c>
      <c r="U122" s="60">
        <v>2608197.4300000002</v>
      </c>
      <c r="V122" s="38">
        <v>0.73</v>
      </c>
      <c r="W122" s="35">
        <v>0</v>
      </c>
      <c r="X122" s="42">
        <f>VLOOKUP(VW_PREMIO_IV[[#This Row],[TIPO]],$AL$5:$AM$16,2,0)</f>
        <v>9</v>
      </c>
      <c r="Y122" s="35" t="str">
        <f>IF(VW_PREMIO_IV[[#This Row],[EQUIPE]]="Gerentes",VLOOKUP(VW_PREMIO_IV[[#This Row],[COBERTURA]],VALORES_IV_GER[],VW_PREMIO_IV[[#This Row],[Col Valor]],1),"")</f>
        <v/>
      </c>
      <c r="Z122" s="35">
        <f>IF(VW_PREMIO_IV[[#This Row],[EQUIPE]]="Especialidade (ESP)",VLOOKUP(VW_PREMIO_IV[[#This Row],[COBERTURA]],VALORES_IV_ESP[],VW_PREMIO_IV[[#This Row],[Col Valor]],1),"")</f>
        <v>0</v>
      </c>
      <c r="AA122" s="35" t="str">
        <f>IF(VW_PREMIO_IV[[#This Row],[EQUIPE]]="Hospitalar (HSP)",VLOOKUP(VW_PREMIO_IV[[#This Row],[COBERTURA]],VALORES_IV_HSP[],VW_PREMIO_IV[[#This Row],[Col Valor]],1),"")</f>
        <v/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0</v>
      </c>
    </row>
    <row r="123" spans="1:29" hidden="1" x14ac:dyDescent="0.25">
      <c r="A123" s="6" t="s">
        <v>401</v>
      </c>
      <c r="B123" s="6" t="s">
        <v>348</v>
      </c>
      <c r="C123" s="6" t="s">
        <v>25</v>
      </c>
      <c r="D123" s="6" t="s">
        <v>322</v>
      </c>
      <c r="E123" s="4">
        <v>30</v>
      </c>
      <c r="F123" s="6" t="s">
        <v>229</v>
      </c>
      <c r="G123" s="6" t="s">
        <v>492</v>
      </c>
      <c r="H123" s="4">
        <v>2021</v>
      </c>
      <c r="I123" s="4">
        <v>1</v>
      </c>
      <c r="J123" s="6" t="s">
        <v>493</v>
      </c>
      <c r="K123" s="4">
        <v>1</v>
      </c>
      <c r="L123" s="6" t="s">
        <v>494</v>
      </c>
      <c r="M123" s="6" t="s">
        <v>495</v>
      </c>
      <c r="N123" s="6" t="s">
        <v>496</v>
      </c>
      <c r="O123" s="4">
        <v>3</v>
      </c>
      <c r="P123" s="6" t="s">
        <v>497</v>
      </c>
      <c r="Q123" s="4">
        <v>7</v>
      </c>
      <c r="R123" s="6" t="s">
        <v>498</v>
      </c>
      <c r="S123" s="4" t="b">
        <v>0</v>
      </c>
      <c r="T123" s="60">
        <v>3571329.6</v>
      </c>
      <c r="U123" s="60">
        <v>2608197.4300000002</v>
      </c>
      <c r="V123" s="38">
        <v>0.73</v>
      </c>
      <c r="W123" s="35">
        <v>0</v>
      </c>
      <c r="X123" s="42">
        <f>VLOOKUP(VW_PREMIO_IV[[#This Row],[TIPO]],$AL$5:$AM$16,2,0)</f>
        <v>9</v>
      </c>
      <c r="Y123" s="35" t="str">
        <f>IF(VW_PREMIO_IV[[#This Row],[EQUIPE]]="Gerentes",VLOOKUP(VW_PREMIO_IV[[#This Row],[COBERTURA]],VALORES_IV_GER[],VW_PREMIO_IV[[#This Row],[Col Valor]],1),"")</f>
        <v/>
      </c>
      <c r="Z123" s="35" t="str">
        <f>IF(VW_PREMIO_IV[[#This Row],[EQUIPE]]="Especialidade (ESP)",VLOOKUP(VW_PREMIO_IV[[#This Row],[COBERTURA]],VALORES_IV_ESP[],VW_PREMIO_IV[[#This Row],[Col Valor]],1),"")</f>
        <v/>
      </c>
      <c r="AA123" s="35" t="str">
        <f>IF(VW_PREMIO_IV[[#This Row],[EQUIPE]]="Hospitalar (HSP)",VLOOKUP(VW_PREMIO_IV[[#This Row],[COBERTURA]],VALORES_IV_HSP[],VW_PREMIO_IV[[#This Row],[Col Valor]],1),"")</f>
        <v/>
      </c>
      <c r="AB123" s="35">
        <f>IF(VW_PREMIO_IV[[#This Row],[EQUIPE]]="Misto (EMH)",VLOOKUP(VW_PREMIO_IV[[#This Row],[COBERTURA]],VALORES_IV_EMH[],VW_PREMIO_IV[[#This Row],[Col Valor]],1),"")</f>
        <v>0</v>
      </c>
      <c r="AC123" s="35">
        <f>VW_PREMIO_IV[[#This Row],[PREMIO]]-SUM(VW_PREMIO_IV[[#This Row],[Check Gerente]:[Check EMH]])</f>
        <v>0</v>
      </c>
    </row>
    <row r="124" spans="1:29" hidden="1" x14ac:dyDescent="0.25">
      <c r="A124" s="6" t="s">
        <v>401</v>
      </c>
      <c r="B124" s="6" t="s">
        <v>346</v>
      </c>
      <c r="C124" s="6" t="s">
        <v>9</v>
      </c>
      <c r="D124" s="6" t="s">
        <v>220</v>
      </c>
      <c r="E124" s="4">
        <v>20</v>
      </c>
      <c r="F124" s="6" t="s">
        <v>222</v>
      </c>
      <c r="G124" s="6" t="s">
        <v>499</v>
      </c>
      <c r="H124" s="4">
        <v>2021</v>
      </c>
      <c r="I124" s="4">
        <v>1</v>
      </c>
      <c r="J124" s="6" t="s">
        <v>493</v>
      </c>
      <c r="K124" s="4">
        <v>2</v>
      </c>
      <c r="L124" s="6" t="s">
        <v>500</v>
      </c>
      <c r="M124" s="6" t="s">
        <v>501</v>
      </c>
      <c r="N124" s="6" t="s">
        <v>496</v>
      </c>
      <c r="O124" s="4">
        <v>3</v>
      </c>
      <c r="P124" s="6" t="s">
        <v>497</v>
      </c>
      <c r="Q124" s="4">
        <v>8</v>
      </c>
      <c r="R124" s="6" t="s">
        <v>502</v>
      </c>
      <c r="S124" s="4" t="b">
        <v>0</v>
      </c>
      <c r="T124" s="60">
        <v>2257954.31</v>
      </c>
      <c r="U124" s="60">
        <v>1678180.12</v>
      </c>
      <c r="V124" s="38">
        <v>0.74299999999999999</v>
      </c>
      <c r="W124" s="35">
        <v>0</v>
      </c>
      <c r="X124" s="42">
        <f>VLOOKUP(VW_PREMIO_IV[[#This Row],[TIPO]],$AL$5:$AM$16,2,0)</f>
        <v>10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0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0</v>
      </c>
    </row>
    <row r="125" spans="1:29" hidden="1" x14ac:dyDescent="0.25">
      <c r="A125" s="6" t="s">
        <v>401</v>
      </c>
      <c r="B125" s="6" t="s">
        <v>346</v>
      </c>
      <c r="C125" s="6" t="s">
        <v>11</v>
      </c>
      <c r="D125" s="6" t="s">
        <v>223</v>
      </c>
      <c r="E125" s="4">
        <v>20</v>
      </c>
      <c r="F125" s="6" t="s">
        <v>222</v>
      </c>
      <c r="G125" s="6" t="s">
        <v>499</v>
      </c>
      <c r="H125" s="4">
        <v>2021</v>
      </c>
      <c r="I125" s="4">
        <v>1</v>
      </c>
      <c r="J125" s="6" t="s">
        <v>493</v>
      </c>
      <c r="K125" s="4">
        <v>2</v>
      </c>
      <c r="L125" s="6" t="s">
        <v>500</v>
      </c>
      <c r="M125" s="6" t="s">
        <v>501</v>
      </c>
      <c r="N125" s="6" t="s">
        <v>496</v>
      </c>
      <c r="O125" s="4">
        <v>3</v>
      </c>
      <c r="P125" s="6" t="s">
        <v>497</v>
      </c>
      <c r="Q125" s="4">
        <v>8</v>
      </c>
      <c r="R125" s="6" t="s">
        <v>502</v>
      </c>
      <c r="S125" s="4" t="b">
        <v>0</v>
      </c>
      <c r="T125" s="60">
        <v>2257954.31</v>
      </c>
      <c r="U125" s="60">
        <v>1678180.12</v>
      </c>
      <c r="V125" s="38">
        <v>0.74299999999999999</v>
      </c>
      <c r="W125" s="35">
        <v>0</v>
      </c>
      <c r="X125" s="42">
        <f>VLOOKUP(VW_PREMIO_IV[[#This Row],[TIPO]],$AL$5:$AM$16,2,0)</f>
        <v>10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0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0</v>
      </c>
    </row>
    <row r="126" spans="1:29" hidden="1" x14ac:dyDescent="0.25">
      <c r="A126" s="6" t="s">
        <v>401</v>
      </c>
      <c r="B126" s="6" t="s">
        <v>346</v>
      </c>
      <c r="C126" s="6" t="s">
        <v>13</v>
      </c>
      <c r="D126" s="6" t="s">
        <v>225</v>
      </c>
      <c r="E126" s="4">
        <v>20</v>
      </c>
      <c r="F126" s="6" t="s">
        <v>222</v>
      </c>
      <c r="G126" s="6" t="s">
        <v>499</v>
      </c>
      <c r="H126" s="4">
        <v>2021</v>
      </c>
      <c r="I126" s="4">
        <v>1</v>
      </c>
      <c r="J126" s="6" t="s">
        <v>493</v>
      </c>
      <c r="K126" s="4">
        <v>2</v>
      </c>
      <c r="L126" s="6" t="s">
        <v>500</v>
      </c>
      <c r="M126" s="6" t="s">
        <v>501</v>
      </c>
      <c r="N126" s="6" t="s">
        <v>496</v>
      </c>
      <c r="O126" s="4">
        <v>3</v>
      </c>
      <c r="P126" s="6" t="s">
        <v>497</v>
      </c>
      <c r="Q126" s="4">
        <v>8</v>
      </c>
      <c r="R126" s="6" t="s">
        <v>502</v>
      </c>
      <c r="S126" s="4" t="b">
        <v>0</v>
      </c>
      <c r="T126" s="60">
        <v>2257954.31</v>
      </c>
      <c r="U126" s="60">
        <v>1678180.12</v>
      </c>
      <c r="V126" s="38">
        <v>0.74299999999999999</v>
      </c>
      <c r="W126" s="35">
        <v>0</v>
      </c>
      <c r="X126" s="42">
        <f>VLOOKUP(VW_PREMIO_IV[[#This Row],[TIPO]],$AL$5:$AM$16,2,0)</f>
        <v>10</v>
      </c>
      <c r="Y126" s="35" t="str">
        <f>IF(VW_PREMIO_IV[[#This Row],[EQUIPE]]="Gerentes",VLOOKUP(VW_PREMIO_IV[[#This Row],[COBERTURA]],VALORES_IV_GER[],VW_PREMIO_IV[[#This Row],[Col Valor]],1),"")</f>
        <v/>
      </c>
      <c r="Z126" s="35" t="str">
        <f>IF(VW_PREMIO_IV[[#This Row],[EQUIPE]]="Especialidade (ESP)",VLOOKUP(VW_PREMIO_IV[[#This Row],[COBERTURA]],VALORES_IV_ESP[],VW_PREMIO_IV[[#This Row],[Col Valor]],1),"")</f>
        <v/>
      </c>
      <c r="AA126" s="35">
        <f>IF(VW_PREMIO_IV[[#This Row],[EQUIPE]]="Hospitalar (HSP)",VLOOKUP(VW_PREMIO_IV[[#This Row],[COBERTURA]],VALORES_IV_HSP[],VW_PREMIO_IV[[#This Row],[Col Valor]],1),"")</f>
        <v>0</v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0</v>
      </c>
    </row>
    <row r="127" spans="1:29" hidden="1" x14ac:dyDescent="0.25">
      <c r="A127" s="6" t="s">
        <v>401</v>
      </c>
      <c r="B127" s="6" t="s">
        <v>346</v>
      </c>
      <c r="C127" s="6" t="s">
        <v>28</v>
      </c>
      <c r="D127" s="6" t="s">
        <v>226</v>
      </c>
      <c r="E127" s="4">
        <v>10</v>
      </c>
      <c r="F127" s="6" t="s">
        <v>227</v>
      </c>
      <c r="G127" s="6" t="s">
        <v>499</v>
      </c>
      <c r="H127" s="4">
        <v>2021</v>
      </c>
      <c r="I127" s="4">
        <v>1</v>
      </c>
      <c r="J127" s="6" t="s">
        <v>493</v>
      </c>
      <c r="K127" s="4">
        <v>2</v>
      </c>
      <c r="L127" s="6" t="s">
        <v>500</v>
      </c>
      <c r="M127" s="6" t="s">
        <v>501</v>
      </c>
      <c r="N127" s="6" t="s">
        <v>496</v>
      </c>
      <c r="O127" s="4">
        <v>3</v>
      </c>
      <c r="P127" s="6" t="s">
        <v>497</v>
      </c>
      <c r="Q127" s="4">
        <v>8</v>
      </c>
      <c r="R127" s="6" t="s">
        <v>502</v>
      </c>
      <c r="S127" s="4" t="b">
        <v>0</v>
      </c>
      <c r="T127" s="60">
        <v>2257954.31</v>
      </c>
      <c r="U127" s="60">
        <v>1678180.12</v>
      </c>
      <c r="V127" s="38">
        <v>0.74299999999999999</v>
      </c>
      <c r="W127" s="35">
        <v>0</v>
      </c>
      <c r="X127" s="42">
        <f>VLOOKUP(VW_PREMIO_IV[[#This Row],[TIPO]],$AL$5:$AM$16,2,0)</f>
        <v>10</v>
      </c>
      <c r="Y127" s="35" t="str">
        <f>IF(VW_PREMIO_IV[[#This Row],[EQUIPE]]="Gerentes",VLOOKUP(VW_PREMIO_IV[[#This Row],[COBERTURA]],VALORES_IV_GER[],VW_PREMIO_IV[[#This Row],[Col Valor]],1),"")</f>
        <v/>
      </c>
      <c r="Z127" s="35">
        <f>IF(VW_PREMIO_IV[[#This Row],[EQUIPE]]="Especialidade (ESP)",VLOOKUP(VW_PREMIO_IV[[#This Row],[COBERTURA]],VALORES_IV_ESP[],VW_PREMIO_IV[[#This Row],[Col Valor]],1),"")</f>
        <v>0</v>
      </c>
      <c r="AA127" s="35" t="str">
        <f>IF(VW_PREMIO_IV[[#This Row],[EQUIPE]]="Hospitalar (HSP)",VLOOKUP(VW_PREMIO_IV[[#This Row],[COBERTURA]],VALORES_IV_HSP[],VW_PREMIO_IV[[#This Row],[Col Valor]],1),"")</f>
        <v/>
      </c>
      <c r="AB127" s="35" t="str">
        <f>IF(VW_PREMIO_IV[[#This Row],[EQUIPE]]="Misto (EMH)",VLOOKUP(VW_PREMIO_IV[[#This Row],[COBERTURA]],VALORES_IV_EMH[],VW_PREMIO_IV[[#This Row],[Col Valor]],1),"")</f>
        <v/>
      </c>
      <c r="AC127" s="35">
        <f>VW_PREMIO_IV[[#This Row],[PREMIO]]-SUM(VW_PREMIO_IV[[#This Row],[Check Gerente]:[Check EMH]])</f>
        <v>0</v>
      </c>
    </row>
    <row r="128" spans="1:29" hidden="1" x14ac:dyDescent="0.25">
      <c r="A128" s="6" t="s">
        <v>401</v>
      </c>
      <c r="B128" s="6" t="s">
        <v>346</v>
      </c>
      <c r="C128" s="6" t="s">
        <v>29</v>
      </c>
      <c r="D128" s="6" t="s">
        <v>228</v>
      </c>
      <c r="E128" s="4">
        <v>30</v>
      </c>
      <c r="F128" s="6" t="s">
        <v>229</v>
      </c>
      <c r="G128" s="6" t="s">
        <v>499</v>
      </c>
      <c r="H128" s="4">
        <v>2021</v>
      </c>
      <c r="I128" s="4">
        <v>1</v>
      </c>
      <c r="J128" s="6" t="s">
        <v>493</v>
      </c>
      <c r="K128" s="4">
        <v>2</v>
      </c>
      <c r="L128" s="6" t="s">
        <v>500</v>
      </c>
      <c r="M128" s="6" t="s">
        <v>501</v>
      </c>
      <c r="N128" s="6" t="s">
        <v>496</v>
      </c>
      <c r="O128" s="4">
        <v>3</v>
      </c>
      <c r="P128" s="6" t="s">
        <v>497</v>
      </c>
      <c r="Q128" s="4">
        <v>8</v>
      </c>
      <c r="R128" s="6" t="s">
        <v>502</v>
      </c>
      <c r="S128" s="4" t="b">
        <v>0</v>
      </c>
      <c r="T128" s="60">
        <v>2257954.31</v>
      </c>
      <c r="U128" s="60">
        <v>1678180.12</v>
      </c>
      <c r="V128" s="38">
        <v>0.74299999999999999</v>
      </c>
      <c r="W128" s="35">
        <v>0</v>
      </c>
      <c r="X128" s="42">
        <f>VLOOKUP(VW_PREMIO_IV[[#This Row],[TIPO]],$AL$5:$AM$16,2,0)</f>
        <v>10</v>
      </c>
      <c r="Y128" s="35" t="str">
        <f>IF(VW_PREMIO_IV[[#This Row],[EQUIPE]]="Gerentes",VLOOKUP(VW_PREMIO_IV[[#This Row],[COBERTURA]],VALORES_IV_GER[],VW_PREMIO_IV[[#This Row],[Col Valor]],1),"")</f>
        <v/>
      </c>
      <c r="Z128" s="35" t="str">
        <f>IF(VW_PREMIO_IV[[#This Row],[EQUIPE]]="Especialidade (ESP)",VLOOKUP(VW_PREMIO_IV[[#This Row],[COBERTURA]],VALORES_IV_ESP[],VW_PREMIO_IV[[#This Row],[Col Valor]],1),"")</f>
        <v/>
      </c>
      <c r="AA128" s="35" t="str">
        <f>IF(VW_PREMIO_IV[[#This Row],[EQUIPE]]="Hospitalar (HSP)",VLOOKUP(VW_PREMIO_IV[[#This Row],[COBERTURA]],VALORES_IV_HSP[],VW_PREMIO_IV[[#This Row],[Col Valor]],1),"")</f>
        <v/>
      </c>
      <c r="AB128" s="35">
        <f>IF(VW_PREMIO_IV[[#This Row],[EQUIPE]]="Misto (EMH)",VLOOKUP(VW_PREMIO_IV[[#This Row],[COBERTURA]],VALORES_IV_EMH[],VW_PREMIO_IV[[#This Row],[Col Valor]],1),"")</f>
        <v>0</v>
      </c>
      <c r="AC128" s="35">
        <f>VW_PREMIO_IV[[#This Row],[PREMIO]]-SUM(VW_PREMIO_IV[[#This Row],[Check Gerente]:[Check EMH]])</f>
        <v>0</v>
      </c>
    </row>
    <row r="129" spans="1:29" hidden="1" x14ac:dyDescent="0.25">
      <c r="A129" s="6" t="s">
        <v>401</v>
      </c>
      <c r="B129" s="6" t="s">
        <v>346</v>
      </c>
      <c r="C129" s="6" t="s">
        <v>30</v>
      </c>
      <c r="D129" s="6" t="s">
        <v>234</v>
      </c>
      <c r="E129" s="4">
        <v>10</v>
      </c>
      <c r="F129" s="6" t="s">
        <v>227</v>
      </c>
      <c r="G129" s="6" t="s">
        <v>499</v>
      </c>
      <c r="H129" s="4">
        <v>2021</v>
      </c>
      <c r="I129" s="4">
        <v>1</v>
      </c>
      <c r="J129" s="6" t="s">
        <v>493</v>
      </c>
      <c r="K129" s="4">
        <v>2</v>
      </c>
      <c r="L129" s="6" t="s">
        <v>500</v>
      </c>
      <c r="M129" s="6" t="s">
        <v>501</v>
      </c>
      <c r="N129" s="6" t="s">
        <v>496</v>
      </c>
      <c r="O129" s="4">
        <v>3</v>
      </c>
      <c r="P129" s="6" t="s">
        <v>497</v>
      </c>
      <c r="Q129" s="4">
        <v>8</v>
      </c>
      <c r="R129" s="6" t="s">
        <v>502</v>
      </c>
      <c r="S129" s="4" t="b">
        <v>0</v>
      </c>
      <c r="T129" s="60">
        <v>2257954.31</v>
      </c>
      <c r="U129" s="60">
        <v>1678180.12</v>
      </c>
      <c r="V129" s="38">
        <v>0.74299999999999999</v>
      </c>
      <c r="W129" s="35">
        <v>0</v>
      </c>
      <c r="X129" s="42">
        <f>VLOOKUP(VW_PREMIO_IV[[#This Row],[TIPO]],$AL$5:$AM$16,2,0)</f>
        <v>10</v>
      </c>
      <c r="Y129" s="35" t="str">
        <f>IF(VW_PREMIO_IV[[#This Row],[EQUIPE]]="Gerentes",VLOOKUP(VW_PREMIO_IV[[#This Row],[COBERTURA]],VALORES_IV_GER[],VW_PREMIO_IV[[#This Row],[Col Valor]],1),"")</f>
        <v/>
      </c>
      <c r="Z129" s="35">
        <f>IF(VW_PREMIO_IV[[#This Row],[EQUIPE]]="Especialidade (ESP)",VLOOKUP(VW_PREMIO_IV[[#This Row],[COBERTURA]],VALORES_IV_ESP[],VW_PREMIO_IV[[#This Row],[Col Valor]],1),"")</f>
        <v>0</v>
      </c>
      <c r="AA129" s="35" t="str">
        <f>IF(VW_PREMIO_IV[[#This Row],[EQUIPE]]="Hospitalar (HSP)",VLOOKUP(VW_PREMIO_IV[[#This Row],[COBERTURA]],VALORES_IV_HSP[],VW_PREMIO_IV[[#This Row],[Col Valor]],1),"")</f>
        <v/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0</v>
      </c>
    </row>
    <row r="130" spans="1:29" hidden="1" x14ac:dyDescent="0.25">
      <c r="A130" s="6" t="s">
        <v>401</v>
      </c>
      <c r="B130" s="6" t="s">
        <v>346</v>
      </c>
      <c r="C130" s="6" t="s">
        <v>14</v>
      </c>
      <c r="D130" s="6" t="s">
        <v>235</v>
      </c>
      <c r="E130" s="4">
        <v>20</v>
      </c>
      <c r="F130" s="6" t="s">
        <v>222</v>
      </c>
      <c r="G130" s="6" t="s">
        <v>499</v>
      </c>
      <c r="H130" s="4">
        <v>2021</v>
      </c>
      <c r="I130" s="4">
        <v>1</v>
      </c>
      <c r="J130" s="6" t="s">
        <v>493</v>
      </c>
      <c r="K130" s="4">
        <v>2</v>
      </c>
      <c r="L130" s="6" t="s">
        <v>500</v>
      </c>
      <c r="M130" s="6" t="s">
        <v>501</v>
      </c>
      <c r="N130" s="6" t="s">
        <v>496</v>
      </c>
      <c r="O130" s="4">
        <v>3</v>
      </c>
      <c r="P130" s="6" t="s">
        <v>497</v>
      </c>
      <c r="Q130" s="4">
        <v>8</v>
      </c>
      <c r="R130" s="6" t="s">
        <v>502</v>
      </c>
      <c r="S130" s="4" t="b">
        <v>0</v>
      </c>
      <c r="T130" s="60">
        <v>2257954.31</v>
      </c>
      <c r="U130" s="60">
        <v>1678180.12</v>
      </c>
      <c r="V130" s="38">
        <v>0.74299999999999999</v>
      </c>
      <c r="W130" s="35">
        <v>0</v>
      </c>
      <c r="X130" s="42">
        <f>VLOOKUP(VW_PREMIO_IV[[#This Row],[TIPO]],$AL$5:$AM$16,2,0)</f>
        <v>10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>
        <f>IF(VW_PREMIO_IV[[#This Row],[EQUIPE]]="Hospitalar (HSP)",VLOOKUP(VW_PREMIO_IV[[#This Row],[COBERTURA]],VALORES_IV_HSP[],VW_PREMIO_IV[[#This Row],[Col Valor]],1),"")</f>
        <v>0</v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0</v>
      </c>
    </row>
    <row r="131" spans="1:29" hidden="1" x14ac:dyDescent="0.25">
      <c r="A131" s="6" t="s">
        <v>401</v>
      </c>
      <c r="B131" s="6" t="s">
        <v>346</v>
      </c>
      <c r="C131" s="6" t="s">
        <v>15</v>
      </c>
      <c r="D131" s="6" t="s">
        <v>236</v>
      </c>
      <c r="E131" s="4">
        <v>30</v>
      </c>
      <c r="F131" s="6" t="s">
        <v>229</v>
      </c>
      <c r="G131" s="6" t="s">
        <v>499</v>
      </c>
      <c r="H131" s="4">
        <v>2021</v>
      </c>
      <c r="I131" s="4">
        <v>1</v>
      </c>
      <c r="J131" s="6" t="s">
        <v>493</v>
      </c>
      <c r="K131" s="4">
        <v>2</v>
      </c>
      <c r="L131" s="6" t="s">
        <v>500</v>
      </c>
      <c r="M131" s="6" t="s">
        <v>501</v>
      </c>
      <c r="N131" s="6" t="s">
        <v>496</v>
      </c>
      <c r="O131" s="4">
        <v>3</v>
      </c>
      <c r="P131" s="6" t="s">
        <v>497</v>
      </c>
      <c r="Q131" s="4">
        <v>8</v>
      </c>
      <c r="R131" s="6" t="s">
        <v>502</v>
      </c>
      <c r="S131" s="4" t="b">
        <v>0</v>
      </c>
      <c r="T131" s="60">
        <v>2257954.31</v>
      </c>
      <c r="U131" s="60">
        <v>1678180.12</v>
      </c>
      <c r="V131" s="38">
        <v>0.74299999999999999</v>
      </c>
      <c r="W131" s="35">
        <v>0</v>
      </c>
      <c r="X131" s="42">
        <f>VLOOKUP(VW_PREMIO_IV[[#This Row],[TIPO]],$AL$5:$AM$16,2,0)</f>
        <v>10</v>
      </c>
      <c r="Y131" s="35" t="str">
        <f>IF(VW_PREMIO_IV[[#This Row],[EQUIPE]]="Gerentes",VLOOKUP(VW_PREMIO_IV[[#This Row],[COBERTURA]],VALORES_IV_GER[],VW_PREMIO_IV[[#This Row],[Col Valor]],1),"")</f>
        <v/>
      </c>
      <c r="Z131" s="35" t="str">
        <f>IF(VW_PREMIO_IV[[#This Row],[EQUIPE]]="Especialidade (ESP)",VLOOKUP(VW_PREMIO_IV[[#This Row],[COBERTURA]],VALORES_IV_ESP[],VW_PREMIO_IV[[#This Row],[Col Valor]],1),"")</f>
        <v/>
      </c>
      <c r="AA131" s="35" t="str">
        <f>IF(VW_PREMIO_IV[[#This Row],[EQUIPE]]="Hospitalar (HSP)",VLOOKUP(VW_PREMIO_IV[[#This Row],[COBERTURA]],VALORES_IV_HSP[],VW_PREMIO_IV[[#This Row],[Col Valor]],1),"")</f>
        <v/>
      </c>
      <c r="AB131" s="35">
        <f>IF(VW_PREMIO_IV[[#This Row],[EQUIPE]]="Misto (EMH)",VLOOKUP(VW_PREMIO_IV[[#This Row],[COBERTURA]],VALORES_IV_EMH[],VW_PREMIO_IV[[#This Row],[Col Valor]],1),"")</f>
        <v>0</v>
      </c>
      <c r="AC131" s="35">
        <f>VW_PREMIO_IV[[#This Row],[PREMIO]]-SUM(VW_PREMIO_IV[[#This Row],[Check Gerente]:[Check EMH]])</f>
        <v>0</v>
      </c>
    </row>
    <row r="132" spans="1:29" hidden="1" x14ac:dyDescent="0.25">
      <c r="A132" s="6" t="s">
        <v>401</v>
      </c>
      <c r="B132" s="6" t="s">
        <v>346</v>
      </c>
      <c r="C132" s="6" t="s">
        <v>31</v>
      </c>
      <c r="D132" s="6" t="s">
        <v>237</v>
      </c>
      <c r="E132" s="4">
        <v>10</v>
      </c>
      <c r="F132" s="6" t="s">
        <v>227</v>
      </c>
      <c r="G132" s="6" t="s">
        <v>499</v>
      </c>
      <c r="H132" s="4">
        <v>2021</v>
      </c>
      <c r="I132" s="4">
        <v>1</v>
      </c>
      <c r="J132" s="6" t="s">
        <v>493</v>
      </c>
      <c r="K132" s="4">
        <v>2</v>
      </c>
      <c r="L132" s="6" t="s">
        <v>500</v>
      </c>
      <c r="M132" s="6" t="s">
        <v>501</v>
      </c>
      <c r="N132" s="6" t="s">
        <v>496</v>
      </c>
      <c r="O132" s="4">
        <v>3</v>
      </c>
      <c r="P132" s="6" t="s">
        <v>497</v>
      </c>
      <c r="Q132" s="4">
        <v>8</v>
      </c>
      <c r="R132" s="6" t="s">
        <v>502</v>
      </c>
      <c r="S132" s="4" t="b">
        <v>0</v>
      </c>
      <c r="T132" s="60">
        <v>2257954.31</v>
      </c>
      <c r="U132" s="60">
        <v>1678180.12</v>
      </c>
      <c r="V132" s="38">
        <v>0.74299999999999999</v>
      </c>
      <c r="W132" s="35">
        <v>0</v>
      </c>
      <c r="X132" s="42">
        <f>VLOOKUP(VW_PREMIO_IV[[#This Row],[TIPO]],$AL$5:$AM$16,2,0)</f>
        <v>10</v>
      </c>
      <c r="Y132" s="35" t="str">
        <f>IF(VW_PREMIO_IV[[#This Row],[EQUIPE]]="Gerentes",VLOOKUP(VW_PREMIO_IV[[#This Row],[COBERTURA]],VALORES_IV_GER[],VW_PREMIO_IV[[#This Row],[Col Valor]],1),"")</f>
        <v/>
      </c>
      <c r="Z132" s="35">
        <f>IF(VW_PREMIO_IV[[#This Row],[EQUIPE]]="Especialidade (ESP)",VLOOKUP(VW_PREMIO_IV[[#This Row],[COBERTURA]],VALORES_IV_ESP[],VW_PREMIO_IV[[#This Row],[Col Valor]],1),"")</f>
        <v>0</v>
      </c>
      <c r="AA132" s="35" t="str">
        <f>IF(VW_PREMIO_IV[[#This Row],[EQUIPE]]="Hospitalar (HSP)",VLOOKUP(VW_PREMIO_IV[[#This Row],[COBERTURA]],VALORES_IV_HSP[],VW_PREMIO_IV[[#This Row],[Col Valor]],1),"")</f>
        <v/>
      </c>
      <c r="AB132" s="35" t="str">
        <f>IF(VW_PREMIO_IV[[#This Row],[EQUIPE]]="Misto (EMH)",VLOOKUP(VW_PREMIO_IV[[#This Row],[COBERTURA]],VALORES_IV_EMH[],VW_PREMIO_IV[[#This Row],[Col Valor]],1),"")</f>
        <v/>
      </c>
      <c r="AC132" s="35">
        <f>VW_PREMIO_IV[[#This Row],[PREMIO]]-SUM(VW_PREMIO_IV[[#This Row],[Check Gerente]:[Check EMH]])</f>
        <v>0</v>
      </c>
    </row>
    <row r="133" spans="1:29" hidden="1" x14ac:dyDescent="0.25">
      <c r="A133" s="6" t="s">
        <v>401</v>
      </c>
      <c r="B133" s="6" t="s">
        <v>346</v>
      </c>
      <c r="C133" s="6" t="s">
        <v>16</v>
      </c>
      <c r="D133" s="6" t="s">
        <v>238</v>
      </c>
      <c r="E133" s="4">
        <v>20</v>
      </c>
      <c r="F133" s="6" t="s">
        <v>222</v>
      </c>
      <c r="G133" s="6" t="s">
        <v>499</v>
      </c>
      <c r="H133" s="4">
        <v>2021</v>
      </c>
      <c r="I133" s="4">
        <v>1</v>
      </c>
      <c r="J133" s="6" t="s">
        <v>493</v>
      </c>
      <c r="K133" s="4">
        <v>2</v>
      </c>
      <c r="L133" s="6" t="s">
        <v>500</v>
      </c>
      <c r="M133" s="6" t="s">
        <v>501</v>
      </c>
      <c r="N133" s="6" t="s">
        <v>496</v>
      </c>
      <c r="O133" s="4">
        <v>3</v>
      </c>
      <c r="P133" s="6" t="s">
        <v>497</v>
      </c>
      <c r="Q133" s="4">
        <v>8</v>
      </c>
      <c r="R133" s="6" t="s">
        <v>502</v>
      </c>
      <c r="S133" s="4" t="b">
        <v>0</v>
      </c>
      <c r="T133" s="60">
        <v>2257954.31</v>
      </c>
      <c r="U133" s="60">
        <v>1678180.12</v>
      </c>
      <c r="V133" s="38">
        <v>0.74299999999999999</v>
      </c>
      <c r="W133" s="35">
        <v>0</v>
      </c>
      <c r="X133" s="42">
        <f>VLOOKUP(VW_PREMIO_IV[[#This Row],[TIPO]],$AL$5:$AM$16,2,0)</f>
        <v>10</v>
      </c>
      <c r="Y133" s="35" t="str">
        <f>IF(VW_PREMIO_IV[[#This Row],[EQUIPE]]="Gerentes",VLOOKUP(VW_PREMIO_IV[[#This Row],[COBERTURA]],VALORES_IV_GER[],VW_PREMIO_IV[[#This Row],[Col Valor]],1),"")</f>
        <v/>
      </c>
      <c r="Z133" s="35" t="str">
        <f>IF(VW_PREMIO_IV[[#This Row],[EQUIPE]]="Especialidade (ESP)",VLOOKUP(VW_PREMIO_IV[[#This Row],[COBERTURA]],VALORES_IV_ESP[],VW_PREMIO_IV[[#This Row],[Col Valor]],1),"")</f>
        <v/>
      </c>
      <c r="AA133" s="35">
        <f>IF(VW_PREMIO_IV[[#This Row],[EQUIPE]]="Hospitalar (HSP)",VLOOKUP(VW_PREMIO_IV[[#This Row],[COBERTURA]],VALORES_IV_HSP[],VW_PREMIO_IV[[#This Row],[Col Valor]],1),"")</f>
        <v>0</v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0</v>
      </c>
    </row>
    <row r="134" spans="1:29" hidden="1" x14ac:dyDescent="0.25">
      <c r="A134" s="6" t="s">
        <v>401</v>
      </c>
      <c r="B134" s="6" t="s">
        <v>346</v>
      </c>
      <c r="C134" s="6" t="s">
        <v>18</v>
      </c>
      <c r="D134" s="6" t="s">
        <v>240</v>
      </c>
      <c r="E134" s="4">
        <v>20</v>
      </c>
      <c r="F134" s="6" t="s">
        <v>222</v>
      </c>
      <c r="G134" s="6" t="s">
        <v>499</v>
      </c>
      <c r="H134" s="4">
        <v>2021</v>
      </c>
      <c r="I134" s="4">
        <v>1</v>
      </c>
      <c r="J134" s="6" t="s">
        <v>493</v>
      </c>
      <c r="K134" s="4">
        <v>2</v>
      </c>
      <c r="L134" s="6" t="s">
        <v>500</v>
      </c>
      <c r="M134" s="6" t="s">
        <v>501</v>
      </c>
      <c r="N134" s="6" t="s">
        <v>496</v>
      </c>
      <c r="O134" s="4">
        <v>3</v>
      </c>
      <c r="P134" s="6" t="s">
        <v>497</v>
      </c>
      <c r="Q134" s="4">
        <v>8</v>
      </c>
      <c r="R134" s="6" t="s">
        <v>502</v>
      </c>
      <c r="S134" s="4" t="b">
        <v>0</v>
      </c>
      <c r="T134" s="60">
        <v>2257954.31</v>
      </c>
      <c r="U134" s="60">
        <v>1678180.12</v>
      </c>
      <c r="V134" s="38">
        <v>0.74299999999999999</v>
      </c>
      <c r="W134" s="35">
        <v>0</v>
      </c>
      <c r="X134" s="42">
        <f>VLOOKUP(VW_PREMIO_IV[[#This Row],[TIPO]],$AL$5:$AM$16,2,0)</f>
        <v>10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0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0</v>
      </c>
    </row>
    <row r="135" spans="1:29" hidden="1" x14ac:dyDescent="0.25">
      <c r="A135" s="6" t="s">
        <v>401</v>
      </c>
      <c r="B135" s="6" t="s">
        <v>346</v>
      </c>
      <c r="C135" s="6" t="s">
        <v>19</v>
      </c>
      <c r="D135" s="6" t="s">
        <v>241</v>
      </c>
      <c r="E135" s="4">
        <v>20</v>
      </c>
      <c r="F135" s="6" t="s">
        <v>222</v>
      </c>
      <c r="G135" s="6" t="s">
        <v>499</v>
      </c>
      <c r="H135" s="4">
        <v>2021</v>
      </c>
      <c r="I135" s="4">
        <v>1</v>
      </c>
      <c r="J135" s="6" t="s">
        <v>493</v>
      </c>
      <c r="K135" s="4">
        <v>2</v>
      </c>
      <c r="L135" s="6" t="s">
        <v>500</v>
      </c>
      <c r="M135" s="6" t="s">
        <v>501</v>
      </c>
      <c r="N135" s="6" t="s">
        <v>496</v>
      </c>
      <c r="O135" s="4">
        <v>3</v>
      </c>
      <c r="P135" s="6" t="s">
        <v>497</v>
      </c>
      <c r="Q135" s="4">
        <v>8</v>
      </c>
      <c r="R135" s="6" t="s">
        <v>502</v>
      </c>
      <c r="S135" s="4" t="b">
        <v>0</v>
      </c>
      <c r="T135" s="60">
        <v>2257954.31</v>
      </c>
      <c r="U135" s="60">
        <v>1678180.12</v>
      </c>
      <c r="V135" s="38">
        <v>0.74299999999999999</v>
      </c>
      <c r="W135" s="35">
        <v>0</v>
      </c>
      <c r="X135" s="42">
        <f>VLOOKUP(VW_PREMIO_IV[[#This Row],[TIPO]],$AL$5:$AM$16,2,0)</f>
        <v>10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>
        <f>IF(VW_PREMIO_IV[[#This Row],[EQUIPE]]="Hospitalar (HSP)",VLOOKUP(VW_PREMIO_IV[[#This Row],[COBERTURA]],VALORES_IV_HSP[],VW_PREMIO_IV[[#This Row],[Col Valor]],1),"")</f>
        <v>0</v>
      </c>
      <c r="AB135" s="35" t="str">
        <f>IF(VW_PREMIO_IV[[#This Row],[EQUIPE]]="Misto (EMH)",VLOOKUP(VW_PREMIO_IV[[#This Row],[COBERTURA]],VALORES_IV_EMH[],VW_PREMIO_IV[[#This Row],[Col Valor]],1),"")</f>
        <v/>
      </c>
      <c r="AC135" s="35">
        <f>VW_PREMIO_IV[[#This Row],[PREMIO]]-SUM(VW_PREMIO_IV[[#This Row],[Check Gerente]:[Check EMH]])</f>
        <v>0</v>
      </c>
    </row>
    <row r="136" spans="1:29" hidden="1" x14ac:dyDescent="0.25">
      <c r="A136" s="6" t="s">
        <v>401</v>
      </c>
      <c r="B136" s="6" t="s">
        <v>346</v>
      </c>
      <c r="C136" s="6" t="s">
        <v>20</v>
      </c>
      <c r="D136" s="6" t="s">
        <v>242</v>
      </c>
      <c r="E136" s="4">
        <v>20</v>
      </c>
      <c r="F136" s="6" t="s">
        <v>222</v>
      </c>
      <c r="G136" s="6" t="s">
        <v>499</v>
      </c>
      <c r="H136" s="4">
        <v>2021</v>
      </c>
      <c r="I136" s="4">
        <v>1</v>
      </c>
      <c r="J136" s="6" t="s">
        <v>493</v>
      </c>
      <c r="K136" s="4">
        <v>2</v>
      </c>
      <c r="L136" s="6" t="s">
        <v>500</v>
      </c>
      <c r="M136" s="6" t="s">
        <v>501</v>
      </c>
      <c r="N136" s="6" t="s">
        <v>496</v>
      </c>
      <c r="O136" s="4">
        <v>3</v>
      </c>
      <c r="P136" s="6" t="s">
        <v>497</v>
      </c>
      <c r="Q136" s="4">
        <v>8</v>
      </c>
      <c r="R136" s="6" t="s">
        <v>502</v>
      </c>
      <c r="S136" s="4" t="b">
        <v>0</v>
      </c>
      <c r="T136" s="60">
        <v>2257954.31</v>
      </c>
      <c r="U136" s="60">
        <v>1678180.12</v>
      </c>
      <c r="V136" s="38">
        <v>0.74299999999999999</v>
      </c>
      <c r="W136" s="35">
        <v>0</v>
      </c>
      <c r="X136" s="42">
        <f>VLOOKUP(VW_PREMIO_IV[[#This Row],[TIPO]],$AL$5:$AM$16,2,0)</f>
        <v>10</v>
      </c>
      <c r="Y136" s="35" t="str">
        <f>IF(VW_PREMIO_IV[[#This Row],[EQUIPE]]="Gerentes",VLOOKUP(VW_PREMIO_IV[[#This Row],[COBERTURA]],VALORES_IV_GER[],VW_PREMIO_IV[[#This Row],[Col Valor]],1),"")</f>
        <v/>
      </c>
      <c r="Z136" s="35" t="str">
        <f>IF(VW_PREMIO_IV[[#This Row],[EQUIPE]]="Especialidade (ESP)",VLOOKUP(VW_PREMIO_IV[[#This Row],[COBERTURA]],VALORES_IV_ESP[],VW_PREMIO_IV[[#This Row],[Col Valor]],1),"")</f>
        <v/>
      </c>
      <c r="AA136" s="35">
        <f>IF(VW_PREMIO_IV[[#This Row],[EQUIPE]]="Hospitalar (HSP)",VLOOKUP(VW_PREMIO_IV[[#This Row],[COBERTURA]],VALORES_IV_HSP[],VW_PREMIO_IV[[#This Row],[Col Valor]],1),"")</f>
        <v>0</v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0</v>
      </c>
    </row>
    <row r="137" spans="1:29" hidden="1" x14ac:dyDescent="0.25">
      <c r="A137" s="6" t="s">
        <v>401</v>
      </c>
      <c r="B137" s="6" t="s">
        <v>346</v>
      </c>
      <c r="C137" s="6" t="s">
        <v>21</v>
      </c>
      <c r="D137" s="6" t="s">
        <v>245</v>
      </c>
      <c r="E137" s="4">
        <v>20</v>
      </c>
      <c r="F137" s="6" t="s">
        <v>222</v>
      </c>
      <c r="G137" s="6" t="s">
        <v>499</v>
      </c>
      <c r="H137" s="4">
        <v>2021</v>
      </c>
      <c r="I137" s="4">
        <v>1</v>
      </c>
      <c r="J137" s="6" t="s">
        <v>493</v>
      </c>
      <c r="K137" s="4">
        <v>2</v>
      </c>
      <c r="L137" s="6" t="s">
        <v>500</v>
      </c>
      <c r="M137" s="6" t="s">
        <v>501</v>
      </c>
      <c r="N137" s="6" t="s">
        <v>496</v>
      </c>
      <c r="O137" s="4">
        <v>3</v>
      </c>
      <c r="P137" s="6" t="s">
        <v>497</v>
      </c>
      <c r="Q137" s="4">
        <v>8</v>
      </c>
      <c r="R137" s="6" t="s">
        <v>502</v>
      </c>
      <c r="S137" s="4" t="b">
        <v>0</v>
      </c>
      <c r="T137" s="60">
        <v>2257954.31</v>
      </c>
      <c r="U137" s="60">
        <v>1678180.12</v>
      </c>
      <c r="V137" s="38">
        <v>0.74299999999999999</v>
      </c>
      <c r="W137" s="35">
        <v>0</v>
      </c>
      <c r="X137" s="42">
        <f>VLOOKUP(VW_PREMIO_IV[[#This Row],[TIPO]],$AL$5:$AM$16,2,0)</f>
        <v>10</v>
      </c>
      <c r="Y137" s="35" t="str">
        <f>IF(VW_PREMIO_IV[[#This Row],[EQUIPE]]="Gerentes",VLOOKUP(VW_PREMIO_IV[[#This Row],[COBERTURA]],VALORES_IV_GER[],VW_PREMIO_IV[[#This Row],[Col Valor]],1),"")</f>
        <v/>
      </c>
      <c r="Z137" s="35" t="str">
        <f>IF(VW_PREMIO_IV[[#This Row],[EQUIPE]]="Especialidade (ESP)",VLOOKUP(VW_PREMIO_IV[[#This Row],[COBERTURA]],VALORES_IV_ESP[],VW_PREMIO_IV[[#This Row],[Col Valor]],1),"")</f>
        <v/>
      </c>
      <c r="AA137" s="35">
        <f>IF(VW_PREMIO_IV[[#This Row],[EQUIPE]]="Hospitalar (HSP)",VLOOKUP(VW_PREMIO_IV[[#This Row],[COBERTURA]],VALORES_IV_HSP[],VW_PREMIO_IV[[#This Row],[Col Valor]],1),"")</f>
        <v>0</v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0</v>
      </c>
    </row>
    <row r="138" spans="1:29" hidden="1" x14ac:dyDescent="0.25">
      <c r="A138" s="6" t="s">
        <v>401</v>
      </c>
      <c r="B138" s="6" t="s">
        <v>346</v>
      </c>
      <c r="C138" s="6" t="s">
        <v>32</v>
      </c>
      <c r="D138" s="6" t="s">
        <v>246</v>
      </c>
      <c r="E138" s="4">
        <v>10</v>
      </c>
      <c r="F138" s="6" t="s">
        <v>227</v>
      </c>
      <c r="G138" s="6" t="s">
        <v>499</v>
      </c>
      <c r="H138" s="4">
        <v>2021</v>
      </c>
      <c r="I138" s="4">
        <v>1</v>
      </c>
      <c r="J138" s="6" t="s">
        <v>493</v>
      </c>
      <c r="K138" s="4">
        <v>2</v>
      </c>
      <c r="L138" s="6" t="s">
        <v>500</v>
      </c>
      <c r="M138" s="6" t="s">
        <v>501</v>
      </c>
      <c r="N138" s="6" t="s">
        <v>496</v>
      </c>
      <c r="O138" s="4">
        <v>3</v>
      </c>
      <c r="P138" s="6" t="s">
        <v>497</v>
      </c>
      <c r="Q138" s="4">
        <v>8</v>
      </c>
      <c r="R138" s="6" t="s">
        <v>502</v>
      </c>
      <c r="S138" s="4" t="b">
        <v>0</v>
      </c>
      <c r="T138" s="60">
        <v>2257954.31</v>
      </c>
      <c r="U138" s="60">
        <v>1678180.12</v>
      </c>
      <c r="V138" s="38">
        <v>0.74299999999999999</v>
      </c>
      <c r="W138" s="35">
        <v>0</v>
      </c>
      <c r="X138" s="42">
        <f>VLOOKUP(VW_PREMIO_IV[[#This Row],[TIPO]],$AL$5:$AM$16,2,0)</f>
        <v>10</v>
      </c>
      <c r="Y138" s="35" t="str">
        <f>IF(VW_PREMIO_IV[[#This Row],[EQUIPE]]="Gerentes",VLOOKUP(VW_PREMIO_IV[[#This Row],[COBERTURA]],VALORES_IV_GER[],VW_PREMIO_IV[[#This Row],[Col Valor]],1),"")</f>
        <v/>
      </c>
      <c r="Z138" s="35">
        <f>IF(VW_PREMIO_IV[[#This Row],[EQUIPE]]="Especialidade (ESP)",VLOOKUP(VW_PREMIO_IV[[#This Row],[COBERTURA]],VALORES_IV_ESP[],VW_PREMIO_IV[[#This Row],[Col Valor]],1),"")</f>
        <v>0</v>
      </c>
      <c r="AA138" s="35" t="str">
        <f>IF(VW_PREMIO_IV[[#This Row],[EQUIPE]]="Hospitalar (HSP)",VLOOKUP(VW_PREMIO_IV[[#This Row],[COBERTURA]],VALORES_IV_HSP[],VW_PREMIO_IV[[#This Row],[Col Valor]],1),"")</f>
        <v/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0</v>
      </c>
    </row>
    <row r="139" spans="1:29" hidden="1" x14ac:dyDescent="0.25">
      <c r="A139" s="6" t="s">
        <v>401</v>
      </c>
      <c r="B139" s="6" t="s">
        <v>346</v>
      </c>
      <c r="C139" s="6" t="s">
        <v>22</v>
      </c>
      <c r="D139" s="6" t="s">
        <v>281</v>
      </c>
      <c r="E139" s="4">
        <v>20</v>
      </c>
      <c r="F139" s="6" t="s">
        <v>222</v>
      </c>
      <c r="G139" s="6" t="s">
        <v>499</v>
      </c>
      <c r="H139" s="4">
        <v>2021</v>
      </c>
      <c r="I139" s="4">
        <v>1</v>
      </c>
      <c r="J139" s="6" t="s">
        <v>493</v>
      </c>
      <c r="K139" s="4">
        <v>2</v>
      </c>
      <c r="L139" s="6" t="s">
        <v>500</v>
      </c>
      <c r="M139" s="6" t="s">
        <v>501</v>
      </c>
      <c r="N139" s="6" t="s">
        <v>496</v>
      </c>
      <c r="O139" s="4">
        <v>3</v>
      </c>
      <c r="P139" s="6" t="s">
        <v>497</v>
      </c>
      <c r="Q139" s="4">
        <v>8</v>
      </c>
      <c r="R139" s="6" t="s">
        <v>502</v>
      </c>
      <c r="S139" s="4" t="b">
        <v>0</v>
      </c>
      <c r="T139" s="60">
        <v>2257954.31</v>
      </c>
      <c r="U139" s="60">
        <v>1678180.12</v>
      </c>
      <c r="V139" s="38">
        <v>0.74299999999999999</v>
      </c>
      <c r="W139" s="35">
        <v>0</v>
      </c>
      <c r="X139" s="42">
        <f>VLOOKUP(VW_PREMIO_IV[[#This Row],[TIPO]],$AL$5:$AM$16,2,0)</f>
        <v>10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0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0</v>
      </c>
    </row>
    <row r="140" spans="1:29" hidden="1" x14ac:dyDescent="0.25">
      <c r="A140" s="6" t="s">
        <v>401</v>
      </c>
      <c r="B140" s="6" t="s">
        <v>346</v>
      </c>
      <c r="C140" s="6" t="s">
        <v>23</v>
      </c>
      <c r="D140" s="6" t="s">
        <v>285</v>
      </c>
      <c r="E140" s="4">
        <v>20</v>
      </c>
      <c r="F140" s="6" t="s">
        <v>222</v>
      </c>
      <c r="G140" s="6" t="s">
        <v>499</v>
      </c>
      <c r="H140" s="4">
        <v>2021</v>
      </c>
      <c r="I140" s="4">
        <v>1</v>
      </c>
      <c r="J140" s="6" t="s">
        <v>493</v>
      </c>
      <c r="K140" s="4">
        <v>2</v>
      </c>
      <c r="L140" s="6" t="s">
        <v>500</v>
      </c>
      <c r="M140" s="6" t="s">
        <v>501</v>
      </c>
      <c r="N140" s="6" t="s">
        <v>496</v>
      </c>
      <c r="O140" s="4">
        <v>3</v>
      </c>
      <c r="P140" s="6" t="s">
        <v>497</v>
      </c>
      <c r="Q140" s="4">
        <v>8</v>
      </c>
      <c r="R140" s="6" t="s">
        <v>502</v>
      </c>
      <c r="S140" s="4" t="b">
        <v>0</v>
      </c>
      <c r="T140" s="60">
        <v>2257954.31</v>
      </c>
      <c r="U140" s="60">
        <v>1678180.12</v>
      </c>
      <c r="V140" s="38">
        <v>0.74299999999999999</v>
      </c>
      <c r="W140" s="35">
        <v>0</v>
      </c>
      <c r="X140" s="42">
        <f>VLOOKUP(VW_PREMIO_IV[[#This Row],[TIPO]],$AL$5:$AM$16,2,0)</f>
        <v>10</v>
      </c>
      <c r="Y140" s="35" t="str">
        <f>IF(VW_PREMIO_IV[[#This Row],[EQUIPE]]="Gerentes",VLOOKUP(VW_PREMIO_IV[[#This Row],[COBERTURA]],VALORES_IV_GER[],VW_PREMIO_IV[[#This Row],[Col Valor]],1),"")</f>
        <v/>
      </c>
      <c r="Z140" s="35" t="str">
        <f>IF(VW_PREMIO_IV[[#This Row],[EQUIPE]]="Especialidade (ESP)",VLOOKUP(VW_PREMIO_IV[[#This Row],[COBERTURA]],VALORES_IV_ESP[],VW_PREMIO_IV[[#This Row],[Col Valor]],1),"")</f>
        <v/>
      </c>
      <c r="AA140" s="35">
        <f>IF(VW_PREMIO_IV[[#This Row],[EQUIPE]]="Hospitalar (HSP)",VLOOKUP(VW_PREMIO_IV[[#This Row],[COBERTURA]],VALORES_IV_HSP[],VW_PREMIO_IV[[#This Row],[Col Valor]],1),"")</f>
        <v>0</v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0</v>
      </c>
    </row>
    <row r="141" spans="1:29" hidden="1" x14ac:dyDescent="0.25">
      <c r="A141" s="6" t="s">
        <v>401</v>
      </c>
      <c r="B141" s="6" t="s">
        <v>346</v>
      </c>
      <c r="C141" s="6" t="s">
        <v>33</v>
      </c>
      <c r="D141" s="6" t="s">
        <v>321</v>
      </c>
      <c r="E141" s="4">
        <v>10</v>
      </c>
      <c r="F141" s="6" t="s">
        <v>227</v>
      </c>
      <c r="G141" s="6" t="s">
        <v>499</v>
      </c>
      <c r="H141" s="4">
        <v>2021</v>
      </c>
      <c r="I141" s="4">
        <v>1</v>
      </c>
      <c r="J141" s="6" t="s">
        <v>493</v>
      </c>
      <c r="K141" s="4">
        <v>2</v>
      </c>
      <c r="L141" s="6" t="s">
        <v>500</v>
      </c>
      <c r="M141" s="6" t="s">
        <v>501</v>
      </c>
      <c r="N141" s="6" t="s">
        <v>496</v>
      </c>
      <c r="O141" s="4">
        <v>3</v>
      </c>
      <c r="P141" s="6" t="s">
        <v>497</v>
      </c>
      <c r="Q141" s="4">
        <v>8</v>
      </c>
      <c r="R141" s="6" t="s">
        <v>502</v>
      </c>
      <c r="S141" s="4" t="b">
        <v>0</v>
      </c>
      <c r="T141" s="60">
        <v>2257954.31</v>
      </c>
      <c r="U141" s="60">
        <v>1678180.12</v>
      </c>
      <c r="V141" s="38">
        <v>0.74299999999999999</v>
      </c>
      <c r="W141" s="35">
        <v>0</v>
      </c>
      <c r="X141" s="42">
        <f>VLOOKUP(VW_PREMIO_IV[[#This Row],[TIPO]],$AL$5:$AM$16,2,0)</f>
        <v>10</v>
      </c>
      <c r="Y141" s="35" t="str">
        <f>IF(VW_PREMIO_IV[[#This Row],[EQUIPE]]="Gerentes",VLOOKUP(VW_PREMIO_IV[[#This Row],[COBERTURA]],VALORES_IV_GER[],VW_PREMIO_IV[[#This Row],[Col Valor]],1),"")</f>
        <v/>
      </c>
      <c r="Z141" s="35">
        <f>IF(VW_PREMIO_IV[[#This Row],[EQUIPE]]="Especialidade (ESP)",VLOOKUP(VW_PREMIO_IV[[#This Row],[COBERTURA]],VALORES_IV_ESP[],VW_PREMIO_IV[[#This Row],[Col Valor]],1),"")</f>
        <v>0</v>
      </c>
      <c r="AA141" s="35" t="str">
        <f>IF(VW_PREMIO_IV[[#This Row],[EQUIPE]]="Hospitalar (HSP)",VLOOKUP(VW_PREMIO_IV[[#This Row],[COBERTURA]],VALORES_IV_HSP[],VW_PREMIO_IV[[#This Row],[Col Valor]],1),"")</f>
        <v/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0</v>
      </c>
    </row>
    <row r="142" spans="1:29" hidden="1" x14ac:dyDescent="0.25">
      <c r="A142" s="6" t="s">
        <v>401</v>
      </c>
      <c r="B142" s="6" t="s">
        <v>346</v>
      </c>
      <c r="C142" s="6" t="s">
        <v>25</v>
      </c>
      <c r="D142" s="6" t="s">
        <v>322</v>
      </c>
      <c r="E142" s="4">
        <v>30</v>
      </c>
      <c r="F142" s="6" t="s">
        <v>229</v>
      </c>
      <c r="G142" s="6" t="s">
        <v>499</v>
      </c>
      <c r="H142" s="4">
        <v>2021</v>
      </c>
      <c r="I142" s="4">
        <v>1</v>
      </c>
      <c r="J142" s="6" t="s">
        <v>493</v>
      </c>
      <c r="K142" s="4">
        <v>2</v>
      </c>
      <c r="L142" s="6" t="s">
        <v>500</v>
      </c>
      <c r="M142" s="6" t="s">
        <v>501</v>
      </c>
      <c r="N142" s="6" t="s">
        <v>496</v>
      </c>
      <c r="O142" s="4">
        <v>3</v>
      </c>
      <c r="P142" s="6" t="s">
        <v>497</v>
      </c>
      <c r="Q142" s="4">
        <v>8</v>
      </c>
      <c r="R142" s="6" t="s">
        <v>502</v>
      </c>
      <c r="S142" s="4" t="b">
        <v>0</v>
      </c>
      <c r="T142" s="60">
        <v>2257954.31</v>
      </c>
      <c r="U142" s="60">
        <v>1678180.12</v>
      </c>
      <c r="V142" s="38">
        <v>0.74299999999999999</v>
      </c>
      <c r="W142" s="35">
        <v>0</v>
      </c>
      <c r="X142" s="42">
        <f>VLOOKUP(VW_PREMIO_IV[[#This Row],[TIPO]],$AL$5:$AM$16,2,0)</f>
        <v>10</v>
      </c>
      <c r="Y142" s="35" t="str">
        <f>IF(VW_PREMIO_IV[[#This Row],[EQUIPE]]="Gerentes",VLOOKUP(VW_PREMIO_IV[[#This Row],[COBERTURA]],VALORES_IV_GER[],VW_PREMIO_IV[[#This Row],[Col Valor]],1),"")</f>
        <v/>
      </c>
      <c r="Z142" s="35" t="str">
        <f>IF(VW_PREMIO_IV[[#This Row],[EQUIPE]]="Especialidade (ESP)",VLOOKUP(VW_PREMIO_IV[[#This Row],[COBERTURA]],VALORES_IV_ESP[],VW_PREMIO_IV[[#This Row],[Col Valor]],1),"")</f>
        <v/>
      </c>
      <c r="AA142" s="35" t="str">
        <f>IF(VW_PREMIO_IV[[#This Row],[EQUIPE]]="Hospitalar (HSP)",VLOOKUP(VW_PREMIO_IV[[#This Row],[COBERTURA]],VALORES_IV_HSP[],VW_PREMIO_IV[[#This Row],[Col Valor]],1),"")</f>
        <v/>
      </c>
      <c r="AB142" s="35">
        <f>IF(VW_PREMIO_IV[[#This Row],[EQUIPE]]="Misto (EMH)",VLOOKUP(VW_PREMIO_IV[[#This Row],[COBERTURA]],VALORES_IV_EMH[],VW_PREMIO_IV[[#This Row],[Col Valor]],1),"")</f>
        <v>0</v>
      </c>
      <c r="AC142" s="35">
        <f>VW_PREMIO_IV[[#This Row],[PREMIO]]-SUM(VW_PREMIO_IV[[#This Row],[Check Gerente]:[Check EMH]])</f>
        <v>0</v>
      </c>
    </row>
    <row r="143" spans="1:29" hidden="1" x14ac:dyDescent="0.25">
      <c r="A143" s="6" t="s">
        <v>401</v>
      </c>
      <c r="B143" s="6" t="s">
        <v>347</v>
      </c>
      <c r="C143" s="6" t="s">
        <v>9</v>
      </c>
      <c r="D143" s="6" t="s">
        <v>220</v>
      </c>
      <c r="E143" s="4">
        <v>20</v>
      </c>
      <c r="F143" s="6" t="s">
        <v>222</v>
      </c>
      <c r="G143" s="6" t="s">
        <v>492</v>
      </c>
      <c r="H143" s="4">
        <v>2021</v>
      </c>
      <c r="I143" s="4">
        <v>1</v>
      </c>
      <c r="J143" s="6" t="s">
        <v>493</v>
      </c>
      <c r="K143" s="4">
        <v>1</v>
      </c>
      <c r="L143" s="6" t="s">
        <v>494</v>
      </c>
      <c r="M143" s="6" t="s">
        <v>495</v>
      </c>
      <c r="N143" s="6" t="s">
        <v>496</v>
      </c>
      <c r="O143" s="4">
        <v>3</v>
      </c>
      <c r="P143" s="6" t="s">
        <v>497</v>
      </c>
      <c r="Q143" s="4">
        <v>7</v>
      </c>
      <c r="R143" s="6" t="s">
        <v>498</v>
      </c>
      <c r="S143" s="4" t="b">
        <v>0</v>
      </c>
      <c r="T143" s="60">
        <v>14857991.52</v>
      </c>
      <c r="U143" s="60">
        <v>14444974.91</v>
      </c>
      <c r="V143" s="38">
        <v>0.97199999999999998</v>
      </c>
      <c r="W143" s="35">
        <v>274.16000000000003</v>
      </c>
      <c r="X143" s="42">
        <f>VLOOKUP(VW_PREMIO_IV[[#This Row],[TIPO]],$AL$5:$AM$16,2,0)</f>
        <v>11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274.16399999999999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-3.999999999962256E-3</v>
      </c>
    </row>
    <row r="144" spans="1:29" hidden="1" x14ac:dyDescent="0.25">
      <c r="A144" s="6" t="s">
        <v>401</v>
      </c>
      <c r="B144" s="6" t="s">
        <v>347</v>
      </c>
      <c r="C144" s="6" t="s">
        <v>11</v>
      </c>
      <c r="D144" s="6" t="s">
        <v>223</v>
      </c>
      <c r="E144" s="4">
        <v>20</v>
      </c>
      <c r="F144" s="6" t="s">
        <v>222</v>
      </c>
      <c r="G144" s="6" t="s">
        <v>492</v>
      </c>
      <c r="H144" s="4">
        <v>2021</v>
      </c>
      <c r="I144" s="4">
        <v>1</v>
      </c>
      <c r="J144" s="6" t="s">
        <v>493</v>
      </c>
      <c r="K144" s="4">
        <v>1</v>
      </c>
      <c r="L144" s="6" t="s">
        <v>494</v>
      </c>
      <c r="M144" s="6" t="s">
        <v>495</v>
      </c>
      <c r="N144" s="6" t="s">
        <v>496</v>
      </c>
      <c r="O144" s="4">
        <v>3</v>
      </c>
      <c r="P144" s="6" t="s">
        <v>497</v>
      </c>
      <c r="Q144" s="4">
        <v>7</v>
      </c>
      <c r="R144" s="6" t="s">
        <v>498</v>
      </c>
      <c r="S144" s="4" t="b">
        <v>0</v>
      </c>
      <c r="T144" s="60">
        <v>14857991.52</v>
      </c>
      <c r="U144" s="60">
        <v>14444974.91</v>
      </c>
      <c r="V144" s="38">
        <v>0.97199999999999998</v>
      </c>
      <c r="W144" s="35">
        <v>274.16000000000003</v>
      </c>
      <c r="X144" s="42">
        <f>VLOOKUP(VW_PREMIO_IV[[#This Row],[TIPO]],$AL$5:$AM$16,2,0)</f>
        <v>11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274.16399999999999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-3.999999999962256E-3</v>
      </c>
    </row>
    <row r="145" spans="1:29" hidden="1" x14ac:dyDescent="0.25">
      <c r="A145" s="6" t="s">
        <v>401</v>
      </c>
      <c r="B145" s="6" t="s">
        <v>347</v>
      </c>
      <c r="C145" s="6" t="s">
        <v>13</v>
      </c>
      <c r="D145" s="6" t="s">
        <v>225</v>
      </c>
      <c r="E145" s="4">
        <v>20</v>
      </c>
      <c r="F145" s="6" t="s">
        <v>222</v>
      </c>
      <c r="G145" s="6" t="s">
        <v>492</v>
      </c>
      <c r="H145" s="4">
        <v>2021</v>
      </c>
      <c r="I145" s="4">
        <v>1</v>
      </c>
      <c r="J145" s="6" t="s">
        <v>493</v>
      </c>
      <c r="K145" s="4">
        <v>1</v>
      </c>
      <c r="L145" s="6" t="s">
        <v>494</v>
      </c>
      <c r="M145" s="6" t="s">
        <v>495</v>
      </c>
      <c r="N145" s="6" t="s">
        <v>496</v>
      </c>
      <c r="O145" s="4">
        <v>3</v>
      </c>
      <c r="P145" s="6" t="s">
        <v>497</v>
      </c>
      <c r="Q145" s="4">
        <v>7</v>
      </c>
      <c r="R145" s="6" t="s">
        <v>498</v>
      </c>
      <c r="S145" s="4" t="b">
        <v>0</v>
      </c>
      <c r="T145" s="60">
        <v>14857991.52</v>
      </c>
      <c r="U145" s="60">
        <v>14444974.91</v>
      </c>
      <c r="V145" s="38">
        <v>0.97199999999999998</v>
      </c>
      <c r="W145" s="35">
        <v>274.16000000000003</v>
      </c>
      <c r="X145" s="42">
        <f>VLOOKUP(VW_PREMIO_IV[[#This Row],[TIPO]],$AL$5:$AM$16,2,0)</f>
        <v>11</v>
      </c>
      <c r="Y145" s="35" t="str">
        <f>IF(VW_PREMIO_IV[[#This Row],[EQUIPE]]="Gerentes",VLOOKUP(VW_PREMIO_IV[[#This Row],[COBERTURA]],VALORES_IV_GER[],VW_PREMIO_IV[[#This Row],[Col Valor]],1),"")</f>
        <v/>
      </c>
      <c r="Z145" s="35" t="str">
        <f>IF(VW_PREMIO_IV[[#This Row],[EQUIPE]]="Especialidade (ESP)",VLOOKUP(VW_PREMIO_IV[[#This Row],[COBERTURA]],VALORES_IV_ESP[],VW_PREMIO_IV[[#This Row],[Col Valor]],1),"")</f>
        <v/>
      </c>
      <c r="AA145" s="35">
        <f>IF(VW_PREMIO_IV[[#This Row],[EQUIPE]]="Hospitalar (HSP)",VLOOKUP(VW_PREMIO_IV[[#This Row],[COBERTURA]],VALORES_IV_HSP[],VW_PREMIO_IV[[#This Row],[Col Valor]],1),"")</f>
        <v>274.16399999999999</v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-3.999999999962256E-3</v>
      </c>
    </row>
    <row r="146" spans="1:29" hidden="1" x14ac:dyDescent="0.25">
      <c r="A146" s="6" t="s">
        <v>401</v>
      </c>
      <c r="B146" s="6" t="s">
        <v>347</v>
      </c>
      <c r="C146" s="6" t="s">
        <v>28</v>
      </c>
      <c r="D146" s="6" t="s">
        <v>226</v>
      </c>
      <c r="E146" s="4">
        <v>10</v>
      </c>
      <c r="F146" s="6" t="s">
        <v>227</v>
      </c>
      <c r="G146" s="6" t="s">
        <v>492</v>
      </c>
      <c r="H146" s="4">
        <v>2021</v>
      </c>
      <c r="I146" s="4">
        <v>1</v>
      </c>
      <c r="J146" s="6" t="s">
        <v>493</v>
      </c>
      <c r="K146" s="4">
        <v>1</v>
      </c>
      <c r="L146" s="6" t="s">
        <v>494</v>
      </c>
      <c r="M146" s="6" t="s">
        <v>495</v>
      </c>
      <c r="N146" s="6" t="s">
        <v>496</v>
      </c>
      <c r="O146" s="4">
        <v>3</v>
      </c>
      <c r="P146" s="6" t="s">
        <v>497</v>
      </c>
      <c r="Q146" s="4">
        <v>7</v>
      </c>
      <c r="R146" s="6" t="s">
        <v>498</v>
      </c>
      <c r="S146" s="4" t="b">
        <v>0</v>
      </c>
      <c r="T146" s="60">
        <v>14857991.52</v>
      </c>
      <c r="U146" s="60">
        <v>14444974.91</v>
      </c>
      <c r="V146" s="38">
        <v>0.97199999999999998</v>
      </c>
      <c r="W146" s="35">
        <v>274.16000000000003</v>
      </c>
      <c r="X146" s="42">
        <f>VLOOKUP(VW_PREMIO_IV[[#This Row],[TIPO]],$AL$5:$AM$16,2,0)</f>
        <v>11</v>
      </c>
      <c r="Y146" s="35" t="str">
        <f>IF(VW_PREMIO_IV[[#This Row],[EQUIPE]]="Gerentes",VLOOKUP(VW_PREMIO_IV[[#This Row],[COBERTURA]],VALORES_IV_GER[],VW_PREMIO_IV[[#This Row],[Col Valor]],1),"")</f>
        <v/>
      </c>
      <c r="Z146" s="35">
        <f>IF(VW_PREMIO_IV[[#This Row],[EQUIPE]]="Especialidade (ESP)",VLOOKUP(VW_PREMIO_IV[[#This Row],[COBERTURA]],VALORES_IV_ESP[],VW_PREMIO_IV[[#This Row],[Col Valor]],1),"")</f>
        <v>274.16399999999999</v>
      </c>
      <c r="AA146" s="35" t="str">
        <f>IF(VW_PREMIO_IV[[#This Row],[EQUIPE]]="Hospitalar (HSP)",VLOOKUP(VW_PREMIO_IV[[#This Row],[COBERTURA]],VALORES_IV_HSP[],VW_PREMIO_IV[[#This Row],[Col Valor]],1),"")</f>
        <v/>
      </c>
      <c r="AB146" s="35" t="str">
        <f>IF(VW_PREMIO_IV[[#This Row],[EQUIPE]]="Misto (EMH)",VLOOKUP(VW_PREMIO_IV[[#This Row],[COBERTURA]],VALORES_IV_EMH[],VW_PREMIO_IV[[#This Row],[Col Valor]],1),"")</f>
        <v/>
      </c>
      <c r="AC146" s="35">
        <f>VW_PREMIO_IV[[#This Row],[PREMIO]]-SUM(VW_PREMIO_IV[[#This Row],[Check Gerente]:[Check EMH]])</f>
        <v>-3.999999999962256E-3</v>
      </c>
    </row>
    <row r="147" spans="1:29" hidden="1" x14ac:dyDescent="0.25">
      <c r="A147" s="6" t="s">
        <v>401</v>
      </c>
      <c r="B147" s="6" t="s">
        <v>347</v>
      </c>
      <c r="C147" s="6" t="s">
        <v>29</v>
      </c>
      <c r="D147" s="6" t="s">
        <v>228</v>
      </c>
      <c r="E147" s="4">
        <v>30</v>
      </c>
      <c r="F147" s="6" t="s">
        <v>229</v>
      </c>
      <c r="G147" s="6" t="s">
        <v>492</v>
      </c>
      <c r="H147" s="4">
        <v>2021</v>
      </c>
      <c r="I147" s="4">
        <v>1</v>
      </c>
      <c r="J147" s="6" t="s">
        <v>493</v>
      </c>
      <c r="K147" s="4">
        <v>1</v>
      </c>
      <c r="L147" s="6" t="s">
        <v>494</v>
      </c>
      <c r="M147" s="6" t="s">
        <v>495</v>
      </c>
      <c r="N147" s="6" t="s">
        <v>496</v>
      </c>
      <c r="O147" s="4">
        <v>3</v>
      </c>
      <c r="P147" s="6" t="s">
        <v>497</v>
      </c>
      <c r="Q147" s="4">
        <v>7</v>
      </c>
      <c r="R147" s="6" t="s">
        <v>498</v>
      </c>
      <c r="S147" s="4" t="b">
        <v>0</v>
      </c>
      <c r="T147" s="60">
        <v>14857991.52</v>
      </c>
      <c r="U147" s="60">
        <v>14444974.91</v>
      </c>
      <c r="V147" s="38">
        <v>0.97199999999999998</v>
      </c>
      <c r="W147" s="35">
        <v>274.16000000000003</v>
      </c>
      <c r="X147" s="42">
        <f>VLOOKUP(VW_PREMIO_IV[[#This Row],[TIPO]],$AL$5:$AM$16,2,0)</f>
        <v>11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 t="str">
        <f>IF(VW_PREMIO_IV[[#This Row],[EQUIPE]]="Hospitalar (HSP)",VLOOKUP(VW_PREMIO_IV[[#This Row],[COBERTURA]],VALORES_IV_HSP[],VW_PREMIO_IV[[#This Row],[Col Valor]],1),"")</f>
        <v/>
      </c>
      <c r="AB147" s="35">
        <f>IF(VW_PREMIO_IV[[#This Row],[EQUIPE]]="Misto (EMH)",VLOOKUP(VW_PREMIO_IV[[#This Row],[COBERTURA]],VALORES_IV_EMH[],VW_PREMIO_IV[[#This Row],[Col Valor]],1),"")</f>
        <v>274.16399999999999</v>
      </c>
      <c r="AC147" s="35">
        <f>VW_PREMIO_IV[[#This Row],[PREMIO]]-SUM(VW_PREMIO_IV[[#This Row],[Check Gerente]:[Check EMH]])</f>
        <v>-3.999999999962256E-3</v>
      </c>
    </row>
    <row r="148" spans="1:29" hidden="1" x14ac:dyDescent="0.25">
      <c r="A148" s="6" t="s">
        <v>401</v>
      </c>
      <c r="B148" s="6" t="s">
        <v>347</v>
      </c>
      <c r="C148" s="6" t="s">
        <v>30</v>
      </c>
      <c r="D148" s="6" t="s">
        <v>234</v>
      </c>
      <c r="E148" s="4">
        <v>10</v>
      </c>
      <c r="F148" s="6" t="s">
        <v>227</v>
      </c>
      <c r="G148" s="6" t="s">
        <v>492</v>
      </c>
      <c r="H148" s="4">
        <v>2021</v>
      </c>
      <c r="I148" s="4">
        <v>1</v>
      </c>
      <c r="J148" s="6" t="s">
        <v>493</v>
      </c>
      <c r="K148" s="4">
        <v>1</v>
      </c>
      <c r="L148" s="6" t="s">
        <v>494</v>
      </c>
      <c r="M148" s="6" t="s">
        <v>495</v>
      </c>
      <c r="N148" s="6" t="s">
        <v>496</v>
      </c>
      <c r="O148" s="4">
        <v>3</v>
      </c>
      <c r="P148" s="6" t="s">
        <v>497</v>
      </c>
      <c r="Q148" s="4">
        <v>7</v>
      </c>
      <c r="R148" s="6" t="s">
        <v>498</v>
      </c>
      <c r="S148" s="4" t="b">
        <v>0</v>
      </c>
      <c r="T148" s="60">
        <v>14857991.52</v>
      </c>
      <c r="U148" s="60">
        <v>14444974.91</v>
      </c>
      <c r="V148" s="38">
        <v>0.97199999999999998</v>
      </c>
      <c r="W148" s="35">
        <v>274.16000000000003</v>
      </c>
      <c r="X148" s="42">
        <f>VLOOKUP(VW_PREMIO_IV[[#This Row],[TIPO]],$AL$5:$AM$16,2,0)</f>
        <v>11</v>
      </c>
      <c r="Y148" s="35" t="str">
        <f>IF(VW_PREMIO_IV[[#This Row],[EQUIPE]]="Gerentes",VLOOKUP(VW_PREMIO_IV[[#This Row],[COBERTURA]],VALORES_IV_GER[],VW_PREMIO_IV[[#This Row],[Col Valor]],1),"")</f>
        <v/>
      </c>
      <c r="Z148" s="35">
        <f>IF(VW_PREMIO_IV[[#This Row],[EQUIPE]]="Especialidade (ESP)",VLOOKUP(VW_PREMIO_IV[[#This Row],[COBERTURA]],VALORES_IV_ESP[],VW_PREMIO_IV[[#This Row],[Col Valor]],1),"")</f>
        <v>274.16399999999999</v>
      </c>
      <c r="AA148" s="35" t="str">
        <f>IF(VW_PREMIO_IV[[#This Row],[EQUIPE]]="Hospitalar (HSP)",VLOOKUP(VW_PREMIO_IV[[#This Row],[COBERTURA]],VALORES_IV_HSP[],VW_PREMIO_IV[[#This Row],[Col Valor]],1),"")</f>
        <v/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-3.999999999962256E-3</v>
      </c>
    </row>
    <row r="149" spans="1:29" hidden="1" x14ac:dyDescent="0.25">
      <c r="A149" s="6" t="s">
        <v>401</v>
      </c>
      <c r="B149" s="6" t="s">
        <v>347</v>
      </c>
      <c r="C149" s="6" t="s">
        <v>14</v>
      </c>
      <c r="D149" s="6" t="s">
        <v>235</v>
      </c>
      <c r="E149" s="4">
        <v>20</v>
      </c>
      <c r="F149" s="6" t="s">
        <v>222</v>
      </c>
      <c r="G149" s="6" t="s">
        <v>492</v>
      </c>
      <c r="H149" s="4">
        <v>2021</v>
      </c>
      <c r="I149" s="4">
        <v>1</v>
      </c>
      <c r="J149" s="6" t="s">
        <v>493</v>
      </c>
      <c r="K149" s="4">
        <v>1</v>
      </c>
      <c r="L149" s="6" t="s">
        <v>494</v>
      </c>
      <c r="M149" s="6" t="s">
        <v>495</v>
      </c>
      <c r="N149" s="6" t="s">
        <v>496</v>
      </c>
      <c r="O149" s="4">
        <v>3</v>
      </c>
      <c r="P149" s="6" t="s">
        <v>497</v>
      </c>
      <c r="Q149" s="4">
        <v>7</v>
      </c>
      <c r="R149" s="6" t="s">
        <v>498</v>
      </c>
      <c r="S149" s="4" t="b">
        <v>0</v>
      </c>
      <c r="T149" s="60">
        <v>14857991.52</v>
      </c>
      <c r="U149" s="60">
        <v>14444974.91</v>
      </c>
      <c r="V149" s="38">
        <v>0.97199999999999998</v>
      </c>
      <c r="W149" s="35">
        <v>274.16000000000003</v>
      </c>
      <c r="X149" s="42">
        <f>VLOOKUP(VW_PREMIO_IV[[#This Row],[TIPO]],$AL$5:$AM$16,2,0)</f>
        <v>11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>
        <f>IF(VW_PREMIO_IV[[#This Row],[EQUIPE]]="Hospitalar (HSP)",VLOOKUP(VW_PREMIO_IV[[#This Row],[COBERTURA]],VALORES_IV_HSP[],VW_PREMIO_IV[[#This Row],[Col Valor]],1),"")</f>
        <v>274.16399999999999</v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-3.999999999962256E-3</v>
      </c>
    </row>
    <row r="150" spans="1:29" hidden="1" x14ac:dyDescent="0.25">
      <c r="A150" s="6" t="s">
        <v>401</v>
      </c>
      <c r="B150" s="6" t="s">
        <v>347</v>
      </c>
      <c r="C150" s="6" t="s">
        <v>15</v>
      </c>
      <c r="D150" s="6" t="s">
        <v>236</v>
      </c>
      <c r="E150" s="4">
        <v>30</v>
      </c>
      <c r="F150" s="6" t="s">
        <v>229</v>
      </c>
      <c r="G150" s="6" t="s">
        <v>492</v>
      </c>
      <c r="H150" s="4">
        <v>2021</v>
      </c>
      <c r="I150" s="4">
        <v>1</v>
      </c>
      <c r="J150" s="6" t="s">
        <v>493</v>
      </c>
      <c r="K150" s="4">
        <v>1</v>
      </c>
      <c r="L150" s="6" t="s">
        <v>494</v>
      </c>
      <c r="M150" s="6" t="s">
        <v>495</v>
      </c>
      <c r="N150" s="6" t="s">
        <v>496</v>
      </c>
      <c r="O150" s="4">
        <v>3</v>
      </c>
      <c r="P150" s="6" t="s">
        <v>497</v>
      </c>
      <c r="Q150" s="4">
        <v>7</v>
      </c>
      <c r="R150" s="6" t="s">
        <v>498</v>
      </c>
      <c r="S150" s="4" t="b">
        <v>0</v>
      </c>
      <c r="T150" s="60">
        <v>14857991.52</v>
      </c>
      <c r="U150" s="60">
        <v>14444974.91</v>
      </c>
      <c r="V150" s="38">
        <v>0.97199999999999998</v>
      </c>
      <c r="W150" s="35">
        <v>274.16000000000003</v>
      </c>
      <c r="X150" s="42">
        <f>VLOOKUP(VW_PREMIO_IV[[#This Row],[TIPO]],$AL$5:$AM$16,2,0)</f>
        <v>11</v>
      </c>
      <c r="Y150" s="35" t="str">
        <f>IF(VW_PREMIO_IV[[#This Row],[EQUIPE]]="Gerentes",VLOOKUP(VW_PREMIO_IV[[#This Row],[COBERTURA]],VALORES_IV_GER[],VW_PREMIO_IV[[#This Row],[Col Valor]],1),"")</f>
        <v/>
      </c>
      <c r="Z150" s="35" t="str">
        <f>IF(VW_PREMIO_IV[[#This Row],[EQUIPE]]="Especialidade (ESP)",VLOOKUP(VW_PREMIO_IV[[#This Row],[COBERTURA]],VALORES_IV_ESP[],VW_PREMIO_IV[[#This Row],[Col Valor]],1),"")</f>
        <v/>
      </c>
      <c r="AA150" s="35" t="str">
        <f>IF(VW_PREMIO_IV[[#This Row],[EQUIPE]]="Hospitalar (HSP)",VLOOKUP(VW_PREMIO_IV[[#This Row],[COBERTURA]],VALORES_IV_HSP[],VW_PREMIO_IV[[#This Row],[Col Valor]],1),"")</f>
        <v/>
      </c>
      <c r="AB150" s="35">
        <f>IF(VW_PREMIO_IV[[#This Row],[EQUIPE]]="Misto (EMH)",VLOOKUP(VW_PREMIO_IV[[#This Row],[COBERTURA]],VALORES_IV_EMH[],VW_PREMIO_IV[[#This Row],[Col Valor]],1),"")</f>
        <v>274.16399999999999</v>
      </c>
      <c r="AC150" s="35">
        <f>VW_PREMIO_IV[[#This Row],[PREMIO]]-SUM(VW_PREMIO_IV[[#This Row],[Check Gerente]:[Check EMH]])</f>
        <v>-3.999999999962256E-3</v>
      </c>
    </row>
    <row r="151" spans="1:29" hidden="1" x14ac:dyDescent="0.25">
      <c r="A151" s="6" t="s">
        <v>401</v>
      </c>
      <c r="B151" s="6" t="s">
        <v>347</v>
      </c>
      <c r="C151" s="6" t="s">
        <v>31</v>
      </c>
      <c r="D151" s="6" t="s">
        <v>237</v>
      </c>
      <c r="E151" s="4">
        <v>10</v>
      </c>
      <c r="F151" s="6" t="s">
        <v>227</v>
      </c>
      <c r="G151" s="6" t="s">
        <v>492</v>
      </c>
      <c r="H151" s="4">
        <v>2021</v>
      </c>
      <c r="I151" s="4">
        <v>1</v>
      </c>
      <c r="J151" s="6" t="s">
        <v>493</v>
      </c>
      <c r="K151" s="4">
        <v>1</v>
      </c>
      <c r="L151" s="6" t="s">
        <v>494</v>
      </c>
      <c r="M151" s="6" t="s">
        <v>495</v>
      </c>
      <c r="N151" s="6" t="s">
        <v>496</v>
      </c>
      <c r="O151" s="4">
        <v>3</v>
      </c>
      <c r="P151" s="6" t="s">
        <v>497</v>
      </c>
      <c r="Q151" s="4">
        <v>7</v>
      </c>
      <c r="R151" s="6" t="s">
        <v>498</v>
      </c>
      <c r="S151" s="4" t="b">
        <v>0</v>
      </c>
      <c r="T151" s="60">
        <v>14857991.52</v>
      </c>
      <c r="U151" s="60">
        <v>14444974.91</v>
      </c>
      <c r="V151" s="38">
        <v>0.97199999999999998</v>
      </c>
      <c r="W151" s="35">
        <v>274.16000000000003</v>
      </c>
      <c r="X151" s="42">
        <f>VLOOKUP(VW_PREMIO_IV[[#This Row],[TIPO]],$AL$5:$AM$16,2,0)</f>
        <v>11</v>
      </c>
      <c r="Y151" s="35" t="str">
        <f>IF(VW_PREMIO_IV[[#This Row],[EQUIPE]]="Gerentes",VLOOKUP(VW_PREMIO_IV[[#This Row],[COBERTURA]],VALORES_IV_GER[],VW_PREMIO_IV[[#This Row],[Col Valor]],1),"")</f>
        <v/>
      </c>
      <c r="Z151" s="35">
        <f>IF(VW_PREMIO_IV[[#This Row],[EQUIPE]]="Especialidade (ESP)",VLOOKUP(VW_PREMIO_IV[[#This Row],[COBERTURA]],VALORES_IV_ESP[],VW_PREMIO_IV[[#This Row],[Col Valor]],1),"")</f>
        <v>274.16399999999999</v>
      </c>
      <c r="AA151" s="35" t="str">
        <f>IF(VW_PREMIO_IV[[#This Row],[EQUIPE]]="Hospitalar (HSP)",VLOOKUP(VW_PREMIO_IV[[#This Row],[COBERTURA]],VALORES_IV_HSP[],VW_PREMIO_IV[[#This Row],[Col Valor]],1),"")</f>
        <v/>
      </c>
      <c r="AB151" s="35" t="str">
        <f>IF(VW_PREMIO_IV[[#This Row],[EQUIPE]]="Misto (EMH)",VLOOKUP(VW_PREMIO_IV[[#This Row],[COBERTURA]],VALORES_IV_EMH[],VW_PREMIO_IV[[#This Row],[Col Valor]],1),"")</f>
        <v/>
      </c>
      <c r="AC151" s="35">
        <f>VW_PREMIO_IV[[#This Row],[PREMIO]]-SUM(VW_PREMIO_IV[[#This Row],[Check Gerente]:[Check EMH]])</f>
        <v>-3.999999999962256E-3</v>
      </c>
    </row>
    <row r="152" spans="1:29" hidden="1" x14ac:dyDescent="0.25">
      <c r="A152" s="6" t="s">
        <v>401</v>
      </c>
      <c r="B152" s="6" t="s">
        <v>347</v>
      </c>
      <c r="C152" s="6" t="s">
        <v>16</v>
      </c>
      <c r="D152" s="6" t="s">
        <v>238</v>
      </c>
      <c r="E152" s="4">
        <v>20</v>
      </c>
      <c r="F152" s="6" t="s">
        <v>222</v>
      </c>
      <c r="G152" s="6" t="s">
        <v>492</v>
      </c>
      <c r="H152" s="4">
        <v>2021</v>
      </c>
      <c r="I152" s="4">
        <v>1</v>
      </c>
      <c r="J152" s="6" t="s">
        <v>493</v>
      </c>
      <c r="K152" s="4">
        <v>1</v>
      </c>
      <c r="L152" s="6" t="s">
        <v>494</v>
      </c>
      <c r="M152" s="6" t="s">
        <v>495</v>
      </c>
      <c r="N152" s="6" t="s">
        <v>496</v>
      </c>
      <c r="O152" s="4">
        <v>3</v>
      </c>
      <c r="P152" s="6" t="s">
        <v>497</v>
      </c>
      <c r="Q152" s="4">
        <v>7</v>
      </c>
      <c r="R152" s="6" t="s">
        <v>498</v>
      </c>
      <c r="S152" s="4" t="b">
        <v>0</v>
      </c>
      <c r="T152" s="60">
        <v>14857991.52</v>
      </c>
      <c r="U152" s="60">
        <v>14444974.91</v>
      </c>
      <c r="V152" s="38">
        <v>0.97199999999999998</v>
      </c>
      <c r="W152" s="35">
        <v>274.16000000000003</v>
      </c>
      <c r="X152" s="42">
        <f>VLOOKUP(VW_PREMIO_IV[[#This Row],[TIPO]],$AL$5:$AM$16,2,0)</f>
        <v>11</v>
      </c>
      <c r="Y152" s="35" t="str">
        <f>IF(VW_PREMIO_IV[[#This Row],[EQUIPE]]="Gerentes",VLOOKUP(VW_PREMIO_IV[[#This Row],[COBERTURA]],VALORES_IV_GER[],VW_PREMIO_IV[[#This Row],[Col Valor]],1),"")</f>
        <v/>
      </c>
      <c r="Z152" s="35" t="str">
        <f>IF(VW_PREMIO_IV[[#This Row],[EQUIPE]]="Especialidade (ESP)",VLOOKUP(VW_PREMIO_IV[[#This Row],[COBERTURA]],VALORES_IV_ESP[],VW_PREMIO_IV[[#This Row],[Col Valor]],1),"")</f>
        <v/>
      </c>
      <c r="AA152" s="35">
        <f>IF(VW_PREMIO_IV[[#This Row],[EQUIPE]]="Hospitalar (HSP)",VLOOKUP(VW_PREMIO_IV[[#This Row],[COBERTURA]],VALORES_IV_HSP[],VW_PREMIO_IV[[#This Row],[Col Valor]],1),"")</f>
        <v>274.16399999999999</v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-3.999999999962256E-3</v>
      </c>
    </row>
    <row r="153" spans="1:29" hidden="1" x14ac:dyDescent="0.25">
      <c r="A153" s="6" t="s">
        <v>401</v>
      </c>
      <c r="B153" s="6" t="s">
        <v>347</v>
      </c>
      <c r="C153" s="6" t="s">
        <v>18</v>
      </c>
      <c r="D153" s="6" t="s">
        <v>240</v>
      </c>
      <c r="E153" s="4">
        <v>20</v>
      </c>
      <c r="F153" s="6" t="s">
        <v>222</v>
      </c>
      <c r="G153" s="6" t="s">
        <v>492</v>
      </c>
      <c r="H153" s="4">
        <v>2021</v>
      </c>
      <c r="I153" s="4">
        <v>1</v>
      </c>
      <c r="J153" s="6" t="s">
        <v>493</v>
      </c>
      <c r="K153" s="4">
        <v>1</v>
      </c>
      <c r="L153" s="6" t="s">
        <v>494</v>
      </c>
      <c r="M153" s="6" t="s">
        <v>495</v>
      </c>
      <c r="N153" s="6" t="s">
        <v>496</v>
      </c>
      <c r="O153" s="4">
        <v>3</v>
      </c>
      <c r="P153" s="6" t="s">
        <v>497</v>
      </c>
      <c r="Q153" s="4">
        <v>7</v>
      </c>
      <c r="R153" s="6" t="s">
        <v>498</v>
      </c>
      <c r="S153" s="4" t="b">
        <v>0</v>
      </c>
      <c r="T153" s="60">
        <v>14857991.52</v>
      </c>
      <c r="U153" s="60">
        <v>14444974.91</v>
      </c>
      <c r="V153" s="38">
        <v>0.97199999999999998</v>
      </c>
      <c r="W153" s="35">
        <v>274.16000000000003</v>
      </c>
      <c r="X153" s="42">
        <f>VLOOKUP(VW_PREMIO_IV[[#This Row],[TIPO]],$AL$5:$AM$16,2,0)</f>
        <v>11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274.16399999999999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-3.999999999962256E-3</v>
      </c>
    </row>
    <row r="154" spans="1:29" hidden="1" x14ac:dyDescent="0.25">
      <c r="A154" s="6" t="s">
        <v>401</v>
      </c>
      <c r="B154" s="6" t="s">
        <v>347</v>
      </c>
      <c r="C154" s="6" t="s">
        <v>19</v>
      </c>
      <c r="D154" s="6" t="s">
        <v>241</v>
      </c>
      <c r="E154" s="4">
        <v>20</v>
      </c>
      <c r="F154" s="6" t="s">
        <v>222</v>
      </c>
      <c r="G154" s="6" t="s">
        <v>492</v>
      </c>
      <c r="H154" s="4">
        <v>2021</v>
      </c>
      <c r="I154" s="4">
        <v>1</v>
      </c>
      <c r="J154" s="6" t="s">
        <v>493</v>
      </c>
      <c r="K154" s="4">
        <v>1</v>
      </c>
      <c r="L154" s="6" t="s">
        <v>494</v>
      </c>
      <c r="M154" s="6" t="s">
        <v>495</v>
      </c>
      <c r="N154" s="6" t="s">
        <v>496</v>
      </c>
      <c r="O154" s="4">
        <v>3</v>
      </c>
      <c r="P154" s="6" t="s">
        <v>497</v>
      </c>
      <c r="Q154" s="4">
        <v>7</v>
      </c>
      <c r="R154" s="6" t="s">
        <v>498</v>
      </c>
      <c r="S154" s="4" t="b">
        <v>0</v>
      </c>
      <c r="T154" s="60">
        <v>14857991.52</v>
      </c>
      <c r="U154" s="60">
        <v>14444974.91</v>
      </c>
      <c r="V154" s="38">
        <v>0.97199999999999998</v>
      </c>
      <c r="W154" s="35">
        <v>274.16000000000003</v>
      </c>
      <c r="X154" s="42">
        <f>VLOOKUP(VW_PREMIO_IV[[#This Row],[TIPO]],$AL$5:$AM$16,2,0)</f>
        <v>11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>
        <f>IF(VW_PREMIO_IV[[#This Row],[EQUIPE]]="Hospitalar (HSP)",VLOOKUP(VW_PREMIO_IV[[#This Row],[COBERTURA]],VALORES_IV_HSP[],VW_PREMIO_IV[[#This Row],[Col Valor]],1),"")</f>
        <v>274.16399999999999</v>
      </c>
      <c r="AB154" s="35" t="str">
        <f>IF(VW_PREMIO_IV[[#This Row],[EQUIPE]]="Misto (EMH)",VLOOKUP(VW_PREMIO_IV[[#This Row],[COBERTURA]],VALORES_IV_EMH[],VW_PREMIO_IV[[#This Row],[Col Valor]],1),"")</f>
        <v/>
      </c>
      <c r="AC154" s="35">
        <f>VW_PREMIO_IV[[#This Row],[PREMIO]]-SUM(VW_PREMIO_IV[[#This Row],[Check Gerente]:[Check EMH]])</f>
        <v>-3.999999999962256E-3</v>
      </c>
    </row>
    <row r="155" spans="1:29" hidden="1" x14ac:dyDescent="0.25">
      <c r="A155" s="6" t="s">
        <v>401</v>
      </c>
      <c r="B155" s="6" t="s">
        <v>347</v>
      </c>
      <c r="C155" s="6" t="s">
        <v>20</v>
      </c>
      <c r="D155" s="6" t="s">
        <v>242</v>
      </c>
      <c r="E155" s="4">
        <v>20</v>
      </c>
      <c r="F155" s="6" t="s">
        <v>222</v>
      </c>
      <c r="G155" s="6" t="s">
        <v>492</v>
      </c>
      <c r="H155" s="4">
        <v>2021</v>
      </c>
      <c r="I155" s="4">
        <v>1</v>
      </c>
      <c r="J155" s="6" t="s">
        <v>493</v>
      </c>
      <c r="K155" s="4">
        <v>1</v>
      </c>
      <c r="L155" s="6" t="s">
        <v>494</v>
      </c>
      <c r="M155" s="6" t="s">
        <v>495</v>
      </c>
      <c r="N155" s="6" t="s">
        <v>496</v>
      </c>
      <c r="O155" s="4">
        <v>3</v>
      </c>
      <c r="P155" s="6" t="s">
        <v>497</v>
      </c>
      <c r="Q155" s="4">
        <v>7</v>
      </c>
      <c r="R155" s="6" t="s">
        <v>498</v>
      </c>
      <c r="S155" s="4" t="b">
        <v>0</v>
      </c>
      <c r="T155" s="60">
        <v>14857991.52</v>
      </c>
      <c r="U155" s="60">
        <v>14444974.91</v>
      </c>
      <c r="V155" s="38">
        <v>0.97199999999999998</v>
      </c>
      <c r="W155" s="35">
        <v>274.16000000000003</v>
      </c>
      <c r="X155" s="42">
        <f>VLOOKUP(VW_PREMIO_IV[[#This Row],[TIPO]],$AL$5:$AM$16,2,0)</f>
        <v>11</v>
      </c>
      <c r="Y155" s="35" t="str">
        <f>IF(VW_PREMIO_IV[[#This Row],[EQUIPE]]="Gerentes",VLOOKUP(VW_PREMIO_IV[[#This Row],[COBERTURA]],VALORES_IV_GER[],VW_PREMIO_IV[[#This Row],[Col Valor]],1),"")</f>
        <v/>
      </c>
      <c r="Z155" s="35" t="str">
        <f>IF(VW_PREMIO_IV[[#This Row],[EQUIPE]]="Especialidade (ESP)",VLOOKUP(VW_PREMIO_IV[[#This Row],[COBERTURA]],VALORES_IV_ESP[],VW_PREMIO_IV[[#This Row],[Col Valor]],1),"")</f>
        <v/>
      </c>
      <c r="AA155" s="35">
        <f>IF(VW_PREMIO_IV[[#This Row],[EQUIPE]]="Hospitalar (HSP)",VLOOKUP(VW_PREMIO_IV[[#This Row],[COBERTURA]],VALORES_IV_HSP[],VW_PREMIO_IV[[#This Row],[Col Valor]],1),"")</f>
        <v>274.16399999999999</v>
      </c>
      <c r="AB155" s="35" t="str">
        <f>IF(VW_PREMIO_IV[[#This Row],[EQUIPE]]="Misto (EMH)",VLOOKUP(VW_PREMIO_IV[[#This Row],[COBERTURA]],VALORES_IV_EMH[],VW_PREMIO_IV[[#This Row],[Col Valor]],1),"")</f>
        <v/>
      </c>
      <c r="AC155" s="35">
        <f>VW_PREMIO_IV[[#This Row],[PREMIO]]-SUM(VW_PREMIO_IV[[#This Row],[Check Gerente]:[Check EMH]])</f>
        <v>-3.999999999962256E-3</v>
      </c>
    </row>
    <row r="156" spans="1:29" hidden="1" x14ac:dyDescent="0.25">
      <c r="A156" s="6" t="s">
        <v>401</v>
      </c>
      <c r="B156" s="6" t="s">
        <v>347</v>
      </c>
      <c r="C156" s="6" t="s">
        <v>21</v>
      </c>
      <c r="D156" s="6" t="s">
        <v>245</v>
      </c>
      <c r="E156" s="4">
        <v>20</v>
      </c>
      <c r="F156" s="6" t="s">
        <v>222</v>
      </c>
      <c r="G156" s="6" t="s">
        <v>492</v>
      </c>
      <c r="H156" s="4">
        <v>2021</v>
      </c>
      <c r="I156" s="4">
        <v>1</v>
      </c>
      <c r="J156" s="6" t="s">
        <v>493</v>
      </c>
      <c r="K156" s="4">
        <v>1</v>
      </c>
      <c r="L156" s="6" t="s">
        <v>494</v>
      </c>
      <c r="M156" s="6" t="s">
        <v>495</v>
      </c>
      <c r="N156" s="6" t="s">
        <v>496</v>
      </c>
      <c r="O156" s="4">
        <v>3</v>
      </c>
      <c r="P156" s="6" t="s">
        <v>497</v>
      </c>
      <c r="Q156" s="4">
        <v>7</v>
      </c>
      <c r="R156" s="6" t="s">
        <v>498</v>
      </c>
      <c r="S156" s="4" t="b">
        <v>0</v>
      </c>
      <c r="T156" s="60">
        <v>14857991.52</v>
      </c>
      <c r="U156" s="60">
        <v>14444974.91</v>
      </c>
      <c r="V156" s="38">
        <v>0.97199999999999998</v>
      </c>
      <c r="W156" s="35">
        <v>274.16000000000003</v>
      </c>
      <c r="X156" s="42">
        <f>VLOOKUP(VW_PREMIO_IV[[#This Row],[TIPO]],$AL$5:$AM$16,2,0)</f>
        <v>11</v>
      </c>
      <c r="Y156" s="35" t="str">
        <f>IF(VW_PREMIO_IV[[#This Row],[EQUIPE]]="Gerentes",VLOOKUP(VW_PREMIO_IV[[#This Row],[COBERTURA]],VALORES_IV_GER[],VW_PREMIO_IV[[#This Row],[Col Valor]],1),"")</f>
        <v/>
      </c>
      <c r="Z156" s="35" t="str">
        <f>IF(VW_PREMIO_IV[[#This Row],[EQUIPE]]="Especialidade (ESP)",VLOOKUP(VW_PREMIO_IV[[#This Row],[COBERTURA]],VALORES_IV_ESP[],VW_PREMIO_IV[[#This Row],[Col Valor]],1),"")</f>
        <v/>
      </c>
      <c r="AA156" s="35">
        <f>IF(VW_PREMIO_IV[[#This Row],[EQUIPE]]="Hospitalar (HSP)",VLOOKUP(VW_PREMIO_IV[[#This Row],[COBERTURA]],VALORES_IV_HSP[],VW_PREMIO_IV[[#This Row],[Col Valor]],1),"")</f>
        <v>274.16399999999999</v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-3.999999999962256E-3</v>
      </c>
    </row>
    <row r="157" spans="1:29" hidden="1" x14ac:dyDescent="0.25">
      <c r="A157" s="6" t="s">
        <v>401</v>
      </c>
      <c r="B157" s="6" t="s">
        <v>347</v>
      </c>
      <c r="C157" s="6" t="s">
        <v>32</v>
      </c>
      <c r="D157" s="6" t="s">
        <v>246</v>
      </c>
      <c r="E157" s="4">
        <v>10</v>
      </c>
      <c r="F157" s="6" t="s">
        <v>227</v>
      </c>
      <c r="G157" s="6" t="s">
        <v>492</v>
      </c>
      <c r="H157" s="4">
        <v>2021</v>
      </c>
      <c r="I157" s="4">
        <v>1</v>
      </c>
      <c r="J157" s="6" t="s">
        <v>493</v>
      </c>
      <c r="K157" s="4">
        <v>1</v>
      </c>
      <c r="L157" s="6" t="s">
        <v>494</v>
      </c>
      <c r="M157" s="6" t="s">
        <v>495</v>
      </c>
      <c r="N157" s="6" t="s">
        <v>496</v>
      </c>
      <c r="O157" s="4">
        <v>3</v>
      </c>
      <c r="P157" s="6" t="s">
        <v>497</v>
      </c>
      <c r="Q157" s="4">
        <v>7</v>
      </c>
      <c r="R157" s="6" t="s">
        <v>498</v>
      </c>
      <c r="S157" s="4" t="b">
        <v>0</v>
      </c>
      <c r="T157" s="60">
        <v>14857991.52</v>
      </c>
      <c r="U157" s="60">
        <v>14444974.91</v>
      </c>
      <c r="V157" s="38">
        <v>0.97199999999999998</v>
      </c>
      <c r="W157" s="35">
        <v>274.16000000000003</v>
      </c>
      <c r="X157" s="42">
        <f>VLOOKUP(VW_PREMIO_IV[[#This Row],[TIPO]],$AL$5:$AM$16,2,0)</f>
        <v>11</v>
      </c>
      <c r="Y157" s="35" t="str">
        <f>IF(VW_PREMIO_IV[[#This Row],[EQUIPE]]="Gerentes",VLOOKUP(VW_PREMIO_IV[[#This Row],[COBERTURA]],VALORES_IV_GER[],VW_PREMIO_IV[[#This Row],[Col Valor]],1),"")</f>
        <v/>
      </c>
      <c r="Z157" s="35">
        <f>IF(VW_PREMIO_IV[[#This Row],[EQUIPE]]="Especialidade (ESP)",VLOOKUP(VW_PREMIO_IV[[#This Row],[COBERTURA]],VALORES_IV_ESP[],VW_PREMIO_IV[[#This Row],[Col Valor]],1),"")</f>
        <v>274.16399999999999</v>
      </c>
      <c r="AA157" s="35" t="str">
        <f>IF(VW_PREMIO_IV[[#This Row],[EQUIPE]]="Hospitalar (HSP)",VLOOKUP(VW_PREMIO_IV[[#This Row],[COBERTURA]],VALORES_IV_HSP[],VW_PREMIO_IV[[#This Row],[Col Valor]],1),"")</f>
        <v/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-3.999999999962256E-3</v>
      </c>
    </row>
    <row r="158" spans="1:29" hidden="1" x14ac:dyDescent="0.25">
      <c r="A158" s="6" t="s">
        <v>401</v>
      </c>
      <c r="B158" s="6" t="s">
        <v>347</v>
      </c>
      <c r="C158" s="6" t="s">
        <v>22</v>
      </c>
      <c r="D158" s="6" t="s">
        <v>281</v>
      </c>
      <c r="E158" s="4">
        <v>20</v>
      </c>
      <c r="F158" s="6" t="s">
        <v>222</v>
      </c>
      <c r="G158" s="6" t="s">
        <v>492</v>
      </c>
      <c r="H158" s="4">
        <v>2021</v>
      </c>
      <c r="I158" s="4">
        <v>1</v>
      </c>
      <c r="J158" s="6" t="s">
        <v>493</v>
      </c>
      <c r="K158" s="4">
        <v>1</v>
      </c>
      <c r="L158" s="6" t="s">
        <v>494</v>
      </c>
      <c r="M158" s="6" t="s">
        <v>495</v>
      </c>
      <c r="N158" s="6" t="s">
        <v>496</v>
      </c>
      <c r="O158" s="4">
        <v>3</v>
      </c>
      <c r="P158" s="6" t="s">
        <v>497</v>
      </c>
      <c r="Q158" s="4">
        <v>7</v>
      </c>
      <c r="R158" s="6" t="s">
        <v>498</v>
      </c>
      <c r="S158" s="4" t="b">
        <v>0</v>
      </c>
      <c r="T158" s="60">
        <v>14857991.52</v>
      </c>
      <c r="U158" s="60">
        <v>14444974.91</v>
      </c>
      <c r="V158" s="38">
        <v>0.97199999999999998</v>
      </c>
      <c r="W158" s="35">
        <v>274.16000000000003</v>
      </c>
      <c r="X158" s="42">
        <f>VLOOKUP(VW_PREMIO_IV[[#This Row],[TIPO]],$AL$5:$AM$16,2,0)</f>
        <v>11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>
        <f>IF(VW_PREMIO_IV[[#This Row],[EQUIPE]]="Hospitalar (HSP)",VLOOKUP(VW_PREMIO_IV[[#This Row],[COBERTURA]],VALORES_IV_HSP[],VW_PREMIO_IV[[#This Row],[Col Valor]],1),"")</f>
        <v>274.16399999999999</v>
      </c>
      <c r="AB158" s="35" t="str">
        <f>IF(VW_PREMIO_IV[[#This Row],[EQUIPE]]="Misto (EMH)",VLOOKUP(VW_PREMIO_IV[[#This Row],[COBERTURA]],VALORES_IV_EMH[],VW_PREMIO_IV[[#This Row],[Col Valor]],1),"")</f>
        <v/>
      </c>
      <c r="AC158" s="35">
        <f>VW_PREMIO_IV[[#This Row],[PREMIO]]-SUM(VW_PREMIO_IV[[#This Row],[Check Gerente]:[Check EMH]])</f>
        <v>-3.999999999962256E-3</v>
      </c>
    </row>
    <row r="159" spans="1:29" hidden="1" x14ac:dyDescent="0.25">
      <c r="A159" s="6" t="s">
        <v>401</v>
      </c>
      <c r="B159" s="6" t="s">
        <v>347</v>
      </c>
      <c r="C159" s="6" t="s">
        <v>23</v>
      </c>
      <c r="D159" s="6" t="s">
        <v>285</v>
      </c>
      <c r="E159" s="4">
        <v>20</v>
      </c>
      <c r="F159" s="6" t="s">
        <v>222</v>
      </c>
      <c r="G159" s="6" t="s">
        <v>492</v>
      </c>
      <c r="H159" s="4">
        <v>2021</v>
      </c>
      <c r="I159" s="4">
        <v>1</v>
      </c>
      <c r="J159" s="6" t="s">
        <v>493</v>
      </c>
      <c r="K159" s="4">
        <v>1</v>
      </c>
      <c r="L159" s="6" t="s">
        <v>494</v>
      </c>
      <c r="M159" s="6" t="s">
        <v>495</v>
      </c>
      <c r="N159" s="6" t="s">
        <v>496</v>
      </c>
      <c r="O159" s="4">
        <v>3</v>
      </c>
      <c r="P159" s="6" t="s">
        <v>497</v>
      </c>
      <c r="Q159" s="4">
        <v>7</v>
      </c>
      <c r="R159" s="6" t="s">
        <v>498</v>
      </c>
      <c r="S159" s="4" t="b">
        <v>0</v>
      </c>
      <c r="T159" s="60">
        <v>14857991.52</v>
      </c>
      <c r="U159" s="60">
        <v>14444974.91</v>
      </c>
      <c r="V159" s="38">
        <v>0.97199999999999998</v>
      </c>
      <c r="W159" s="35">
        <v>274.16000000000003</v>
      </c>
      <c r="X159" s="42">
        <f>VLOOKUP(VW_PREMIO_IV[[#This Row],[TIPO]],$AL$5:$AM$16,2,0)</f>
        <v>11</v>
      </c>
      <c r="Y159" s="35" t="str">
        <f>IF(VW_PREMIO_IV[[#This Row],[EQUIPE]]="Gerentes",VLOOKUP(VW_PREMIO_IV[[#This Row],[COBERTURA]],VALORES_IV_GER[],VW_PREMIO_IV[[#This Row],[Col Valor]],1),"")</f>
        <v/>
      </c>
      <c r="Z159" s="35" t="str">
        <f>IF(VW_PREMIO_IV[[#This Row],[EQUIPE]]="Especialidade (ESP)",VLOOKUP(VW_PREMIO_IV[[#This Row],[COBERTURA]],VALORES_IV_ESP[],VW_PREMIO_IV[[#This Row],[Col Valor]],1),"")</f>
        <v/>
      </c>
      <c r="AA159" s="35">
        <f>IF(VW_PREMIO_IV[[#This Row],[EQUIPE]]="Hospitalar (HSP)",VLOOKUP(VW_PREMIO_IV[[#This Row],[COBERTURA]],VALORES_IV_HSP[],VW_PREMIO_IV[[#This Row],[Col Valor]],1),"")</f>
        <v>274.16399999999999</v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-3.999999999962256E-3</v>
      </c>
    </row>
    <row r="160" spans="1:29" hidden="1" x14ac:dyDescent="0.25">
      <c r="A160" s="6" t="s">
        <v>401</v>
      </c>
      <c r="B160" s="6" t="s">
        <v>347</v>
      </c>
      <c r="C160" s="6" t="s">
        <v>33</v>
      </c>
      <c r="D160" s="6" t="s">
        <v>321</v>
      </c>
      <c r="E160" s="4">
        <v>10</v>
      </c>
      <c r="F160" s="6" t="s">
        <v>227</v>
      </c>
      <c r="G160" s="6" t="s">
        <v>492</v>
      </c>
      <c r="H160" s="4">
        <v>2021</v>
      </c>
      <c r="I160" s="4">
        <v>1</v>
      </c>
      <c r="J160" s="6" t="s">
        <v>493</v>
      </c>
      <c r="K160" s="4">
        <v>1</v>
      </c>
      <c r="L160" s="6" t="s">
        <v>494</v>
      </c>
      <c r="M160" s="6" t="s">
        <v>495</v>
      </c>
      <c r="N160" s="6" t="s">
        <v>496</v>
      </c>
      <c r="O160" s="4">
        <v>3</v>
      </c>
      <c r="P160" s="6" t="s">
        <v>497</v>
      </c>
      <c r="Q160" s="4">
        <v>7</v>
      </c>
      <c r="R160" s="6" t="s">
        <v>498</v>
      </c>
      <c r="S160" s="4" t="b">
        <v>0</v>
      </c>
      <c r="T160" s="60">
        <v>14857991.52</v>
      </c>
      <c r="U160" s="60">
        <v>14444974.91</v>
      </c>
      <c r="V160" s="38">
        <v>0.97199999999999998</v>
      </c>
      <c r="W160" s="35">
        <v>274.16000000000003</v>
      </c>
      <c r="X160" s="42">
        <f>VLOOKUP(VW_PREMIO_IV[[#This Row],[TIPO]],$AL$5:$AM$16,2,0)</f>
        <v>11</v>
      </c>
      <c r="Y160" s="35" t="str">
        <f>IF(VW_PREMIO_IV[[#This Row],[EQUIPE]]="Gerentes",VLOOKUP(VW_PREMIO_IV[[#This Row],[COBERTURA]],VALORES_IV_GER[],VW_PREMIO_IV[[#This Row],[Col Valor]],1),"")</f>
        <v/>
      </c>
      <c r="Z160" s="35">
        <f>IF(VW_PREMIO_IV[[#This Row],[EQUIPE]]="Especialidade (ESP)",VLOOKUP(VW_PREMIO_IV[[#This Row],[COBERTURA]],VALORES_IV_ESP[],VW_PREMIO_IV[[#This Row],[Col Valor]],1),"")</f>
        <v>274.16399999999999</v>
      </c>
      <c r="AA160" s="35" t="str">
        <f>IF(VW_PREMIO_IV[[#This Row],[EQUIPE]]="Hospitalar (HSP)",VLOOKUP(VW_PREMIO_IV[[#This Row],[COBERTURA]],VALORES_IV_HSP[],VW_PREMIO_IV[[#This Row],[Col Valor]],1),"")</f>
        <v/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-3.999999999962256E-3</v>
      </c>
    </row>
    <row r="161" spans="1:29" hidden="1" x14ac:dyDescent="0.25">
      <c r="A161" s="6" t="s">
        <v>401</v>
      </c>
      <c r="B161" s="6" t="s">
        <v>347</v>
      </c>
      <c r="C161" s="6" t="s">
        <v>25</v>
      </c>
      <c r="D161" s="6" t="s">
        <v>322</v>
      </c>
      <c r="E161" s="4">
        <v>30</v>
      </c>
      <c r="F161" s="6" t="s">
        <v>229</v>
      </c>
      <c r="G161" s="6" t="s">
        <v>492</v>
      </c>
      <c r="H161" s="4">
        <v>2021</v>
      </c>
      <c r="I161" s="4">
        <v>1</v>
      </c>
      <c r="J161" s="6" t="s">
        <v>493</v>
      </c>
      <c r="K161" s="4">
        <v>1</v>
      </c>
      <c r="L161" s="6" t="s">
        <v>494</v>
      </c>
      <c r="M161" s="6" t="s">
        <v>495</v>
      </c>
      <c r="N161" s="6" t="s">
        <v>496</v>
      </c>
      <c r="O161" s="4">
        <v>3</v>
      </c>
      <c r="P161" s="6" t="s">
        <v>497</v>
      </c>
      <c r="Q161" s="4">
        <v>7</v>
      </c>
      <c r="R161" s="6" t="s">
        <v>498</v>
      </c>
      <c r="S161" s="4" t="b">
        <v>0</v>
      </c>
      <c r="T161" s="60">
        <v>14857991.52</v>
      </c>
      <c r="U161" s="60">
        <v>14444974.91</v>
      </c>
      <c r="V161" s="38">
        <v>0.97199999999999998</v>
      </c>
      <c r="W161" s="35">
        <v>274.16000000000003</v>
      </c>
      <c r="X161" s="42">
        <f>VLOOKUP(VW_PREMIO_IV[[#This Row],[TIPO]],$AL$5:$AM$16,2,0)</f>
        <v>11</v>
      </c>
      <c r="Y161" s="35" t="str">
        <f>IF(VW_PREMIO_IV[[#This Row],[EQUIPE]]="Gerentes",VLOOKUP(VW_PREMIO_IV[[#This Row],[COBERTURA]],VALORES_IV_GER[],VW_PREMIO_IV[[#This Row],[Col Valor]],1),"")</f>
        <v/>
      </c>
      <c r="Z161" s="35" t="str">
        <f>IF(VW_PREMIO_IV[[#This Row],[EQUIPE]]="Especialidade (ESP)",VLOOKUP(VW_PREMIO_IV[[#This Row],[COBERTURA]],VALORES_IV_ESP[],VW_PREMIO_IV[[#This Row],[Col Valor]],1),"")</f>
        <v/>
      </c>
      <c r="AA161" s="35" t="str">
        <f>IF(VW_PREMIO_IV[[#This Row],[EQUIPE]]="Hospitalar (HSP)",VLOOKUP(VW_PREMIO_IV[[#This Row],[COBERTURA]],VALORES_IV_HSP[],VW_PREMIO_IV[[#This Row],[Col Valor]],1),"")</f>
        <v/>
      </c>
      <c r="AB161" s="35">
        <f>IF(VW_PREMIO_IV[[#This Row],[EQUIPE]]="Misto (EMH)",VLOOKUP(VW_PREMIO_IV[[#This Row],[COBERTURA]],VALORES_IV_EMH[],VW_PREMIO_IV[[#This Row],[Col Valor]],1),"")</f>
        <v>274.16399999999999</v>
      </c>
      <c r="AC161" s="35">
        <f>VW_PREMIO_IV[[#This Row],[PREMIO]]-SUM(VW_PREMIO_IV[[#This Row],[Check Gerente]:[Check EMH]])</f>
        <v>-3.999999999962256E-3</v>
      </c>
    </row>
    <row r="162" spans="1:29" hidden="1" x14ac:dyDescent="0.25">
      <c r="A162" s="6" t="s">
        <v>401</v>
      </c>
      <c r="B162" s="6" t="s">
        <v>346</v>
      </c>
      <c r="C162" s="6" t="s">
        <v>9</v>
      </c>
      <c r="D162" s="6" t="s">
        <v>220</v>
      </c>
      <c r="E162" s="4">
        <v>20</v>
      </c>
      <c r="F162" s="6" t="s">
        <v>222</v>
      </c>
      <c r="G162" s="6" t="s">
        <v>492</v>
      </c>
      <c r="H162" s="4">
        <v>2021</v>
      </c>
      <c r="I162" s="4">
        <v>1</v>
      </c>
      <c r="J162" s="6" t="s">
        <v>493</v>
      </c>
      <c r="K162" s="4">
        <v>1</v>
      </c>
      <c r="L162" s="6" t="s">
        <v>494</v>
      </c>
      <c r="M162" s="6" t="s">
        <v>495</v>
      </c>
      <c r="N162" s="6" t="s">
        <v>496</v>
      </c>
      <c r="O162" s="4">
        <v>3</v>
      </c>
      <c r="P162" s="6" t="s">
        <v>497</v>
      </c>
      <c r="Q162" s="4">
        <v>7</v>
      </c>
      <c r="R162" s="6" t="s">
        <v>498</v>
      </c>
      <c r="S162" s="4" t="b">
        <v>0</v>
      </c>
      <c r="T162" s="60">
        <v>2257954.31</v>
      </c>
      <c r="U162" s="60">
        <v>1676236.39</v>
      </c>
      <c r="V162" s="38">
        <v>0.74199999999999999</v>
      </c>
      <c r="W162" s="35">
        <v>0</v>
      </c>
      <c r="X162" s="42">
        <f>VLOOKUP(VW_PREMIO_IV[[#This Row],[TIPO]],$AL$5:$AM$16,2,0)</f>
        <v>10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0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0</v>
      </c>
    </row>
    <row r="163" spans="1:29" hidden="1" x14ac:dyDescent="0.25">
      <c r="A163" s="6" t="s">
        <v>401</v>
      </c>
      <c r="B163" s="6" t="s">
        <v>346</v>
      </c>
      <c r="C163" s="6" t="s">
        <v>11</v>
      </c>
      <c r="D163" s="6" t="s">
        <v>223</v>
      </c>
      <c r="E163" s="4">
        <v>20</v>
      </c>
      <c r="F163" s="6" t="s">
        <v>222</v>
      </c>
      <c r="G163" s="6" t="s">
        <v>492</v>
      </c>
      <c r="H163" s="4">
        <v>2021</v>
      </c>
      <c r="I163" s="4">
        <v>1</v>
      </c>
      <c r="J163" s="6" t="s">
        <v>493</v>
      </c>
      <c r="K163" s="4">
        <v>1</v>
      </c>
      <c r="L163" s="6" t="s">
        <v>494</v>
      </c>
      <c r="M163" s="6" t="s">
        <v>495</v>
      </c>
      <c r="N163" s="6" t="s">
        <v>496</v>
      </c>
      <c r="O163" s="4">
        <v>3</v>
      </c>
      <c r="P163" s="6" t="s">
        <v>497</v>
      </c>
      <c r="Q163" s="4">
        <v>7</v>
      </c>
      <c r="R163" s="6" t="s">
        <v>498</v>
      </c>
      <c r="S163" s="4" t="b">
        <v>0</v>
      </c>
      <c r="T163" s="60">
        <v>2257954.31</v>
      </c>
      <c r="U163" s="60">
        <v>1676236.39</v>
      </c>
      <c r="V163" s="38">
        <v>0.74199999999999999</v>
      </c>
      <c r="W163" s="35">
        <v>0</v>
      </c>
      <c r="X163" s="42">
        <f>VLOOKUP(VW_PREMIO_IV[[#This Row],[TIPO]],$AL$5:$AM$16,2,0)</f>
        <v>10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0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0</v>
      </c>
    </row>
    <row r="164" spans="1:29" hidden="1" x14ac:dyDescent="0.25">
      <c r="A164" s="6" t="s">
        <v>401</v>
      </c>
      <c r="B164" s="6" t="s">
        <v>346</v>
      </c>
      <c r="C164" s="6" t="s">
        <v>13</v>
      </c>
      <c r="D164" s="6" t="s">
        <v>225</v>
      </c>
      <c r="E164" s="4">
        <v>20</v>
      </c>
      <c r="F164" s="6" t="s">
        <v>222</v>
      </c>
      <c r="G164" s="6" t="s">
        <v>492</v>
      </c>
      <c r="H164" s="4">
        <v>2021</v>
      </c>
      <c r="I164" s="4">
        <v>1</v>
      </c>
      <c r="J164" s="6" t="s">
        <v>493</v>
      </c>
      <c r="K164" s="4">
        <v>1</v>
      </c>
      <c r="L164" s="6" t="s">
        <v>494</v>
      </c>
      <c r="M164" s="6" t="s">
        <v>495</v>
      </c>
      <c r="N164" s="6" t="s">
        <v>496</v>
      </c>
      <c r="O164" s="4">
        <v>3</v>
      </c>
      <c r="P164" s="6" t="s">
        <v>497</v>
      </c>
      <c r="Q164" s="4">
        <v>7</v>
      </c>
      <c r="R164" s="6" t="s">
        <v>498</v>
      </c>
      <c r="S164" s="4" t="b">
        <v>0</v>
      </c>
      <c r="T164" s="60">
        <v>2257954.31</v>
      </c>
      <c r="U164" s="60">
        <v>1676236.39</v>
      </c>
      <c r="V164" s="38">
        <v>0.74199999999999999</v>
      </c>
      <c r="W164" s="35">
        <v>0</v>
      </c>
      <c r="X164" s="42">
        <f>VLOOKUP(VW_PREMIO_IV[[#This Row],[TIPO]],$AL$5:$AM$16,2,0)</f>
        <v>10</v>
      </c>
      <c r="Y164" s="35" t="str">
        <f>IF(VW_PREMIO_IV[[#This Row],[EQUIPE]]="Gerentes",VLOOKUP(VW_PREMIO_IV[[#This Row],[COBERTURA]],VALORES_IV_GER[],VW_PREMIO_IV[[#This Row],[Col Valor]],1),"")</f>
        <v/>
      </c>
      <c r="Z164" s="35" t="str">
        <f>IF(VW_PREMIO_IV[[#This Row],[EQUIPE]]="Especialidade (ESP)",VLOOKUP(VW_PREMIO_IV[[#This Row],[COBERTURA]],VALORES_IV_ESP[],VW_PREMIO_IV[[#This Row],[Col Valor]],1),"")</f>
        <v/>
      </c>
      <c r="AA164" s="35">
        <f>IF(VW_PREMIO_IV[[#This Row],[EQUIPE]]="Hospitalar (HSP)",VLOOKUP(VW_PREMIO_IV[[#This Row],[COBERTURA]],VALORES_IV_HSP[],VW_PREMIO_IV[[#This Row],[Col Valor]],1),"")</f>
        <v>0</v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0</v>
      </c>
    </row>
    <row r="165" spans="1:29" hidden="1" x14ac:dyDescent="0.25">
      <c r="A165" s="6" t="s">
        <v>401</v>
      </c>
      <c r="B165" s="6" t="s">
        <v>346</v>
      </c>
      <c r="C165" s="6" t="s">
        <v>28</v>
      </c>
      <c r="D165" s="6" t="s">
        <v>226</v>
      </c>
      <c r="E165" s="4">
        <v>10</v>
      </c>
      <c r="F165" s="6" t="s">
        <v>227</v>
      </c>
      <c r="G165" s="6" t="s">
        <v>492</v>
      </c>
      <c r="H165" s="4">
        <v>2021</v>
      </c>
      <c r="I165" s="4">
        <v>1</v>
      </c>
      <c r="J165" s="6" t="s">
        <v>493</v>
      </c>
      <c r="K165" s="4">
        <v>1</v>
      </c>
      <c r="L165" s="6" t="s">
        <v>494</v>
      </c>
      <c r="M165" s="6" t="s">
        <v>495</v>
      </c>
      <c r="N165" s="6" t="s">
        <v>496</v>
      </c>
      <c r="O165" s="4">
        <v>3</v>
      </c>
      <c r="P165" s="6" t="s">
        <v>497</v>
      </c>
      <c r="Q165" s="4">
        <v>7</v>
      </c>
      <c r="R165" s="6" t="s">
        <v>498</v>
      </c>
      <c r="S165" s="4" t="b">
        <v>0</v>
      </c>
      <c r="T165" s="60">
        <v>2257954.31</v>
      </c>
      <c r="U165" s="60">
        <v>1676236.39</v>
      </c>
      <c r="V165" s="38">
        <v>0.74199999999999999</v>
      </c>
      <c r="W165" s="35">
        <v>0</v>
      </c>
      <c r="X165" s="42">
        <f>VLOOKUP(VW_PREMIO_IV[[#This Row],[TIPO]],$AL$5:$AM$16,2,0)</f>
        <v>10</v>
      </c>
      <c r="Y165" s="35" t="str">
        <f>IF(VW_PREMIO_IV[[#This Row],[EQUIPE]]="Gerentes",VLOOKUP(VW_PREMIO_IV[[#This Row],[COBERTURA]],VALORES_IV_GER[],VW_PREMIO_IV[[#This Row],[Col Valor]],1),"")</f>
        <v/>
      </c>
      <c r="Z165" s="35">
        <f>IF(VW_PREMIO_IV[[#This Row],[EQUIPE]]="Especialidade (ESP)",VLOOKUP(VW_PREMIO_IV[[#This Row],[COBERTURA]],VALORES_IV_ESP[],VW_PREMIO_IV[[#This Row],[Col Valor]],1),"")</f>
        <v>0</v>
      </c>
      <c r="AA165" s="35" t="str">
        <f>IF(VW_PREMIO_IV[[#This Row],[EQUIPE]]="Hospitalar (HSP)",VLOOKUP(VW_PREMIO_IV[[#This Row],[COBERTURA]],VALORES_IV_HSP[],VW_PREMIO_IV[[#This Row],[Col Valor]],1),"")</f>
        <v/>
      </c>
      <c r="AB165" s="35" t="str">
        <f>IF(VW_PREMIO_IV[[#This Row],[EQUIPE]]="Misto (EMH)",VLOOKUP(VW_PREMIO_IV[[#This Row],[COBERTURA]],VALORES_IV_EMH[],VW_PREMIO_IV[[#This Row],[Col Valor]],1),"")</f>
        <v/>
      </c>
      <c r="AC165" s="35">
        <f>VW_PREMIO_IV[[#This Row],[PREMIO]]-SUM(VW_PREMIO_IV[[#This Row],[Check Gerente]:[Check EMH]])</f>
        <v>0</v>
      </c>
    </row>
    <row r="166" spans="1:29" hidden="1" x14ac:dyDescent="0.25">
      <c r="A166" s="6" t="s">
        <v>401</v>
      </c>
      <c r="B166" s="6" t="s">
        <v>346</v>
      </c>
      <c r="C166" s="6" t="s">
        <v>29</v>
      </c>
      <c r="D166" s="6" t="s">
        <v>228</v>
      </c>
      <c r="E166" s="4">
        <v>30</v>
      </c>
      <c r="F166" s="6" t="s">
        <v>229</v>
      </c>
      <c r="G166" s="6" t="s">
        <v>492</v>
      </c>
      <c r="H166" s="4">
        <v>2021</v>
      </c>
      <c r="I166" s="4">
        <v>1</v>
      </c>
      <c r="J166" s="6" t="s">
        <v>493</v>
      </c>
      <c r="K166" s="4">
        <v>1</v>
      </c>
      <c r="L166" s="6" t="s">
        <v>494</v>
      </c>
      <c r="M166" s="6" t="s">
        <v>495</v>
      </c>
      <c r="N166" s="6" t="s">
        <v>496</v>
      </c>
      <c r="O166" s="4">
        <v>3</v>
      </c>
      <c r="P166" s="6" t="s">
        <v>497</v>
      </c>
      <c r="Q166" s="4">
        <v>7</v>
      </c>
      <c r="R166" s="6" t="s">
        <v>498</v>
      </c>
      <c r="S166" s="4" t="b">
        <v>0</v>
      </c>
      <c r="T166" s="60">
        <v>2257954.31</v>
      </c>
      <c r="U166" s="60">
        <v>1676236.39</v>
      </c>
      <c r="V166" s="38">
        <v>0.74199999999999999</v>
      </c>
      <c r="W166" s="35">
        <v>0</v>
      </c>
      <c r="X166" s="42">
        <f>VLOOKUP(VW_PREMIO_IV[[#This Row],[TIPO]],$AL$5:$AM$16,2,0)</f>
        <v>10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 t="str">
        <f>IF(VW_PREMIO_IV[[#This Row],[EQUIPE]]="Hospitalar (HSP)",VLOOKUP(VW_PREMIO_IV[[#This Row],[COBERTURA]],VALORES_IV_HSP[],VW_PREMIO_IV[[#This Row],[Col Valor]],1),"")</f>
        <v/>
      </c>
      <c r="AB166" s="35">
        <f>IF(VW_PREMIO_IV[[#This Row],[EQUIPE]]="Misto (EMH)",VLOOKUP(VW_PREMIO_IV[[#This Row],[COBERTURA]],VALORES_IV_EMH[],VW_PREMIO_IV[[#This Row],[Col Valor]],1),"")</f>
        <v>0</v>
      </c>
      <c r="AC166" s="35">
        <f>VW_PREMIO_IV[[#This Row],[PREMIO]]-SUM(VW_PREMIO_IV[[#This Row],[Check Gerente]:[Check EMH]])</f>
        <v>0</v>
      </c>
    </row>
    <row r="167" spans="1:29" hidden="1" x14ac:dyDescent="0.25">
      <c r="A167" s="6" t="s">
        <v>401</v>
      </c>
      <c r="B167" s="6" t="s">
        <v>346</v>
      </c>
      <c r="C167" s="6" t="s">
        <v>30</v>
      </c>
      <c r="D167" s="6" t="s">
        <v>234</v>
      </c>
      <c r="E167" s="4">
        <v>10</v>
      </c>
      <c r="F167" s="6" t="s">
        <v>227</v>
      </c>
      <c r="G167" s="6" t="s">
        <v>492</v>
      </c>
      <c r="H167" s="4">
        <v>2021</v>
      </c>
      <c r="I167" s="4">
        <v>1</v>
      </c>
      <c r="J167" s="6" t="s">
        <v>493</v>
      </c>
      <c r="K167" s="4">
        <v>1</v>
      </c>
      <c r="L167" s="6" t="s">
        <v>494</v>
      </c>
      <c r="M167" s="6" t="s">
        <v>495</v>
      </c>
      <c r="N167" s="6" t="s">
        <v>496</v>
      </c>
      <c r="O167" s="4">
        <v>3</v>
      </c>
      <c r="P167" s="6" t="s">
        <v>497</v>
      </c>
      <c r="Q167" s="4">
        <v>7</v>
      </c>
      <c r="R167" s="6" t="s">
        <v>498</v>
      </c>
      <c r="S167" s="4" t="b">
        <v>0</v>
      </c>
      <c r="T167" s="60">
        <v>2257954.31</v>
      </c>
      <c r="U167" s="60">
        <v>1676236.39</v>
      </c>
      <c r="V167" s="38">
        <v>0.74199999999999999</v>
      </c>
      <c r="W167" s="35">
        <v>0</v>
      </c>
      <c r="X167" s="42">
        <f>VLOOKUP(VW_PREMIO_IV[[#This Row],[TIPO]],$AL$5:$AM$16,2,0)</f>
        <v>10</v>
      </c>
      <c r="Y167" s="35" t="str">
        <f>IF(VW_PREMIO_IV[[#This Row],[EQUIPE]]="Gerentes",VLOOKUP(VW_PREMIO_IV[[#This Row],[COBERTURA]],VALORES_IV_GER[],VW_PREMIO_IV[[#This Row],[Col Valor]],1),"")</f>
        <v/>
      </c>
      <c r="Z167" s="35">
        <f>IF(VW_PREMIO_IV[[#This Row],[EQUIPE]]="Especialidade (ESP)",VLOOKUP(VW_PREMIO_IV[[#This Row],[COBERTURA]],VALORES_IV_ESP[],VW_PREMIO_IV[[#This Row],[Col Valor]],1),"")</f>
        <v>0</v>
      </c>
      <c r="AA167" s="35" t="str">
        <f>IF(VW_PREMIO_IV[[#This Row],[EQUIPE]]="Hospitalar (HSP)",VLOOKUP(VW_PREMIO_IV[[#This Row],[COBERTURA]],VALORES_IV_HSP[],VW_PREMIO_IV[[#This Row],[Col Valor]],1),"")</f>
        <v/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0</v>
      </c>
    </row>
    <row r="168" spans="1:29" hidden="1" x14ac:dyDescent="0.25">
      <c r="A168" s="6" t="s">
        <v>401</v>
      </c>
      <c r="B168" s="6" t="s">
        <v>346</v>
      </c>
      <c r="C168" s="6" t="s">
        <v>14</v>
      </c>
      <c r="D168" s="6" t="s">
        <v>235</v>
      </c>
      <c r="E168" s="4">
        <v>20</v>
      </c>
      <c r="F168" s="6" t="s">
        <v>222</v>
      </c>
      <c r="G168" s="6" t="s">
        <v>492</v>
      </c>
      <c r="H168" s="4">
        <v>2021</v>
      </c>
      <c r="I168" s="4">
        <v>1</v>
      </c>
      <c r="J168" s="6" t="s">
        <v>493</v>
      </c>
      <c r="K168" s="4">
        <v>1</v>
      </c>
      <c r="L168" s="6" t="s">
        <v>494</v>
      </c>
      <c r="M168" s="6" t="s">
        <v>495</v>
      </c>
      <c r="N168" s="6" t="s">
        <v>496</v>
      </c>
      <c r="O168" s="4">
        <v>3</v>
      </c>
      <c r="P168" s="6" t="s">
        <v>497</v>
      </c>
      <c r="Q168" s="4">
        <v>7</v>
      </c>
      <c r="R168" s="6" t="s">
        <v>498</v>
      </c>
      <c r="S168" s="4" t="b">
        <v>0</v>
      </c>
      <c r="T168" s="60">
        <v>2257954.31</v>
      </c>
      <c r="U168" s="60">
        <v>1676236.39</v>
      </c>
      <c r="V168" s="38">
        <v>0.74199999999999999</v>
      </c>
      <c r="W168" s="35">
        <v>0</v>
      </c>
      <c r="X168" s="42">
        <f>VLOOKUP(VW_PREMIO_IV[[#This Row],[TIPO]],$AL$5:$AM$16,2,0)</f>
        <v>10</v>
      </c>
      <c r="Y168" s="35" t="str">
        <f>IF(VW_PREMIO_IV[[#This Row],[EQUIPE]]="Gerentes",VLOOKUP(VW_PREMIO_IV[[#This Row],[COBERTURA]],VALORES_IV_GER[],VW_PREMIO_IV[[#This Row],[Col Valor]],1),"")</f>
        <v/>
      </c>
      <c r="Z168" s="35" t="str">
        <f>IF(VW_PREMIO_IV[[#This Row],[EQUIPE]]="Especialidade (ESP)",VLOOKUP(VW_PREMIO_IV[[#This Row],[COBERTURA]],VALORES_IV_ESP[],VW_PREMIO_IV[[#This Row],[Col Valor]],1),"")</f>
        <v/>
      </c>
      <c r="AA168" s="35">
        <f>IF(VW_PREMIO_IV[[#This Row],[EQUIPE]]="Hospitalar (HSP)",VLOOKUP(VW_PREMIO_IV[[#This Row],[COBERTURA]],VALORES_IV_HSP[],VW_PREMIO_IV[[#This Row],[Col Valor]],1),"")</f>
        <v>0</v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0</v>
      </c>
    </row>
    <row r="169" spans="1:29" hidden="1" x14ac:dyDescent="0.25">
      <c r="A169" s="6" t="s">
        <v>401</v>
      </c>
      <c r="B169" s="6" t="s">
        <v>346</v>
      </c>
      <c r="C169" s="6" t="s">
        <v>15</v>
      </c>
      <c r="D169" s="6" t="s">
        <v>236</v>
      </c>
      <c r="E169" s="4">
        <v>30</v>
      </c>
      <c r="F169" s="6" t="s">
        <v>229</v>
      </c>
      <c r="G169" s="6" t="s">
        <v>492</v>
      </c>
      <c r="H169" s="4">
        <v>2021</v>
      </c>
      <c r="I169" s="4">
        <v>1</v>
      </c>
      <c r="J169" s="6" t="s">
        <v>493</v>
      </c>
      <c r="K169" s="4">
        <v>1</v>
      </c>
      <c r="L169" s="6" t="s">
        <v>494</v>
      </c>
      <c r="M169" s="6" t="s">
        <v>495</v>
      </c>
      <c r="N169" s="6" t="s">
        <v>496</v>
      </c>
      <c r="O169" s="4">
        <v>3</v>
      </c>
      <c r="P169" s="6" t="s">
        <v>497</v>
      </c>
      <c r="Q169" s="4">
        <v>7</v>
      </c>
      <c r="R169" s="6" t="s">
        <v>498</v>
      </c>
      <c r="S169" s="4" t="b">
        <v>0</v>
      </c>
      <c r="T169" s="60">
        <v>2257954.31</v>
      </c>
      <c r="U169" s="60">
        <v>1676236.39</v>
      </c>
      <c r="V169" s="38">
        <v>0.74199999999999999</v>
      </c>
      <c r="W169" s="35">
        <v>0</v>
      </c>
      <c r="X169" s="42">
        <f>VLOOKUP(VW_PREMIO_IV[[#This Row],[TIPO]],$AL$5:$AM$16,2,0)</f>
        <v>10</v>
      </c>
      <c r="Y169" s="35" t="str">
        <f>IF(VW_PREMIO_IV[[#This Row],[EQUIPE]]="Gerentes",VLOOKUP(VW_PREMIO_IV[[#This Row],[COBERTURA]],VALORES_IV_GER[],VW_PREMIO_IV[[#This Row],[Col Valor]],1),"")</f>
        <v/>
      </c>
      <c r="Z169" s="35" t="str">
        <f>IF(VW_PREMIO_IV[[#This Row],[EQUIPE]]="Especialidade (ESP)",VLOOKUP(VW_PREMIO_IV[[#This Row],[COBERTURA]],VALORES_IV_ESP[],VW_PREMIO_IV[[#This Row],[Col Valor]],1),"")</f>
        <v/>
      </c>
      <c r="AA169" s="35" t="str">
        <f>IF(VW_PREMIO_IV[[#This Row],[EQUIPE]]="Hospitalar (HSP)",VLOOKUP(VW_PREMIO_IV[[#This Row],[COBERTURA]],VALORES_IV_HSP[],VW_PREMIO_IV[[#This Row],[Col Valor]],1),"")</f>
        <v/>
      </c>
      <c r="AB169" s="35">
        <f>IF(VW_PREMIO_IV[[#This Row],[EQUIPE]]="Misto (EMH)",VLOOKUP(VW_PREMIO_IV[[#This Row],[COBERTURA]],VALORES_IV_EMH[],VW_PREMIO_IV[[#This Row],[Col Valor]],1),"")</f>
        <v>0</v>
      </c>
      <c r="AC169" s="35">
        <f>VW_PREMIO_IV[[#This Row],[PREMIO]]-SUM(VW_PREMIO_IV[[#This Row],[Check Gerente]:[Check EMH]])</f>
        <v>0</v>
      </c>
    </row>
    <row r="170" spans="1:29" hidden="1" x14ac:dyDescent="0.25">
      <c r="A170" s="6" t="s">
        <v>401</v>
      </c>
      <c r="B170" s="6" t="s">
        <v>346</v>
      </c>
      <c r="C170" s="6" t="s">
        <v>31</v>
      </c>
      <c r="D170" s="6" t="s">
        <v>237</v>
      </c>
      <c r="E170" s="4">
        <v>10</v>
      </c>
      <c r="F170" s="6" t="s">
        <v>227</v>
      </c>
      <c r="G170" s="6" t="s">
        <v>492</v>
      </c>
      <c r="H170" s="4">
        <v>2021</v>
      </c>
      <c r="I170" s="4">
        <v>1</v>
      </c>
      <c r="J170" s="6" t="s">
        <v>493</v>
      </c>
      <c r="K170" s="4">
        <v>1</v>
      </c>
      <c r="L170" s="6" t="s">
        <v>494</v>
      </c>
      <c r="M170" s="6" t="s">
        <v>495</v>
      </c>
      <c r="N170" s="6" t="s">
        <v>496</v>
      </c>
      <c r="O170" s="4">
        <v>3</v>
      </c>
      <c r="P170" s="6" t="s">
        <v>497</v>
      </c>
      <c r="Q170" s="4">
        <v>7</v>
      </c>
      <c r="R170" s="6" t="s">
        <v>498</v>
      </c>
      <c r="S170" s="4" t="b">
        <v>0</v>
      </c>
      <c r="T170" s="60">
        <v>2257954.31</v>
      </c>
      <c r="U170" s="60">
        <v>1676236.39</v>
      </c>
      <c r="V170" s="38">
        <v>0.74199999999999999</v>
      </c>
      <c r="W170" s="35">
        <v>0</v>
      </c>
      <c r="X170" s="42">
        <f>VLOOKUP(VW_PREMIO_IV[[#This Row],[TIPO]],$AL$5:$AM$16,2,0)</f>
        <v>10</v>
      </c>
      <c r="Y170" s="35" t="str">
        <f>IF(VW_PREMIO_IV[[#This Row],[EQUIPE]]="Gerentes",VLOOKUP(VW_PREMIO_IV[[#This Row],[COBERTURA]],VALORES_IV_GER[],VW_PREMIO_IV[[#This Row],[Col Valor]],1),"")</f>
        <v/>
      </c>
      <c r="Z170" s="35">
        <f>IF(VW_PREMIO_IV[[#This Row],[EQUIPE]]="Especialidade (ESP)",VLOOKUP(VW_PREMIO_IV[[#This Row],[COBERTURA]],VALORES_IV_ESP[],VW_PREMIO_IV[[#This Row],[Col Valor]],1),"")</f>
        <v>0</v>
      </c>
      <c r="AA170" s="35" t="str">
        <f>IF(VW_PREMIO_IV[[#This Row],[EQUIPE]]="Hospitalar (HSP)",VLOOKUP(VW_PREMIO_IV[[#This Row],[COBERTURA]],VALORES_IV_HSP[],VW_PREMIO_IV[[#This Row],[Col Valor]],1),"")</f>
        <v/>
      </c>
      <c r="AB170" s="35" t="str">
        <f>IF(VW_PREMIO_IV[[#This Row],[EQUIPE]]="Misto (EMH)",VLOOKUP(VW_PREMIO_IV[[#This Row],[COBERTURA]],VALORES_IV_EMH[],VW_PREMIO_IV[[#This Row],[Col Valor]],1),"")</f>
        <v/>
      </c>
      <c r="AC170" s="35">
        <f>VW_PREMIO_IV[[#This Row],[PREMIO]]-SUM(VW_PREMIO_IV[[#This Row],[Check Gerente]:[Check EMH]])</f>
        <v>0</v>
      </c>
    </row>
    <row r="171" spans="1:29" hidden="1" x14ac:dyDescent="0.25">
      <c r="A171" s="6" t="s">
        <v>401</v>
      </c>
      <c r="B171" s="6" t="s">
        <v>346</v>
      </c>
      <c r="C171" s="6" t="s">
        <v>16</v>
      </c>
      <c r="D171" s="6" t="s">
        <v>238</v>
      </c>
      <c r="E171" s="4">
        <v>20</v>
      </c>
      <c r="F171" s="6" t="s">
        <v>222</v>
      </c>
      <c r="G171" s="6" t="s">
        <v>492</v>
      </c>
      <c r="H171" s="4">
        <v>2021</v>
      </c>
      <c r="I171" s="4">
        <v>1</v>
      </c>
      <c r="J171" s="6" t="s">
        <v>493</v>
      </c>
      <c r="K171" s="4">
        <v>1</v>
      </c>
      <c r="L171" s="6" t="s">
        <v>494</v>
      </c>
      <c r="M171" s="6" t="s">
        <v>495</v>
      </c>
      <c r="N171" s="6" t="s">
        <v>496</v>
      </c>
      <c r="O171" s="4">
        <v>3</v>
      </c>
      <c r="P171" s="6" t="s">
        <v>497</v>
      </c>
      <c r="Q171" s="4">
        <v>7</v>
      </c>
      <c r="R171" s="6" t="s">
        <v>498</v>
      </c>
      <c r="S171" s="4" t="b">
        <v>0</v>
      </c>
      <c r="T171" s="60">
        <v>2257954.31</v>
      </c>
      <c r="U171" s="60">
        <v>1676236.39</v>
      </c>
      <c r="V171" s="38">
        <v>0.74199999999999999</v>
      </c>
      <c r="W171" s="35">
        <v>0</v>
      </c>
      <c r="X171" s="42">
        <f>VLOOKUP(VW_PREMIO_IV[[#This Row],[TIPO]],$AL$5:$AM$16,2,0)</f>
        <v>10</v>
      </c>
      <c r="Y171" s="35" t="str">
        <f>IF(VW_PREMIO_IV[[#This Row],[EQUIPE]]="Gerentes",VLOOKUP(VW_PREMIO_IV[[#This Row],[COBERTURA]],VALORES_IV_GER[],VW_PREMIO_IV[[#This Row],[Col Valor]],1),"")</f>
        <v/>
      </c>
      <c r="Z171" s="35" t="str">
        <f>IF(VW_PREMIO_IV[[#This Row],[EQUIPE]]="Especialidade (ESP)",VLOOKUP(VW_PREMIO_IV[[#This Row],[COBERTURA]],VALORES_IV_ESP[],VW_PREMIO_IV[[#This Row],[Col Valor]],1),"")</f>
        <v/>
      </c>
      <c r="AA171" s="35">
        <f>IF(VW_PREMIO_IV[[#This Row],[EQUIPE]]="Hospitalar (HSP)",VLOOKUP(VW_PREMIO_IV[[#This Row],[COBERTURA]],VALORES_IV_HSP[],VW_PREMIO_IV[[#This Row],[Col Valor]],1),"")</f>
        <v>0</v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0</v>
      </c>
    </row>
    <row r="172" spans="1:29" hidden="1" x14ac:dyDescent="0.25">
      <c r="A172" s="6" t="s">
        <v>401</v>
      </c>
      <c r="B172" s="6" t="s">
        <v>346</v>
      </c>
      <c r="C172" s="6" t="s">
        <v>18</v>
      </c>
      <c r="D172" s="6" t="s">
        <v>240</v>
      </c>
      <c r="E172" s="4">
        <v>20</v>
      </c>
      <c r="F172" s="6" t="s">
        <v>222</v>
      </c>
      <c r="G172" s="6" t="s">
        <v>492</v>
      </c>
      <c r="H172" s="4">
        <v>2021</v>
      </c>
      <c r="I172" s="4">
        <v>1</v>
      </c>
      <c r="J172" s="6" t="s">
        <v>493</v>
      </c>
      <c r="K172" s="4">
        <v>1</v>
      </c>
      <c r="L172" s="6" t="s">
        <v>494</v>
      </c>
      <c r="M172" s="6" t="s">
        <v>495</v>
      </c>
      <c r="N172" s="6" t="s">
        <v>496</v>
      </c>
      <c r="O172" s="4">
        <v>3</v>
      </c>
      <c r="P172" s="6" t="s">
        <v>497</v>
      </c>
      <c r="Q172" s="4">
        <v>7</v>
      </c>
      <c r="R172" s="6" t="s">
        <v>498</v>
      </c>
      <c r="S172" s="4" t="b">
        <v>0</v>
      </c>
      <c r="T172" s="60">
        <v>2257954.31</v>
      </c>
      <c r="U172" s="60">
        <v>1676236.39</v>
      </c>
      <c r="V172" s="38">
        <v>0.74199999999999999</v>
      </c>
      <c r="W172" s="35">
        <v>0</v>
      </c>
      <c r="X172" s="42">
        <f>VLOOKUP(VW_PREMIO_IV[[#This Row],[TIPO]],$AL$5:$AM$16,2,0)</f>
        <v>10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0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0</v>
      </c>
    </row>
    <row r="173" spans="1:29" hidden="1" x14ac:dyDescent="0.25">
      <c r="A173" s="6" t="s">
        <v>401</v>
      </c>
      <c r="B173" s="6" t="s">
        <v>346</v>
      </c>
      <c r="C173" s="6" t="s">
        <v>19</v>
      </c>
      <c r="D173" s="6" t="s">
        <v>241</v>
      </c>
      <c r="E173" s="4">
        <v>20</v>
      </c>
      <c r="F173" s="6" t="s">
        <v>222</v>
      </c>
      <c r="G173" s="6" t="s">
        <v>492</v>
      </c>
      <c r="H173" s="4">
        <v>2021</v>
      </c>
      <c r="I173" s="4">
        <v>1</v>
      </c>
      <c r="J173" s="6" t="s">
        <v>493</v>
      </c>
      <c r="K173" s="4">
        <v>1</v>
      </c>
      <c r="L173" s="6" t="s">
        <v>494</v>
      </c>
      <c r="M173" s="6" t="s">
        <v>495</v>
      </c>
      <c r="N173" s="6" t="s">
        <v>496</v>
      </c>
      <c r="O173" s="4">
        <v>3</v>
      </c>
      <c r="P173" s="6" t="s">
        <v>497</v>
      </c>
      <c r="Q173" s="4">
        <v>7</v>
      </c>
      <c r="R173" s="6" t="s">
        <v>498</v>
      </c>
      <c r="S173" s="4" t="b">
        <v>0</v>
      </c>
      <c r="T173" s="60">
        <v>2257954.31</v>
      </c>
      <c r="U173" s="60">
        <v>1676236.39</v>
      </c>
      <c r="V173" s="38">
        <v>0.74199999999999999</v>
      </c>
      <c r="W173" s="35">
        <v>0</v>
      </c>
      <c r="X173" s="42">
        <f>VLOOKUP(VW_PREMIO_IV[[#This Row],[TIPO]],$AL$5:$AM$16,2,0)</f>
        <v>10</v>
      </c>
      <c r="Y173" s="35" t="str">
        <f>IF(VW_PREMIO_IV[[#This Row],[EQUIPE]]="Gerentes",VLOOKUP(VW_PREMIO_IV[[#This Row],[COBERTURA]],VALORES_IV_GER[],VW_PREMIO_IV[[#This Row],[Col Valor]],1),"")</f>
        <v/>
      </c>
      <c r="Z173" s="35" t="str">
        <f>IF(VW_PREMIO_IV[[#This Row],[EQUIPE]]="Especialidade (ESP)",VLOOKUP(VW_PREMIO_IV[[#This Row],[COBERTURA]],VALORES_IV_ESP[],VW_PREMIO_IV[[#This Row],[Col Valor]],1),"")</f>
        <v/>
      </c>
      <c r="AA173" s="35">
        <f>IF(VW_PREMIO_IV[[#This Row],[EQUIPE]]="Hospitalar (HSP)",VLOOKUP(VW_PREMIO_IV[[#This Row],[COBERTURA]],VALORES_IV_HSP[],VW_PREMIO_IV[[#This Row],[Col Valor]],1),"")</f>
        <v>0</v>
      </c>
      <c r="AB173" s="35" t="str">
        <f>IF(VW_PREMIO_IV[[#This Row],[EQUIPE]]="Misto (EMH)",VLOOKUP(VW_PREMIO_IV[[#This Row],[COBERTURA]],VALORES_IV_EMH[],VW_PREMIO_IV[[#This Row],[Col Valor]],1),"")</f>
        <v/>
      </c>
      <c r="AC173" s="35">
        <f>VW_PREMIO_IV[[#This Row],[PREMIO]]-SUM(VW_PREMIO_IV[[#This Row],[Check Gerente]:[Check EMH]])</f>
        <v>0</v>
      </c>
    </row>
    <row r="174" spans="1:29" hidden="1" x14ac:dyDescent="0.25">
      <c r="A174" s="6" t="s">
        <v>401</v>
      </c>
      <c r="B174" s="6" t="s">
        <v>346</v>
      </c>
      <c r="C174" s="6" t="s">
        <v>20</v>
      </c>
      <c r="D174" s="6" t="s">
        <v>242</v>
      </c>
      <c r="E174" s="4">
        <v>20</v>
      </c>
      <c r="F174" s="6" t="s">
        <v>222</v>
      </c>
      <c r="G174" s="6" t="s">
        <v>492</v>
      </c>
      <c r="H174" s="4">
        <v>2021</v>
      </c>
      <c r="I174" s="4">
        <v>1</v>
      </c>
      <c r="J174" s="6" t="s">
        <v>493</v>
      </c>
      <c r="K174" s="4">
        <v>1</v>
      </c>
      <c r="L174" s="6" t="s">
        <v>494</v>
      </c>
      <c r="M174" s="6" t="s">
        <v>495</v>
      </c>
      <c r="N174" s="6" t="s">
        <v>496</v>
      </c>
      <c r="O174" s="4">
        <v>3</v>
      </c>
      <c r="P174" s="6" t="s">
        <v>497</v>
      </c>
      <c r="Q174" s="4">
        <v>7</v>
      </c>
      <c r="R174" s="6" t="s">
        <v>498</v>
      </c>
      <c r="S174" s="4" t="b">
        <v>0</v>
      </c>
      <c r="T174" s="60">
        <v>2257954.31</v>
      </c>
      <c r="U174" s="60">
        <v>1676236.39</v>
      </c>
      <c r="V174" s="38">
        <v>0.74199999999999999</v>
      </c>
      <c r="W174" s="35">
        <v>0</v>
      </c>
      <c r="X174" s="42">
        <f>VLOOKUP(VW_PREMIO_IV[[#This Row],[TIPO]],$AL$5:$AM$16,2,0)</f>
        <v>10</v>
      </c>
      <c r="Y174" s="35" t="str">
        <f>IF(VW_PREMIO_IV[[#This Row],[EQUIPE]]="Gerentes",VLOOKUP(VW_PREMIO_IV[[#This Row],[COBERTURA]],VALORES_IV_GER[],VW_PREMIO_IV[[#This Row],[Col Valor]],1),"")</f>
        <v/>
      </c>
      <c r="Z174" s="35" t="str">
        <f>IF(VW_PREMIO_IV[[#This Row],[EQUIPE]]="Especialidade (ESP)",VLOOKUP(VW_PREMIO_IV[[#This Row],[COBERTURA]],VALORES_IV_ESP[],VW_PREMIO_IV[[#This Row],[Col Valor]],1),"")</f>
        <v/>
      </c>
      <c r="AA174" s="35">
        <f>IF(VW_PREMIO_IV[[#This Row],[EQUIPE]]="Hospitalar (HSP)",VLOOKUP(VW_PREMIO_IV[[#This Row],[COBERTURA]],VALORES_IV_HSP[],VW_PREMIO_IV[[#This Row],[Col Valor]],1),"")</f>
        <v>0</v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0</v>
      </c>
    </row>
    <row r="175" spans="1:29" hidden="1" x14ac:dyDescent="0.25">
      <c r="A175" s="6" t="s">
        <v>401</v>
      </c>
      <c r="B175" s="6" t="s">
        <v>346</v>
      </c>
      <c r="C175" s="6" t="s">
        <v>21</v>
      </c>
      <c r="D175" s="6" t="s">
        <v>245</v>
      </c>
      <c r="E175" s="4">
        <v>20</v>
      </c>
      <c r="F175" s="6" t="s">
        <v>222</v>
      </c>
      <c r="G175" s="6" t="s">
        <v>492</v>
      </c>
      <c r="H175" s="4">
        <v>2021</v>
      </c>
      <c r="I175" s="4">
        <v>1</v>
      </c>
      <c r="J175" s="6" t="s">
        <v>493</v>
      </c>
      <c r="K175" s="4">
        <v>1</v>
      </c>
      <c r="L175" s="6" t="s">
        <v>494</v>
      </c>
      <c r="M175" s="6" t="s">
        <v>495</v>
      </c>
      <c r="N175" s="6" t="s">
        <v>496</v>
      </c>
      <c r="O175" s="4">
        <v>3</v>
      </c>
      <c r="P175" s="6" t="s">
        <v>497</v>
      </c>
      <c r="Q175" s="4">
        <v>7</v>
      </c>
      <c r="R175" s="6" t="s">
        <v>498</v>
      </c>
      <c r="S175" s="4" t="b">
        <v>0</v>
      </c>
      <c r="T175" s="60">
        <v>2257954.31</v>
      </c>
      <c r="U175" s="60">
        <v>1676236.39</v>
      </c>
      <c r="V175" s="38">
        <v>0.74199999999999999</v>
      </c>
      <c r="W175" s="35">
        <v>0</v>
      </c>
      <c r="X175" s="42">
        <f>VLOOKUP(VW_PREMIO_IV[[#This Row],[TIPO]],$AL$5:$AM$16,2,0)</f>
        <v>10</v>
      </c>
      <c r="Y175" s="35" t="str">
        <f>IF(VW_PREMIO_IV[[#This Row],[EQUIPE]]="Gerentes",VLOOKUP(VW_PREMIO_IV[[#This Row],[COBERTURA]],VALORES_IV_GER[],VW_PREMIO_IV[[#This Row],[Col Valor]],1),"")</f>
        <v/>
      </c>
      <c r="Z175" s="35" t="str">
        <f>IF(VW_PREMIO_IV[[#This Row],[EQUIPE]]="Especialidade (ESP)",VLOOKUP(VW_PREMIO_IV[[#This Row],[COBERTURA]],VALORES_IV_ESP[],VW_PREMIO_IV[[#This Row],[Col Valor]],1),"")</f>
        <v/>
      </c>
      <c r="AA175" s="35">
        <f>IF(VW_PREMIO_IV[[#This Row],[EQUIPE]]="Hospitalar (HSP)",VLOOKUP(VW_PREMIO_IV[[#This Row],[COBERTURA]],VALORES_IV_HSP[],VW_PREMIO_IV[[#This Row],[Col Valor]],1),"")</f>
        <v>0</v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0</v>
      </c>
    </row>
    <row r="176" spans="1:29" hidden="1" x14ac:dyDescent="0.25">
      <c r="A176" s="6" t="s">
        <v>401</v>
      </c>
      <c r="B176" s="6" t="s">
        <v>346</v>
      </c>
      <c r="C176" s="6" t="s">
        <v>32</v>
      </c>
      <c r="D176" s="6" t="s">
        <v>246</v>
      </c>
      <c r="E176" s="4">
        <v>10</v>
      </c>
      <c r="F176" s="6" t="s">
        <v>227</v>
      </c>
      <c r="G176" s="6" t="s">
        <v>492</v>
      </c>
      <c r="H176" s="4">
        <v>2021</v>
      </c>
      <c r="I176" s="4">
        <v>1</v>
      </c>
      <c r="J176" s="6" t="s">
        <v>493</v>
      </c>
      <c r="K176" s="4">
        <v>1</v>
      </c>
      <c r="L176" s="6" t="s">
        <v>494</v>
      </c>
      <c r="M176" s="6" t="s">
        <v>495</v>
      </c>
      <c r="N176" s="6" t="s">
        <v>496</v>
      </c>
      <c r="O176" s="4">
        <v>3</v>
      </c>
      <c r="P176" s="6" t="s">
        <v>497</v>
      </c>
      <c r="Q176" s="4">
        <v>7</v>
      </c>
      <c r="R176" s="6" t="s">
        <v>498</v>
      </c>
      <c r="S176" s="4" t="b">
        <v>0</v>
      </c>
      <c r="T176" s="60">
        <v>2257954.31</v>
      </c>
      <c r="U176" s="60">
        <v>1676236.39</v>
      </c>
      <c r="V176" s="38">
        <v>0.74199999999999999</v>
      </c>
      <c r="W176" s="35">
        <v>0</v>
      </c>
      <c r="X176" s="42">
        <f>VLOOKUP(VW_PREMIO_IV[[#This Row],[TIPO]],$AL$5:$AM$16,2,0)</f>
        <v>10</v>
      </c>
      <c r="Y176" s="35" t="str">
        <f>IF(VW_PREMIO_IV[[#This Row],[EQUIPE]]="Gerentes",VLOOKUP(VW_PREMIO_IV[[#This Row],[COBERTURA]],VALORES_IV_GER[],VW_PREMIO_IV[[#This Row],[Col Valor]],1),"")</f>
        <v/>
      </c>
      <c r="Z176" s="35">
        <f>IF(VW_PREMIO_IV[[#This Row],[EQUIPE]]="Especialidade (ESP)",VLOOKUP(VW_PREMIO_IV[[#This Row],[COBERTURA]],VALORES_IV_ESP[],VW_PREMIO_IV[[#This Row],[Col Valor]],1),"")</f>
        <v>0</v>
      </c>
      <c r="AA176" s="35" t="str">
        <f>IF(VW_PREMIO_IV[[#This Row],[EQUIPE]]="Hospitalar (HSP)",VLOOKUP(VW_PREMIO_IV[[#This Row],[COBERTURA]],VALORES_IV_HSP[],VW_PREMIO_IV[[#This Row],[Col Valor]],1),"")</f>
        <v/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0</v>
      </c>
    </row>
    <row r="177" spans="1:29" hidden="1" x14ac:dyDescent="0.25">
      <c r="A177" s="6" t="s">
        <v>401</v>
      </c>
      <c r="B177" s="6" t="s">
        <v>346</v>
      </c>
      <c r="C177" s="6" t="s">
        <v>22</v>
      </c>
      <c r="D177" s="6" t="s">
        <v>281</v>
      </c>
      <c r="E177" s="4">
        <v>20</v>
      </c>
      <c r="F177" s="6" t="s">
        <v>222</v>
      </c>
      <c r="G177" s="6" t="s">
        <v>492</v>
      </c>
      <c r="H177" s="4">
        <v>2021</v>
      </c>
      <c r="I177" s="4">
        <v>1</v>
      </c>
      <c r="J177" s="6" t="s">
        <v>493</v>
      </c>
      <c r="K177" s="4">
        <v>1</v>
      </c>
      <c r="L177" s="6" t="s">
        <v>494</v>
      </c>
      <c r="M177" s="6" t="s">
        <v>495</v>
      </c>
      <c r="N177" s="6" t="s">
        <v>496</v>
      </c>
      <c r="O177" s="4">
        <v>3</v>
      </c>
      <c r="P177" s="6" t="s">
        <v>497</v>
      </c>
      <c r="Q177" s="4">
        <v>7</v>
      </c>
      <c r="R177" s="6" t="s">
        <v>498</v>
      </c>
      <c r="S177" s="4" t="b">
        <v>0</v>
      </c>
      <c r="T177" s="60">
        <v>2257954.31</v>
      </c>
      <c r="U177" s="60">
        <v>1676236.39</v>
      </c>
      <c r="V177" s="38">
        <v>0.74199999999999999</v>
      </c>
      <c r="W177" s="35">
        <v>0</v>
      </c>
      <c r="X177" s="42">
        <f>VLOOKUP(VW_PREMIO_IV[[#This Row],[TIPO]],$AL$5:$AM$16,2,0)</f>
        <v>10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>
        <f>IF(VW_PREMIO_IV[[#This Row],[EQUIPE]]="Hospitalar (HSP)",VLOOKUP(VW_PREMIO_IV[[#This Row],[COBERTURA]],VALORES_IV_HSP[],VW_PREMIO_IV[[#This Row],[Col Valor]],1),"")</f>
        <v>0</v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0</v>
      </c>
    </row>
    <row r="178" spans="1:29" hidden="1" x14ac:dyDescent="0.25">
      <c r="A178" s="6" t="s">
        <v>401</v>
      </c>
      <c r="B178" s="6" t="s">
        <v>346</v>
      </c>
      <c r="C178" s="6" t="s">
        <v>23</v>
      </c>
      <c r="D178" s="6" t="s">
        <v>285</v>
      </c>
      <c r="E178" s="4">
        <v>20</v>
      </c>
      <c r="F178" s="6" t="s">
        <v>222</v>
      </c>
      <c r="G178" s="6" t="s">
        <v>492</v>
      </c>
      <c r="H178" s="4">
        <v>2021</v>
      </c>
      <c r="I178" s="4">
        <v>1</v>
      </c>
      <c r="J178" s="6" t="s">
        <v>493</v>
      </c>
      <c r="K178" s="4">
        <v>1</v>
      </c>
      <c r="L178" s="6" t="s">
        <v>494</v>
      </c>
      <c r="M178" s="6" t="s">
        <v>495</v>
      </c>
      <c r="N178" s="6" t="s">
        <v>496</v>
      </c>
      <c r="O178" s="4">
        <v>3</v>
      </c>
      <c r="P178" s="6" t="s">
        <v>497</v>
      </c>
      <c r="Q178" s="4">
        <v>7</v>
      </c>
      <c r="R178" s="6" t="s">
        <v>498</v>
      </c>
      <c r="S178" s="4" t="b">
        <v>0</v>
      </c>
      <c r="T178" s="60">
        <v>2257954.31</v>
      </c>
      <c r="U178" s="60">
        <v>1676236.39</v>
      </c>
      <c r="V178" s="38">
        <v>0.74199999999999999</v>
      </c>
      <c r="W178" s="35">
        <v>0</v>
      </c>
      <c r="X178" s="42">
        <f>VLOOKUP(VW_PREMIO_IV[[#This Row],[TIPO]],$AL$5:$AM$16,2,0)</f>
        <v>10</v>
      </c>
      <c r="Y178" s="35" t="str">
        <f>IF(VW_PREMIO_IV[[#This Row],[EQUIPE]]="Gerentes",VLOOKUP(VW_PREMIO_IV[[#This Row],[COBERTURA]],VALORES_IV_GER[],VW_PREMIO_IV[[#This Row],[Col Valor]],1),"")</f>
        <v/>
      </c>
      <c r="Z178" s="35" t="str">
        <f>IF(VW_PREMIO_IV[[#This Row],[EQUIPE]]="Especialidade (ESP)",VLOOKUP(VW_PREMIO_IV[[#This Row],[COBERTURA]],VALORES_IV_ESP[],VW_PREMIO_IV[[#This Row],[Col Valor]],1),"")</f>
        <v/>
      </c>
      <c r="AA178" s="35">
        <f>IF(VW_PREMIO_IV[[#This Row],[EQUIPE]]="Hospitalar (HSP)",VLOOKUP(VW_PREMIO_IV[[#This Row],[COBERTURA]],VALORES_IV_HSP[],VW_PREMIO_IV[[#This Row],[Col Valor]],1),"")</f>
        <v>0</v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0</v>
      </c>
    </row>
    <row r="179" spans="1:29" hidden="1" x14ac:dyDescent="0.25">
      <c r="A179" s="6" t="s">
        <v>401</v>
      </c>
      <c r="B179" s="6" t="s">
        <v>346</v>
      </c>
      <c r="C179" s="6" t="s">
        <v>33</v>
      </c>
      <c r="D179" s="6" t="s">
        <v>321</v>
      </c>
      <c r="E179" s="4">
        <v>10</v>
      </c>
      <c r="F179" s="6" t="s">
        <v>227</v>
      </c>
      <c r="G179" s="6" t="s">
        <v>492</v>
      </c>
      <c r="H179" s="4">
        <v>2021</v>
      </c>
      <c r="I179" s="4">
        <v>1</v>
      </c>
      <c r="J179" s="6" t="s">
        <v>493</v>
      </c>
      <c r="K179" s="4">
        <v>1</v>
      </c>
      <c r="L179" s="6" t="s">
        <v>494</v>
      </c>
      <c r="M179" s="6" t="s">
        <v>495</v>
      </c>
      <c r="N179" s="6" t="s">
        <v>496</v>
      </c>
      <c r="O179" s="4">
        <v>3</v>
      </c>
      <c r="P179" s="6" t="s">
        <v>497</v>
      </c>
      <c r="Q179" s="4">
        <v>7</v>
      </c>
      <c r="R179" s="6" t="s">
        <v>498</v>
      </c>
      <c r="S179" s="4" t="b">
        <v>0</v>
      </c>
      <c r="T179" s="60">
        <v>2257954.31</v>
      </c>
      <c r="U179" s="60">
        <v>1676236.39</v>
      </c>
      <c r="V179" s="38">
        <v>0.74199999999999999</v>
      </c>
      <c r="W179" s="35">
        <v>0</v>
      </c>
      <c r="X179" s="42">
        <f>VLOOKUP(VW_PREMIO_IV[[#This Row],[TIPO]],$AL$5:$AM$16,2,0)</f>
        <v>10</v>
      </c>
      <c r="Y179" s="35" t="str">
        <f>IF(VW_PREMIO_IV[[#This Row],[EQUIPE]]="Gerentes",VLOOKUP(VW_PREMIO_IV[[#This Row],[COBERTURA]],VALORES_IV_GER[],VW_PREMIO_IV[[#This Row],[Col Valor]],1),"")</f>
        <v/>
      </c>
      <c r="Z179" s="35">
        <f>IF(VW_PREMIO_IV[[#This Row],[EQUIPE]]="Especialidade (ESP)",VLOOKUP(VW_PREMIO_IV[[#This Row],[COBERTURA]],VALORES_IV_ESP[],VW_PREMIO_IV[[#This Row],[Col Valor]],1),"")</f>
        <v>0</v>
      </c>
      <c r="AA179" s="35" t="str">
        <f>IF(VW_PREMIO_IV[[#This Row],[EQUIPE]]="Hospitalar (HSP)",VLOOKUP(VW_PREMIO_IV[[#This Row],[COBERTURA]],VALORES_IV_HSP[],VW_PREMIO_IV[[#This Row],[Col Valor]],1),"")</f>
        <v/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0</v>
      </c>
    </row>
    <row r="180" spans="1:29" hidden="1" x14ac:dyDescent="0.25">
      <c r="A180" s="6" t="s">
        <v>401</v>
      </c>
      <c r="B180" s="6" t="s">
        <v>346</v>
      </c>
      <c r="C180" s="6" t="s">
        <v>25</v>
      </c>
      <c r="D180" s="6" t="s">
        <v>322</v>
      </c>
      <c r="E180" s="4">
        <v>30</v>
      </c>
      <c r="F180" s="6" t="s">
        <v>229</v>
      </c>
      <c r="G180" s="6" t="s">
        <v>492</v>
      </c>
      <c r="H180" s="4">
        <v>2021</v>
      </c>
      <c r="I180" s="4">
        <v>1</v>
      </c>
      <c r="J180" s="6" t="s">
        <v>493</v>
      </c>
      <c r="K180" s="4">
        <v>1</v>
      </c>
      <c r="L180" s="6" t="s">
        <v>494</v>
      </c>
      <c r="M180" s="6" t="s">
        <v>495</v>
      </c>
      <c r="N180" s="6" t="s">
        <v>496</v>
      </c>
      <c r="O180" s="4">
        <v>3</v>
      </c>
      <c r="P180" s="6" t="s">
        <v>497</v>
      </c>
      <c r="Q180" s="4">
        <v>7</v>
      </c>
      <c r="R180" s="6" t="s">
        <v>498</v>
      </c>
      <c r="S180" s="4" t="b">
        <v>0</v>
      </c>
      <c r="T180" s="60">
        <v>2257954.31</v>
      </c>
      <c r="U180" s="60">
        <v>1676236.39</v>
      </c>
      <c r="V180" s="38">
        <v>0.74199999999999999</v>
      </c>
      <c r="W180" s="35">
        <v>0</v>
      </c>
      <c r="X180" s="42">
        <f>VLOOKUP(VW_PREMIO_IV[[#This Row],[TIPO]],$AL$5:$AM$16,2,0)</f>
        <v>10</v>
      </c>
      <c r="Y180" s="35" t="str">
        <f>IF(VW_PREMIO_IV[[#This Row],[EQUIPE]]="Gerentes",VLOOKUP(VW_PREMIO_IV[[#This Row],[COBERTURA]],VALORES_IV_GER[],VW_PREMIO_IV[[#This Row],[Col Valor]],1),"")</f>
        <v/>
      </c>
      <c r="Z180" s="35" t="str">
        <f>IF(VW_PREMIO_IV[[#This Row],[EQUIPE]]="Especialidade (ESP)",VLOOKUP(VW_PREMIO_IV[[#This Row],[COBERTURA]],VALORES_IV_ESP[],VW_PREMIO_IV[[#This Row],[Col Valor]],1),"")</f>
        <v/>
      </c>
      <c r="AA180" s="35" t="str">
        <f>IF(VW_PREMIO_IV[[#This Row],[EQUIPE]]="Hospitalar (HSP)",VLOOKUP(VW_PREMIO_IV[[#This Row],[COBERTURA]],VALORES_IV_HSP[],VW_PREMIO_IV[[#This Row],[Col Valor]],1),"")</f>
        <v/>
      </c>
      <c r="AB180" s="35">
        <f>IF(VW_PREMIO_IV[[#This Row],[EQUIPE]]="Misto (EMH)",VLOOKUP(VW_PREMIO_IV[[#This Row],[COBERTURA]],VALORES_IV_EMH[],VW_PREMIO_IV[[#This Row],[Col Valor]],1),"")</f>
        <v>0</v>
      </c>
      <c r="AC180" s="35">
        <f>VW_PREMIO_IV[[#This Row],[PREMIO]]-SUM(VW_PREMIO_IV[[#This Row],[Check Gerente]:[Check EMH]])</f>
        <v>0</v>
      </c>
    </row>
    <row r="181" spans="1:29" hidden="1" x14ac:dyDescent="0.25">
      <c r="A181" s="6" t="s">
        <v>401</v>
      </c>
      <c r="B181" s="6" t="s">
        <v>347</v>
      </c>
      <c r="C181" s="6" t="s">
        <v>9</v>
      </c>
      <c r="D181" s="6" t="s">
        <v>220</v>
      </c>
      <c r="E181" s="4">
        <v>20</v>
      </c>
      <c r="F181" s="6" t="s">
        <v>222</v>
      </c>
      <c r="G181" s="6" t="s">
        <v>503</v>
      </c>
      <c r="H181" s="4">
        <v>2021</v>
      </c>
      <c r="I181" s="4">
        <v>1</v>
      </c>
      <c r="J181" s="6" t="s">
        <v>493</v>
      </c>
      <c r="K181" s="4">
        <v>3</v>
      </c>
      <c r="L181" s="6" t="s">
        <v>504</v>
      </c>
      <c r="M181" s="6" t="s">
        <v>505</v>
      </c>
      <c r="N181" s="6" t="s">
        <v>496</v>
      </c>
      <c r="O181" s="4">
        <v>3</v>
      </c>
      <c r="P181" s="6" t="s">
        <v>497</v>
      </c>
      <c r="Q181" s="4">
        <v>9</v>
      </c>
      <c r="R181" s="6" t="s">
        <v>506</v>
      </c>
      <c r="S181" s="4" t="b">
        <v>0</v>
      </c>
      <c r="T181" s="60">
        <v>16423017.609999999</v>
      </c>
      <c r="U181" s="60">
        <v>22983485.32</v>
      </c>
      <c r="V181" s="38">
        <v>1.399</v>
      </c>
      <c r="W181" s="35">
        <v>1207.55</v>
      </c>
      <c r="X181" s="42">
        <f>VLOOKUP(VW_PREMIO_IV[[#This Row],[TIPO]],$AL$5:$AM$16,2,0)</f>
        <v>11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1207.5531000000001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-3.100000000131331E-3</v>
      </c>
    </row>
    <row r="182" spans="1:29" hidden="1" x14ac:dyDescent="0.25">
      <c r="A182" s="6" t="s">
        <v>401</v>
      </c>
      <c r="B182" s="6" t="s">
        <v>347</v>
      </c>
      <c r="C182" s="6" t="s">
        <v>11</v>
      </c>
      <c r="D182" s="6" t="s">
        <v>223</v>
      </c>
      <c r="E182" s="4">
        <v>20</v>
      </c>
      <c r="F182" s="6" t="s">
        <v>222</v>
      </c>
      <c r="G182" s="6" t="s">
        <v>503</v>
      </c>
      <c r="H182" s="4">
        <v>2021</v>
      </c>
      <c r="I182" s="4">
        <v>1</v>
      </c>
      <c r="J182" s="6" t="s">
        <v>493</v>
      </c>
      <c r="K182" s="4">
        <v>3</v>
      </c>
      <c r="L182" s="6" t="s">
        <v>504</v>
      </c>
      <c r="M182" s="6" t="s">
        <v>505</v>
      </c>
      <c r="N182" s="6" t="s">
        <v>496</v>
      </c>
      <c r="O182" s="4">
        <v>3</v>
      </c>
      <c r="P182" s="6" t="s">
        <v>497</v>
      </c>
      <c r="Q182" s="4">
        <v>9</v>
      </c>
      <c r="R182" s="6" t="s">
        <v>506</v>
      </c>
      <c r="S182" s="4" t="b">
        <v>0</v>
      </c>
      <c r="T182" s="60">
        <v>16423017.609999999</v>
      </c>
      <c r="U182" s="60">
        <v>22983485.32</v>
      </c>
      <c r="V182" s="38">
        <v>1.399</v>
      </c>
      <c r="W182" s="35">
        <v>1207.55</v>
      </c>
      <c r="X182" s="42">
        <f>VLOOKUP(VW_PREMIO_IV[[#This Row],[TIPO]],$AL$5:$AM$16,2,0)</f>
        <v>11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1207.5531000000001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-3.100000000131331E-3</v>
      </c>
    </row>
    <row r="183" spans="1:29" hidden="1" x14ac:dyDescent="0.25">
      <c r="A183" s="6" t="s">
        <v>401</v>
      </c>
      <c r="B183" s="6" t="s">
        <v>347</v>
      </c>
      <c r="C183" s="6" t="s">
        <v>13</v>
      </c>
      <c r="D183" s="6" t="s">
        <v>225</v>
      </c>
      <c r="E183" s="4">
        <v>20</v>
      </c>
      <c r="F183" s="6" t="s">
        <v>222</v>
      </c>
      <c r="G183" s="6" t="s">
        <v>503</v>
      </c>
      <c r="H183" s="4">
        <v>2021</v>
      </c>
      <c r="I183" s="4">
        <v>1</v>
      </c>
      <c r="J183" s="6" t="s">
        <v>493</v>
      </c>
      <c r="K183" s="4">
        <v>3</v>
      </c>
      <c r="L183" s="6" t="s">
        <v>504</v>
      </c>
      <c r="M183" s="6" t="s">
        <v>505</v>
      </c>
      <c r="N183" s="6" t="s">
        <v>496</v>
      </c>
      <c r="O183" s="4">
        <v>3</v>
      </c>
      <c r="P183" s="6" t="s">
        <v>497</v>
      </c>
      <c r="Q183" s="4">
        <v>9</v>
      </c>
      <c r="R183" s="6" t="s">
        <v>506</v>
      </c>
      <c r="S183" s="4" t="b">
        <v>0</v>
      </c>
      <c r="T183" s="60">
        <v>16423017.609999999</v>
      </c>
      <c r="U183" s="60">
        <v>22983485.32</v>
      </c>
      <c r="V183" s="38">
        <v>1.399</v>
      </c>
      <c r="W183" s="35">
        <v>1207.55</v>
      </c>
      <c r="X183" s="42">
        <f>VLOOKUP(VW_PREMIO_IV[[#This Row],[TIPO]],$AL$5:$AM$16,2,0)</f>
        <v>11</v>
      </c>
      <c r="Y183" s="35" t="str">
        <f>IF(VW_PREMIO_IV[[#This Row],[EQUIPE]]="Gerentes",VLOOKUP(VW_PREMIO_IV[[#This Row],[COBERTURA]],VALORES_IV_GER[],VW_PREMIO_IV[[#This Row],[Col Valor]],1),"")</f>
        <v/>
      </c>
      <c r="Z183" s="35" t="str">
        <f>IF(VW_PREMIO_IV[[#This Row],[EQUIPE]]="Especialidade (ESP)",VLOOKUP(VW_PREMIO_IV[[#This Row],[COBERTURA]],VALORES_IV_ESP[],VW_PREMIO_IV[[#This Row],[Col Valor]],1),"")</f>
        <v/>
      </c>
      <c r="AA183" s="35">
        <f>IF(VW_PREMIO_IV[[#This Row],[EQUIPE]]="Hospitalar (HSP)",VLOOKUP(VW_PREMIO_IV[[#This Row],[COBERTURA]],VALORES_IV_HSP[],VW_PREMIO_IV[[#This Row],[Col Valor]],1),"")</f>
        <v>1207.5531000000001</v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-3.100000000131331E-3</v>
      </c>
    </row>
    <row r="184" spans="1:29" hidden="1" x14ac:dyDescent="0.25">
      <c r="A184" s="6" t="s">
        <v>401</v>
      </c>
      <c r="B184" s="6" t="s">
        <v>347</v>
      </c>
      <c r="C184" s="6" t="s">
        <v>28</v>
      </c>
      <c r="D184" s="6" t="s">
        <v>226</v>
      </c>
      <c r="E184" s="4">
        <v>10</v>
      </c>
      <c r="F184" s="6" t="s">
        <v>227</v>
      </c>
      <c r="G184" s="6" t="s">
        <v>503</v>
      </c>
      <c r="H184" s="4">
        <v>2021</v>
      </c>
      <c r="I184" s="4">
        <v>1</v>
      </c>
      <c r="J184" s="6" t="s">
        <v>493</v>
      </c>
      <c r="K184" s="4">
        <v>3</v>
      </c>
      <c r="L184" s="6" t="s">
        <v>504</v>
      </c>
      <c r="M184" s="6" t="s">
        <v>505</v>
      </c>
      <c r="N184" s="6" t="s">
        <v>496</v>
      </c>
      <c r="O184" s="4">
        <v>3</v>
      </c>
      <c r="P184" s="6" t="s">
        <v>497</v>
      </c>
      <c r="Q184" s="4">
        <v>9</v>
      </c>
      <c r="R184" s="6" t="s">
        <v>506</v>
      </c>
      <c r="S184" s="4" t="b">
        <v>0</v>
      </c>
      <c r="T184" s="60">
        <v>16423017.609999999</v>
      </c>
      <c r="U184" s="60">
        <v>22983485.32</v>
      </c>
      <c r="V184" s="38">
        <v>1.399</v>
      </c>
      <c r="W184" s="35">
        <v>1207.55</v>
      </c>
      <c r="X184" s="42">
        <f>VLOOKUP(VW_PREMIO_IV[[#This Row],[TIPO]],$AL$5:$AM$16,2,0)</f>
        <v>11</v>
      </c>
      <c r="Y184" s="35" t="str">
        <f>IF(VW_PREMIO_IV[[#This Row],[EQUIPE]]="Gerentes",VLOOKUP(VW_PREMIO_IV[[#This Row],[COBERTURA]],VALORES_IV_GER[],VW_PREMIO_IV[[#This Row],[Col Valor]],1),"")</f>
        <v/>
      </c>
      <c r="Z184" s="35">
        <f>IF(VW_PREMIO_IV[[#This Row],[EQUIPE]]="Especialidade (ESP)",VLOOKUP(VW_PREMIO_IV[[#This Row],[COBERTURA]],VALORES_IV_ESP[],VW_PREMIO_IV[[#This Row],[Col Valor]],1),"")</f>
        <v>1207.5531000000001</v>
      </c>
      <c r="AA184" s="35" t="str">
        <f>IF(VW_PREMIO_IV[[#This Row],[EQUIPE]]="Hospitalar (HSP)",VLOOKUP(VW_PREMIO_IV[[#This Row],[COBERTURA]],VALORES_IV_HSP[],VW_PREMIO_IV[[#This Row],[Col Valor]],1),"")</f>
        <v/>
      </c>
      <c r="AB184" s="35" t="str">
        <f>IF(VW_PREMIO_IV[[#This Row],[EQUIPE]]="Misto (EMH)",VLOOKUP(VW_PREMIO_IV[[#This Row],[COBERTURA]],VALORES_IV_EMH[],VW_PREMIO_IV[[#This Row],[Col Valor]],1),"")</f>
        <v/>
      </c>
      <c r="AC184" s="35">
        <f>VW_PREMIO_IV[[#This Row],[PREMIO]]-SUM(VW_PREMIO_IV[[#This Row],[Check Gerente]:[Check EMH]])</f>
        <v>-3.100000000131331E-3</v>
      </c>
    </row>
    <row r="185" spans="1:29" hidden="1" x14ac:dyDescent="0.25">
      <c r="A185" s="6" t="s">
        <v>401</v>
      </c>
      <c r="B185" s="6" t="s">
        <v>347</v>
      </c>
      <c r="C185" s="6" t="s">
        <v>29</v>
      </c>
      <c r="D185" s="6" t="s">
        <v>228</v>
      </c>
      <c r="E185" s="4">
        <v>30</v>
      </c>
      <c r="F185" s="6" t="s">
        <v>229</v>
      </c>
      <c r="G185" s="6" t="s">
        <v>503</v>
      </c>
      <c r="H185" s="4">
        <v>2021</v>
      </c>
      <c r="I185" s="4">
        <v>1</v>
      </c>
      <c r="J185" s="6" t="s">
        <v>493</v>
      </c>
      <c r="K185" s="4">
        <v>3</v>
      </c>
      <c r="L185" s="6" t="s">
        <v>504</v>
      </c>
      <c r="M185" s="6" t="s">
        <v>505</v>
      </c>
      <c r="N185" s="6" t="s">
        <v>496</v>
      </c>
      <c r="O185" s="4">
        <v>3</v>
      </c>
      <c r="P185" s="6" t="s">
        <v>497</v>
      </c>
      <c r="Q185" s="4">
        <v>9</v>
      </c>
      <c r="R185" s="6" t="s">
        <v>506</v>
      </c>
      <c r="S185" s="4" t="b">
        <v>0</v>
      </c>
      <c r="T185" s="60">
        <v>16423017.609999999</v>
      </c>
      <c r="U185" s="60">
        <v>22983485.32</v>
      </c>
      <c r="V185" s="38">
        <v>1.399</v>
      </c>
      <c r="W185" s="35">
        <v>1207.55</v>
      </c>
      <c r="X185" s="42">
        <f>VLOOKUP(VW_PREMIO_IV[[#This Row],[TIPO]],$AL$5:$AM$16,2,0)</f>
        <v>11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 t="str">
        <f>IF(VW_PREMIO_IV[[#This Row],[EQUIPE]]="Hospitalar (HSP)",VLOOKUP(VW_PREMIO_IV[[#This Row],[COBERTURA]],VALORES_IV_HSP[],VW_PREMIO_IV[[#This Row],[Col Valor]],1),"")</f>
        <v/>
      </c>
      <c r="AB185" s="35">
        <f>IF(VW_PREMIO_IV[[#This Row],[EQUIPE]]="Misto (EMH)",VLOOKUP(VW_PREMIO_IV[[#This Row],[COBERTURA]],VALORES_IV_EMH[],VW_PREMIO_IV[[#This Row],[Col Valor]],1),"")</f>
        <v>1207.5531000000001</v>
      </c>
      <c r="AC185" s="35">
        <f>VW_PREMIO_IV[[#This Row],[PREMIO]]-SUM(VW_PREMIO_IV[[#This Row],[Check Gerente]:[Check EMH]])</f>
        <v>-3.100000000131331E-3</v>
      </c>
    </row>
    <row r="186" spans="1:29" hidden="1" x14ac:dyDescent="0.25">
      <c r="A186" s="6" t="s">
        <v>401</v>
      </c>
      <c r="B186" s="6" t="s">
        <v>347</v>
      </c>
      <c r="C186" s="6" t="s">
        <v>30</v>
      </c>
      <c r="D186" s="6" t="s">
        <v>234</v>
      </c>
      <c r="E186" s="4">
        <v>10</v>
      </c>
      <c r="F186" s="6" t="s">
        <v>227</v>
      </c>
      <c r="G186" s="6" t="s">
        <v>503</v>
      </c>
      <c r="H186" s="4">
        <v>2021</v>
      </c>
      <c r="I186" s="4">
        <v>1</v>
      </c>
      <c r="J186" s="6" t="s">
        <v>493</v>
      </c>
      <c r="K186" s="4">
        <v>3</v>
      </c>
      <c r="L186" s="6" t="s">
        <v>504</v>
      </c>
      <c r="M186" s="6" t="s">
        <v>505</v>
      </c>
      <c r="N186" s="6" t="s">
        <v>496</v>
      </c>
      <c r="O186" s="4">
        <v>3</v>
      </c>
      <c r="P186" s="6" t="s">
        <v>497</v>
      </c>
      <c r="Q186" s="4">
        <v>9</v>
      </c>
      <c r="R186" s="6" t="s">
        <v>506</v>
      </c>
      <c r="S186" s="4" t="b">
        <v>0</v>
      </c>
      <c r="T186" s="60">
        <v>16423017.609999999</v>
      </c>
      <c r="U186" s="60">
        <v>22983485.32</v>
      </c>
      <c r="V186" s="38">
        <v>1.399</v>
      </c>
      <c r="W186" s="35">
        <v>1207.55</v>
      </c>
      <c r="X186" s="42">
        <f>VLOOKUP(VW_PREMIO_IV[[#This Row],[TIPO]],$AL$5:$AM$16,2,0)</f>
        <v>11</v>
      </c>
      <c r="Y186" s="35" t="str">
        <f>IF(VW_PREMIO_IV[[#This Row],[EQUIPE]]="Gerentes",VLOOKUP(VW_PREMIO_IV[[#This Row],[COBERTURA]],VALORES_IV_GER[],VW_PREMIO_IV[[#This Row],[Col Valor]],1),"")</f>
        <v/>
      </c>
      <c r="Z186" s="35">
        <f>IF(VW_PREMIO_IV[[#This Row],[EQUIPE]]="Especialidade (ESP)",VLOOKUP(VW_PREMIO_IV[[#This Row],[COBERTURA]],VALORES_IV_ESP[],VW_PREMIO_IV[[#This Row],[Col Valor]],1),"")</f>
        <v>1207.5531000000001</v>
      </c>
      <c r="AA186" s="35" t="str">
        <f>IF(VW_PREMIO_IV[[#This Row],[EQUIPE]]="Hospitalar (HSP)",VLOOKUP(VW_PREMIO_IV[[#This Row],[COBERTURA]],VALORES_IV_HSP[],VW_PREMIO_IV[[#This Row],[Col Valor]],1),"")</f>
        <v/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-3.100000000131331E-3</v>
      </c>
    </row>
    <row r="187" spans="1:29" hidden="1" x14ac:dyDescent="0.25">
      <c r="A187" s="6" t="s">
        <v>401</v>
      </c>
      <c r="B187" s="6" t="s">
        <v>347</v>
      </c>
      <c r="C187" s="6" t="s">
        <v>14</v>
      </c>
      <c r="D187" s="6" t="s">
        <v>235</v>
      </c>
      <c r="E187" s="4">
        <v>20</v>
      </c>
      <c r="F187" s="6" t="s">
        <v>222</v>
      </c>
      <c r="G187" s="6" t="s">
        <v>503</v>
      </c>
      <c r="H187" s="4">
        <v>2021</v>
      </c>
      <c r="I187" s="4">
        <v>1</v>
      </c>
      <c r="J187" s="6" t="s">
        <v>493</v>
      </c>
      <c r="K187" s="4">
        <v>3</v>
      </c>
      <c r="L187" s="6" t="s">
        <v>504</v>
      </c>
      <c r="M187" s="6" t="s">
        <v>505</v>
      </c>
      <c r="N187" s="6" t="s">
        <v>496</v>
      </c>
      <c r="O187" s="4">
        <v>3</v>
      </c>
      <c r="P187" s="6" t="s">
        <v>497</v>
      </c>
      <c r="Q187" s="4">
        <v>9</v>
      </c>
      <c r="R187" s="6" t="s">
        <v>506</v>
      </c>
      <c r="S187" s="4" t="b">
        <v>0</v>
      </c>
      <c r="T187" s="60">
        <v>16423017.609999999</v>
      </c>
      <c r="U187" s="60">
        <v>22983485.32</v>
      </c>
      <c r="V187" s="38">
        <v>1.399</v>
      </c>
      <c r="W187" s="35">
        <v>1207.55</v>
      </c>
      <c r="X187" s="42">
        <f>VLOOKUP(VW_PREMIO_IV[[#This Row],[TIPO]],$AL$5:$AM$16,2,0)</f>
        <v>11</v>
      </c>
      <c r="Y187" s="35" t="str">
        <f>IF(VW_PREMIO_IV[[#This Row],[EQUIPE]]="Gerentes",VLOOKUP(VW_PREMIO_IV[[#This Row],[COBERTURA]],VALORES_IV_GER[],VW_PREMIO_IV[[#This Row],[Col Valor]],1),"")</f>
        <v/>
      </c>
      <c r="Z187" s="35" t="str">
        <f>IF(VW_PREMIO_IV[[#This Row],[EQUIPE]]="Especialidade (ESP)",VLOOKUP(VW_PREMIO_IV[[#This Row],[COBERTURA]],VALORES_IV_ESP[],VW_PREMIO_IV[[#This Row],[Col Valor]],1),"")</f>
        <v/>
      </c>
      <c r="AA187" s="35">
        <f>IF(VW_PREMIO_IV[[#This Row],[EQUIPE]]="Hospitalar (HSP)",VLOOKUP(VW_PREMIO_IV[[#This Row],[COBERTURA]],VALORES_IV_HSP[],VW_PREMIO_IV[[#This Row],[Col Valor]],1),"")</f>
        <v>1207.5531000000001</v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-3.100000000131331E-3</v>
      </c>
    </row>
    <row r="188" spans="1:29" hidden="1" x14ac:dyDescent="0.25">
      <c r="A188" s="6" t="s">
        <v>401</v>
      </c>
      <c r="B188" s="6" t="s">
        <v>347</v>
      </c>
      <c r="C188" s="6" t="s">
        <v>15</v>
      </c>
      <c r="D188" s="6" t="s">
        <v>236</v>
      </c>
      <c r="E188" s="4">
        <v>30</v>
      </c>
      <c r="F188" s="6" t="s">
        <v>229</v>
      </c>
      <c r="G188" s="6" t="s">
        <v>503</v>
      </c>
      <c r="H188" s="4">
        <v>2021</v>
      </c>
      <c r="I188" s="4">
        <v>1</v>
      </c>
      <c r="J188" s="6" t="s">
        <v>493</v>
      </c>
      <c r="K188" s="4">
        <v>3</v>
      </c>
      <c r="L188" s="6" t="s">
        <v>504</v>
      </c>
      <c r="M188" s="6" t="s">
        <v>505</v>
      </c>
      <c r="N188" s="6" t="s">
        <v>496</v>
      </c>
      <c r="O188" s="4">
        <v>3</v>
      </c>
      <c r="P188" s="6" t="s">
        <v>497</v>
      </c>
      <c r="Q188" s="4">
        <v>9</v>
      </c>
      <c r="R188" s="6" t="s">
        <v>506</v>
      </c>
      <c r="S188" s="4" t="b">
        <v>0</v>
      </c>
      <c r="T188" s="60">
        <v>16423017.609999999</v>
      </c>
      <c r="U188" s="60">
        <v>22983485.32</v>
      </c>
      <c r="V188" s="38">
        <v>1.399</v>
      </c>
      <c r="W188" s="35">
        <v>1207.55</v>
      </c>
      <c r="X188" s="42">
        <f>VLOOKUP(VW_PREMIO_IV[[#This Row],[TIPO]],$AL$5:$AM$16,2,0)</f>
        <v>11</v>
      </c>
      <c r="Y188" s="35" t="str">
        <f>IF(VW_PREMIO_IV[[#This Row],[EQUIPE]]="Gerentes",VLOOKUP(VW_PREMIO_IV[[#This Row],[COBERTURA]],VALORES_IV_GER[],VW_PREMIO_IV[[#This Row],[Col Valor]],1),"")</f>
        <v/>
      </c>
      <c r="Z188" s="35" t="str">
        <f>IF(VW_PREMIO_IV[[#This Row],[EQUIPE]]="Especialidade (ESP)",VLOOKUP(VW_PREMIO_IV[[#This Row],[COBERTURA]],VALORES_IV_ESP[],VW_PREMIO_IV[[#This Row],[Col Valor]],1),"")</f>
        <v/>
      </c>
      <c r="AA188" s="35" t="str">
        <f>IF(VW_PREMIO_IV[[#This Row],[EQUIPE]]="Hospitalar (HSP)",VLOOKUP(VW_PREMIO_IV[[#This Row],[COBERTURA]],VALORES_IV_HSP[],VW_PREMIO_IV[[#This Row],[Col Valor]],1),"")</f>
        <v/>
      </c>
      <c r="AB188" s="35">
        <f>IF(VW_PREMIO_IV[[#This Row],[EQUIPE]]="Misto (EMH)",VLOOKUP(VW_PREMIO_IV[[#This Row],[COBERTURA]],VALORES_IV_EMH[],VW_PREMIO_IV[[#This Row],[Col Valor]],1),"")</f>
        <v>1207.5531000000001</v>
      </c>
      <c r="AC188" s="35">
        <f>VW_PREMIO_IV[[#This Row],[PREMIO]]-SUM(VW_PREMIO_IV[[#This Row],[Check Gerente]:[Check EMH]])</f>
        <v>-3.100000000131331E-3</v>
      </c>
    </row>
    <row r="189" spans="1:29" hidden="1" x14ac:dyDescent="0.25">
      <c r="A189" s="6" t="s">
        <v>401</v>
      </c>
      <c r="B189" s="6" t="s">
        <v>347</v>
      </c>
      <c r="C189" s="6" t="s">
        <v>31</v>
      </c>
      <c r="D189" s="6" t="s">
        <v>237</v>
      </c>
      <c r="E189" s="4">
        <v>10</v>
      </c>
      <c r="F189" s="6" t="s">
        <v>227</v>
      </c>
      <c r="G189" s="6" t="s">
        <v>503</v>
      </c>
      <c r="H189" s="4">
        <v>2021</v>
      </c>
      <c r="I189" s="4">
        <v>1</v>
      </c>
      <c r="J189" s="6" t="s">
        <v>493</v>
      </c>
      <c r="K189" s="4">
        <v>3</v>
      </c>
      <c r="L189" s="6" t="s">
        <v>504</v>
      </c>
      <c r="M189" s="6" t="s">
        <v>505</v>
      </c>
      <c r="N189" s="6" t="s">
        <v>496</v>
      </c>
      <c r="O189" s="4">
        <v>3</v>
      </c>
      <c r="P189" s="6" t="s">
        <v>497</v>
      </c>
      <c r="Q189" s="4">
        <v>9</v>
      </c>
      <c r="R189" s="6" t="s">
        <v>506</v>
      </c>
      <c r="S189" s="4" t="b">
        <v>0</v>
      </c>
      <c r="T189" s="60">
        <v>16423017.609999999</v>
      </c>
      <c r="U189" s="60">
        <v>22983485.32</v>
      </c>
      <c r="V189" s="38">
        <v>1.399</v>
      </c>
      <c r="W189" s="35">
        <v>1207.55</v>
      </c>
      <c r="X189" s="42">
        <f>VLOOKUP(VW_PREMIO_IV[[#This Row],[TIPO]],$AL$5:$AM$16,2,0)</f>
        <v>11</v>
      </c>
      <c r="Y189" s="35" t="str">
        <f>IF(VW_PREMIO_IV[[#This Row],[EQUIPE]]="Gerentes",VLOOKUP(VW_PREMIO_IV[[#This Row],[COBERTURA]],VALORES_IV_GER[],VW_PREMIO_IV[[#This Row],[Col Valor]],1),"")</f>
        <v/>
      </c>
      <c r="Z189" s="35">
        <f>IF(VW_PREMIO_IV[[#This Row],[EQUIPE]]="Especialidade (ESP)",VLOOKUP(VW_PREMIO_IV[[#This Row],[COBERTURA]],VALORES_IV_ESP[],VW_PREMIO_IV[[#This Row],[Col Valor]],1),"")</f>
        <v>1207.5531000000001</v>
      </c>
      <c r="AA189" s="35" t="str">
        <f>IF(VW_PREMIO_IV[[#This Row],[EQUIPE]]="Hospitalar (HSP)",VLOOKUP(VW_PREMIO_IV[[#This Row],[COBERTURA]],VALORES_IV_HSP[],VW_PREMIO_IV[[#This Row],[Col Valor]],1),"")</f>
        <v/>
      </c>
      <c r="AB189" s="35" t="str">
        <f>IF(VW_PREMIO_IV[[#This Row],[EQUIPE]]="Misto (EMH)",VLOOKUP(VW_PREMIO_IV[[#This Row],[COBERTURA]],VALORES_IV_EMH[],VW_PREMIO_IV[[#This Row],[Col Valor]],1),"")</f>
        <v/>
      </c>
      <c r="AC189" s="35">
        <f>VW_PREMIO_IV[[#This Row],[PREMIO]]-SUM(VW_PREMIO_IV[[#This Row],[Check Gerente]:[Check EMH]])</f>
        <v>-3.100000000131331E-3</v>
      </c>
    </row>
    <row r="190" spans="1:29" hidden="1" x14ac:dyDescent="0.25">
      <c r="A190" s="6" t="s">
        <v>401</v>
      </c>
      <c r="B190" s="6" t="s">
        <v>347</v>
      </c>
      <c r="C190" s="6" t="s">
        <v>16</v>
      </c>
      <c r="D190" s="6" t="s">
        <v>238</v>
      </c>
      <c r="E190" s="4">
        <v>20</v>
      </c>
      <c r="F190" s="6" t="s">
        <v>222</v>
      </c>
      <c r="G190" s="6" t="s">
        <v>503</v>
      </c>
      <c r="H190" s="4">
        <v>2021</v>
      </c>
      <c r="I190" s="4">
        <v>1</v>
      </c>
      <c r="J190" s="6" t="s">
        <v>493</v>
      </c>
      <c r="K190" s="4">
        <v>3</v>
      </c>
      <c r="L190" s="6" t="s">
        <v>504</v>
      </c>
      <c r="M190" s="6" t="s">
        <v>505</v>
      </c>
      <c r="N190" s="6" t="s">
        <v>496</v>
      </c>
      <c r="O190" s="4">
        <v>3</v>
      </c>
      <c r="P190" s="6" t="s">
        <v>497</v>
      </c>
      <c r="Q190" s="4">
        <v>9</v>
      </c>
      <c r="R190" s="6" t="s">
        <v>506</v>
      </c>
      <c r="S190" s="4" t="b">
        <v>0</v>
      </c>
      <c r="T190" s="60">
        <v>16423017.609999999</v>
      </c>
      <c r="U190" s="60">
        <v>22983485.32</v>
      </c>
      <c r="V190" s="38">
        <v>1.399</v>
      </c>
      <c r="W190" s="35">
        <v>1207.55</v>
      </c>
      <c r="X190" s="42">
        <f>VLOOKUP(VW_PREMIO_IV[[#This Row],[TIPO]],$AL$5:$AM$16,2,0)</f>
        <v>11</v>
      </c>
      <c r="Y190" s="35" t="str">
        <f>IF(VW_PREMIO_IV[[#This Row],[EQUIPE]]="Gerentes",VLOOKUP(VW_PREMIO_IV[[#This Row],[COBERTURA]],VALORES_IV_GER[],VW_PREMIO_IV[[#This Row],[Col Valor]],1),"")</f>
        <v/>
      </c>
      <c r="Z190" s="35" t="str">
        <f>IF(VW_PREMIO_IV[[#This Row],[EQUIPE]]="Especialidade (ESP)",VLOOKUP(VW_PREMIO_IV[[#This Row],[COBERTURA]],VALORES_IV_ESP[],VW_PREMIO_IV[[#This Row],[Col Valor]],1),"")</f>
        <v/>
      </c>
      <c r="AA190" s="35">
        <f>IF(VW_PREMIO_IV[[#This Row],[EQUIPE]]="Hospitalar (HSP)",VLOOKUP(VW_PREMIO_IV[[#This Row],[COBERTURA]],VALORES_IV_HSP[],VW_PREMIO_IV[[#This Row],[Col Valor]],1),"")</f>
        <v>1207.5531000000001</v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-3.100000000131331E-3</v>
      </c>
    </row>
    <row r="191" spans="1:29" hidden="1" x14ac:dyDescent="0.25">
      <c r="A191" s="6" t="s">
        <v>401</v>
      </c>
      <c r="B191" s="6" t="s">
        <v>347</v>
      </c>
      <c r="C191" s="6" t="s">
        <v>18</v>
      </c>
      <c r="D191" s="6" t="s">
        <v>240</v>
      </c>
      <c r="E191" s="4">
        <v>20</v>
      </c>
      <c r="F191" s="6" t="s">
        <v>222</v>
      </c>
      <c r="G191" s="6" t="s">
        <v>503</v>
      </c>
      <c r="H191" s="4">
        <v>2021</v>
      </c>
      <c r="I191" s="4">
        <v>1</v>
      </c>
      <c r="J191" s="6" t="s">
        <v>493</v>
      </c>
      <c r="K191" s="4">
        <v>3</v>
      </c>
      <c r="L191" s="6" t="s">
        <v>504</v>
      </c>
      <c r="M191" s="6" t="s">
        <v>505</v>
      </c>
      <c r="N191" s="6" t="s">
        <v>496</v>
      </c>
      <c r="O191" s="4">
        <v>3</v>
      </c>
      <c r="P191" s="6" t="s">
        <v>497</v>
      </c>
      <c r="Q191" s="4">
        <v>9</v>
      </c>
      <c r="R191" s="6" t="s">
        <v>506</v>
      </c>
      <c r="S191" s="4" t="b">
        <v>0</v>
      </c>
      <c r="T191" s="60">
        <v>16423017.609999999</v>
      </c>
      <c r="U191" s="60">
        <v>22983485.32</v>
      </c>
      <c r="V191" s="38">
        <v>1.399</v>
      </c>
      <c r="W191" s="35">
        <v>1207.55</v>
      </c>
      <c r="X191" s="42">
        <f>VLOOKUP(VW_PREMIO_IV[[#This Row],[TIPO]],$AL$5:$AM$16,2,0)</f>
        <v>11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1207.5531000000001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-3.100000000131331E-3</v>
      </c>
    </row>
    <row r="192" spans="1:29" hidden="1" x14ac:dyDescent="0.25">
      <c r="A192" s="6" t="s">
        <v>401</v>
      </c>
      <c r="B192" s="6" t="s">
        <v>347</v>
      </c>
      <c r="C192" s="6" t="s">
        <v>19</v>
      </c>
      <c r="D192" s="6" t="s">
        <v>241</v>
      </c>
      <c r="E192" s="4">
        <v>20</v>
      </c>
      <c r="F192" s="6" t="s">
        <v>222</v>
      </c>
      <c r="G192" s="6" t="s">
        <v>503</v>
      </c>
      <c r="H192" s="4">
        <v>2021</v>
      </c>
      <c r="I192" s="4">
        <v>1</v>
      </c>
      <c r="J192" s="6" t="s">
        <v>493</v>
      </c>
      <c r="K192" s="4">
        <v>3</v>
      </c>
      <c r="L192" s="6" t="s">
        <v>504</v>
      </c>
      <c r="M192" s="6" t="s">
        <v>505</v>
      </c>
      <c r="N192" s="6" t="s">
        <v>496</v>
      </c>
      <c r="O192" s="4">
        <v>3</v>
      </c>
      <c r="P192" s="6" t="s">
        <v>497</v>
      </c>
      <c r="Q192" s="4">
        <v>9</v>
      </c>
      <c r="R192" s="6" t="s">
        <v>506</v>
      </c>
      <c r="S192" s="4" t="b">
        <v>0</v>
      </c>
      <c r="T192" s="60">
        <v>16423017.609999999</v>
      </c>
      <c r="U192" s="60">
        <v>22983485.32</v>
      </c>
      <c r="V192" s="38">
        <v>1.399</v>
      </c>
      <c r="W192" s="35">
        <v>1207.55</v>
      </c>
      <c r="X192" s="42">
        <f>VLOOKUP(VW_PREMIO_IV[[#This Row],[TIPO]],$AL$5:$AM$16,2,0)</f>
        <v>11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>
        <f>IF(VW_PREMIO_IV[[#This Row],[EQUIPE]]="Hospitalar (HSP)",VLOOKUP(VW_PREMIO_IV[[#This Row],[COBERTURA]],VALORES_IV_HSP[],VW_PREMIO_IV[[#This Row],[Col Valor]],1),"")</f>
        <v>1207.5531000000001</v>
      </c>
      <c r="AB192" s="35" t="str">
        <f>IF(VW_PREMIO_IV[[#This Row],[EQUIPE]]="Misto (EMH)",VLOOKUP(VW_PREMIO_IV[[#This Row],[COBERTURA]],VALORES_IV_EMH[],VW_PREMIO_IV[[#This Row],[Col Valor]],1),"")</f>
        <v/>
      </c>
      <c r="AC192" s="35">
        <f>VW_PREMIO_IV[[#This Row],[PREMIO]]-SUM(VW_PREMIO_IV[[#This Row],[Check Gerente]:[Check EMH]])</f>
        <v>-3.100000000131331E-3</v>
      </c>
    </row>
    <row r="193" spans="1:29" hidden="1" x14ac:dyDescent="0.25">
      <c r="A193" s="6" t="s">
        <v>401</v>
      </c>
      <c r="B193" s="6" t="s">
        <v>347</v>
      </c>
      <c r="C193" s="6" t="s">
        <v>20</v>
      </c>
      <c r="D193" s="6" t="s">
        <v>242</v>
      </c>
      <c r="E193" s="4">
        <v>20</v>
      </c>
      <c r="F193" s="6" t="s">
        <v>222</v>
      </c>
      <c r="G193" s="6" t="s">
        <v>503</v>
      </c>
      <c r="H193" s="4">
        <v>2021</v>
      </c>
      <c r="I193" s="4">
        <v>1</v>
      </c>
      <c r="J193" s="6" t="s">
        <v>493</v>
      </c>
      <c r="K193" s="4">
        <v>3</v>
      </c>
      <c r="L193" s="6" t="s">
        <v>504</v>
      </c>
      <c r="M193" s="6" t="s">
        <v>505</v>
      </c>
      <c r="N193" s="6" t="s">
        <v>496</v>
      </c>
      <c r="O193" s="4">
        <v>3</v>
      </c>
      <c r="P193" s="6" t="s">
        <v>497</v>
      </c>
      <c r="Q193" s="4">
        <v>9</v>
      </c>
      <c r="R193" s="6" t="s">
        <v>506</v>
      </c>
      <c r="S193" s="4" t="b">
        <v>0</v>
      </c>
      <c r="T193" s="60">
        <v>16423017.609999999</v>
      </c>
      <c r="U193" s="60">
        <v>22983485.32</v>
      </c>
      <c r="V193" s="38">
        <v>1.399</v>
      </c>
      <c r="W193" s="35">
        <v>1207.55</v>
      </c>
      <c r="X193" s="42">
        <f>VLOOKUP(VW_PREMIO_IV[[#This Row],[TIPO]],$AL$5:$AM$16,2,0)</f>
        <v>11</v>
      </c>
      <c r="Y193" s="35" t="str">
        <f>IF(VW_PREMIO_IV[[#This Row],[EQUIPE]]="Gerentes",VLOOKUP(VW_PREMIO_IV[[#This Row],[COBERTURA]],VALORES_IV_GER[],VW_PREMIO_IV[[#This Row],[Col Valor]],1),"")</f>
        <v/>
      </c>
      <c r="Z193" s="35" t="str">
        <f>IF(VW_PREMIO_IV[[#This Row],[EQUIPE]]="Especialidade (ESP)",VLOOKUP(VW_PREMIO_IV[[#This Row],[COBERTURA]],VALORES_IV_ESP[],VW_PREMIO_IV[[#This Row],[Col Valor]],1),"")</f>
        <v/>
      </c>
      <c r="AA193" s="35">
        <f>IF(VW_PREMIO_IV[[#This Row],[EQUIPE]]="Hospitalar (HSP)",VLOOKUP(VW_PREMIO_IV[[#This Row],[COBERTURA]],VALORES_IV_HSP[],VW_PREMIO_IV[[#This Row],[Col Valor]],1),"")</f>
        <v>1207.5531000000001</v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-3.100000000131331E-3</v>
      </c>
    </row>
    <row r="194" spans="1:29" hidden="1" x14ac:dyDescent="0.25">
      <c r="A194" s="6" t="s">
        <v>401</v>
      </c>
      <c r="B194" s="6" t="s">
        <v>347</v>
      </c>
      <c r="C194" s="6" t="s">
        <v>21</v>
      </c>
      <c r="D194" s="6" t="s">
        <v>245</v>
      </c>
      <c r="E194" s="4">
        <v>20</v>
      </c>
      <c r="F194" s="6" t="s">
        <v>222</v>
      </c>
      <c r="G194" s="6" t="s">
        <v>503</v>
      </c>
      <c r="H194" s="4">
        <v>2021</v>
      </c>
      <c r="I194" s="4">
        <v>1</v>
      </c>
      <c r="J194" s="6" t="s">
        <v>493</v>
      </c>
      <c r="K194" s="4">
        <v>3</v>
      </c>
      <c r="L194" s="6" t="s">
        <v>504</v>
      </c>
      <c r="M194" s="6" t="s">
        <v>505</v>
      </c>
      <c r="N194" s="6" t="s">
        <v>496</v>
      </c>
      <c r="O194" s="4">
        <v>3</v>
      </c>
      <c r="P194" s="6" t="s">
        <v>497</v>
      </c>
      <c r="Q194" s="4">
        <v>9</v>
      </c>
      <c r="R194" s="6" t="s">
        <v>506</v>
      </c>
      <c r="S194" s="4" t="b">
        <v>0</v>
      </c>
      <c r="T194" s="60">
        <v>16423017.609999999</v>
      </c>
      <c r="U194" s="60">
        <v>22983485.32</v>
      </c>
      <c r="V194" s="38">
        <v>1.399</v>
      </c>
      <c r="W194" s="35">
        <v>1207.55</v>
      </c>
      <c r="X194" s="42">
        <f>VLOOKUP(VW_PREMIO_IV[[#This Row],[TIPO]],$AL$5:$AM$16,2,0)</f>
        <v>11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1207.5531000000001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-3.100000000131331E-3</v>
      </c>
    </row>
    <row r="195" spans="1:29" hidden="1" x14ac:dyDescent="0.25">
      <c r="A195" s="6" t="s">
        <v>401</v>
      </c>
      <c r="B195" s="6" t="s">
        <v>347</v>
      </c>
      <c r="C195" s="6" t="s">
        <v>32</v>
      </c>
      <c r="D195" s="6" t="s">
        <v>246</v>
      </c>
      <c r="E195" s="4">
        <v>10</v>
      </c>
      <c r="F195" s="6" t="s">
        <v>227</v>
      </c>
      <c r="G195" s="6" t="s">
        <v>503</v>
      </c>
      <c r="H195" s="4">
        <v>2021</v>
      </c>
      <c r="I195" s="4">
        <v>1</v>
      </c>
      <c r="J195" s="6" t="s">
        <v>493</v>
      </c>
      <c r="K195" s="4">
        <v>3</v>
      </c>
      <c r="L195" s="6" t="s">
        <v>504</v>
      </c>
      <c r="M195" s="6" t="s">
        <v>505</v>
      </c>
      <c r="N195" s="6" t="s">
        <v>496</v>
      </c>
      <c r="O195" s="4">
        <v>3</v>
      </c>
      <c r="P195" s="6" t="s">
        <v>497</v>
      </c>
      <c r="Q195" s="4">
        <v>9</v>
      </c>
      <c r="R195" s="6" t="s">
        <v>506</v>
      </c>
      <c r="S195" s="4" t="b">
        <v>0</v>
      </c>
      <c r="T195" s="60">
        <v>16423017.609999999</v>
      </c>
      <c r="U195" s="60">
        <v>22983485.32</v>
      </c>
      <c r="V195" s="38">
        <v>1.399</v>
      </c>
      <c r="W195" s="35">
        <v>1207.55</v>
      </c>
      <c r="X195" s="42">
        <f>VLOOKUP(VW_PREMIO_IV[[#This Row],[TIPO]],$AL$5:$AM$16,2,0)</f>
        <v>11</v>
      </c>
      <c r="Y195" s="35" t="str">
        <f>IF(VW_PREMIO_IV[[#This Row],[EQUIPE]]="Gerentes",VLOOKUP(VW_PREMIO_IV[[#This Row],[COBERTURA]],VALORES_IV_GER[],VW_PREMIO_IV[[#This Row],[Col Valor]],1),"")</f>
        <v/>
      </c>
      <c r="Z195" s="35">
        <f>IF(VW_PREMIO_IV[[#This Row],[EQUIPE]]="Especialidade (ESP)",VLOOKUP(VW_PREMIO_IV[[#This Row],[COBERTURA]],VALORES_IV_ESP[],VW_PREMIO_IV[[#This Row],[Col Valor]],1),"")</f>
        <v>1207.5531000000001</v>
      </c>
      <c r="AA195" s="35" t="str">
        <f>IF(VW_PREMIO_IV[[#This Row],[EQUIPE]]="Hospitalar (HSP)",VLOOKUP(VW_PREMIO_IV[[#This Row],[COBERTURA]],VALORES_IV_HSP[],VW_PREMIO_IV[[#This Row],[Col Valor]],1),"")</f>
        <v/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-3.100000000131331E-3</v>
      </c>
    </row>
    <row r="196" spans="1:29" hidden="1" x14ac:dyDescent="0.25">
      <c r="A196" s="6" t="s">
        <v>401</v>
      </c>
      <c r="B196" s="6" t="s">
        <v>347</v>
      </c>
      <c r="C196" s="6" t="s">
        <v>22</v>
      </c>
      <c r="D196" s="6" t="s">
        <v>281</v>
      </c>
      <c r="E196" s="4">
        <v>20</v>
      </c>
      <c r="F196" s="6" t="s">
        <v>222</v>
      </c>
      <c r="G196" s="6" t="s">
        <v>503</v>
      </c>
      <c r="H196" s="4">
        <v>2021</v>
      </c>
      <c r="I196" s="4">
        <v>1</v>
      </c>
      <c r="J196" s="6" t="s">
        <v>493</v>
      </c>
      <c r="K196" s="4">
        <v>3</v>
      </c>
      <c r="L196" s="6" t="s">
        <v>504</v>
      </c>
      <c r="M196" s="6" t="s">
        <v>505</v>
      </c>
      <c r="N196" s="6" t="s">
        <v>496</v>
      </c>
      <c r="O196" s="4">
        <v>3</v>
      </c>
      <c r="P196" s="6" t="s">
        <v>497</v>
      </c>
      <c r="Q196" s="4">
        <v>9</v>
      </c>
      <c r="R196" s="6" t="s">
        <v>506</v>
      </c>
      <c r="S196" s="4" t="b">
        <v>0</v>
      </c>
      <c r="T196" s="60">
        <v>16423017.609999999</v>
      </c>
      <c r="U196" s="60">
        <v>22983485.32</v>
      </c>
      <c r="V196" s="38">
        <v>1.399</v>
      </c>
      <c r="W196" s="35">
        <v>1207.55</v>
      </c>
      <c r="X196" s="42">
        <f>VLOOKUP(VW_PREMIO_IV[[#This Row],[TIPO]],$AL$5:$AM$16,2,0)</f>
        <v>11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>
        <f>IF(VW_PREMIO_IV[[#This Row],[EQUIPE]]="Hospitalar (HSP)",VLOOKUP(VW_PREMIO_IV[[#This Row],[COBERTURA]],VALORES_IV_HSP[],VW_PREMIO_IV[[#This Row],[Col Valor]],1),"")</f>
        <v>1207.5531000000001</v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-3.100000000131331E-3</v>
      </c>
    </row>
    <row r="197" spans="1:29" hidden="1" x14ac:dyDescent="0.25">
      <c r="A197" s="6" t="s">
        <v>401</v>
      </c>
      <c r="B197" s="6" t="s">
        <v>347</v>
      </c>
      <c r="C197" s="6" t="s">
        <v>23</v>
      </c>
      <c r="D197" s="6" t="s">
        <v>285</v>
      </c>
      <c r="E197" s="4">
        <v>20</v>
      </c>
      <c r="F197" s="6" t="s">
        <v>222</v>
      </c>
      <c r="G197" s="6" t="s">
        <v>503</v>
      </c>
      <c r="H197" s="4">
        <v>2021</v>
      </c>
      <c r="I197" s="4">
        <v>1</v>
      </c>
      <c r="J197" s="6" t="s">
        <v>493</v>
      </c>
      <c r="K197" s="4">
        <v>3</v>
      </c>
      <c r="L197" s="6" t="s">
        <v>504</v>
      </c>
      <c r="M197" s="6" t="s">
        <v>505</v>
      </c>
      <c r="N197" s="6" t="s">
        <v>496</v>
      </c>
      <c r="O197" s="4">
        <v>3</v>
      </c>
      <c r="P197" s="6" t="s">
        <v>497</v>
      </c>
      <c r="Q197" s="4">
        <v>9</v>
      </c>
      <c r="R197" s="6" t="s">
        <v>506</v>
      </c>
      <c r="S197" s="4" t="b">
        <v>0</v>
      </c>
      <c r="T197" s="60">
        <v>16423017.609999999</v>
      </c>
      <c r="U197" s="60">
        <v>22983485.32</v>
      </c>
      <c r="V197" s="38">
        <v>1.399</v>
      </c>
      <c r="W197" s="35">
        <v>1207.55</v>
      </c>
      <c r="X197" s="42">
        <f>VLOOKUP(VW_PREMIO_IV[[#This Row],[TIPO]],$AL$5:$AM$16,2,0)</f>
        <v>11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>
        <f>IF(VW_PREMIO_IV[[#This Row],[EQUIPE]]="Hospitalar (HSP)",VLOOKUP(VW_PREMIO_IV[[#This Row],[COBERTURA]],VALORES_IV_HSP[],VW_PREMIO_IV[[#This Row],[Col Valor]],1),"")</f>
        <v>1207.5531000000001</v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-3.100000000131331E-3</v>
      </c>
    </row>
    <row r="198" spans="1:29" hidden="1" x14ac:dyDescent="0.25">
      <c r="A198" s="6" t="s">
        <v>401</v>
      </c>
      <c r="B198" s="6" t="s">
        <v>347</v>
      </c>
      <c r="C198" s="6" t="s">
        <v>33</v>
      </c>
      <c r="D198" s="6" t="s">
        <v>321</v>
      </c>
      <c r="E198" s="4">
        <v>10</v>
      </c>
      <c r="F198" s="6" t="s">
        <v>227</v>
      </c>
      <c r="G198" s="6" t="s">
        <v>503</v>
      </c>
      <c r="H198" s="4">
        <v>2021</v>
      </c>
      <c r="I198" s="4">
        <v>1</v>
      </c>
      <c r="J198" s="6" t="s">
        <v>493</v>
      </c>
      <c r="K198" s="4">
        <v>3</v>
      </c>
      <c r="L198" s="6" t="s">
        <v>504</v>
      </c>
      <c r="M198" s="6" t="s">
        <v>505</v>
      </c>
      <c r="N198" s="6" t="s">
        <v>496</v>
      </c>
      <c r="O198" s="4">
        <v>3</v>
      </c>
      <c r="P198" s="6" t="s">
        <v>497</v>
      </c>
      <c r="Q198" s="4">
        <v>9</v>
      </c>
      <c r="R198" s="6" t="s">
        <v>506</v>
      </c>
      <c r="S198" s="4" t="b">
        <v>0</v>
      </c>
      <c r="T198" s="60">
        <v>16423017.609999999</v>
      </c>
      <c r="U198" s="60">
        <v>22983485.32</v>
      </c>
      <c r="V198" s="38">
        <v>1.399</v>
      </c>
      <c r="W198" s="35">
        <v>1207.55</v>
      </c>
      <c r="X198" s="42">
        <f>VLOOKUP(VW_PREMIO_IV[[#This Row],[TIPO]],$AL$5:$AM$16,2,0)</f>
        <v>11</v>
      </c>
      <c r="Y198" s="35" t="str">
        <f>IF(VW_PREMIO_IV[[#This Row],[EQUIPE]]="Gerentes",VLOOKUP(VW_PREMIO_IV[[#This Row],[COBERTURA]],VALORES_IV_GER[],VW_PREMIO_IV[[#This Row],[Col Valor]],1),"")</f>
        <v/>
      </c>
      <c r="Z198" s="35">
        <f>IF(VW_PREMIO_IV[[#This Row],[EQUIPE]]="Especialidade (ESP)",VLOOKUP(VW_PREMIO_IV[[#This Row],[COBERTURA]],VALORES_IV_ESP[],VW_PREMIO_IV[[#This Row],[Col Valor]],1),"")</f>
        <v>1207.5531000000001</v>
      </c>
      <c r="AA198" s="35" t="str">
        <f>IF(VW_PREMIO_IV[[#This Row],[EQUIPE]]="Hospitalar (HSP)",VLOOKUP(VW_PREMIO_IV[[#This Row],[COBERTURA]],VALORES_IV_HSP[],VW_PREMIO_IV[[#This Row],[Col Valor]],1),"")</f>
        <v/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-3.100000000131331E-3</v>
      </c>
    </row>
    <row r="199" spans="1:29" hidden="1" x14ac:dyDescent="0.25">
      <c r="A199" s="6" t="s">
        <v>401</v>
      </c>
      <c r="B199" s="6" t="s">
        <v>347</v>
      </c>
      <c r="C199" s="6" t="s">
        <v>25</v>
      </c>
      <c r="D199" s="6" t="s">
        <v>322</v>
      </c>
      <c r="E199" s="4">
        <v>30</v>
      </c>
      <c r="F199" s="6" t="s">
        <v>229</v>
      </c>
      <c r="G199" s="6" t="s">
        <v>503</v>
      </c>
      <c r="H199" s="4">
        <v>2021</v>
      </c>
      <c r="I199" s="4">
        <v>1</v>
      </c>
      <c r="J199" s="6" t="s">
        <v>493</v>
      </c>
      <c r="K199" s="4">
        <v>3</v>
      </c>
      <c r="L199" s="6" t="s">
        <v>504</v>
      </c>
      <c r="M199" s="6" t="s">
        <v>505</v>
      </c>
      <c r="N199" s="6" t="s">
        <v>496</v>
      </c>
      <c r="O199" s="4">
        <v>3</v>
      </c>
      <c r="P199" s="6" t="s">
        <v>497</v>
      </c>
      <c r="Q199" s="4">
        <v>9</v>
      </c>
      <c r="R199" s="6" t="s">
        <v>506</v>
      </c>
      <c r="S199" s="4" t="b">
        <v>0</v>
      </c>
      <c r="T199" s="60">
        <v>16423017.609999999</v>
      </c>
      <c r="U199" s="60">
        <v>22983485.32</v>
      </c>
      <c r="V199" s="38">
        <v>1.399</v>
      </c>
      <c r="W199" s="35">
        <v>1207.55</v>
      </c>
      <c r="X199" s="42">
        <f>VLOOKUP(VW_PREMIO_IV[[#This Row],[TIPO]],$AL$5:$AM$16,2,0)</f>
        <v>11</v>
      </c>
      <c r="Y199" s="35" t="str">
        <f>IF(VW_PREMIO_IV[[#This Row],[EQUIPE]]="Gerentes",VLOOKUP(VW_PREMIO_IV[[#This Row],[COBERTURA]],VALORES_IV_GER[],VW_PREMIO_IV[[#This Row],[Col Valor]],1),"")</f>
        <v/>
      </c>
      <c r="Z199" s="35" t="str">
        <f>IF(VW_PREMIO_IV[[#This Row],[EQUIPE]]="Especialidade (ESP)",VLOOKUP(VW_PREMIO_IV[[#This Row],[COBERTURA]],VALORES_IV_ESP[],VW_PREMIO_IV[[#This Row],[Col Valor]],1),"")</f>
        <v/>
      </c>
      <c r="AA199" s="35" t="str">
        <f>IF(VW_PREMIO_IV[[#This Row],[EQUIPE]]="Hospitalar (HSP)",VLOOKUP(VW_PREMIO_IV[[#This Row],[COBERTURA]],VALORES_IV_HSP[],VW_PREMIO_IV[[#This Row],[Col Valor]],1),"")</f>
        <v/>
      </c>
      <c r="AB199" s="35">
        <f>IF(VW_PREMIO_IV[[#This Row],[EQUIPE]]="Misto (EMH)",VLOOKUP(VW_PREMIO_IV[[#This Row],[COBERTURA]],VALORES_IV_EMH[],VW_PREMIO_IV[[#This Row],[Col Valor]],1),"")</f>
        <v>1207.5531000000001</v>
      </c>
      <c r="AC199" s="35">
        <f>VW_PREMIO_IV[[#This Row],[PREMIO]]-SUM(VW_PREMIO_IV[[#This Row],[Check Gerente]:[Check EMH]])</f>
        <v>-3.100000000131331E-3</v>
      </c>
    </row>
    <row r="200" spans="1:29" hidden="1" x14ac:dyDescent="0.25">
      <c r="A200" s="6" t="s">
        <v>401</v>
      </c>
      <c r="B200" s="6" t="s">
        <v>348</v>
      </c>
      <c r="C200" s="6" t="s">
        <v>9</v>
      </c>
      <c r="D200" s="6" t="s">
        <v>220</v>
      </c>
      <c r="E200" s="4">
        <v>20</v>
      </c>
      <c r="F200" s="6" t="s">
        <v>222</v>
      </c>
      <c r="G200" s="6" t="s">
        <v>503</v>
      </c>
      <c r="H200" s="4">
        <v>2021</v>
      </c>
      <c r="I200" s="4">
        <v>1</v>
      </c>
      <c r="J200" s="6" t="s">
        <v>493</v>
      </c>
      <c r="K200" s="4">
        <v>3</v>
      </c>
      <c r="L200" s="6" t="s">
        <v>504</v>
      </c>
      <c r="M200" s="6" t="s">
        <v>505</v>
      </c>
      <c r="N200" s="6" t="s">
        <v>496</v>
      </c>
      <c r="O200" s="4">
        <v>3</v>
      </c>
      <c r="P200" s="6" t="s">
        <v>497</v>
      </c>
      <c r="Q200" s="4">
        <v>9</v>
      </c>
      <c r="R200" s="6" t="s">
        <v>506</v>
      </c>
      <c r="S200" s="4" t="b">
        <v>0</v>
      </c>
      <c r="T200" s="60">
        <v>3571329.6</v>
      </c>
      <c r="U200" s="60">
        <v>4999912.4800000004</v>
      </c>
      <c r="V200" s="38">
        <v>1.4</v>
      </c>
      <c r="W200" s="35">
        <v>1216.06</v>
      </c>
      <c r="X200" s="42">
        <f>VLOOKUP(VW_PREMIO_IV[[#This Row],[TIPO]],$AL$5:$AM$16,2,0)</f>
        <v>9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1216.0645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-4.500000000007276E-3</v>
      </c>
    </row>
    <row r="201" spans="1:29" hidden="1" x14ac:dyDescent="0.25">
      <c r="A201" s="6" t="s">
        <v>401</v>
      </c>
      <c r="B201" s="6" t="s">
        <v>348</v>
      </c>
      <c r="C201" s="6" t="s">
        <v>11</v>
      </c>
      <c r="D201" s="6" t="s">
        <v>223</v>
      </c>
      <c r="E201" s="4">
        <v>20</v>
      </c>
      <c r="F201" s="6" t="s">
        <v>222</v>
      </c>
      <c r="G201" s="6" t="s">
        <v>503</v>
      </c>
      <c r="H201" s="4">
        <v>2021</v>
      </c>
      <c r="I201" s="4">
        <v>1</v>
      </c>
      <c r="J201" s="6" t="s">
        <v>493</v>
      </c>
      <c r="K201" s="4">
        <v>3</v>
      </c>
      <c r="L201" s="6" t="s">
        <v>504</v>
      </c>
      <c r="M201" s="6" t="s">
        <v>505</v>
      </c>
      <c r="N201" s="6" t="s">
        <v>496</v>
      </c>
      <c r="O201" s="4">
        <v>3</v>
      </c>
      <c r="P201" s="6" t="s">
        <v>497</v>
      </c>
      <c r="Q201" s="4">
        <v>9</v>
      </c>
      <c r="R201" s="6" t="s">
        <v>506</v>
      </c>
      <c r="S201" s="4" t="b">
        <v>0</v>
      </c>
      <c r="T201" s="60">
        <v>3571329.6</v>
      </c>
      <c r="U201" s="60">
        <v>4999912.4800000004</v>
      </c>
      <c r="V201" s="38">
        <v>1.4</v>
      </c>
      <c r="W201" s="35">
        <v>1216.06</v>
      </c>
      <c r="X201" s="42">
        <f>VLOOKUP(VW_PREMIO_IV[[#This Row],[TIPO]],$AL$5:$AM$16,2,0)</f>
        <v>9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1216.0645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-4.500000000007276E-3</v>
      </c>
    </row>
    <row r="202" spans="1:29" hidden="1" x14ac:dyDescent="0.25">
      <c r="A202" s="6" t="s">
        <v>401</v>
      </c>
      <c r="B202" s="6" t="s">
        <v>348</v>
      </c>
      <c r="C202" s="6" t="s">
        <v>13</v>
      </c>
      <c r="D202" s="6" t="s">
        <v>225</v>
      </c>
      <c r="E202" s="4">
        <v>20</v>
      </c>
      <c r="F202" s="6" t="s">
        <v>222</v>
      </c>
      <c r="G202" s="6" t="s">
        <v>503</v>
      </c>
      <c r="H202" s="4">
        <v>2021</v>
      </c>
      <c r="I202" s="4">
        <v>1</v>
      </c>
      <c r="J202" s="6" t="s">
        <v>493</v>
      </c>
      <c r="K202" s="4">
        <v>3</v>
      </c>
      <c r="L202" s="6" t="s">
        <v>504</v>
      </c>
      <c r="M202" s="6" t="s">
        <v>505</v>
      </c>
      <c r="N202" s="6" t="s">
        <v>496</v>
      </c>
      <c r="O202" s="4">
        <v>3</v>
      </c>
      <c r="P202" s="6" t="s">
        <v>497</v>
      </c>
      <c r="Q202" s="4">
        <v>9</v>
      </c>
      <c r="R202" s="6" t="s">
        <v>506</v>
      </c>
      <c r="S202" s="4" t="b">
        <v>0</v>
      </c>
      <c r="T202" s="60">
        <v>3571329.6</v>
      </c>
      <c r="U202" s="60">
        <v>4999912.4800000004</v>
      </c>
      <c r="V202" s="38">
        <v>1.4</v>
      </c>
      <c r="W202" s="35">
        <v>1216.06</v>
      </c>
      <c r="X202" s="42">
        <f>VLOOKUP(VW_PREMIO_IV[[#This Row],[TIPO]],$AL$5:$AM$16,2,0)</f>
        <v>9</v>
      </c>
      <c r="Y202" s="35" t="str">
        <f>IF(VW_PREMIO_IV[[#This Row],[EQUIPE]]="Gerentes",VLOOKUP(VW_PREMIO_IV[[#This Row],[COBERTURA]],VALORES_IV_GER[],VW_PREMIO_IV[[#This Row],[Col Valor]],1),"")</f>
        <v/>
      </c>
      <c r="Z202" s="35" t="str">
        <f>IF(VW_PREMIO_IV[[#This Row],[EQUIPE]]="Especialidade (ESP)",VLOOKUP(VW_PREMIO_IV[[#This Row],[COBERTURA]],VALORES_IV_ESP[],VW_PREMIO_IV[[#This Row],[Col Valor]],1),"")</f>
        <v/>
      </c>
      <c r="AA202" s="35">
        <f>IF(VW_PREMIO_IV[[#This Row],[EQUIPE]]="Hospitalar (HSP)",VLOOKUP(VW_PREMIO_IV[[#This Row],[COBERTURA]],VALORES_IV_HSP[],VW_PREMIO_IV[[#This Row],[Col Valor]],1),"")</f>
        <v>1216.0645</v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-4.500000000007276E-3</v>
      </c>
    </row>
    <row r="203" spans="1:29" hidden="1" x14ac:dyDescent="0.25">
      <c r="A203" s="6" t="s">
        <v>401</v>
      </c>
      <c r="B203" s="6" t="s">
        <v>348</v>
      </c>
      <c r="C203" s="6" t="s">
        <v>28</v>
      </c>
      <c r="D203" s="6" t="s">
        <v>226</v>
      </c>
      <c r="E203" s="4">
        <v>10</v>
      </c>
      <c r="F203" s="6" t="s">
        <v>227</v>
      </c>
      <c r="G203" s="6" t="s">
        <v>503</v>
      </c>
      <c r="H203" s="4">
        <v>2021</v>
      </c>
      <c r="I203" s="4">
        <v>1</v>
      </c>
      <c r="J203" s="6" t="s">
        <v>493</v>
      </c>
      <c r="K203" s="4">
        <v>3</v>
      </c>
      <c r="L203" s="6" t="s">
        <v>504</v>
      </c>
      <c r="M203" s="6" t="s">
        <v>505</v>
      </c>
      <c r="N203" s="6" t="s">
        <v>496</v>
      </c>
      <c r="O203" s="4">
        <v>3</v>
      </c>
      <c r="P203" s="6" t="s">
        <v>497</v>
      </c>
      <c r="Q203" s="4">
        <v>9</v>
      </c>
      <c r="R203" s="6" t="s">
        <v>506</v>
      </c>
      <c r="S203" s="4" t="b">
        <v>0</v>
      </c>
      <c r="T203" s="60">
        <v>3571329.6</v>
      </c>
      <c r="U203" s="60">
        <v>4999912.4800000004</v>
      </c>
      <c r="V203" s="38">
        <v>1.4</v>
      </c>
      <c r="W203" s="35">
        <v>1216.06</v>
      </c>
      <c r="X203" s="42">
        <f>VLOOKUP(VW_PREMIO_IV[[#This Row],[TIPO]],$AL$5:$AM$16,2,0)</f>
        <v>9</v>
      </c>
      <c r="Y203" s="35" t="str">
        <f>IF(VW_PREMIO_IV[[#This Row],[EQUIPE]]="Gerentes",VLOOKUP(VW_PREMIO_IV[[#This Row],[COBERTURA]],VALORES_IV_GER[],VW_PREMIO_IV[[#This Row],[Col Valor]],1),"")</f>
        <v/>
      </c>
      <c r="Z203" s="35">
        <f>IF(VW_PREMIO_IV[[#This Row],[EQUIPE]]="Especialidade (ESP)",VLOOKUP(VW_PREMIO_IV[[#This Row],[COBERTURA]],VALORES_IV_ESP[],VW_PREMIO_IV[[#This Row],[Col Valor]],1),"")</f>
        <v>1216.0645</v>
      </c>
      <c r="AA203" s="35" t="str">
        <f>IF(VW_PREMIO_IV[[#This Row],[EQUIPE]]="Hospitalar (HSP)",VLOOKUP(VW_PREMIO_IV[[#This Row],[COBERTURA]],VALORES_IV_HSP[],VW_PREMIO_IV[[#This Row],[Col Valor]],1),"")</f>
        <v/>
      </c>
      <c r="AB203" s="35" t="str">
        <f>IF(VW_PREMIO_IV[[#This Row],[EQUIPE]]="Misto (EMH)",VLOOKUP(VW_PREMIO_IV[[#This Row],[COBERTURA]],VALORES_IV_EMH[],VW_PREMIO_IV[[#This Row],[Col Valor]],1),"")</f>
        <v/>
      </c>
      <c r="AC203" s="35">
        <f>VW_PREMIO_IV[[#This Row],[PREMIO]]-SUM(VW_PREMIO_IV[[#This Row],[Check Gerente]:[Check EMH]])</f>
        <v>-4.500000000007276E-3</v>
      </c>
    </row>
    <row r="204" spans="1:29" hidden="1" x14ac:dyDescent="0.25">
      <c r="A204" s="6" t="s">
        <v>401</v>
      </c>
      <c r="B204" s="6" t="s">
        <v>348</v>
      </c>
      <c r="C204" s="6" t="s">
        <v>29</v>
      </c>
      <c r="D204" s="6" t="s">
        <v>228</v>
      </c>
      <c r="E204" s="4">
        <v>30</v>
      </c>
      <c r="F204" s="6" t="s">
        <v>229</v>
      </c>
      <c r="G204" s="6" t="s">
        <v>503</v>
      </c>
      <c r="H204" s="4">
        <v>2021</v>
      </c>
      <c r="I204" s="4">
        <v>1</v>
      </c>
      <c r="J204" s="6" t="s">
        <v>493</v>
      </c>
      <c r="K204" s="4">
        <v>3</v>
      </c>
      <c r="L204" s="6" t="s">
        <v>504</v>
      </c>
      <c r="M204" s="6" t="s">
        <v>505</v>
      </c>
      <c r="N204" s="6" t="s">
        <v>496</v>
      </c>
      <c r="O204" s="4">
        <v>3</v>
      </c>
      <c r="P204" s="6" t="s">
        <v>497</v>
      </c>
      <c r="Q204" s="4">
        <v>9</v>
      </c>
      <c r="R204" s="6" t="s">
        <v>506</v>
      </c>
      <c r="S204" s="4" t="b">
        <v>0</v>
      </c>
      <c r="T204" s="60">
        <v>3571329.6</v>
      </c>
      <c r="U204" s="60">
        <v>4999912.4800000004</v>
      </c>
      <c r="V204" s="38">
        <v>1.4</v>
      </c>
      <c r="W204" s="35">
        <v>1216.06</v>
      </c>
      <c r="X204" s="42">
        <f>VLOOKUP(VW_PREMIO_IV[[#This Row],[TIPO]],$AL$5:$AM$16,2,0)</f>
        <v>9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 t="str">
        <f>IF(VW_PREMIO_IV[[#This Row],[EQUIPE]]="Hospitalar (HSP)",VLOOKUP(VW_PREMIO_IV[[#This Row],[COBERTURA]],VALORES_IV_HSP[],VW_PREMIO_IV[[#This Row],[Col Valor]],1),"")</f>
        <v/>
      </c>
      <c r="AB204" s="35">
        <f>IF(VW_PREMIO_IV[[#This Row],[EQUIPE]]="Misto (EMH)",VLOOKUP(VW_PREMIO_IV[[#This Row],[COBERTURA]],VALORES_IV_EMH[],VW_PREMIO_IV[[#This Row],[Col Valor]],1),"")</f>
        <v>1216.0645</v>
      </c>
      <c r="AC204" s="35">
        <f>VW_PREMIO_IV[[#This Row],[PREMIO]]-SUM(VW_PREMIO_IV[[#This Row],[Check Gerente]:[Check EMH]])</f>
        <v>-4.500000000007276E-3</v>
      </c>
    </row>
    <row r="205" spans="1:29" hidden="1" x14ac:dyDescent="0.25">
      <c r="A205" s="6" t="s">
        <v>401</v>
      </c>
      <c r="B205" s="6" t="s">
        <v>348</v>
      </c>
      <c r="C205" s="6" t="s">
        <v>30</v>
      </c>
      <c r="D205" s="6" t="s">
        <v>234</v>
      </c>
      <c r="E205" s="4">
        <v>10</v>
      </c>
      <c r="F205" s="6" t="s">
        <v>227</v>
      </c>
      <c r="G205" s="6" t="s">
        <v>503</v>
      </c>
      <c r="H205" s="4">
        <v>2021</v>
      </c>
      <c r="I205" s="4">
        <v>1</v>
      </c>
      <c r="J205" s="6" t="s">
        <v>493</v>
      </c>
      <c r="K205" s="4">
        <v>3</v>
      </c>
      <c r="L205" s="6" t="s">
        <v>504</v>
      </c>
      <c r="M205" s="6" t="s">
        <v>505</v>
      </c>
      <c r="N205" s="6" t="s">
        <v>496</v>
      </c>
      <c r="O205" s="4">
        <v>3</v>
      </c>
      <c r="P205" s="6" t="s">
        <v>497</v>
      </c>
      <c r="Q205" s="4">
        <v>9</v>
      </c>
      <c r="R205" s="6" t="s">
        <v>506</v>
      </c>
      <c r="S205" s="4" t="b">
        <v>0</v>
      </c>
      <c r="T205" s="60">
        <v>3571329.6</v>
      </c>
      <c r="U205" s="60">
        <v>4999912.4800000004</v>
      </c>
      <c r="V205" s="38">
        <v>1.4</v>
      </c>
      <c r="W205" s="35">
        <v>1216.06</v>
      </c>
      <c r="X205" s="42">
        <f>VLOOKUP(VW_PREMIO_IV[[#This Row],[TIPO]],$AL$5:$AM$16,2,0)</f>
        <v>9</v>
      </c>
      <c r="Y205" s="35" t="str">
        <f>IF(VW_PREMIO_IV[[#This Row],[EQUIPE]]="Gerentes",VLOOKUP(VW_PREMIO_IV[[#This Row],[COBERTURA]],VALORES_IV_GER[],VW_PREMIO_IV[[#This Row],[Col Valor]],1),"")</f>
        <v/>
      </c>
      <c r="Z205" s="35">
        <f>IF(VW_PREMIO_IV[[#This Row],[EQUIPE]]="Especialidade (ESP)",VLOOKUP(VW_PREMIO_IV[[#This Row],[COBERTURA]],VALORES_IV_ESP[],VW_PREMIO_IV[[#This Row],[Col Valor]],1),"")</f>
        <v>1216.0645</v>
      </c>
      <c r="AA205" s="35" t="str">
        <f>IF(VW_PREMIO_IV[[#This Row],[EQUIPE]]="Hospitalar (HSP)",VLOOKUP(VW_PREMIO_IV[[#This Row],[COBERTURA]],VALORES_IV_HSP[],VW_PREMIO_IV[[#This Row],[Col Valor]],1),"")</f>
        <v/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-4.500000000007276E-3</v>
      </c>
    </row>
    <row r="206" spans="1:29" hidden="1" x14ac:dyDescent="0.25">
      <c r="A206" s="6" t="s">
        <v>401</v>
      </c>
      <c r="B206" s="6" t="s">
        <v>348</v>
      </c>
      <c r="C206" s="6" t="s">
        <v>14</v>
      </c>
      <c r="D206" s="6" t="s">
        <v>235</v>
      </c>
      <c r="E206" s="4">
        <v>20</v>
      </c>
      <c r="F206" s="6" t="s">
        <v>222</v>
      </c>
      <c r="G206" s="6" t="s">
        <v>503</v>
      </c>
      <c r="H206" s="4">
        <v>2021</v>
      </c>
      <c r="I206" s="4">
        <v>1</v>
      </c>
      <c r="J206" s="6" t="s">
        <v>493</v>
      </c>
      <c r="K206" s="4">
        <v>3</v>
      </c>
      <c r="L206" s="6" t="s">
        <v>504</v>
      </c>
      <c r="M206" s="6" t="s">
        <v>505</v>
      </c>
      <c r="N206" s="6" t="s">
        <v>496</v>
      </c>
      <c r="O206" s="4">
        <v>3</v>
      </c>
      <c r="P206" s="6" t="s">
        <v>497</v>
      </c>
      <c r="Q206" s="4">
        <v>9</v>
      </c>
      <c r="R206" s="6" t="s">
        <v>506</v>
      </c>
      <c r="S206" s="4" t="b">
        <v>0</v>
      </c>
      <c r="T206" s="60">
        <v>3571329.6</v>
      </c>
      <c r="U206" s="60">
        <v>4999912.4800000004</v>
      </c>
      <c r="V206" s="38">
        <v>1.4</v>
      </c>
      <c r="W206" s="35">
        <v>1216.06</v>
      </c>
      <c r="X206" s="42">
        <f>VLOOKUP(VW_PREMIO_IV[[#This Row],[TIPO]],$AL$5:$AM$16,2,0)</f>
        <v>9</v>
      </c>
      <c r="Y206" s="35" t="str">
        <f>IF(VW_PREMIO_IV[[#This Row],[EQUIPE]]="Gerentes",VLOOKUP(VW_PREMIO_IV[[#This Row],[COBERTURA]],VALORES_IV_GER[],VW_PREMIO_IV[[#This Row],[Col Valor]],1),"")</f>
        <v/>
      </c>
      <c r="Z206" s="35" t="str">
        <f>IF(VW_PREMIO_IV[[#This Row],[EQUIPE]]="Especialidade (ESP)",VLOOKUP(VW_PREMIO_IV[[#This Row],[COBERTURA]],VALORES_IV_ESP[],VW_PREMIO_IV[[#This Row],[Col Valor]],1),"")</f>
        <v/>
      </c>
      <c r="AA206" s="35">
        <f>IF(VW_PREMIO_IV[[#This Row],[EQUIPE]]="Hospitalar (HSP)",VLOOKUP(VW_PREMIO_IV[[#This Row],[COBERTURA]],VALORES_IV_HSP[],VW_PREMIO_IV[[#This Row],[Col Valor]],1),"")</f>
        <v>1216.0645</v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-4.500000000007276E-3</v>
      </c>
    </row>
    <row r="207" spans="1:29" hidden="1" x14ac:dyDescent="0.25">
      <c r="A207" s="6" t="s">
        <v>401</v>
      </c>
      <c r="B207" s="6" t="s">
        <v>348</v>
      </c>
      <c r="C207" s="6" t="s">
        <v>15</v>
      </c>
      <c r="D207" s="6" t="s">
        <v>236</v>
      </c>
      <c r="E207" s="4">
        <v>30</v>
      </c>
      <c r="F207" s="6" t="s">
        <v>229</v>
      </c>
      <c r="G207" s="6" t="s">
        <v>503</v>
      </c>
      <c r="H207" s="4">
        <v>2021</v>
      </c>
      <c r="I207" s="4">
        <v>1</v>
      </c>
      <c r="J207" s="6" t="s">
        <v>493</v>
      </c>
      <c r="K207" s="4">
        <v>3</v>
      </c>
      <c r="L207" s="6" t="s">
        <v>504</v>
      </c>
      <c r="M207" s="6" t="s">
        <v>505</v>
      </c>
      <c r="N207" s="6" t="s">
        <v>496</v>
      </c>
      <c r="O207" s="4">
        <v>3</v>
      </c>
      <c r="P207" s="6" t="s">
        <v>497</v>
      </c>
      <c r="Q207" s="4">
        <v>9</v>
      </c>
      <c r="R207" s="6" t="s">
        <v>506</v>
      </c>
      <c r="S207" s="4" t="b">
        <v>0</v>
      </c>
      <c r="T207" s="60">
        <v>3571329.6</v>
      </c>
      <c r="U207" s="60">
        <v>4999912.4800000004</v>
      </c>
      <c r="V207" s="38">
        <v>1.4</v>
      </c>
      <c r="W207" s="35">
        <v>1216.06</v>
      </c>
      <c r="X207" s="42">
        <f>VLOOKUP(VW_PREMIO_IV[[#This Row],[TIPO]],$AL$5:$AM$16,2,0)</f>
        <v>9</v>
      </c>
      <c r="Y207" s="35" t="str">
        <f>IF(VW_PREMIO_IV[[#This Row],[EQUIPE]]="Gerentes",VLOOKUP(VW_PREMIO_IV[[#This Row],[COBERTURA]],VALORES_IV_GER[],VW_PREMIO_IV[[#This Row],[Col Valor]],1),"")</f>
        <v/>
      </c>
      <c r="Z207" s="35" t="str">
        <f>IF(VW_PREMIO_IV[[#This Row],[EQUIPE]]="Especialidade (ESP)",VLOOKUP(VW_PREMIO_IV[[#This Row],[COBERTURA]],VALORES_IV_ESP[],VW_PREMIO_IV[[#This Row],[Col Valor]],1),"")</f>
        <v/>
      </c>
      <c r="AA207" s="35" t="str">
        <f>IF(VW_PREMIO_IV[[#This Row],[EQUIPE]]="Hospitalar (HSP)",VLOOKUP(VW_PREMIO_IV[[#This Row],[COBERTURA]],VALORES_IV_HSP[],VW_PREMIO_IV[[#This Row],[Col Valor]],1),"")</f>
        <v/>
      </c>
      <c r="AB207" s="35">
        <f>IF(VW_PREMIO_IV[[#This Row],[EQUIPE]]="Misto (EMH)",VLOOKUP(VW_PREMIO_IV[[#This Row],[COBERTURA]],VALORES_IV_EMH[],VW_PREMIO_IV[[#This Row],[Col Valor]],1),"")</f>
        <v>1216.0645</v>
      </c>
      <c r="AC207" s="35">
        <f>VW_PREMIO_IV[[#This Row],[PREMIO]]-SUM(VW_PREMIO_IV[[#This Row],[Check Gerente]:[Check EMH]])</f>
        <v>-4.500000000007276E-3</v>
      </c>
    </row>
    <row r="208" spans="1:29" hidden="1" x14ac:dyDescent="0.25">
      <c r="A208" s="6" t="s">
        <v>401</v>
      </c>
      <c r="B208" s="6" t="s">
        <v>348</v>
      </c>
      <c r="C208" s="6" t="s">
        <v>31</v>
      </c>
      <c r="D208" s="6" t="s">
        <v>237</v>
      </c>
      <c r="E208" s="4">
        <v>10</v>
      </c>
      <c r="F208" s="6" t="s">
        <v>227</v>
      </c>
      <c r="G208" s="6" t="s">
        <v>503</v>
      </c>
      <c r="H208" s="4">
        <v>2021</v>
      </c>
      <c r="I208" s="4">
        <v>1</v>
      </c>
      <c r="J208" s="6" t="s">
        <v>493</v>
      </c>
      <c r="K208" s="4">
        <v>3</v>
      </c>
      <c r="L208" s="6" t="s">
        <v>504</v>
      </c>
      <c r="M208" s="6" t="s">
        <v>505</v>
      </c>
      <c r="N208" s="6" t="s">
        <v>496</v>
      </c>
      <c r="O208" s="4">
        <v>3</v>
      </c>
      <c r="P208" s="6" t="s">
        <v>497</v>
      </c>
      <c r="Q208" s="4">
        <v>9</v>
      </c>
      <c r="R208" s="6" t="s">
        <v>506</v>
      </c>
      <c r="S208" s="4" t="b">
        <v>0</v>
      </c>
      <c r="T208" s="60">
        <v>3571329.6</v>
      </c>
      <c r="U208" s="60">
        <v>4999912.4800000004</v>
      </c>
      <c r="V208" s="38">
        <v>1.4</v>
      </c>
      <c r="W208" s="35">
        <v>1216.06</v>
      </c>
      <c r="X208" s="42">
        <f>VLOOKUP(VW_PREMIO_IV[[#This Row],[TIPO]],$AL$5:$AM$16,2,0)</f>
        <v>9</v>
      </c>
      <c r="Y208" s="35" t="str">
        <f>IF(VW_PREMIO_IV[[#This Row],[EQUIPE]]="Gerentes",VLOOKUP(VW_PREMIO_IV[[#This Row],[COBERTURA]],VALORES_IV_GER[],VW_PREMIO_IV[[#This Row],[Col Valor]],1),"")</f>
        <v/>
      </c>
      <c r="Z208" s="35">
        <f>IF(VW_PREMIO_IV[[#This Row],[EQUIPE]]="Especialidade (ESP)",VLOOKUP(VW_PREMIO_IV[[#This Row],[COBERTURA]],VALORES_IV_ESP[],VW_PREMIO_IV[[#This Row],[Col Valor]],1),"")</f>
        <v>1216.0645</v>
      </c>
      <c r="AA208" s="35" t="str">
        <f>IF(VW_PREMIO_IV[[#This Row],[EQUIPE]]="Hospitalar (HSP)",VLOOKUP(VW_PREMIO_IV[[#This Row],[COBERTURA]],VALORES_IV_HSP[],VW_PREMIO_IV[[#This Row],[Col Valor]],1),"")</f>
        <v/>
      </c>
      <c r="AB208" s="35" t="str">
        <f>IF(VW_PREMIO_IV[[#This Row],[EQUIPE]]="Misto (EMH)",VLOOKUP(VW_PREMIO_IV[[#This Row],[COBERTURA]],VALORES_IV_EMH[],VW_PREMIO_IV[[#This Row],[Col Valor]],1),"")</f>
        <v/>
      </c>
      <c r="AC208" s="35">
        <f>VW_PREMIO_IV[[#This Row],[PREMIO]]-SUM(VW_PREMIO_IV[[#This Row],[Check Gerente]:[Check EMH]])</f>
        <v>-4.500000000007276E-3</v>
      </c>
    </row>
    <row r="209" spans="1:29" hidden="1" x14ac:dyDescent="0.25">
      <c r="A209" s="6" t="s">
        <v>401</v>
      </c>
      <c r="B209" s="6" t="s">
        <v>348</v>
      </c>
      <c r="C209" s="6" t="s">
        <v>16</v>
      </c>
      <c r="D209" s="6" t="s">
        <v>238</v>
      </c>
      <c r="E209" s="4">
        <v>20</v>
      </c>
      <c r="F209" s="6" t="s">
        <v>222</v>
      </c>
      <c r="G209" s="6" t="s">
        <v>503</v>
      </c>
      <c r="H209" s="4">
        <v>2021</v>
      </c>
      <c r="I209" s="4">
        <v>1</v>
      </c>
      <c r="J209" s="6" t="s">
        <v>493</v>
      </c>
      <c r="K209" s="4">
        <v>3</v>
      </c>
      <c r="L209" s="6" t="s">
        <v>504</v>
      </c>
      <c r="M209" s="6" t="s">
        <v>505</v>
      </c>
      <c r="N209" s="6" t="s">
        <v>496</v>
      </c>
      <c r="O209" s="4">
        <v>3</v>
      </c>
      <c r="P209" s="6" t="s">
        <v>497</v>
      </c>
      <c r="Q209" s="4">
        <v>9</v>
      </c>
      <c r="R209" s="6" t="s">
        <v>506</v>
      </c>
      <c r="S209" s="4" t="b">
        <v>0</v>
      </c>
      <c r="T209" s="60">
        <v>3571329.6</v>
      </c>
      <c r="U209" s="60">
        <v>4999912.4800000004</v>
      </c>
      <c r="V209" s="38">
        <v>1.4</v>
      </c>
      <c r="W209" s="35">
        <v>1216.06</v>
      </c>
      <c r="X209" s="42">
        <f>VLOOKUP(VW_PREMIO_IV[[#This Row],[TIPO]],$AL$5:$AM$16,2,0)</f>
        <v>9</v>
      </c>
      <c r="Y209" s="35" t="str">
        <f>IF(VW_PREMIO_IV[[#This Row],[EQUIPE]]="Gerentes",VLOOKUP(VW_PREMIO_IV[[#This Row],[COBERTURA]],VALORES_IV_GER[],VW_PREMIO_IV[[#This Row],[Col Valor]],1),"")</f>
        <v/>
      </c>
      <c r="Z209" s="35" t="str">
        <f>IF(VW_PREMIO_IV[[#This Row],[EQUIPE]]="Especialidade (ESP)",VLOOKUP(VW_PREMIO_IV[[#This Row],[COBERTURA]],VALORES_IV_ESP[],VW_PREMIO_IV[[#This Row],[Col Valor]],1),"")</f>
        <v/>
      </c>
      <c r="AA209" s="35">
        <f>IF(VW_PREMIO_IV[[#This Row],[EQUIPE]]="Hospitalar (HSP)",VLOOKUP(VW_PREMIO_IV[[#This Row],[COBERTURA]],VALORES_IV_HSP[],VW_PREMIO_IV[[#This Row],[Col Valor]],1),"")</f>
        <v>1216.0645</v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-4.500000000007276E-3</v>
      </c>
    </row>
    <row r="210" spans="1:29" hidden="1" x14ac:dyDescent="0.25">
      <c r="A210" s="6" t="s">
        <v>401</v>
      </c>
      <c r="B210" s="6" t="s">
        <v>348</v>
      </c>
      <c r="C210" s="6" t="s">
        <v>18</v>
      </c>
      <c r="D210" s="6" t="s">
        <v>240</v>
      </c>
      <c r="E210" s="4">
        <v>20</v>
      </c>
      <c r="F210" s="6" t="s">
        <v>222</v>
      </c>
      <c r="G210" s="6" t="s">
        <v>503</v>
      </c>
      <c r="H210" s="4">
        <v>2021</v>
      </c>
      <c r="I210" s="4">
        <v>1</v>
      </c>
      <c r="J210" s="6" t="s">
        <v>493</v>
      </c>
      <c r="K210" s="4">
        <v>3</v>
      </c>
      <c r="L210" s="6" t="s">
        <v>504</v>
      </c>
      <c r="M210" s="6" t="s">
        <v>505</v>
      </c>
      <c r="N210" s="6" t="s">
        <v>496</v>
      </c>
      <c r="O210" s="4">
        <v>3</v>
      </c>
      <c r="P210" s="6" t="s">
        <v>497</v>
      </c>
      <c r="Q210" s="4">
        <v>9</v>
      </c>
      <c r="R210" s="6" t="s">
        <v>506</v>
      </c>
      <c r="S210" s="4" t="b">
        <v>0</v>
      </c>
      <c r="T210" s="60">
        <v>3571329.6</v>
      </c>
      <c r="U210" s="60">
        <v>4999912.4800000004</v>
      </c>
      <c r="V210" s="38">
        <v>1.4</v>
      </c>
      <c r="W210" s="35">
        <v>1216.06</v>
      </c>
      <c r="X210" s="42">
        <f>VLOOKUP(VW_PREMIO_IV[[#This Row],[TIPO]],$AL$5:$AM$16,2,0)</f>
        <v>9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1216.0645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-4.500000000007276E-3</v>
      </c>
    </row>
    <row r="211" spans="1:29" hidden="1" x14ac:dyDescent="0.25">
      <c r="A211" s="6" t="s">
        <v>401</v>
      </c>
      <c r="B211" s="6" t="s">
        <v>348</v>
      </c>
      <c r="C211" s="6" t="s">
        <v>19</v>
      </c>
      <c r="D211" s="6" t="s">
        <v>241</v>
      </c>
      <c r="E211" s="4">
        <v>20</v>
      </c>
      <c r="F211" s="6" t="s">
        <v>222</v>
      </c>
      <c r="G211" s="6" t="s">
        <v>503</v>
      </c>
      <c r="H211" s="4">
        <v>2021</v>
      </c>
      <c r="I211" s="4">
        <v>1</v>
      </c>
      <c r="J211" s="6" t="s">
        <v>493</v>
      </c>
      <c r="K211" s="4">
        <v>3</v>
      </c>
      <c r="L211" s="6" t="s">
        <v>504</v>
      </c>
      <c r="M211" s="6" t="s">
        <v>505</v>
      </c>
      <c r="N211" s="6" t="s">
        <v>496</v>
      </c>
      <c r="O211" s="4">
        <v>3</v>
      </c>
      <c r="P211" s="6" t="s">
        <v>497</v>
      </c>
      <c r="Q211" s="4">
        <v>9</v>
      </c>
      <c r="R211" s="6" t="s">
        <v>506</v>
      </c>
      <c r="S211" s="4" t="b">
        <v>0</v>
      </c>
      <c r="T211" s="60">
        <v>3571329.6</v>
      </c>
      <c r="U211" s="60">
        <v>4999912.4800000004</v>
      </c>
      <c r="V211" s="38">
        <v>1.4</v>
      </c>
      <c r="W211" s="35">
        <v>1216.06</v>
      </c>
      <c r="X211" s="42">
        <f>VLOOKUP(VW_PREMIO_IV[[#This Row],[TIPO]],$AL$5:$AM$16,2,0)</f>
        <v>9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>
        <f>IF(VW_PREMIO_IV[[#This Row],[EQUIPE]]="Hospitalar (HSP)",VLOOKUP(VW_PREMIO_IV[[#This Row],[COBERTURA]],VALORES_IV_HSP[],VW_PREMIO_IV[[#This Row],[Col Valor]],1),"")</f>
        <v>1216.0645</v>
      </c>
      <c r="AB211" s="35" t="str">
        <f>IF(VW_PREMIO_IV[[#This Row],[EQUIPE]]="Misto (EMH)",VLOOKUP(VW_PREMIO_IV[[#This Row],[COBERTURA]],VALORES_IV_EMH[],VW_PREMIO_IV[[#This Row],[Col Valor]],1),"")</f>
        <v/>
      </c>
      <c r="AC211" s="35">
        <f>VW_PREMIO_IV[[#This Row],[PREMIO]]-SUM(VW_PREMIO_IV[[#This Row],[Check Gerente]:[Check EMH]])</f>
        <v>-4.500000000007276E-3</v>
      </c>
    </row>
    <row r="212" spans="1:29" hidden="1" x14ac:dyDescent="0.25">
      <c r="A212" s="6" t="s">
        <v>401</v>
      </c>
      <c r="B212" s="6" t="s">
        <v>348</v>
      </c>
      <c r="C212" s="6" t="s">
        <v>20</v>
      </c>
      <c r="D212" s="6" t="s">
        <v>242</v>
      </c>
      <c r="E212" s="4">
        <v>20</v>
      </c>
      <c r="F212" s="6" t="s">
        <v>222</v>
      </c>
      <c r="G212" s="6" t="s">
        <v>503</v>
      </c>
      <c r="H212" s="4">
        <v>2021</v>
      </c>
      <c r="I212" s="4">
        <v>1</v>
      </c>
      <c r="J212" s="6" t="s">
        <v>493</v>
      </c>
      <c r="K212" s="4">
        <v>3</v>
      </c>
      <c r="L212" s="6" t="s">
        <v>504</v>
      </c>
      <c r="M212" s="6" t="s">
        <v>505</v>
      </c>
      <c r="N212" s="6" t="s">
        <v>496</v>
      </c>
      <c r="O212" s="4">
        <v>3</v>
      </c>
      <c r="P212" s="6" t="s">
        <v>497</v>
      </c>
      <c r="Q212" s="4">
        <v>9</v>
      </c>
      <c r="R212" s="6" t="s">
        <v>506</v>
      </c>
      <c r="S212" s="4" t="b">
        <v>0</v>
      </c>
      <c r="T212" s="60">
        <v>3571329.6</v>
      </c>
      <c r="U212" s="60">
        <v>4999912.4800000004</v>
      </c>
      <c r="V212" s="38">
        <v>1.4</v>
      </c>
      <c r="W212" s="35">
        <v>1216.06</v>
      </c>
      <c r="X212" s="42">
        <f>VLOOKUP(VW_PREMIO_IV[[#This Row],[TIPO]],$AL$5:$AM$16,2,0)</f>
        <v>9</v>
      </c>
      <c r="Y212" s="35" t="str">
        <f>IF(VW_PREMIO_IV[[#This Row],[EQUIPE]]="Gerentes",VLOOKUP(VW_PREMIO_IV[[#This Row],[COBERTURA]],VALORES_IV_GER[],VW_PREMIO_IV[[#This Row],[Col Valor]],1),"")</f>
        <v/>
      </c>
      <c r="Z212" s="35" t="str">
        <f>IF(VW_PREMIO_IV[[#This Row],[EQUIPE]]="Especialidade (ESP)",VLOOKUP(VW_PREMIO_IV[[#This Row],[COBERTURA]],VALORES_IV_ESP[],VW_PREMIO_IV[[#This Row],[Col Valor]],1),"")</f>
        <v/>
      </c>
      <c r="AA212" s="35">
        <f>IF(VW_PREMIO_IV[[#This Row],[EQUIPE]]="Hospitalar (HSP)",VLOOKUP(VW_PREMIO_IV[[#This Row],[COBERTURA]],VALORES_IV_HSP[],VW_PREMIO_IV[[#This Row],[Col Valor]],1),"")</f>
        <v>1216.0645</v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-4.500000000007276E-3</v>
      </c>
    </row>
    <row r="213" spans="1:29" hidden="1" x14ac:dyDescent="0.25">
      <c r="A213" s="6" t="s">
        <v>401</v>
      </c>
      <c r="B213" s="6" t="s">
        <v>348</v>
      </c>
      <c r="C213" s="6" t="s">
        <v>21</v>
      </c>
      <c r="D213" s="6" t="s">
        <v>245</v>
      </c>
      <c r="E213" s="4">
        <v>20</v>
      </c>
      <c r="F213" s="6" t="s">
        <v>222</v>
      </c>
      <c r="G213" s="6" t="s">
        <v>503</v>
      </c>
      <c r="H213" s="4">
        <v>2021</v>
      </c>
      <c r="I213" s="4">
        <v>1</v>
      </c>
      <c r="J213" s="6" t="s">
        <v>493</v>
      </c>
      <c r="K213" s="4">
        <v>3</v>
      </c>
      <c r="L213" s="6" t="s">
        <v>504</v>
      </c>
      <c r="M213" s="6" t="s">
        <v>505</v>
      </c>
      <c r="N213" s="6" t="s">
        <v>496</v>
      </c>
      <c r="O213" s="4">
        <v>3</v>
      </c>
      <c r="P213" s="6" t="s">
        <v>497</v>
      </c>
      <c r="Q213" s="4">
        <v>9</v>
      </c>
      <c r="R213" s="6" t="s">
        <v>506</v>
      </c>
      <c r="S213" s="4" t="b">
        <v>0</v>
      </c>
      <c r="T213" s="60">
        <v>3571329.6</v>
      </c>
      <c r="U213" s="60">
        <v>4999912.4800000004</v>
      </c>
      <c r="V213" s="38">
        <v>1.4</v>
      </c>
      <c r="W213" s="35">
        <v>1216.06</v>
      </c>
      <c r="X213" s="42">
        <f>VLOOKUP(VW_PREMIO_IV[[#This Row],[TIPO]],$AL$5:$AM$16,2,0)</f>
        <v>9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1216.0645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-4.500000000007276E-3</v>
      </c>
    </row>
    <row r="214" spans="1:29" hidden="1" x14ac:dyDescent="0.25">
      <c r="A214" s="6" t="s">
        <v>401</v>
      </c>
      <c r="B214" s="6" t="s">
        <v>348</v>
      </c>
      <c r="C214" s="6" t="s">
        <v>32</v>
      </c>
      <c r="D214" s="6" t="s">
        <v>246</v>
      </c>
      <c r="E214" s="4">
        <v>10</v>
      </c>
      <c r="F214" s="6" t="s">
        <v>227</v>
      </c>
      <c r="G214" s="6" t="s">
        <v>503</v>
      </c>
      <c r="H214" s="4">
        <v>2021</v>
      </c>
      <c r="I214" s="4">
        <v>1</v>
      </c>
      <c r="J214" s="6" t="s">
        <v>493</v>
      </c>
      <c r="K214" s="4">
        <v>3</v>
      </c>
      <c r="L214" s="6" t="s">
        <v>504</v>
      </c>
      <c r="M214" s="6" t="s">
        <v>505</v>
      </c>
      <c r="N214" s="6" t="s">
        <v>496</v>
      </c>
      <c r="O214" s="4">
        <v>3</v>
      </c>
      <c r="P214" s="6" t="s">
        <v>497</v>
      </c>
      <c r="Q214" s="4">
        <v>9</v>
      </c>
      <c r="R214" s="6" t="s">
        <v>506</v>
      </c>
      <c r="S214" s="4" t="b">
        <v>0</v>
      </c>
      <c r="T214" s="60">
        <v>3571329.6</v>
      </c>
      <c r="U214" s="60">
        <v>4999912.4800000004</v>
      </c>
      <c r="V214" s="38">
        <v>1.4</v>
      </c>
      <c r="W214" s="35">
        <v>1216.06</v>
      </c>
      <c r="X214" s="42">
        <f>VLOOKUP(VW_PREMIO_IV[[#This Row],[TIPO]],$AL$5:$AM$16,2,0)</f>
        <v>9</v>
      </c>
      <c r="Y214" s="35" t="str">
        <f>IF(VW_PREMIO_IV[[#This Row],[EQUIPE]]="Gerentes",VLOOKUP(VW_PREMIO_IV[[#This Row],[COBERTURA]],VALORES_IV_GER[],VW_PREMIO_IV[[#This Row],[Col Valor]],1),"")</f>
        <v/>
      </c>
      <c r="Z214" s="35">
        <f>IF(VW_PREMIO_IV[[#This Row],[EQUIPE]]="Especialidade (ESP)",VLOOKUP(VW_PREMIO_IV[[#This Row],[COBERTURA]],VALORES_IV_ESP[],VW_PREMIO_IV[[#This Row],[Col Valor]],1),"")</f>
        <v>1216.0645</v>
      </c>
      <c r="AA214" s="35" t="str">
        <f>IF(VW_PREMIO_IV[[#This Row],[EQUIPE]]="Hospitalar (HSP)",VLOOKUP(VW_PREMIO_IV[[#This Row],[COBERTURA]],VALORES_IV_HSP[],VW_PREMIO_IV[[#This Row],[Col Valor]],1),"")</f>
        <v/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-4.500000000007276E-3</v>
      </c>
    </row>
    <row r="215" spans="1:29" hidden="1" x14ac:dyDescent="0.25">
      <c r="A215" s="6" t="s">
        <v>401</v>
      </c>
      <c r="B215" s="6" t="s">
        <v>348</v>
      </c>
      <c r="C215" s="6" t="s">
        <v>22</v>
      </c>
      <c r="D215" s="6" t="s">
        <v>281</v>
      </c>
      <c r="E215" s="4">
        <v>20</v>
      </c>
      <c r="F215" s="6" t="s">
        <v>222</v>
      </c>
      <c r="G215" s="6" t="s">
        <v>503</v>
      </c>
      <c r="H215" s="4">
        <v>2021</v>
      </c>
      <c r="I215" s="4">
        <v>1</v>
      </c>
      <c r="J215" s="6" t="s">
        <v>493</v>
      </c>
      <c r="K215" s="4">
        <v>3</v>
      </c>
      <c r="L215" s="6" t="s">
        <v>504</v>
      </c>
      <c r="M215" s="6" t="s">
        <v>505</v>
      </c>
      <c r="N215" s="6" t="s">
        <v>496</v>
      </c>
      <c r="O215" s="4">
        <v>3</v>
      </c>
      <c r="P215" s="6" t="s">
        <v>497</v>
      </c>
      <c r="Q215" s="4">
        <v>9</v>
      </c>
      <c r="R215" s="6" t="s">
        <v>506</v>
      </c>
      <c r="S215" s="4" t="b">
        <v>0</v>
      </c>
      <c r="T215" s="60">
        <v>3571329.6</v>
      </c>
      <c r="U215" s="60">
        <v>4999912.4800000004</v>
      </c>
      <c r="V215" s="38">
        <v>1.4</v>
      </c>
      <c r="W215" s="35">
        <v>1216.06</v>
      </c>
      <c r="X215" s="42">
        <f>VLOOKUP(VW_PREMIO_IV[[#This Row],[TIPO]],$AL$5:$AM$16,2,0)</f>
        <v>9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>
        <f>IF(VW_PREMIO_IV[[#This Row],[EQUIPE]]="Hospitalar (HSP)",VLOOKUP(VW_PREMIO_IV[[#This Row],[COBERTURA]],VALORES_IV_HSP[],VW_PREMIO_IV[[#This Row],[Col Valor]],1),"")</f>
        <v>1216.0645</v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-4.500000000007276E-3</v>
      </c>
    </row>
    <row r="216" spans="1:29" hidden="1" x14ac:dyDescent="0.25">
      <c r="A216" s="6" t="s">
        <v>401</v>
      </c>
      <c r="B216" s="6" t="s">
        <v>348</v>
      </c>
      <c r="C216" s="6" t="s">
        <v>23</v>
      </c>
      <c r="D216" s="6" t="s">
        <v>285</v>
      </c>
      <c r="E216" s="4">
        <v>20</v>
      </c>
      <c r="F216" s="6" t="s">
        <v>222</v>
      </c>
      <c r="G216" s="6" t="s">
        <v>503</v>
      </c>
      <c r="H216" s="4">
        <v>2021</v>
      </c>
      <c r="I216" s="4">
        <v>1</v>
      </c>
      <c r="J216" s="6" t="s">
        <v>493</v>
      </c>
      <c r="K216" s="4">
        <v>3</v>
      </c>
      <c r="L216" s="6" t="s">
        <v>504</v>
      </c>
      <c r="M216" s="6" t="s">
        <v>505</v>
      </c>
      <c r="N216" s="6" t="s">
        <v>496</v>
      </c>
      <c r="O216" s="4">
        <v>3</v>
      </c>
      <c r="P216" s="6" t="s">
        <v>497</v>
      </c>
      <c r="Q216" s="4">
        <v>9</v>
      </c>
      <c r="R216" s="6" t="s">
        <v>506</v>
      </c>
      <c r="S216" s="4" t="b">
        <v>0</v>
      </c>
      <c r="T216" s="60">
        <v>3571329.6</v>
      </c>
      <c r="U216" s="60">
        <v>4999912.4800000004</v>
      </c>
      <c r="V216" s="38">
        <v>1.4</v>
      </c>
      <c r="W216" s="35">
        <v>1216.06</v>
      </c>
      <c r="X216" s="42">
        <f>VLOOKUP(VW_PREMIO_IV[[#This Row],[TIPO]],$AL$5:$AM$16,2,0)</f>
        <v>9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>
        <f>IF(VW_PREMIO_IV[[#This Row],[EQUIPE]]="Hospitalar (HSP)",VLOOKUP(VW_PREMIO_IV[[#This Row],[COBERTURA]],VALORES_IV_HSP[],VW_PREMIO_IV[[#This Row],[Col Valor]],1),"")</f>
        <v>1216.0645</v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-4.500000000007276E-3</v>
      </c>
    </row>
    <row r="217" spans="1:29" hidden="1" x14ac:dyDescent="0.25">
      <c r="A217" s="6" t="s">
        <v>401</v>
      </c>
      <c r="B217" s="6" t="s">
        <v>348</v>
      </c>
      <c r="C217" s="6" t="s">
        <v>33</v>
      </c>
      <c r="D217" s="6" t="s">
        <v>321</v>
      </c>
      <c r="E217" s="4">
        <v>10</v>
      </c>
      <c r="F217" s="6" t="s">
        <v>227</v>
      </c>
      <c r="G217" s="6" t="s">
        <v>503</v>
      </c>
      <c r="H217" s="4">
        <v>2021</v>
      </c>
      <c r="I217" s="4">
        <v>1</v>
      </c>
      <c r="J217" s="6" t="s">
        <v>493</v>
      </c>
      <c r="K217" s="4">
        <v>3</v>
      </c>
      <c r="L217" s="6" t="s">
        <v>504</v>
      </c>
      <c r="M217" s="6" t="s">
        <v>505</v>
      </c>
      <c r="N217" s="6" t="s">
        <v>496</v>
      </c>
      <c r="O217" s="4">
        <v>3</v>
      </c>
      <c r="P217" s="6" t="s">
        <v>497</v>
      </c>
      <c r="Q217" s="4">
        <v>9</v>
      </c>
      <c r="R217" s="6" t="s">
        <v>506</v>
      </c>
      <c r="S217" s="4" t="b">
        <v>0</v>
      </c>
      <c r="T217" s="60">
        <v>3571329.6</v>
      </c>
      <c r="U217" s="60">
        <v>4999912.4800000004</v>
      </c>
      <c r="V217" s="38">
        <v>1.4</v>
      </c>
      <c r="W217" s="35">
        <v>1216.06</v>
      </c>
      <c r="X217" s="42">
        <f>VLOOKUP(VW_PREMIO_IV[[#This Row],[TIPO]],$AL$5:$AM$16,2,0)</f>
        <v>9</v>
      </c>
      <c r="Y217" s="35" t="str">
        <f>IF(VW_PREMIO_IV[[#This Row],[EQUIPE]]="Gerentes",VLOOKUP(VW_PREMIO_IV[[#This Row],[COBERTURA]],VALORES_IV_GER[],VW_PREMIO_IV[[#This Row],[Col Valor]],1),"")</f>
        <v/>
      </c>
      <c r="Z217" s="35">
        <f>IF(VW_PREMIO_IV[[#This Row],[EQUIPE]]="Especialidade (ESP)",VLOOKUP(VW_PREMIO_IV[[#This Row],[COBERTURA]],VALORES_IV_ESP[],VW_PREMIO_IV[[#This Row],[Col Valor]],1),"")</f>
        <v>1216.0645</v>
      </c>
      <c r="AA217" s="35" t="str">
        <f>IF(VW_PREMIO_IV[[#This Row],[EQUIPE]]="Hospitalar (HSP)",VLOOKUP(VW_PREMIO_IV[[#This Row],[COBERTURA]],VALORES_IV_HSP[],VW_PREMIO_IV[[#This Row],[Col Valor]],1),"")</f>
        <v/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-4.500000000007276E-3</v>
      </c>
    </row>
    <row r="218" spans="1:29" hidden="1" x14ac:dyDescent="0.25">
      <c r="A218" s="6" t="s">
        <v>401</v>
      </c>
      <c r="B218" s="6" t="s">
        <v>348</v>
      </c>
      <c r="C218" s="6" t="s">
        <v>25</v>
      </c>
      <c r="D218" s="6" t="s">
        <v>322</v>
      </c>
      <c r="E218" s="4">
        <v>30</v>
      </c>
      <c r="F218" s="6" t="s">
        <v>229</v>
      </c>
      <c r="G218" s="6" t="s">
        <v>503</v>
      </c>
      <c r="H218" s="4">
        <v>2021</v>
      </c>
      <c r="I218" s="4">
        <v>1</v>
      </c>
      <c r="J218" s="6" t="s">
        <v>493</v>
      </c>
      <c r="K218" s="4">
        <v>3</v>
      </c>
      <c r="L218" s="6" t="s">
        <v>504</v>
      </c>
      <c r="M218" s="6" t="s">
        <v>505</v>
      </c>
      <c r="N218" s="6" t="s">
        <v>496</v>
      </c>
      <c r="O218" s="4">
        <v>3</v>
      </c>
      <c r="P218" s="6" t="s">
        <v>497</v>
      </c>
      <c r="Q218" s="4">
        <v>9</v>
      </c>
      <c r="R218" s="6" t="s">
        <v>506</v>
      </c>
      <c r="S218" s="4" t="b">
        <v>0</v>
      </c>
      <c r="T218" s="60">
        <v>3571329.6</v>
      </c>
      <c r="U218" s="60">
        <v>4999912.4800000004</v>
      </c>
      <c r="V218" s="38">
        <v>1.4</v>
      </c>
      <c r="W218" s="35">
        <v>1216.06</v>
      </c>
      <c r="X218" s="42">
        <f>VLOOKUP(VW_PREMIO_IV[[#This Row],[TIPO]],$AL$5:$AM$16,2,0)</f>
        <v>9</v>
      </c>
      <c r="Y218" s="35" t="str">
        <f>IF(VW_PREMIO_IV[[#This Row],[EQUIPE]]="Gerentes",VLOOKUP(VW_PREMIO_IV[[#This Row],[COBERTURA]],VALORES_IV_GER[],VW_PREMIO_IV[[#This Row],[Col Valor]],1),"")</f>
        <v/>
      </c>
      <c r="Z218" s="35" t="str">
        <f>IF(VW_PREMIO_IV[[#This Row],[EQUIPE]]="Especialidade (ESP)",VLOOKUP(VW_PREMIO_IV[[#This Row],[COBERTURA]],VALORES_IV_ESP[],VW_PREMIO_IV[[#This Row],[Col Valor]],1),"")</f>
        <v/>
      </c>
      <c r="AA218" s="35" t="str">
        <f>IF(VW_PREMIO_IV[[#This Row],[EQUIPE]]="Hospitalar (HSP)",VLOOKUP(VW_PREMIO_IV[[#This Row],[COBERTURA]],VALORES_IV_HSP[],VW_PREMIO_IV[[#This Row],[Col Valor]],1),"")</f>
        <v/>
      </c>
      <c r="AB218" s="35">
        <f>IF(VW_PREMIO_IV[[#This Row],[EQUIPE]]="Misto (EMH)",VLOOKUP(VW_PREMIO_IV[[#This Row],[COBERTURA]],VALORES_IV_EMH[],VW_PREMIO_IV[[#This Row],[Col Valor]],1),"")</f>
        <v>1216.0645</v>
      </c>
      <c r="AC218" s="35">
        <f>VW_PREMIO_IV[[#This Row],[PREMIO]]-SUM(VW_PREMIO_IV[[#This Row],[Check Gerente]:[Check EMH]])</f>
        <v>-4.500000000007276E-3</v>
      </c>
    </row>
    <row r="219" spans="1:29" hidden="1" x14ac:dyDescent="0.25">
      <c r="A219" s="6" t="s">
        <v>401</v>
      </c>
      <c r="B219" s="6" t="s">
        <v>346</v>
      </c>
      <c r="C219" s="6" t="s">
        <v>9</v>
      </c>
      <c r="D219" s="6" t="s">
        <v>220</v>
      </c>
      <c r="E219" s="4">
        <v>20</v>
      </c>
      <c r="F219" s="6" t="s">
        <v>222</v>
      </c>
      <c r="G219" s="6" t="s">
        <v>503</v>
      </c>
      <c r="H219" s="4">
        <v>2021</v>
      </c>
      <c r="I219" s="4">
        <v>1</v>
      </c>
      <c r="J219" s="6" t="s">
        <v>493</v>
      </c>
      <c r="K219" s="4">
        <v>3</v>
      </c>
      <c r="L219" s="6" t="s">
        <v>504</v>
      </c>
      <c r="M219" s="6" t="s">
        <v>505</v>
      </c>
      <c r="N219" s="6" t="s">
        <v>496</v>
      </c>
      <c r="O219" s="4">
        <v>3</v>
      </c>
      <c r="P219" s="6" t="s">
        <v>497</v>
      </c>
      <c r="Q219" s="4">
        <v>9</v>
      </c>
      <c r="R219" s="6" t="s">
        <v>506</v>
      </c>
      <c r="S219" s="4" t="b">
        <v>0</v>
      </c>
      <c r="T219" s="60">
        <v>2257954.31</v>
      </c>
      <c r="U219" s="60">
        <v>3713908.4</v>
      </c>
      <c r="V219" s="38">
        <v>1.645</v>
      </c>
      <c r="W219" s="35">
        <v>655.56</v>
      </c>
      <c r="X219" s="42">
        <f>VLOOKUP(VW_PREMIO_IV[[#This Row],[TIPO]],$AL$5:$AM$16,2,0)</f>
        <v>10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655.56039999999996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-4.0000000001327862E-4</v>
      </c>
    </row>
    <row r="220" spans="1:29" hidden="1" x14ac:dyDescent="0.25">
      <c r="A220" s="6" t="s">
        <v>401</v>
      </c>
      <c r="B220" s="6" t="s">
        <v>346</v>
      </c>
      <c r="C220" s="6" t="s">
        <v>11</v>
      </c>
      <c r="D220" s="6" t="s">
        <v>223</v>
      </c>
      <c r="E220" s="4">
        <v>20</v>
      </c>
      <c r="F220" s="6" t="s">
        <v>222</v>
      </c>
      <c r="G220" s="6" t="s">
        <v>503</v>
      </c>
      <c r="H220" s="4">
        <v>2021</v>
      </c>
      <c r="I220" s="4">
        <v>1</v>
      </c>
      <c r="J220" s="6" t="s">
        <v>493</v>
      </c>
      <c r="K220" s="4">
        <v>3</v>
      </c>
      <c r="L220" s="6" t="s">
        <v>504</v>
      </c>
      <c r="M220" s="6" t="s">
        <v>505</v>
      </c>
      <c r="N220" s="6" t="s">
        <v>496</v>
      </c>
      <c r="O220" s="4">
        <v>3</v>
      </c>
      <c r="P220" s="6" t="s">
        <v>497</v>
      </c>
      <c r="Q220" s="4">
        <v>9</v>
      </c>
      <c r="R220" s="6" t="s">
        <v>506</v>
      </c>
      <c r="S220" s="4" t="b">
        <v>0</v>
      </c>
      <c r="T220" s="60">
        <v>2257954.31</v>
      </c>
      <c r="U220" s="60">
        <v>3713908.4</v>
      </c>
      <c r="V220" s="38">
        <v>1.645</v>
      </c>
      <c r="W220" s="35">
        <v>655.56</v>
      </c>
      <c r="X220" s="42">
        <f>VLOOKUP(VW_PREMIO_IV[[#This Row],[TIPO]],$AL$5:$AM$16,2,0)</f>
        <v>10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655.56039999999996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-4.0000000001327862E-4</v>
      </c>
    </row>
    <row r="221" spans="1:29" hidden="1" x14ac:dyDescent="0.25">
      <c r="A221" s="6" t="s">
        <v>401</v>
      </c>
      <c r="B221" s="6" t="s">
        <v>346</v>
      </c>
      <c r="C221" s="6" t="s">
        <v>13</v>
      </c>
      <c r="D221" s="6" t="s">
        <v>225</v>
      </c>
      <c r="E221" s="4">
        <v>20</v>
      </c>
      <c r="F221" s="6" t="s">
        <v>222</v>
      </c>
      <c r="G221" s="6" t="s">
        <v>503</v>
      </c>
      <c r="H221" s="4">
        <v>2021</v>
      </c>
      <c r="I221" s="4">
        <v>1</v>
      </c>
      <c r="J221" s="6" t="s">
        <v>493</v>
      </c>
      <c r="K221" s="4">
        <v>3</v>
      </c>
      <c r="L221" s="6" t="s">
        <v>504</v>
      </c>
      <c r="M221" s="6" t="s">
        <v>505</v>
      </c>
      <c r="N221" s="6" t="s">
        <v>496</v>
      </c>
      <c r="O221" s="4">
        <v>3</v>
      </c>
      <c r="P221" s="6" t="s">
        <v>497</v>
      </c>
      <c r="Q221" s="4">
        <v>9</v>
      </c>
      <c r="R221" s="6" t="s">
        <v>506</v>
      </c>
      <c r="S221" s="4" t="b">
        <v>0</v>
      </c>
      <c r="T221" s="60">
        <v>2257954.31</v>
      </c>
      <c r="U221" s="60">
        <v>3713908.4</v>
      </c>
      <c r="V221" s="38">
        <v>1.645</v>
      </c>
      <c r="W221" s="35">
        <v>655.56</v>
      </c>
      <c r="X221" s="42">
        <f>VLOOKUP(VW_PREMIO_IV[[#This Row],[TIPO]],$AL$5:$AM$16,2,0)</f>
        <v>10</v>
      </c>
      <c r="Y221" s="35" t="str">
        <f>IF(VW_PREMIO_IV[[#This Row],[EQUIPE]]="Gerentes",VLOOKUP(VW_PREMIO_IV[[#This Row],[COBERTURA]],VALORES_IV_GER[],VW_PREMIO_IV[[#This Row],[Col Valor]],1),"")</f>
        <v/>
      </c>
      <c r="Z221" s="35" t="str">
        <f>IF(VW_PREMIO_IV[[#This Row],[EQUIPE]]="Especialidade (ESP)",VLOOKUP(VW_PREMIO_IV[[#This Row],[COBERTURA]],VALORES_IV_ESP[],VW_PREMIO_IV[[#This Row],[Col Valor]],1),"")</f>
        <v/>
      </c>
      <c r="AA221" s="35">
        <f>IF(VW_PREMIO_IV[[#This Row],[EQUIPE]]="Hospitalar (HSP)",VLOOKUP(VW_PREMIO_IV[[#This Row],[COBERTURA]],VALORES_IV_HSP[],VW_PREMIO_IV[[#This Row],[Col Valor]],1),"")</f>
        <v>655.56039999999996</v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-4.0000000001327862E-4</v>
      </c>
    </row>
    <row r="222" spans="1:29" hidden="1" x14ac:dyDescent="0.25">
      <c r="A222" s="6" t="s">
        <v>401</v>
      </c>
      <c r="B222" s="6" t="s">
        <v>346</v>
      </c>
      <c r="C222" s="6" t="s">
        <v>28</v>
      </c>
      <c r="D222" s="6" t="s">
        <v>226</v>
      </c>
      <c r="E222" s="4">
        <v>10</v>
      </c>
      <c r="F222" s="6" t="s">
        <v>227</v>
      </c>
      <c r="G222" s="6" t="s">
        <v>503</v>
      </c>
      <c r="H222" s="4">
        <v>2021</v>
      </c>
      <c r="I222" s="4">
        <v>1</v>
      </c>
      <c r="J222" s="6" t="s">
        <v>493</v>
      </c>
      <c r="K222" s="4">
        <v>3</v>
      </c>
      <c r="L222" s="6" t="s">
        <v>504</v>
      </c>
      <c r="M222" s="6" t="s">
        <v>505</v>
      </c>
      <c r="N222" s="6" t="s">
        <v>496</v>
      </c>
      <c r="O222" s="4">
        <v>3</v>
      </c>
      <c r="P222" s="6" t="s">
        <v>497</v>
      </c>
      <c r="Q222" s="4">
        <v>9</v>
      </c>
      <c r="R222" s="6" t="s">
        <v>506</v>
      </c>
      <c r="S222" s="4" t="b">
        <v>0</v>
      </c>
      <c r="T222" s="60">
        <v>2257954.31</v>
      </c>
      <c r="U222" s="60">
        <v>3713908.4</v>
      </c>
      <c r="V222" s="38">
        <v>1.645</v>
      </c>
      <c r="W222" s="35">
        <v>655.56</v>
      </c>
      <c r="X222" s="42">
        <f>VLOOKUP(VW_PREMIO_IV[[#This Row],[TIPO]],$AL$5:$AM$16,2,0)</f>
        <v>10</v>
      </c>
      <c r="Y222" s="35" t="str">
        <f>IF(VW_PREMIO_IV[[#This Row],[EQUIPE]]="Gerentes",VLOOKUP(VW_PREMIO_IV[[#This Row],[COBERTURA]],VALORES_IV_GER[],VW_PREMIO_IV[[#This Row],[Col Valor]],1),"")</f>
        <v/>
      </c>
      <c r="Z222" s="35">
        <f>IF(VW_PREMIO_IV[[#This Row],[EQUIPE]]="Especialidade (ESP)",VLOOKUP(VW_PREMIO_IV[[#This Row],[COBERTURA]],VALORES_IV_ESP[],VW_PREMIO_IV[[#This Row],[Col Valor]],1),"")</f>
        <v>655.56039999999996</v>
      </c>
      <c r="AA222" s="35" t="str">
        <f>IF(VW_PREMIO_IV[[#This Row],[EQUIPE]]="Hospitalar (HSP)",VLOOKUP(VW_PREMIO_IV[[#This Row],[COBERTURA]],VALORES_IV_HSP[],VW_PREMIO_IV[[#This Row],[Col Valor]],1),"")</f>
        <v/>
      </c>
      <c r="AB222" s="35" t="str">
        <f>IF(VW_PREMIO_IV[[#This Row],[EQUIPE]]="Misto (EMH)",VLOOKUP(VW_PREMIO_IV[[#This Row],[COBERTURA]],VALORES_IV_EMH[],VW_PREMIO_IV[[#This Row],[Col Valor]],1),"")</f>
        <v/>
      </c>
      <c r="AC222" s="35">
        <f>VW_PREMIO_IV[[#This Row],[PREMIO]]-SUM(VW_PREMIO_IV[[#This Row],[Check Gerente]:[Check EMH]])</f>
        <v>-4.0000000001327862E-4</v>
      </c>
    </row>
    <row r="223" spans="1:29" hidden="1" x14ac:dyDescent="0.25">
      <c r="A223" s="6" t="s">
        <v>401</v>
      </c>
      <c r="B223" s="6" t="s">
        <v>346</v>
      </c>
      <c r="C223" s="6" t="s">
        <v>29</v>
      </c>
      <c r="D223" s="6" t="s">
        <v>228</v>
      </c>
      <c r="E223" s="4">
        <v>30</v>
      </c>
      <c r="F223" s="6" t="s">
        <v>229</v>
      </c>
      <c r="G223" s="6" t="s">
        <v>503</v>
      </c>
      <c r="H223" s="4">
        <v>2021</v>
      </c>
      <c r="I223" s="4">
        <v>1</v>
      </c>
      <c r="J223" s="6" t="s">
        <v>493</v>
      </c>
      <c r="K223" s="4">
        <v>3</v>
      </c>
      <c r="L223" s="6" t="s">
        <v>504</v>
      </c>
      <c r="M223" s="6" t="s">
        <v>505</v>
      </c>
      <c r="N223" s="6" t="s">
        <v>496</v>
      </c>
      <c r="O223" s="4">
        <v>3</v>
      </c>
      <c r="P223" s="6" t="s">
        <v>497</v>
      </c>
      <c r="Q223" s="4">
        <v>9</v>
      </c>
      <c r="R223" s="6" t="s">
        <v>506</v>
      </c>
      <c r="S223" s="4" t="b">
        <v>0</v>
      </c>
      <c r="T223" s="60">
        <v>2257954.31</v>
      </c>
      <c r="U223" s="60">
        <v>3713908.4</v>
      </c>
      <c r="V223" s="38">
        <v>1.645</v>
      </c>
      <c r="W223" s="35">
        <v>655.56</v>
      </c>
      <c r="X223" s="42">
        <f>VLOOKUP(VW_PREMIO_IV[[#This Row],[TIPO]],$AL$5:$AM$16,2,0)</f>
        <v>10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 t="str">
        <f>IF(VW_PREMIO_IV[[#This Row],[EQUIPE]]="Hospitalar (HSP)",VLOOKUP(VW_PREMIO_IV[[#This Row],[COBERTURA]],VALORES_IV_HSP[],VW_PREMIO_IV[[#This Row],[Col Valor]],1),"")</f>
        <v/>
      </c>
      <c r="AB223" s="35">
        <f>IF(VW_PREMIO_IV[[#This Row],[EQUIPE]]="Misto (EMH)",VLOOKUP(VW_PREMIO_IV[[#This Row],[COBERTURA]],VALORES_IV_EMH[],VW_PREMIO_IV[[#This Row],[Col Valor]],1),"")</f>
        <v>655.56039999999996</v>
      </c>
      <c r="AC223" s="35">
        <f>VW_PREMIO_IV[[#This Row],[PREMIO]]-SUM(VW_PREMIO_IV[[#This Row],[Check Gerente]:[Check EMH]])</f>
        <v>-4.0000000001327862E-4</v>
      </c>
    </row>
    <row r="224" spans="1:29" hidden="1" x14ac:dyDescent="0.25">
      <c r="A224" s="6" t="s">
        <v>401</v>
      </c>
      <c r="B224" s="6" t="s">
        <v>346</v>
      </c>
      <c r="C224" s="6" t="s">
        <v>30</v>
      </c>
      <c r="D224" s="6" t="s">
        <v>234</v>
      </c>
      <c r="E224" s="4">
        <v>10</v>
      </c>
      <c r="F224" s="6" t="s">
        <v>227</v>
      </c>
      <c r="G224" s="6" t="s">
        <v>503</v>
      </c>
      <c r="H224" s="4">
        <v>2021</v>
      </c>
      <c r="I224" s="4">
        <v>1</v>
      </c>
      <c r="J224" s="6" t="s">
        <v>493</v>
      </c>
      <c r="K224" s="4">
        <v>3</v>
      </c>
      <c r="L224" s="6" t="s">
        <v>504</v>
      </c>
      <c r="M224" s="6" t="s">
        <v>505</v>
      </c>
      <c r="N224" s="6" t="s">
        <v>496</v>
      </c>
      <c r="O224" s="4">
        <v>3</v>
      </c>
      <c r="P224" s="6" t="s">
        <v>497</v>
      </c>
      <c r="Q224" s="4">
        <v>9</v>
      </c>
      <c r="R224" s="6" t="s">
        <v>506</v>
      </c>
      <c r="S224" s="4" t="b">
        <v>0</v>
      </c>
      <c r="T224" s="60">
        <v>2257954.31</v>
      </c>
      <c r="U224" s="60">
        <v>3713908.4</v>
      </c>
      <c r="V224" s="38">
        <v>1.645</v>
      </c>
      <c r="W224" s="35">
        <v>655.56</v>
      </c>
      <c r="X224" s="42">
        <f>VLOOKUP(VW_PREMIO_IV[[#This Row],[TIPO]],$AL$5:$AM$16,2,0)</f>
        <v>10</v>
      </c>
      <c r="Y224" s="35" t="str">
        <f>IF(VW_PREMIO_IV[[#This Row],[EQUIPE]]="Gerentes",VLOOKUP(VW_PREMIO_IV[[#This Row],[COBERTURA]],VALORES_IV_GER[],VW_PREMIO_IV[[#This Row],[Col Valor]],1),"")</f>
        <v/>
      </c>
      <c r="Z224" s="35">
        <f>IF(VW_PREMIO_IV[[#This Row],[EQUIPE]]="Especialidade (ESP)",VLOOKUP(VW_PREMIO_IV[[#This Row],[COBERTURA]],VALORES_IV_ESP[],VW_PREMIO_IV[[#This Row],[Col Valor]],1),"")</f>
        <v>655.56039999999996</v>
      </c>
      <c r="AA224" s="35" t="str">
        <f>IF(VW_PREMIO_IV[[#This Row],[EQUIPE]]="Hospitalar (HSP)",VLOOKUP(VW_PREMIO_IV[[#This Row],[COBERTURA]],VALORES_IV_HSP[],VW_PREMIO_IV[[#This Row],[Col Valor]],1),"")</f>
        <v/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-4.0000000001327862E-4</v>
      </c>
    </row>
    <row r="225" spans="1:29" hidden="1" x14ac:dyDescent="0.25">
      <c r="A225" s="6" t="s">
        <v>401</v>
      </c>
      <c r="B225" s="6" t="s">
        <v>346</v>
      </c>
      <c r="C225" s="6" t="s">
        <v>14</v>
      </c>
      <c r="D225" s="6" t="s">
        <v>235</v>
      </c>
      <c r="E225" s="4">
        <v>20</v>
      </c>
      <c r="F225" s="6" t="s">
        <v>222</v>
      </c>
      <c r="G225" s="6" t="s">
        <v>503</v>
      </c>
      <c r="H225" s="4">
        <v>2021</v>
      </c>
      <c r="I225" s="4">
        <v>1</v>
      </c>
      <c r="J225" s="6" t="s">
        <v>493</v>
      </c>
      <c r="K225" s="4">
        <v>3</v>
      </c>
      <c r="L225" s="6" t="s">
        <v>504</v>
      </c>
      <c r="M225" s="6" t="s">
        <v>505</v>
      </c>
      <c r="N225" s="6" t="s">
        <v>496</v>
      </c>
      <c r="O225" s="4">
        <v>3</v>
      </c>
      <c r="P225" s="6" t="s">
        <v>497</v>
      </c>
      <c r="Q225" s="4">
        <v>9</v>
      </c>
      <c r="R225" s="6" t="s">
        <v>506</v>
      </c>
      <c r="S225" s="4" t="b">
        <v>0</v>
      </c>
      <c r="T225" s="60">
        <v>2257954.31</v>
      </c>
      <c r="U225" s="60">
        <v>3713908.4</v>
      </c>
      <c r="V225" s="38">
        <v>1.645</v>
      </c>
      <c r="W225" s="35">
        <v>655.56</v>
      </c>
      <c r="X225" s="42">
        <f>VLOOKUP(VW_PREMIO_IV[[#This Row],[TIPO]],$AL$5:$AM$16,2,0)</f>
        <v>10</v>
      </c>
      <c r="Y225" s="35" t="str">
        <f>IF(VW_PREMIO_IV[[#This Row],[EQUIPE]]="Gerentes",VLOOKUP(VW_PREMIO_IV[[#This Row],[COBERTURA]],VALORES_IV_GER[],VW_PREMIO_IV[[#This Row],[Col Valor]],1),"")</f>
        <v/>
      </c>
      <c r="Z225" s="35" t="str">
        <f>IF(VW_PREMIO_IV[[#This Row],[EQUIPE]]="Especialidade (ESP)",VLOOKUP(VW_PREMIO_IV[[#This Row],[COBERTURA]],VALORES_IV_ESP[],VW_PREMIO_IV[[#This Row],[Col Valor]],1),"")</f>
        <v/>
      </c>
      <c r="AA225" s="35">
        <f>IF(VW_PREMIO_IV[[#This Row],[EQUIPE]]="Hospitalar (HSP)",VLOOKUP(VW_PREMIO_IV[[#This Row],[COBERTURA]],VALORES_IV_HSP[],VW_PREMIO_IV[[#This Row],[Col Valor]],1),"")</f>
        <v>655.56039999999996</v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-4.0000000001327862E-4</v>
      </c>
    </row>
    <row r="226" spans="1:29" hidden="1" x14ac:dyDescent="0.25">
      <c r="A226" s="6" t="s">
        <v>401</v>
      </c>
      <c r="B226" s="6" t="s">
        <v>346</v>
      </c>
      <c r="C226" s="6" t="s">
        <v>15</v>
      </c>
      <c r="D226" s="6" t="s">
        <v>236</v>
      </c>
      <c r="E226" s="4">
        <v>30</v>
      </c>
      <c r="F226" s="6" t="s">
        <v>229</v>
      </c>
      <c r="G226" s="6" t="s">
        <v>503</v>
      </c>
      <c r="H226" s="4">
        <v>2021</v>
      </c>
      <c r="I226" s="4">
        <v>1</v>
      </c>
      <c r="J226" s="6" t="s">
        <v>493</v>
      </c>
      <c r="K226" s="4">
        <v>3</v>
      </c>
      <c r="L226" s="6" t="s">
        <v>504</v>
      </c>
      <c r="M226" s="6" t="s">
        <v>505</v>
      </c>
      <c r="N226" s="6" t="s">
        <v>496</v>
      </c>
      <c r="O226" s="4">
        <v>3</v>
      </c>
      <c r="P226" s="6" t="s">
        <v>497</v>
      </c>
      <c r="Q226" s="4">
        <v>9</v>
      </c>
      <c r="R226" s="6" t="s">
        <v>506</v>
      </c>
      <c r="S226" s="4" t="b">
        <v>0</v>
      </c>
      <c r="T226" s="60">
        <v>2257954.31</v>
      </c>
      <c r="U226" s="60">
        <v>3713908.4</v>
      </c>
      <c r="V226" s="38">
        <v>1.645</v>
      </c>
      <c r="W226" s="35">
        <v>655.56</v>
      </c>
      <c r="X226" s="42">
        <f>VLOOKUP(VW_PREMIO_IV[[#This Row],[TIPO]],$AL$5:$AM$16,2,0)</f>
        <v>10</v>
      </c>
      <c r="Y226" s="35" t="str">
        <f>IF(VW_PREMIO_IV[[#This Row],[EQUIPE]]="Gerentes",VLOOKUP(VW_PREMIO_IV[[#This Row],[COBERTURA]],VALORES_IV_GER[],VW_PREMIO_IV[[#This Row],[Col Valor]],1),"")</f>
        <v/>
      </c>
      <c r="Z226" s="35" t="str">
        <f>IF(VW_PREMIO_IV[[#This Row],[EQUIPE]]="Especialidade (ESP)",VLOOKUP(VW_PREMIO_IV[[#This Row],[COBERTURA]],VALORES_IV_ESP[],VW_PREMIO_IV[[#This Row],[Col Valor]],1),"")</f>
        <v/>
      </c>
      <c r="AA226" s="35" t="str">
        <f>IF(VW_PREMIO_IV[[#This Row],[EQUIPE]]="Hospitalar (HSP)",VLOOKUP(VW_PREMIO_IV[[#This Row],[COBERTURA]],VALORES_IV_HSP[],VW_PREMIO_IV[[#This Row],[Col Valor]],1),"")</f>
        <v/>
      </c>
      <c r="AB226" s="35">
        <f>IF(VW_PREMIO_IV[[#This Row],[EQUIPE]]="Misto (EMH)",VLOOKUP(VW_PREMIO_IV[[#This Row],[COBERTURA]],VALORES_IV_EMH[],VW_PREMIO_IV[[#This Row],[Col Valor]],1),"")</f>
        <v>655.56039999999996</v>
      </c>
      <c r="AC226" s="35">
        <f>VW_PREMIO_IV[[#This Row],[PREMIO]]-SUM(VW_PREMIO_IV[[#This Row],[Check Gerente]:[Check EMH]])</f>
        <v>-4.0000000001327862E-4</v>
      </c>
    </row>
    <row r="227" spans="1:29" hidden="1" x14ac:dyDescent="0.25">
      <c r="A227" s="6" t="s">
        <v>401</v>
      </c>
      <c r="B227" s="6" t="s">
        <v>346</v>
      </c>
      <c r="C227" s="6" t="s">
        <v>31</v>
      </c>
      <c r="D227" s="6" t="s">
        <v>237</v>
      </c>
      <c r="E227" s="4">
        <v>10</v>
      </c>
      <c r="F227" s="6" t="s">
        <v>227</v>
      </c>
      <c r="G227" s="6" t="s">
        <v>503</v>
      </c>
      <c r="H227" s="4">
        <v>2021</v>
      </c>
      <c r="I227" s="4">
        <v>1</v>
      </c>
      <c r="J227" s="6" t="s">
        <v>493</v>
      </c>
      <c r="K227" s="4">
        <v>3</v>
      </c>
      <c r="L227" s="6" t="s">
        <v>504</v>
      </c>
      <c r="M227" s="6" t="s">
        <v>505</v>
      </c>
      <c r="N227" s="6" t="s">
        <v>496</v>
      </c>
      <c r="O227" s="4">
        <v>3</v>
      </c>
      <c r="P227" s="6" t="s">
        <v>497</v>
      </c>
      <c r="Q227" s="4">
        <v>9</v>
      </c>
      <c r="R227" s="6" t="s">
        <v>506</v>
      </c>
      <c r="S227" s="4" t="b">
        <v>0</v>
      </c>
      <c r="T227" s="60">
        <v>2257954.31</v>
      </c>
      <c r="U227" s="60">
        <v>3713908.4</v>
      </c>
      <c r="V227" s="38">
        <v>1.645</v>
      </c>
      <c r="W227" s="35">
        <v>655.56</v>
      </c>
      <c r="X227" s="42">
        <f>VLOOKUP(VW_PREMIO_IV[[#This Row],[TIPO]],$AL$5:$AM$16,2,0)</f>
        <v>10</v>
      </c>
      <c r="Y227" s="35" t="str">
        <f>IF(VW_PREMIO_IV[[#This Row],[EQUIPE]]="Gerentes",VLOOKUP(VW_PREMIO_IV[[#This Row],[COBERTURA]],VALORES_IV_GER[],VW_PREMIO_IV[[#This Row],[Col Valor]],1),"")</f>
        <v/>
      </c>
      <c r="Z227" s="35">
        <f>IF(VW_PREMIO_IV[[#This Row],[EQUIPE]]="Especialidade (ESP)",VLOOKUP(VW_PREMIO_IV[[#This Row],[COBERTURA]],VALORES_IV_ESP[],VW_PREMIO_IV[[#This Row],[Col Valor]],1),"")</f>
        <v>655.56039999999996</v>
      </c>
      <c r="AA227" s="35" t="str">
        <f>IF(VW_PREMIO_IV[[#This Row],[EQUIPE]]="Hospitalar (HSP)",VLOOKUP(VW_PREMIO_IV[[#This Row],[COBERTURA]],VALORES_IV_HSP[],VW_PREMIO_IV[[#This Row],[Col Valor]],1),"")</f>
        <v/>
      </c>
      <c r="AB227" s="35" t="str">
        <f>IF(VW_PREMIO_IV[[#This Row],[EQUIPE]]="Misto (EMH)",VLOOKUP(VW_PREMIO_IV[[#This Row],[COBERTURA]],VALORES_IV_EMH[],VW_PREMIO_IV[[#This Row],[Col Valor]],1),"")</f>
        <v/>
      </c>
      <c r="AC227" s="35">
        <f>VW_PREMIO_IV[[#This Row],[PREMIO]]-SUM(VW_PREMIO_IV[[#This Row],[Check Gerente]:[Check EMH]])</f>
        <v>-4.0000000001327862E-4</v>
      </c>
    </row>
    <row r="228" spans="1:29" hidden="1" x14ac:dyDescent="0.25">
      <c r="A228" s="6" t="s">
        <v>401</v>
      </c>
      <c r="B228" s="6" t="s">
        <v>346</v>
      </c>
      <c r="C228" s="6" t="s">
        <v>16</v>
      </c>
      <c r="D228" s="6" t="s">
        <v>238</v>
      </c>
      <c r="E228" s="4">
        <v>20</v>
      </c>
      <c r="F228" s="6" t="s">
        <v>222</v>
      </c>
      <c r="G228" s="6" t="s">
        <v>503</v>
      </c>
      <c r="H228" s="4">
        <v>2021</v>
      </c>
      <c r="I228" s="4">
        <v>1</v>
      </c>
      <c r="J228" s="6" t="s">
        <v>493</v>
      </c>
      <c r="K228" s="4">
        <v>3</v>
      </c>
      <c r="L228" s="6" t="s">
        <v>504</v>
      </c>
      <c r="M228" s="6" t="s">
        <v>505</v>
      </c>
      <c r="N228" s="6" t="s">
        <v>496</v>
      </c>
      <c r="O228" s="4">
        <v>3</v>
      </c>
      <c r="P228" s="6" t="s">
        <v>497</v>
      </c>
      <c r="Q228" s="4">
        <v>9</v>
      </c>
      <c r="R228" s="6" t="s">
        <v>506</v>
      </c>
      <c r="S228" s="4" t="b">
        <v>0</v>
      </c>
      <c r="T228" s="60">
        <v>2257954.31</v>
      </c>
      <c r="U228" s="60">
        <v>3713908.4</v>
      </c>
      <c r="V228" s="38">
        <v>1.645</v>
      </c>
      <c r="W228" s="35">
        <v>655.56</v>
      </c>
      <c r="X228" s="42">
        <f>VLOOKUP(VW_PREMIO_IV[[#This Row],[TIPO]],$AL$5:$AM$16,2,0)</f>
        <v>10</v>
      </c>
      <c r="Y228" s="35" t="str">
        <f>IF(VW_PREMIO_IV[[#This Row],[EQUIPE]]="Gerentes",VLOOKUP(VW_PREMIO_IV[[#This Row],[COBERTURA]],VALORES_IV_GER[],VW_PREMIO_IV[[#This Row],[Col Valor]],1),"")</f>
        <v/>
      </c>
      <c r="Z228" s="35" t="str">
        <f>IF(VW_PREMIO_IV[[#This Row],[EQUIPE]]="Especialidade (ESP)",VLOOKUP(VW_PREMIO_IV[[#This Row],[COBERTURA]],VALORES_IV_ESP[],VW_PREMIO_IV[[#This Row],[Col Valor]],1),"")</f>
        <v/>
      </c>
      <c r="AA228" s="35">
        <f>IF(VW_PREMIO_IV[[#This Row],[EQUIPE]]="Hospitalar (HSP)",VLOOKUP(VW_PREMIO_IV[[#This Row],[COBERTURA]],VALORES_IV_HSP[],VW_PREMIO_IV[[#This Row],[Col Valor]],1),"")</f>
        <v>655.56039999999996</v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-4.0000000001327862E-4</v>
      </c>
    </row>
    <row r="229" spans="1:29" hidden="1" x14ac:dyDescent="0.25">
      <c r="A229" s="6" t="s">
        <v>401</v>
      </c>
      <c r="B229" s="6" t="s">
        <v>346</v>
      </c>
      <c r="C229" s="6" t="s">
        <v>18</v>
      </c>
      <c r="D229" s="6" t="s">
        <v>240</v>
      </c>
      <c r="E229" s="4">
        <v>20</v>
      </c>
      <c r="F229" s="6" t="s">
        <v>222</v>
      </c>
      <c r="G229" s="6" t="s">
        <v>503</v>
      </c>
      <c r="H229" s="4">
        <v>2021</v>
      </c>
      <c r="I229" s="4">
        <v>1</v>
      </c>
      <c r="J229" s="6" t="s">
        <v>493</v>
      </c>
      <c r="K229" s="4">
        <v>3</v>
      </c>
      <c r="L229" s="6" t="s">
        <v>504</v>
      </c>
      <c r="M229" s="6" t="s">
        <v>505</v>
      </c>
      <c r="N229" s="6" t="s">
        <v>496</v>
      </c>
      <c r="O229" s="4">
        <v>3</v>
      </c>
      <c r="P229" s="6" t="s">
        <v>497</v>
      </c>
      <c r="Q229" s="4">
        <v>9</v>
      </c>
      <c r="R229" s="6" t="s">
        <v>506</v>
      </c>
      <c r="S229" s="4" t="b">
        <v>0</v>
      </c>
      <c r="T229" s="60">
        <v>2257954.31</v>
      </c>
      <c r="U229" s="60">
        <v>3713908.4</v>
      </c>
      <c r="V229" s="38">
        <v>1.645</v>
      </c>
      <c r="W229" s="35">
        <v>655.56</v>
      </c>
      <c r="X229" s="42">
        <f>VLOOKUP(VW_PREMIO_IV[[#This Row],[TIPO]],$AL$5:$AM$16,2,0)</f>
        <v>10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655.56039999999996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-4.0000000001327862E-4</v>
      </c>
    </row>
    <row r="230" spans="1:29" hidden="1" x14ac:dyDescent="0.25">
      <c r="A230" s="6" t="s">
        <v>401</v>
      </c>
      <c r="B230" s="6" t="s">
        <v>346</v>
      </c>
      <c r="C230" s="6" t="s">
        <v>19</v>
      </c>
      <c r="D230" s="6" t="s">
        <v>241</v>
      </c>
      <c r="E230" s="4">
        <v>20</v>
      </c>
      <c r="F230" s="6" t="s">
        <v>222</v>
      </c>
      <c r="G230" s="6" t="s">
        <v>503</v>
      </c>
      <c r="H230" s="4">
        <v>2021</v>
      </c>
      <c r="I230" s="4">
        <v>1</v>
      </c>
      <c r="J230" s="6" t="s">
        <v>493</v>
      </c>
      <c r="K230" s="4">
        <v>3</v>
      </c>
      <c r="L230" s="6" t="s">
        <v>504</v>
      </c>
      <c r="M230" s="6" t="s">
        <v>505</v>
      </c>
      <c r="N230" s="6" t="s">
        <v>496</v>
      </c>
      <c r="O230" s="4">
        <v>3</v>
      </c>
      <c r="P230" s="6" t="s">
        <v>497</v>
      </c>
      <c r="Q230" s="4">
        <v>9</v>
      </c>
      <c r="R230" s="6" t="s">
        <v>506</v>
      </c>
      <c r="S230" s="4" t="b">
        <v>0</v>
      </c>
      <c r="T230" s="60">
        <v>2257954.31</v>
      </c>
      <c r="U230" s="60">
        <v>3713908.4</v>
      </c>
      <c r="V230" s="38">
        <v>1.645</v>
      </c>
      <c r="W230" s="35">
        <v>655.56</v>
      </c>
      <c r="X230" s="42">
        <f>VLOOKUP(VW_PREMIO_IV[[#This Row],[TIPO]],$AL$5:$AM$16,2,0)</f>
        <v>10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>
        <f>IF(VW_PREMIO_IV[[#This Row],[EQUIPE]]="Hospitalar (HSP)",VLOOKUP(VW_PREMIO_IV[[#This Row],[COBERTURA]],VALORES_IV_HSP[],VW_PREMIO_IV[[#This Row],[Col Valor]],1),"")</f>
        <v>655.56039999999996</v>
      </c>
      <c r="AB230" s="35" t="str">
        <f>IF(VW_PREMIO_IV[[#This Row],[EQUIPE]]="Misto (EMH)",VLOOKUP(VW_PREMIO_IV[[#This Row],[COBERTURA]],VALORES_IV_EMH[],VW_PREMIO_IV[[#This Row],[Col Valor]],1),"")</f>
        <v/>
      </c>
      <c r="AC230" s="35">
        <f>VW_PREMIO_IV[[#This Row],[PREMIO]]-SUM(VW_PREMIO_IV[[#This Row],[Check Gerente]:[Check EMH]])</f>
        <v>-4.0000000001327862E-4</v>
      </c>
    </row>
    <row r="231" spans="1:29" hidden="1" x14ac:dyDescent="0.25">
      <c r="A231" s="6" t="s">
        <v>401</v>
      </c>
      <c r="B231" s="6" t="s">
        <v>346</v>
      </c>
      <c r="C231" s="6" t="s">
        <v>20</v>
      </c>
      <c r="D231" s="6" t="s">
        <v>242</v>
      </c>
      <c r="E231" s="4">
        <v>20</v>
      </c>
      <c r="F231" s="6" t="s">
        <v>222</v>
      </c>
      <c r="G231" s="6" t="s">
        <v>503</v>
      </c>
      <c r="H231" s="4">
        <v>2021</v>
      </c>
      <c r="I231" s="4">
        <v>1</v>
      </c>
      <c r="J231" s="6" t="s">
        <v>493</v>
      </c>
      <c r="K231" s="4">
        <v>3</v>
      </c>
      <c r="L231" s="6" t="s">
        <v>504</v>
      </c>
      <c r="M231" s="6" t="s">
        <v>505</v>
      </c>
      <c r="N231" s="6" t="s">
        <v>496</v>
      </c>
      <c r="O231" s="4">
        <v>3</v>
      </c>
      <c r="P231" s="6" t="s">
        <v>497</v>
      </c>
      <c r="Q231" s="4">
        <v>9</v>
      </c>
      <c r="R231" s="6" t="s">
        <v>506</v>
      </c>
      <c r="S231" s="4" t="b">
        <v>0</v>
      </c>
      <c r="T231" s="60">
        <v>2257954.31</v>
      </c>
      <c r="U231" s="60">
        <v>3713908.4</v>
      </c>
      <c r="V231" s="38">
        <v>1.645</v>
      </c>
      <c r="W231" s="35">
        <v>655.56</v>
      </c>
      <c r="X231" s="42">
        <f>VLOOKUP(VW_PREMIO_IV[[#This Row],[TIPO]],$AL$5:$AM$16,2,0)</f>
        <v>10</v>
      </c>
      <c r="Y231" s="35" t="str">
        <f>IF(VW_PREMIO_IV[[#This Row],[EQUIPE]]="Gerentes",VLOOKUP(VW_PREMIO_IV[[#This Row],[COBERTURA]],VALORES_IV_GER[],VW_PREMIO_IV[[#This Row],[Col Valor]],1),"")</f>
        <v/>
      </c>
      <c r="Z231" s="35" t="str">
        <f>IF(VW_PREMIO_IV[[#This Row],[EQUIPE]]="Especialidade (ESP)",VLOOKUP(VW_PREMIO_IV[[#This Row],[COBERTURA]],VALORES_IV_ESP[],VW_PREMIO_IV[[#This Row],[Col Valor]],1),"")</f>
        <v/>
      </c>
      <c r="AA231" s="35">
        <f>IF(VW_PREMIO_IV[[#This Row],[EQUIPE]]="Hospitalar (HSP)",VLOOKUP(VW_PREMIO_IV[[#This Row],[COBERTURA]],VALORES_IV_HSP[],VW_PREMIO_IV[[#This Row],[Col Valor]],1),"")</f>
        <v>655.56039999999996</v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-4.0000000001327862E-4</v>
      </c>
    </row>
    <row r="232" spans="1:29" hidden="1" x14ac:dyDescent="0.25">
      <c r="A232" s="6" t="s">
        <v>401</v>
      </c>
      <c r="B232" s="6" t="s">
        <v>346</v>
      </c>
      <c r="C232" s="6" t="s">
        <v>21</v>
      </c>
      <c r="D232" s="6" t="s">
        <v>245</v>
      </c>
      <c r="E232" s="4">
        <v>20</v>
      </c>
      <c r="F232" s="6" t="s">
        <v>222</v>
      </c>
      <c r="G232" s="6" t="s">
        <v>503</v>
      </c>
      <c r="H232" s="4">
        <v>2021</v>
      </c>
      <c r="I232" s="4">
        <v>1</v>
      </c>
      <c r="J232" s="6" t="s">
        <v>493</v>
      </c>
      <c r="K232" s="4">
        <v>3</v>
      </c>
      <c r="L232" s="6" t="s">
        <v>504</v>
      </c>
      <c r="M232" s="6" t="s">
        <v>505</v>
      </c>
      <c r="N232" s="6" t="s">
        <v>496</v>
      </c>
      <c r="O232" s="4">
        <v>3</v>
      </c>
      <c r="P232" s="6" t="s">
        <v>497</v>
      </c>
      <c r="Q232" s="4">
        <v>9</v>
      </c>
      <c r="R232" s="6" t="s">
        <v>506</v>
      </c>
      <c r="S232" s="4" t="b">
        <v>0</v>
      </c>
      <c r="T232" s="60">
        <v>2257954.31</v>
      </c>
      <c r="U232" s="60">
        <v>3713908.4</v>
      </c>
      <c r="V232" s="38">
        <v>1.645</v>
      </c>
      <c r="W232" s="35">
        <v>655.56</v>
      </c>
      <c r="X232" s="42">
        <f>VLOOKUP(VW_PREMIO_IV[[#This Row],[TIPO]],$AL$5:$AM$16,2,0)</f>
        <v>10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655.56039999999996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-4.0000000001327862E-4</v>
      </c>
    </row>
    <row r="233" spans="1:29" hidden="1" x14ac:dyDescent="0.25">
      <c r="A233" s="6" t="s">
        <v>401</v>
      </c>
      <c r="B233" s="6" t="s">
        <v>346</v>
      </c>
      <c r="C233" s="6" t="s">
        <v>32</v>
      </c>
      <c r="D233" s="6" t="s">
        <v>246</v>
      </c>
      <c r="E233" s="4">
        <v>10</v>
      </c>
      <c r="F233" s="6" t="s">
        <v>227</v>
      </c>
      <c r="G233" s="6" t="s">
        <v>503</v>
      </c>
      <c r="H233" s="4">
        <v>2021</v>
      </c>
      <c r="I233" s="4">
        <v>1</v>
      </c>
      <c r="J233" s="6" t="s">
        <v>493</v>
      </c>
      <c r="K233" s="4">
        <v>3</v>
      </c>
      <c r="L233" s="6" t="s">
        <v>504</v>
      </c>
      <c r="M233" s="6" t="s">
        <v>505</v>
      </c>
      <c r="N233" s="6" t="s">
        <v>496</v>
      </c>
      <c r="O233" s="4">
        <v>3</v>
      </c>
      <c r="P233" s="6" t="s">
        <v>497</v>
      </c>
      <c r="Q233" s="4">
        <v>9</v>
      </c>
      <c r="R233" s="6" t="s">
        <v>506</v>
      </c>
      <c r="S233" s="4" t="b">
        <v>0</v>
      </c>
      <c r="T233" s="60">
        <v>2257954.31</v>
      </c>
      <c r="U233" s="60">
        <v>3713908.4</v>
      </c>
      <c r="V233" s="38">
        <v>1.645</v>
      </c>
      <c r="W233" s="35">
        <v>655.56</v>
      </c>
      <c r="X233" s="42">
        <f>VLOOKUP(VW_PREMIO_IV[[#This Row],[TIPO]],$AL$5:$AM$16,2,0)</f>
        <v>10</v>
      </c>
      <c r="Y233" s="35" t="str">
        <f>IF(VW_PREMIO_IV[[#This Row],[EQUIPE]]="Gerentes",VLOOKUP(VW_PREMIO_IV[[#This Row],[COBERTURA]],VALORES_IV_GER[],VW_PREMIO_IV[[#This Row],[Col Valor]],1),"")</f>
        <v/>
      </c>
      <c r="Z233" s="35">
        <f>IF(VW_PREMIO_IV[[#This Row],[EQUIPE]]="Especialidade (ESP)",VLOOKUP(VW_PREMIO_IV[[#This Row],[COBERTURA]],VALORES_IV_ESP[],VW_PREMIO_IV[[#This Row],[Col Valor]],1),"")</f>
        <v>655.56039999999996</v>
      </c>
      <c r="AA233" s="35" t="str">
        <f>IF(VW_PREMIO_IV[[#This Row],[EQUIPE]]="Hospitalar (HSP)",VLOOKUP(VW_PREMIO_IV[[#This Row],[COBERTURA]],VALORES_IV_HSP[],VW_PREMIO_IV[[#This Row],[Col Valor]],1),"")</f>
        <v/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-4.0000000001327862E-4</v>
      </c>
    </row>
    <row r="234" spans="1:29" hidden="1" x14ac:dyDescent="0.25">
      <c r="A234" s="6" t="s">
        <v>401</v>
      </c>
      <c r="B234" s="6" t="s">
        <v>346</v>
      </c>
      <c r="C234" s="6" t="s">
        <v>22</v>
      </c>
      <c r="D234" s="6" t="s">
        <v>281</v>
      </c>
      <c r="E234" s="4">
        <v>20</v>
      </c>
      <c r="F234" s="6" t="s">
        <v>222</v>
      </c>
      <c r="G234" s="6" t="s">
        <v>503</v>
      </c>
      <c r="H234" s="4">
        <v>2021</v>
      </c>
      <c r="I234" s="4">
        <v>1</v>
      </c>
      <c r="J234" s="6" t="s">
        <v>493</v>
      </c>
      <c r="K234" s="4">
        <v>3</v>
      </c>
      <c r="L234" s="6" t="s">
        <v>504</v>
      </c>
      <c r="M234" s="6" t="s">
        <v>505</v>
      </c>
      <c r="N234" s="6" t="s">
        <v>496</v>
      </c>
      <c r="O234" s="4">
        <v>3</v>
      </c>
      <c r="P234" s="6" t="s">
        <v>497</v>
      </c>
      <c r="Q234" s="4">
        <v>9</v>
      </c>
      <c r="R234" s="6" t="s">
        <v>506</v>
      </c>
      <c r="S234" s="4" t="b">
        <v>0</v>
      </c>
      <c r="T234" s="60">
        <v>2257954.31</v>
      </c>
      <c r="U234" s="60">
        <v>3713908.4</v>
      </c>
      <c r="V234" s="38">
        <v>1.645</v>
      </c>
      <c r="W234" s="35">
        <v>655.56</v>
      </c>
      <c r="X234" s="42">
        <f>VLOOKUP(VW_PREMIO_IV[[#This Row],[TIPO]],$AL$5:$AM$16,2,0)</f>
        <v>10</v>
      </c>
      <c r="Y234" s="35" t="str">
        <f>IF(VW_PREMIO_IV[[#This Row],[EQUIPE]]="Gerentes",VLOOKUP(VW_PREMIO_IV[[#This Row],[COBERTURA]],VALORES_IV_GER[],VW_PREMIO_IV[[#This Row],[Col Valor]],1),"")</f>
        <v/>
      </c>
      <c r="Z234" s="35" t="str">
        <f>IF(VW_PREMIO_IV[[#This Row],[EQUIPE]]="Especialidade (ESP)",VLOOKUP(VW_PREMIO_IV[[#This Row],[COBERTURA]],VALORES_IV_ESP[],VW_PREMIO_IV[[#This Row],[Col Valor]],1),"")</f>
        <v/>
      </c>
      <c r="AA234" s="35">
        <f>IF(VW_PREMIO_IV[[#This Row],[EQUIPE]]="Hospitalar (HSP)",VLOOKUP(VW_PREMIO_IV[[#This Row],[COBERTURA]],VALORES_IV_HSP[],VW_PREMIO_IV[[#This Row],[Col Valor]],1),"")</f>
        <v>655.56039999999996</v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-4.0000000001327862E-4</v>
      </c>
    </row>
    <row r="235" spans="1:29" hidden="1" x14ac:dyDescent="0.25">
      <c r="A235" s="6" t="s">
        <v>401</v>
      </c>
      <c r="B235" s="6" t="s">
        <v>346</v>
      </c>
      <c r="C235" s="6" t="s">
        <v>23</v>
      </c>
      <c r="D235" s="6" t="s">
        <v>285</v>
      </c>
      <c r="E235" s="4">
        <v>20</v>
      </c>
      <c r="F235" s="6" t="s">
        <v>222</v>
      </c>
      <c r="G235" s="6" t="s">
        <v>503</v>
      </c>
      <c r="H235" s="4">
        <v>2021</v>
      </c>
      <c r="I235" s="4">
        <v>1</v>
      </c>
      <c r="J235" s="6" t="s">
        <v>493</v>
      </c>
      <c r="K235" s="4">
        <v>3</v>
      </c>
      <c r="L235" s="6" t="s">
        <v>504</v>
      </c>
      <c r="M235" s="6" t="s">
        <v>505</v>
      </c>
      <c r="N235" s="6" t="s">
        <v>496</v>
      </c>
      <c r="O235" s="4">
        <v>3</v>
      </c>
      <c r="P235" s="6" t="s">
        <v>497</v>
      </c>
      <c r="Q235" s="4">
        <v>9</v>
      </c>
      <c r="R235" s="6" t="s">
        <v>506</v>
      </c>
      <c r="S235" s="4" t="b">
        <v>0</v>
      </c>
      <c r="T235" s="60">
        <v>2257954.31</v>
      </c>
      <c r="U235" s="60">
        <v>3713908.4</v>
      </c>
      <c r="V235" s="38">
        <v>1.645</v>
      </c>
      <c r="W235" s="35">
        <v>655.56</v>
      </c>
      <c r="X235" s="42">
        <f>VLOOKUP(VW_PREMIO_IV[[#This Row],[TIPO]],$AL$5:$AM$16,2,0)</f>
        <v>10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>
        <f>IF(VW_PREMIO_IV[[#This Row],[EQUIPE]]="Hospitalar (HSP)",VLOOKUP(VW_PREMIO_IV[[#This Row],[COBERTURA]],VALORES_IV_HSP[],VW_PREMIO_IV[[#This Row],[Col Valor]],1),"")</f>
        <v>655.56039999999996</v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-4.0000000001327862E-4</v>
      </c>
    </row>
    <row r="236" spans="1:29" hidden="1" x14ac:dyDescent="0.25">
      <c r="A236" s="6" t="s">
        <v>401</v>
      </c>
      <c r="B236" s="6" t="s">
        <v>346</v>
      </c>
      <c r="C236" s="6" t="s">
        <v>33</v>
      </c>
      <c r="D236" s="6" t="s">
        <v>321</v>
      </c>
      <c r="E236" s="4">
        <v>10</v>
      </c>
      <c r="F236" s="6" t="s">
        <v>227</v>
      </c>
      <c r="G236" s="6" t="s">
        <v>503</v>
      </c>
      <c r="H236" s="4">
        <v>2021</v>
      </c>
      <c r="I236" s="4">
        <v>1</v>
      </c>
      <c r="J236" s="6" t="s">
        <v>493</v>
      </c>
      <c r="K236" s="4">
        <v>3</v>
      </c>
      <c r="L236" s="6" t="s">
        <v>504</v>
      </c>
      <c r="M236" s="6" t="s">
        <v>505</v>
      </c>
      <c r="N236" s="6" t="s">
        <v>496</v>
      </c>
      <c r="O236" s="4">
        <v>3</v>
      </c>
      <c r="P236" s="6" t="s">
        <v>497</v>
      </c>
      <c r="Q236" s="4">
        <v>9</v>
      </c>
      <c r="R236" s="6" t="s">
        <v>506</v>
      </c>
      <c r="S236" s="4" t="b">
        <v>0</v>
      </c>
      <c r="T236" s="60">
        <v>2257954.31</v>
      </c>
      <c r="U236" s="60">
        <v>3713908.4</v>
      </c>
      <c r="V236" s="38">
        <v>1.645</v>
      </c>
      <c r="W236" s="35">
        <v>655.56</v>
      </c>
      <c r="X236" s="42">
        <f>VLOOKUP(VW_PREMIO_IV[[#This Row],[TIPO]],$AL$5:$AM$16,2,0)</f>
        <v>10</v>
      </c>
      <c r="Y236" s="35" t="str">
        <f>IF(VW_PREMIO_IV[[#This Row],[EQUIPE]]="Gerentes",VLOOKUP(VW_PREMIO_IV[[#This Row],[COBERTURA]],VALORES_IV_GER[],VW_PREMIO_IV[[#This Row],[Col Valor]],1),"")</f>
        <v/>
      </c>
      <c r="Z236" s="35">
        <f>IF(VW_PREMIO_IV[[#This Row],[EQUIPE]]="Especialidade (ESP)",VLOOKUP(VW_PREMIO_IV[[#This Row],[COBERTURA]],VALORES_IV_ESP[],VW_PREMIO_IV[[#This Row],[Col Valor]],1),"")</f>
        <v>655.56039999999996</v>
      </c>
      <c r="AA236" s="35" t="str">
        <f>IF(VW_PREMIO_IV[[#This Row],[EQUIPE]]="Hospitalar (HSP)",VLOOKUP(VW_PREMIO_IV[[#This Row],[COBERTURA]],VALORES_IV_HSP[],VW_PREMIO_IV[[#This Row],[Col Valor]],1),"")</f>
        <v/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-4.0000000001327862E-4</v>
      </c>
    </row>
    <row r="237" spans="1:29" hidden="1" x14ac:dyDescent="0.25">
      <c r="A237" s="6" t="s">
        <v>401</v>
      </c>
      <c r="B237" s="6" t="s">
        <v>346</v>
      </c>
      <c r="C237" s="6" t="s">
        <v>25</v>
      </c>
      <c r="D237" s="6" t="s">
        <v>322</v>
      </c>
      <c r="E237" s="4">
        <v>30</v>
      </c>
      <c r="F237" s="6" t="s">
        <v>229</v>
      </c>
      <c r="G237" s="6" t="s">
        <v>503</v>
      </c>
      <c r="H237" s="4">
        <v>2021</v>
      </c>
      <c r="I237" s="4">
        <v>1</v>
      </c>
      <c r="J237" s="6" t="s">
        <v>493</v>
      </c>
      <c r="K237" s="4">
        <v>3</v>
      </c>
      <c r="L237" s="6" t="s">
        <v>504</v>
      </c>
      <c r="M237" s="6" t="s">
        <v>505</v>
      </c>
      <c r="N237" s="6" t="s">
        <v>496</v>
      </c>
      <c r="O237" s="4">
        <v>3</v>
      </c>
      <c r="P237" s="6" t="s">
        <v>497</v>
      </c>
      <c r="Q237" s="4">
        <v>9</v>
      </c>
      <c r="R237" s="6" t="s">
        <v>506</v>
      </c>
      <c r="S237" s="4" t="b">
        <v>0</v>
      </c>
      <c r="T237" s="60">
        <v>2257954.31</v>
      </c>
      <c r="U237" s="60">
        <v>3713908.4</v>
      </c>
      <c r="V237" s="38">
        <v>1.645</v>
      </c>
      <c r="W237" s="35">
        <v>655.56</v>
      </c>
      <c r="X237" s="42">
        <f>VLOOKUP(VW_PREMIO_IV[[#This Row],[TIPO]],$AL$5:$AM$16,2,0)</f>
        <v>10</v>
      </c>
      <c r="Y237" s="35" t="str">
        <f>IF(VW_PREMIO_IV[[#This Row],[EQUIPE]]="Gerentes",VLOOKUP(VW_PREMIO_IV[[#This Row],[COBERTURA]],VALORES_IV_GER[],VW_PREMIO_IV[[#This Row],[Col Valor]],1),"")</f>
        <v/>
      </c>
      <c r="Z237" s="35" t="str">
        <f>IF(VW_PREMIO_IV[[#This Row],[EQUIPE]]="Especialidade (ESP)",VLOOKUP(VW_PREMIO_IV[[#This Row],[COBERTURA]],VALORES_IV_ESP[],VW_PREMIO_IV[[#This Row],[Col Valor]],1),"")</f>
        <v/>
      </c>
      <c r="AA237" s="35" t="str">
        <f>IF(VW_PREMIO_IV[[#This Row],[EQUIPE]]="Hospitalar (HSP)",VLOOKUP(VW_PREMIO_IV[[#This Row],[COBERTURA]],VALORES_IV_HSP[],VW_PREMIO_IV[[#This Row],[Col Valor]],1),"")</f>
        <v/>
      </c>
      <c r="AB237" s="35">
        <f>IF(VW_PREMIO_IV[[#This Row],[EQUIPE]]="Misto (EMH)",VLOOKUP(VW_PREMIO_IV[[#This Row],[COBERTURA]],VALORES_IV_EMH[],VW_PREMIO_IV[[#This Row],[Col Valor]],1),"")</f>
        <v>655.56039999999996</v>
      </c>
      <c r="AC237" s="35">
        <f>VW_PREMIO_IV[[#This Row],[PREMIO]]-SUM(VW_PREMIO_IV[[#This Row],[Check Gerente]:[Check EMH]])</f>
        <v>-4.0000000001327862E-4</v>
      </c>
    </row>
    <row r="238" spans="1:29" hidden="1" x14ac:dyDescent="0.25">
      <c r="A238" s="6" t="s">
        <v>401</v>
      </c>
      <c r="B238" s="6" t="s">
        <v>347</v>
      </c>
      <c r="C238" s="6" t="s">
        <v>9</v>
      </c>
      <c r="D238" s="6" t="s">
        <v>220</v>
      </c>
      <c r="E238" s="4">
        <v>20</v>
      </c>
      <c r="F238" s="6" t="s">
        <v>222</v>
      </c>
      <c r="G238" s="6" t="s">
        <v>499</v>
      </c>
      <c r="H238" s="4">
        <v>2021</v>
      </c>
      <c r="I238" s="4">
        <v>1</v>
      </c>
      <c r="J238" s="6" t="s">
        <v>493</v>
      </c>
      <c r="K238" s="4">
        <v>2</v>
      </c>
      <c r="L238" s="6" t="s">
        <v>500</v>
      </c>
      <c r="M238" s="6" t="s">
        <v>501</v>
      </c>
      <c r="N238" s="6" t="s">
        <v>496</v>
      </c>
      <c r="O238" s="4">
        <v>3</v>
      </c>
      <c r="P238" s="6" t="s">
        <v>497</v>
      </c>
      <c r="Q238" s="4">
        <v>8</v>
      </c>
      <c r="R238" s="6" t="s">
        <v>502</v>
      </c>
      <c r="S238" s="4" t="b">
        <v>0</v>
      </c>
      <c r="T238" s="60">
        <v>14857991.539999999</v>
      </c>
      <c r="U238" s="60">
        <v>13933884.869999999</v>
      </c>
      <c r="V238" s="38">
        <v>0.93799999999999994</v>
      </c>
      <c r="W238" s="35">
        <v>264.57</v>
      </c>
      <c r="X238" s="42">
        <f>VLOOKUP(VW_PREMIO_IV[[#This Row],[TIPO]],$AL$5:$AM$16,2,0)</f>
        <v>11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264.57389999999998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-3.899999999987358E-3</v>
      </c>
    </row>
    <row r="239" spans="1:29" hidden="1" x14ac:dyDescent="0.25">
      <c r="A239" s="6" t="s">
        <v>401</v>
      </c>
      <c r="B239" s="6" t="s">
        <v>347</v>
      </c>
      <c r="C239" s="6" t="s">
        <v>11</v>
      </c>
      <c r="D239" s="6" t="s">
        <v>223</v>
      </c>
      <c r="E239" s="4">
        <v>20</v>
      </c>
      <c r="F239" s="6" t="s">
        <v>222</v>
      </c>
      <c r="G239" s="6" t="s">
        <v>499</v>
      </c>
      <c r="H239" s="4">
        <v>2021</v>
      </c>
      <c r="I239" s="4">
        <v>1</v>
      </c>
      <c r="J239" s="6" t="s">
        <v>493</v>
      </c>
      <c r="K239" s="4">
        <v>2</v>
      </c>
      <c r="L239" s="6" t="s">
        <v>500</v>
      </c>
      <c r="M239" s="6" t="s">
        <v>501</v>
      </c>
      <c r="N239" s="6" t="s">
        <v>496</v>
      </c>
      <c r="O239" s="4">
        <v>3</v>
      </c>
      <c r="P239" s="6" t="s">
        <v>497</v>
      </c>
      <c r="Q239" s="4">
        <v>8</v>
      </c>
      <c r="R239" s="6" t="s">
        <v>502</v>
      </c>
      <c r="S239" s="4" t="b">
        <v>0</v>
      </c>
      <c r="T239" s="60">
        <v>14857991.539999999</v>
      </c>
      <c r="U239" s="60">
        <v>13933884.869999999</v>
      </c>
      <c r="V239" s="38">
        <v>0.93799999999999994</v>
      </c>
      <c r="W239" s="35">
        <v>264.57</v>
      </c>
      <c r="X239" s="42">
        <f>VLOOKUP(VW_PREMIO_IV[[#This Row],[TIPO]],$AL$5:$AM$16,2,0)</f>
        <v>11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>
        <f>IF(VW_PREMIO_IV[[#This Row],[EQUIPE]]="Hospitalar (HSP)",VLOOKUP(VW_PREMIO_IV[[#This Row],[COBERTURA]],VALORES_IV_HSP[],VW_PREMIO_IV[[#This Row],[Col Valor]],1),"")</f>
        <v>264.57389999999998</v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-3.899999999987358E-3</v>
      </c>
    </row>
    <row r="240" spans="1:29" hidden="1" x14ac:dyDescent="0.25">
      <c r="A240" s="6" t="s">
        <v>401</v>
      </c>
      <c r="B240" s="6" t="s">
        <v>347</v>
      </c>
      <c r="C240" s="6" t="s">
        <v>13</v>
      </c>
      <c r="D240" s="6" t="s">
        <v>225</v>
      </c>
      <c r="E240" s="4">
        <v>20</v>
      </c>
      <c r="F240" s="6" t="s">
        <v>222</v>
      </c>
      <c r="G240" s="6" t="s">
        <v>499</v>
      </c>
      <c r="H240" s="4">
        <v>2021</v>
      </c>
      <c r="I240" s="4">
        <v>1</v>
      </c>
      <c r="J240" s="6" t="s">
        <v>493</v>
      </c>
      <c r="K240" s="4">
        <v>2</v>
      </c>
      <c r="L240" s="6" t="s">
        <v>500</v>
      </c>
      <c r="M240" s="6" t="s">
        <v>501</v>
      </c>
      <c r="N240" s="6" t="s">
        <v>496</v>
      </c>
      <c r="O240" s="4">
        <v>3</v>
      </c>
      <c r="P240" s="6" t="s">
        <v>497</v>
      </c>
      <c r="Q240" s="4">
        <v>8</v>
      </c>
      <c r="R240" s="6" t="s">
        <v>502</v>
      </c>
      <c r="S240" s="4" t="b">
        <v>0</v>
      </c>
      <c r="T240" s="60">
        <v>14857991.539999999</v>
      </c>
      <c r="U240" s="60">
        <v>13933884.869999999</v>
      </c>
      <c r="V240" s="38">
        <v>0.93799999999999994</v>
      </c>
      <c r="W240" s="35">
        <v>264.57</v>
      </c>
      <c r="X240" s="42">
        <f>VLOOKUP(VW_PREMIO_IV[[#This Row],[TIPO]],$AL$5:$AM$16,2,0)</f>
        <v>11</v>
      </c>
      <c r="Y240" s="35" t="str">
        <f>IF(VW_PREMIO_IV[[#This Row],[EQUIPE]]="Gerentes",VLOOKUP(VW_PREMIO_IV[[#This Row],[COBERTURA]],VALORES_IV_GER[],VW_PREMIO_IV[[#This Row],[Col Valor]],1),"")</f>
        <v/>
      </c>
      <c r="Z240" s="35" t="str">
        <f>IF(VW_PREMIO_IV[[#This Row],[EQUIPE]]="Especialidade (ESP)",VLOOKUP(VW_PREMIO_IV[[#This Row],[COBERTURA]],VALORES_IV_ESP[],VW_PREMIO_IV[[#This Row],[Col Valor]],1),"")</f>
        <v/>
      </c>
      <c r="AA240" s="35">
        <f>IF(VW_PREMIO_IV[[#This Row],[EQUIPE]]="Hospitalar (HSP)",VLOOKUP(VW_PREMIO_IV[[#This Row],[COBERTURA]],VALORES_IV_HSP[],VW_PREMIO_IV[[#This Row],[Col Valor]],1),"")</f>
        <v>264.57389999999998</v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-3.899999999987358E-3</v>
      </c>
    </row>
    <row r="241" spans="1:29" hidden="1" x14ac:dyDescent="0.25">
      <c r="A241" s="6" t="s">
        <v>401</v>
      </c>
      <c r="B241" s="6" t="s">
        <v>347</v>
      </c>
      <c r="C241" s="6" t="s">
        <v>28</v>
      </c>
      <c r="D241" s="6" t="s">
        <v>226</v>
      </c>
      <c r="E241" s="4">
        <v>10</v>
      </c>
      <c r="F241" s="6" t="s">
        <v>227</v>
      </c>
      <c r="G241" s="6" t="s">
        <v>499</v>
      </c>
      <c r="H241" s="4">
        <v>2021</v>
      </c>
      <c r="I241" s="4">
        <v>1</v>
      </c>
      <c r="J241" s="6" t="s">
        <v>493</v>
      </c>
      <c r="K241" s="4">
        <v>2</v>
      </c>
      <c r="L241" s="6" t="s">
        <v>500</v>
      </c>
      <c r="M241" s="6" t="s">
        <v>501</v>
      </c>
      <c r="N241" s="6" t="s">
        <v>496</v>
      </c>
      <c r="O241" s="4">
        <v>3</v>
      </c>
      <c r="P241" s="6" t="s">
        <v>497</v>
      </c>
      <c r="Q241" s="4">
        <v>8</v>
      </c>
      <c r="R241" s="6" t="s">
        <v>502</v>
      </c>
      <c r="S241" s="4" t="b">
        <v>0</v>
      </c>
      <c r="T241" s="60">
        <v>14857991.539999999</v>
      </c>
      <c r="U241" s="60">
        <v>13933884.869999999</v>
      </c>
      <c r="V241" s="38">
        <v>0.93799999999999994</v>
      </c>
      <c r="W241" s="35">
        <v>264.57</v>
      </c>
      <c r="X241" s="42">
        <f>VLOOKUP(VW_PREMIO_IV[[#This Row],[TIPO]],$AL$5:$AM$16,2,0)</f>
        <v>11</v>
      </c>
      <c r="Y241" s="35" t="str">
        <f>IF(VW_PREMIO_IV[[#This Row],[EQUIPE]]="Gerentes",VLOOKUP(VW_PREMIO_IV[[#This Row],[COBERTURA]],VALORES_IV_GER[],VW_PREMIO_IV[[#This Row],[Col Valor]],1),"")</f>
        <v/>
      </c>
      <c r="Z241" s="35">
        <f>IF(VW_PREMIO_IV[[#This Row],[EQUIPE]]="Especialidade (ESP)",VLOOKUP(VW_PREMIO_IV[[#This Row],[COBERTURA]],VALORES_IV_ESP[],VW_PREMIO_IV[[#This Row],[Col Valor]],1),"")</f>
        <v>264.57389999999998</v>
      </c>
      <c r="AA241" s="35" t="str">
        <f>IF(VW_PREMIO_IV[[#This Row],[EQUIPE]]="Hospitalar (HSP)",VLOOKUP(VW_PREMIO_IV[[#This Row],[COBERTURA]],VALORES_IV_HSP[],VW_PREMIO_IV[[#This Row],[Col Valor]],1),"")</f>
        <v/>
      </c>
      <c r="AB241" s="35" t="str">
        <f>IF(VW_PREMIO_IV[[#This Row],[EQUIPE]]="Misto (EMH)",VLOOKUP(VW_PREMIO_IV[[#This Row],[COBERTURA]],VALORES_IV_EMH[],VW_PREMIO_IV[[#This Row],[Col Valor]],1),"")</f>
        <v/>
      </c>
      <c r="AC241" s="35">
        <f>VW_PREMIO_IV[[#This Row],[PREMIO]]-SUM(VW_PREMIO_IV[[#This Row],[Check Gerente]:[Check EMH]])</f>
        <v>-3.899999999987358E-3</v>
      </c>
    </row>
    <row r="242" spans="1:29" hidden="1" x14ac:dyDescent="0.25">
      <c r="A242" s="6" t="s">
        <v>401</v>
      </c>
      <c r="B242" s="6" t="s">
        <v>347</v>
      </c>
      <c r="C242" s="6" t="s">
        <v>29</v>
      </c>
      <c r="D242" s="6" t="s">
        <v>228</v>
      </c>
      <c r="E242" s="4">
        <v>30</v>
      </c>
      <c r="F242" s="6" t="s">
        <v>229</v>
      </c>
      <c r="G242" s="6" t="s">
        <v>499</v>
      </c>
      <c r="H242" s="4">
        <v>2021</v>
      </c>
      <c r="I242" s="4">
        <v>1</v>
      </c>
      <c r="J242" s="6" t="s">
        <v>493</v>
      </c>
      <c r="K242" s="4">
        <v>2</v>
      </c>
      <c r="L242" s="6" t="s">
        <v>500</v>
      </c>
      <c r="M242" s="6" t="s">
        <v>501</v>
      </c>
      <c r="N242" s="6" t="s">
        <v>496</v>
      </c>
      <c r="O242" s="4">
        <v>3</v>
      </c>
      <c r="P242" s="6" t="s">
        <v>497</v>
      </c>
      <c r="Q242" s="4">
        <v>8</v>
      </c>
      <c r="R242" s="6" t="s">
        <v>502</v>
      </c>
      <c r="S242" s="4" t="b">
        <v>0</v>
      </c>
      <c r="T242" s="60">
        <v>14857991.539999999</v>
      </c>
      <c r="U242" s="60">
        <v>13933884.869999999</v>
      </c>
      <c r="V242" s="38">
        <v>0.93799999999999994</v>
      </c>
      <c r="W242" s="35">
        <v>264.57</v>
      </c>
      <c r="X242" s="42">
        <f>VLOOKUP(VW_PREMIO_IV[[#This Row],[TIPO]],$AL$5:$AM$16,2,0)</f>
        <v>11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 t="str">
        <f>IF(VW_PREMIO_IV[[#This Row],[EQUIPE]]="Hospitalar (HSP)",VLOOKUP(VW_PREMIO_IV[[#This Row],[COBERTURA]],VALORES_IV_HSP[],VW_PREMIO_IV[[#This Row],[Col Valor]],1),"")</f>
        <v/>
      </c>
      <c r="AB242" s="35">
        <f>IF(VW_PREMIO_IV[[#This Row],[EQUIPE]]="Misto (EMH)",VLOOKUP(VW_PREMIO_IV[[#This Row],[COBERTURA]],VALORES_IV_EMH[],VW_PREMIO_IV[[#This Row],[Col Valor]],1),"")</f>
        <v>264.57389999999998</v>
      </c>
      <c r="AC242" s="35">
        <f>VW_PREMIO_IV[[#This Row],[PREMIO]]-SUM(VW_PREMIO_IV[[#This Row],[Check Gerente]:[Check EMH]])</f>
        <v>-3.899999999987358E-3</v>
      </c>
    </row>
    <row r="243" spans="1:29" hidden="1" x14ac:dyDescent="0.25">
      <c r="A243" s="6" t="s">
        <v>401</v>
      </c>
      <c r="B243" s="6" t="s">
        <v>347</v>
      </c>
      <c r="C243" s="6" t="s">
        <v>30</v>
      </c>
      <c r="D243" s="6" t="s">
        <v>234</v>
      </c>
      <c r="E243" s="4">
        <v>10</v>
      </c>
      <c r="F243" s="6" t="s">
        <v>227</v>
      </c>
      <c r="G243" s="6" t="s">
        <v>499</v>
      </c>
      <c r="H243" s="4">
        <v>2021</v>
      </c>
      <c r="I243" s="4">
        <v>1</v>
      </c>
      <c r="J243" s="6" t="s">
        <v>493</v>
      </c>
      <c r="K243" s="4">
        <v>2</v>
      </c>
      <c r="L243" s="6" t="s">
        <v>500</v>
      </c>
      <c r="M243" s="6" t="s">
        <v>501</v>
      </c>
      <c r="N243" s="6" t="s">
        <v>496</v>
      </c>
      <c r="O243" s="4">
        <v>3</v>
      </c>
      <c r="P243" s="6" t="s">
        <v>497</v>
      </c>
      <c r="Q243" s="4">
        <v>8</v>
      </c>
      <c r="R243" s="6" t="s">
        <v>502</v>
      </c>
      <c r="S243" s="4" t="b">
        <v>0</v>
      </c>
      <c r="T243" s="60">
        <v>14857991.539999999</v>
      </c>
      <c r="U243" s="60">
        <v>13933884.869999999</v>
      </c>
      <c r="V243" s="38">
        <v>0.93799999999999994</v>
      </c>
      <c r="W243" s="35">
        <v>264.57</v>
      </c>
      <c r="X243" s="42">
        <f>VLOOKUP(VW_PREMIO_IV[[#This Row],[TIPO]],$AL$5:$AM$16,2,0)</f>
        <v>11</v>
      </c>
      <c r="Y243" s="35" t="str">
        <f>IF(VW_PREMIO_IV[[#This Row],[EQUIPE]]="Gerentes",VLOOKUP(VW_PREMIO_IV[[#This Row],[COBERTURA]],VALORES_IV_GER[],VW_PREMIO_IV[[#This Row],[Col Valor]],1),"")</f>
        <v/>
      </c>
      <c r="Z243" s="35">
        <f>IF(VW_PREMIO_IV[[#This Row],[EQUIPE]]="Especialidade (ESP)",VLOOKUP(VW_PREMIO_IV[[#This Row],[COBERTURA]],VALORES_IV_ESP[],VW_PREMIO_IV[[#This Row],[Col Valor]],1),"")</f>
        <v>264.57389999999998</v>
      </c>
      <c r="AA243" s="35" t="str">
        <f>IF(VW_PREMIO_IV[[#This Row],[EQUIPE]]="Hospitalar (HSP)",VLOOKUP(VW_PREMIO_IV[[#This Row],[COBERTURA]],VALORES_IV_HSP[],VW_PREMIO_IV[[#This Row],[Col Valor]],1),"")</f>
        <v/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-3.899999999987358E-3</v>
      </c>
    </row>
    <row r="244" spans="1:29" hidden="1" x14ac:dyDescent="0.25">
      <c r="A244" s="6" t="s">
        <v>401</v>
      </c>
      <c r="B244" s="6" t="s">
        <v>347</v>
      </c>
      <c r="C244" s="6" t="s">
        <v>14</v>
      </c>
      <c r="D244" s="6" t="s">
        <v>235</v>
      </c>
      <c r="E244" s="4">
        <v>20</v>
      </c>
      <c r="F244" s="6" t="s">
        <v>222</v>
      </c>
      <c r="G244" s="6" t="s">
        <v>499</v>
      </c>
      <c r="H244" s="4">
        <v>2021</v>
      </c>
      <c r="I244" s="4">
        <v>1</v>
      </c>
      <c r="J244" s="6" t="s">
        <v>493</v>
      </c>
      <c r="K244" s="4">
        <v>2</v>
      </c>
      <c r="L244" s="6" t="s">
        <v>500</v>
      </c>
      <c r="M244" s="6" t="s">
        <v>501</v>
      </c>
      <c r="N244" s="6" t="s">
        <v>496</v>
      </c>
      <c r="O244" s="4">
        <v>3</v>
      </c>
      <c r="P244" s="6" t="s">
        <v>497</v>
      </c>
      <c r="Q244" s="4">
        <v>8</v>
      </c>
      <c r="R244" s="6" t="s">
        <v>502</v>
      </c>
      <c r="S244" s="4" t="b">
        <v>0</v>
      </c>
      <c r="T244" s="60">
        <v>14857991.539999999</v>
      </c>
      <c r="U244" s="60">
        <v>13933884.869999999</v>
      </c>
      <c r="V244" s="38">
        <v>0.93799999999999994</v>
      </c>
      <c r="W244" s="35">
        <v>264.57</v>
      </c>
      <c r="X244" s="42">
        <f>VLOOKUP(VW_PREMIO_IV[[#This Row],[TIPO]],$AL$5:$AM$16,2,0)</f>
        <v>11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264.57389999999998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-3.899999999987358E-3</v>
      </c>
    </row>
    <row r="245" spans="1:29" hidden="1" x14ac:dyDescent="0.25">
      <c r="A245" s="6" t="s">
        <v>401</v>
      </c>
      <c r="B245" s="6" t="s">
        <v>347</v>
      </c>
      <c r="C245" s="6" t="s">
        <v>15</v>
      </c>
      <c r="D245" s="6" t="s">
        <v>236</v>
      </c>
      <c r="E245" s="4">
        <v>30</v>
      </c>
      <c r="F245" s="6" t="s">
        <v>229</v>
      </c>
      <c r="G245" s="6" t="s">
        <v>499</v>
      </c>
      <c r="H245" s="4">
        <v>2021</v>
      </c>
      <c r="I245" s="4">
        <v>1</v>
      </c>
      <c r="J245" s="6" t="s">
        <v>493</v>
      </c>
      <c r="K245" s="4">
        <v>2</v>
      </c>
      <c r="L245" s="6" t="s">
        <v>500</v>
      </c>
      <c r="M245" s="6" t="s">
        <v>501</v>
      </c>
      <c r="N245" s="6" t="s">
        <v>496</v>
      </c>
      <c r="O245" s="4">
        <v>3</v>
      </c>
      <c r="P245" s="6" t="s">
        <v>497</v>
      </c>
      <c r="Q245" s="4">
        <v>8</v>
      </c>
      <c r="R245" s="6" t="s">
        <v>502</v>
      </c>
      <c r="S245" s="4" t="b">
        <v>0</v>
      </c>
      <c r="T245" s="60">
        <v>14857991.539999999</v>
      </c>
      <c r="U245" s="60">
        <v>13933884.869999999</v>
      </c>
      <c r="V245" s="38">
        <v>0.93799999999999994</v>
      </c>
      <c r="W245" s="35">
        <v>264.57</v>
      </c>
      <c r="X245" s="42">
        <f>VLOOKUP(VW_PREMIO_IV[[#This Row],[TIPO]],$AL$5:$AM$16,2,0)</f>
        <v>11</v>
      </c>
      <c r="Y245" s="35" t="str">
        <f>IF(VW_PREMIO_IV[[#This Row],[EQUIPE]]="Gerentes",VLOOKUP(VW_PREMIO_IV[[#This Row],[COBERTURA]],VALORES_IV_GER[],VW_PREMIO_IV[[#This Row],[Col Valor]],1),"")</f>
        <v/>
      </c>
      <c r="Z245" s="35" t="str">
        <f>IF(VW_PREMIO_IV[[#This Row],[EQUIPE]]="Especialidade (ESP)",VLOOKUP(VW_PREMIO_IV[[#This Row],[COBERTURA]],VALORES_IV_ESP[],VW_PREMIO_IV[[#This Row],[Col Valor]],1),"")</f>
        <v/>
      </c>
      <c r="AA245" s="35" t="str">
        <f>IF(VW_PREMIO_IV[[#This Row],[EQUIPE]]="Hospitalar (HSP)",VLOOKUP(VW_PREMIO_IV[[#This Row],[COBERTURA]],VALORES_IV_HSP[],VW_PREMIO_IV[[#This Row],[Col Valor]],1),"")</f>
        <v/>
      </c>
      <c r="AB245" s="35">
        <f>IF(VW_PREMIO_IV[[#This Row],[EQUIPE]]="Misto (EMH)",VLOOKUP(VW_PREMIO_IV[[#This Row],[COBERTURA]],VALORES_IV_EMH[],VW_PREMIO_IV[[#This Row],[Col Valor]],1),"")</f>
        <v>264.57389999999998</v>
      </c>
      <c r="AC245" s="35">
        <f>VW_PREMIO_IV[[#This Row],[PREMIO]]-SUM(VW_PREMIO_IV[[#This Row],[Check Gerente]:[Check EMH]])</f>
        <v>-3.899999999987358E-3</v>
      </c>
    </row>
    <row r="246" spans="1:29" hidden="1" x14ac:dyDescent="0.25">
      <c r="A246" s="6" t="s">
        <v>401</v>
      </c>
      <c r="B246" s="6" t="s">
        <v>347</v>
      </c>
      <c r="C246" s="6" t="s">
        <v>31</v>
      </c>
      <c r="D246" s="6" t="s">
        <v>237</v>
      </c>
      <c r="E246" s="4">
        <v>10</v>
      </c>
      <c r="F246" s="6" t="s">
        <v>227</v>
      </c>
      <c r="G246" s="6" t="s">
        <v>499</v>
      </c>
      <c r="H246" s="4">
        <v>2021</v>
      </c>
      <c r="I246" s="4">
        <v>1</v>
      </c>
      <c r="J246" s="6" t="s">
        <v>493</v>
      </c>
      <c r="K246" s="4">
        <v>2</v>
      </c>
      <c r="L246" s="6" t="s">
        <v>500</v>
      </c>
      <c r="M246" s="6" t="s">
        <v>501</v>
      </c>
      <c r="N246" s="6" t="s">
        <v>496</v>
      </c>
      <c r="O246" s="4">
        <v>3</v>
      </c>
      <c r="P246" s="6" t="s">
        <v>497</v>
      </c>
      <c r="Q246" s="4">
        <v>8</v>
      </c>
      <c r="R246" s="6" t="s">
        <v>502</v>
      </c>
      <c r="S246" s="4" t="b">
        <v>0</v>
      </c>
      <c r="T246" s="60">
        <v>14857991.539999999</v>
      </c>
      <c r="U246" s="60">
        <v>13933884.869999999</v>
      </c>
      <c r="V246" s="38">
        <v>0.93799999999999994</v>
      </c>
      <c r="W246" s="35">
        <v>264.57</v>
      </c>
      <c r="X246" s="42">
        <f>VLOOKUP(VW_PREMIO_IV[[#This Row],[TIPO]],$AL$5:$AM$16,2,0)</f>
        <v>11</v>
      </c>
      <c r="Y246" s="35" t="str">
        <f>IF(VW_PREMIO_IV[[#This Row],[EQUIPE]]="Gerentes",VLOOKUP(VW_PREMIO_IV[[#This Row],[COBERTURA]],VALORES_IV_GER[],VW_PREMIO_IV[[#This Row],[Col Valor]],1),"")</f>
        <v/>
      </c>
      <c r="Z246" s="35">
        <f>IF(VW_PREMIO_IV[[#This Row],[EQUIPE]]="Especialidade (ESP)",VLOOKUP(VW_PREMIO_IV[[#This Row],[COBERTURA]],VALORES_IV_ESP[],VW_PREMIO_IV[[#This Row],[Col Valor]],1),"")</f>
        <v>264.57389999999998</v>
      </c>
      <c r="AA246" s="35" t="str">
        <f>IF(VW_PREMIO_IV[[#This Row],[EQUIPE]]="Hospitalar (HSP)",VLOOKUP(VW_PREMIO_IV[[#This Row],[COBERTURA]],VALORES_IV_HSP[],VW_PREMIO_IV[[#This Row],[Col Valor]],1),"")</f>
        <v/>
      </c>
      <c r="AB246" s="35" t="str">
        <f>IF(VW_PREMIO_IV[[#This Row],[EQUIPE]]="Misto (EMH)",VLOOKUP(VW_PREMIO_IV[[#This Row],[COBERTURA]],VALORES_IV_EMH[],VW_PREMIO_IV[[#This Row],[Col Valor]],1),"")</f>
        <v/>
      </c>
      <c r="AC246" s="35">
        <f>VW_PREMIO_IV[[#This Row],[PREMIO]]-SUM(VW_PREMIO_IV[[#This Row],[Check Gerente]:[Check EMH]])</f>
        <v>-3.899999999987358E-3</v>
      </c>
    </row>
    <row r="247" spans="1:29" hidden="1" x14ac:dyDescent="0.25">
      <c r="A247" s="6" t="s">
        <v>401</v>
      </c>
      <c r="B247" s="6" t="s">
        <v>347</v>
      </c>
      <c r="C247" s="6" t="s">
        <v>16</v>
      </c>
      <c r="D247" s="6" t="s">
        <v>238</v>
      </c>
      <c r="E247" s="4">
        <v>20</v>
      </c>
      <c r="F247" s="6" t="s">
        <v>222</v>
      </c>
      <c r="G247" s="6" t="s">
        <v>499</v>
      </c>
      <c r="H247" s="4">
        <v>2021</v>
      </c>
      <c r="I247" s="4">
        <v>1</v>
      </c>
      <c r="J247" s="6" t="s">
        <v>493</v>
      </c>
      <c r="K247" s="4">
        <v>2</v>
      </c>
      <c r="L247" s="6" t="s">
        <v>500</v>
      </c>
      <c r="M247" s="6" t="s">
        <v>501</v>
      </c>
      <c r="N247" s="6" t="s">
        <v>496</v>
      </c>
      <c r="O247" s="4">
        <v>3</v>
      </c>
      <c r="P247" s="6" t="s">
        <v>497</v>
      </c>
      <c r="Q247" s="4">
        <v>8</v>
      </c>
      <c r="R247" s="6" t="s">
        <v>502</v>
      </c>
      <c r="S247" s="4" t="b">
        <v>0</v>
      </c>
      <c r="T247" s="60">
        <v>14857991.539999999</v>
      </c>
      <c r="U247" s="60">
        <v>13933884.869999999</v>
      </c>
      <c r="V247" s="38">
        <v>0.93799999999999994</v>
      </c>
      <c r="W247" s="35">
        <v>264.57</v>
      </c>
      <c r="X247" s="42">
        <f>VLOOKUP(VW_PREMIO_IV[[#This Row],[TIPO]],$AL$5:$AM$16,2,0)</f>
        <v>11</v>
      </c>
      <c r="Y247" s="35" t="str">
        <f>IF(VW_PREMIO_IV[[#This Row],[EQUIPE]]="Gerentes",VLOOKUP(VW_PREMIO_IV[[#This Row],[COBERTURA]],VALORES_IV_GER[],VW_PREMIO_IV[[#This Row],[Col Valor]],1),"")</f>
        <v/>
      </c>
      <c r="Z247" s="35" t="str">
        <f>IF(VW_PREMIO_IV[[#This Row],[EQUIPE]]="Especialidade (ESP)",VLOOKUP(VW_PREMIO_IV[[#This Row],[COBERTURA]],VALORES_IV_ESP[],VW_PREMIO_IV[[#This Row],[Col Valor]],1),"")</f>
        <v/>
      </c>
      <c r="AA247" s="35">
        <f>IF(VW_PREMIO_IV[[#This Row],[EQUIPE]]="Hospitalar (HSP)",VLOOKUP(VW_PREMIO_IV[[#This Row],[COBERTURA]],VALORES_IV_HSP[],VW_PREMIO_IV[[#This Row],[Col Valor]],1),"")</f>
        <v>264.57389999999998</v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-3.899999999987358E-3</v>
      </c>
    </row>
    <row r="248" spans="1:29" hidden="1" x14ac:dyDescent="0.25">
      <c r="A248" s="6" t="s">
        <v>401</v>
      </c>
      <c r="B248" s="6" t="s">
        <v>347</v>
      </c>
      <c r="C248" s="6" t="s">
        <v>18</v>
      </c>
      <c r="D248" s="6" t="s">
        <v>240</v>
      </c>
      <c r="E248" s="4">
        <v>20</v>
      </c>
      <c r="F248" s="6" t="s">
        <v>222</v>
      </c>
      <c r="G248" s="6" t="s">
        <v>499</v>
      </c>
      <c r="H248" s="4">
        <v>2021</v>
      </c>
      <c r="I248" s="4">
        <v>1</v>
      </c>
      <c r="J248" s="6" t="s">
        <v>493</v>
      </c>
      <c r="K248" s="4">
        <v>2</v>
      </c>
      <c r="L248" s="6" t="s">
        <v>500</v>
      </c>
      <c r="M248" s="6" t="s">
        <v>501</v>
      </c>
      <c r="N248" s="6" t="s">
        <v>496</v>
      </c>
      <c r="O248" s="4">
        <v>3</v>
      </c>
      <c r="P248" s="6" t="s">
        <v>497</v>
      </c>
      <c r="Q248" s="4">
        <v>8</v>
      </c>
      <c r="R248" s="6" t="s">
        <v>502</v>
      </c>
      <c r="S248" s="4" t="b">
        <v>0</v>
      </c>
      <c r="T248" s="60">
        <v>14857991.539999999</v>
      </c>
      <c r="U248" s="60">
        <v>13933884.869999999</v>
      </c>
      <c r="V248" s="38">
        <v>0.93799999999999994</v>
      </c>
      <c r="W248" s="35">
        <v>264.57</v>
      </c>
      <c r="X248" s="42">
        <f>VLOOKUP(VW_PREMIO_IV[[#This Row],[TIPO]],$AL$5:$AM$16,2,0)</f>
        <v>11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264.57389999999998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-3.899999999987358E-3</v>
      </c>
    </row>
    <row r="249" spans="1:29" hidden="1" x14ac:dyDescent="0.25">
      <c r="A249" s="6" t="s">
        <v>401</v>
      </c>
      <c r="B249" s="6" t="s">
        <v>347</v>
      </c>
      <c r="C249" s="6" t="s">
        <v>19</v>
      </c>
      <c r="D249" s="6" t="s">
        <v>241</v>
      </c>
      <c r="E249" s="4">
        <v>20</v>
      </c>
      <c r="F249" s="6" t="s">
        <v>222</v>
      </c>
      <c r="G249" s="6" t="s">
        <v>499</v>
      </c>
      <c r="H249" s="4">
        <v>2021</v>
      </c>
      <c r="I249" s="4">
        <v>1</v>
      </c>
      <c r="J249" s="6" t="s">
        <v>493</v>
      </c>
      <c r="K249" s="4">
        <v>2</v>
      </c>
      <c r="L249" s="6" t="s">
        <v>500</v>
      </c>
      <c r="M249" s="6" t="s">
        <v>501</v>
      </c>
      <c r="N249" s="6" t="s">
        <v>496</v>
      </c>
      <c r="O249" s="4">
        <v>3</v>
      </c>
      <c r="P249" s="6" t="s">
        <v>497</v>
      </c>
      <c r="Q249" s="4">
        <v>8</v>
      </c>
      <c r="R249" s="6" t="s">
        <v>502</v>
      </c>
      <c r="S249" s="4" t="b">
        <v>0</v>
      </c>
      <c r="T249" s="60">
        <v>14857991.539999999</v>
      </c>
      <c r="U249" s="60">
        <v>13933884.869999999</v>
      </c>
      <c r="V249" s="38">
        <v>0.93799999999999994</v>
      </c>
      <c r="W249" s="35">
        <v>264.57</v>
      </c>
      <c r="X249" s="42">
        <f>VLOOKUP(VW_PREMIO_IV[[#This Row],[TIPO]],$AL$5:$AM$16,2,0)</f>
        <v>11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>
        <f>IF(VW_PREMIO_IV[[#This Row],[EQUIPE]]="Hospitalar (HSP)",VLOOKUP(VW_PREMIO_IV[[#This Row],[COBERTURA]],VALORES_IV_HSP[],VW_PREMIO_IV[[#This Row],[Col Valor]],1),"")</f>
        <v>264.57389999999998</v>
      </c>
      <c r="AB249" s="35" t="str">
        <f>IF(VW_PREMIO_IV[[#This Row],[EQUIPE]]="Misto (EMH)",VLOOKUP(VW_PREMIO_IV[[#This Row],[COBERTURA]],VALORES_IV_EMH[],VW_PREMIO_IV[[#This Row],[Col Valor]],1),"")</f>
        <v/>
      </c>
      <c r="AC249" s="35">
        <f>VW_PREMIO_IV[[#This Row],[PREMIO]]-SUM(VW_PREMIO_IV[[#This Row],[Check Gerente]:[Check EMH]])</f>
        <v>-3.899999999987358E-3</v>
      </c>
    </row>
    <row r="250" spans="1:29" hidden="1" x14ac:dyDescent="0.25">
      <c r="A250" s="6" t="s">
        <v>401</v>
      </c>
      <c r="B250" s="6" t="s">
        <v>347</v>
      </c>
      <c r="C250" s="6" t="s">
        <v>20</v>
      </c>
      <c r="D250" s="6" t="s">
        <v>242</v>
      </c>
      <c r="E250" s="4">
        <v>20</v>
      </c>
      <c r="F250" s="6" t="s">
        <v>222</v>
      </c>
      <c r="G250" s="6" t="s">
        <v>499</v>
      </c>
      <c r="H250" s="4">
        <v>2021</v>
      </c>
      <c r="I250" s="4">
        <v>1</v>
      </c>
      <c r="J250" s="6" t="s">
        <v>493</v>
      </c>
      <c r="K250" s="4">
        <v>2</v>
      </c>
      <c r="L250" s="6" t="s">
        <v>500</v>
      </c>
      <c r="M250" s="6" t="s">
        <v>501</v>
      </c>
      <c r="N250" s="6" t="s">
        <v>496</v>
      </c>
      <c r="O250" s="4">
        <v>3</v>
      </c>
      <c r="P250" s="6" t="s">
        <v>497</v>
      </c>
      <c r="Q250" s="4">
        <v>8</v>
      </c>
      <c r="R250" s="6" t="s">
        <v>502</v>
      </c>
      <c r="S250" s="4" t="b">
        <v>0</v>
      </c>
      <c r="T250" s="60">
        <v>14857991.539999999</v>
      </c>
      <c r="U250" s="60">
        <v>13933884.869999999</v>
      </c>
      <c r="V250" s="38">
        <v>0.93799999999999994</v>
      </c>
      <c r="W250" s="35">
        <v>264.57</v>
      </c>
      <c r="X250" s="42">
        <f>VLOOKUP(VW_PREMIO_IV[[#This Row],[TIPO]],$AL$5:$AM$16,2,0)</f>
        <v>11</v>
      </c>
      <c r="Y250" s="35" t="str">
        <f>IF(VW_PREMIO_IV[[#This Row],[EQUIPE]]="Gerentes",VLOOKUP(VW_PREMIO_IV[[#This Row],[COBERTURA]],VALORES_IV_GER[],VW_PREMIO_IV[[#This Row],[Col Valor]],1),"")</f>
        <v/>
      </c>
      <c r="Z250" s="35" t="str">
        <f>IF(VW_PREMIO_IV[[#This Row],[EQUIPE]]="Especialidade (ESP)",VLOOKUP(VW_PREMIO_IV[[#This Row],[COBERTURA]],VALORES_IV_ESP[],VW_PREMIO_IV[[#This Row],[Col Valor]],1),"")</f>
        <v/>
      </c>
      <c r="AA250" s="35">
        <f>IF(VW_PREMIO_IV[[#This Row],[EQUIPE]]="Hospitalar (HSP)",VLOOKUP(VW_PREMIO_IV[[#This Row],[COBERTURA]],VALORES_IV_HSP[],VW_PREMIO_IV[[#This Row],[Col Valor]],1),"")</f>
        <v>264.57389999999998</v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-3.899999999987358E-3</v>
      </c>
    </row>
    <row r="251" spans="1:29" hidden="1" x14ac:dyDescent="0.25">
      <c r="A251" s="6" t="s">
        <v>401</v>
      </c>
      <c r="B251" s="6" t="s">
        <v>347</v>
      </c>
      <c r="C251" s="6" t="s">
        <v>21</v>
      </c>
      <c r="D251" s="6" t="s">
        <v>245</v>
      </c>
      <c r="E251" s="4">
        <v>20</v>
      </c>
      <c r="F251" s="6" t="s">
        <v>222</v>
      </c>
      <c r="G251" s="6" t="s">
        <v>499</v>
      </c>
      <c r="H251" s="4">
        <v>2021</v>
      </c>
      <c r="I251" s="4">
        <v>1</v>
      </c>
      <c r="J251" s="6" t="s">
        <v>493</v>
      </c>
      <c r="K251" s="4">
        <v>2</v>
      </c>
      <c r="L251" s="6" t="s">
        <v>500</v>
      </c>
      <c r="M251" s="6" t="s">
        <v>501</v>
      </c>
      <c r="N251" s="6" t="s">
        <v>496</v>
      </c>
      <c r="O251" s="4">
        <v>3</v>
      </c>
      <c r="P251" s="6" t="s">
        <v>497</v>
      </c>
      <c r="Q251" s="4">
        <v>8</v>
      </c>
      <c r="R251" s="6" t="s">
        <v>502</v>
      </c>
      <c r="S251" s="4" t="b">
        <v>0</v>
      </c>
      <c r="T251" s="60">
        <v>14857991.539999999</v>
      </c>
      <c r="U251" s="60">
        <v>13933884.869999999</v>
      </c>
      <c r="V251" s="38">
        <v>0.93799999999999994</v>
      </c>
      <c r="W251" s="35">
        <v>264.57</v>
      </c>
      <c r="X251" s="42">
        <f>VLOOKUP(VW_PREMIO_IV[[#This Row],[TIPO]],$AL$5:$AM$16,2,0)</f>
        <v>11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264.57389999999998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-3.899999999987358E-3</v>
      </c>
    </row>
    <row r="252" spans="1:29" hidden="1" x14ac:dyDescent="0.25">
      <c r="A252" s="6" t="s">
        <v>401</v>
      </c>
      <c r="B252" s="6" t="s">
        <v>347</v>
      </c>
      <c r="C252" s="6" t="s">
        <v>32</v>
      </c>
      <c r="D252" s="6" t="s">
        <v>246</v>
      </c>
      <c r="E252" s="4">
        <v>10</v>
      </c>
      <c r="F252" s="6" t="s">
        <v>227</v>
      </c>
      <c r="G252" s="6" t="s">
        <v>499</v>
      </c>
      <c r="H252" s="4">
        <v>2021</v>
      </c>
      <c r="I252" s="4">
        <v>1</v>
      </c>
      <c r="J252" s="6" t="s">
        <v>493</v>
      </c>
      <c r="K252" s="4">
        <v>2</v>
      </c>
      <c r="L252" s="6" t="s">
        <v>500</v>
      </c>
      <c r="M252" s="6" t="s">
        <v>501</v>
      </c>
      <c r="N252" s="6" t="s">
        <v>496</v>
      </c>
      <c r="O252" s="4">
        <v>3</v>
      </c>
      <c r="P252" s="6" t="s">
        <v>497</v>
      </c>
      <c r="Q252" s="4">
        <v>8</v>
      </c>
      <c r="R252" s="6" t="s">
        <v>502</v>
      </c>
      <c r="S252" s="4" t="b">
        <v>0</v>
      </c>
      <c r="T252" s="60">
        <v>14857991.539999999</v>
      </c>
      <c r="U252" s="60">
        <v>13933884.869999999</v>
      </c>
      <c r="V252" s="38">
        <v>0.93799999999999994</v>
      </c>
      <c r="W252" s="35">
        <v>264.57</v>
      </c>
      <c r="X252" s="42">
        <f>VLOOKUP(VW_PREMIO_IV[[#This Row],[TIPO]],$AL$5:$AM$16,2,0)</f>
        <v>11</v>
      </c>
      <c r="Y252" s="35" t="str">
        <f>IF(VW_PREMIO_IV[[#This Row],[EQUIPE]]="Gerentes",VLOOKUP(VW_PREMIO_IV[[#This Row],[COBERTURA]],VALORES_IV_GER[],VW_PREMIO_IV[[#This Row],[Col Valor]],1),"")</f>
        <v/>
      </c>
      <c r="Z252" s="35">
        <f>IF(VW_PREMIO_IV[[#This Row],[EQUIPE]]="Especialidade (ESP)",VLOOKUP(VW_PREMIO_IV[[#This Row],[COBERTURA]],VALORES_IV_ESP[],VW_PREMIO_IV[[#This Row],[Col Valor]],1),"")</f>
        <v>264.57389999999998</v>
      </c>
      <c r="AA252" s="35" t="str">
        <f>IF(VW_PREMIO_IV[[#This Row],[EQUIPE]]="Hospitalar (HSP)",VLOOKUP(VW_PREMIO_IV[[#This Row],[COBERTURA]],VALORES_IV_HSP[],VW_PREMIO_IV[[#This Row],[Col Valor]],1),"")</f>
        <v/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-3.899999999987358E-3</v>
      </c>
    </row>
    <row r="253" spans="1:29" hidden="1" x14ac:dyDescent="0.25">
      <c r="A253" s="6" t="s">
        <v>401</v>
      </c>
      <c r="B253" s="6" t="s">
        <v>347</v>
      </c>
      <c r="C253" s="6" t="s">
        <v>22</v>
      </c>
      <c r="D253" s="6" t="s">
        <v>281</v>
      </c>
      <c r="E253" s="4">
        <v>20</v>
      </c>
      <c r="F253" s="6" t="s">
        <v>222</v>
      </c>
      <c r="G253" s="6" t="s">
        <v>499</v>
      </c>
      <c r="H253" s="4">
        <v>2021</v>
      </c>
      <c r="I253" s="4">
        <v>1</v>
      </c>
      <c r="J253" s="6" t="s">
        <v>493</v>
      </c>
      <c r="K253" s="4">
        <v>2</v>
      </c>
      <c r="L253" s="6" t="s">
        <v>500</v>
      </c>
      <c r="M253" s="6" t="s">
        <v>501</v>
      </c>
      <c r="N253" s="6" t="s">
        <v>496</v>
      </c>
      <c r="O253" s="4">
        <v>3</v>
      </c>
      <c r="P253" s="6" t="s">
        <v>497</v>
      </c>
      <c r="Q253" s="4">
        <v>8</v>
      </c>
      <c r="R253" s="6" t="s">
        <v>502</v>
      </c>
      <c r="S253" s="4" t="b">
        <v>0</v>
      </c>
      <c r="T253" s="60">
        <v>14857991.539999999</v>
      </c>
      <c r="U253" s="60">
        <v>13933884.869999999</v>
      </c>
      <c r="V253" s="38">
        <v>0.93799999999999994</v>
      </c>
      <c r="W253" s="35">
        <v>264.57</v>
      </c>
      <c r="X253" s="42">
        <f>VLOOKUP(VW_PREMIO_IV[[#This Row],[TIPO]],$AL$5:$AM$16,2,0)</f>
        <v>11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>
        <f>IF(VW_PREMIO_IV[[#This Row],[EQUIPE]]="Hospitalar (HSP)",VLOOKUP(VW_PREMIO_IV[[#This Row],[COBERTURA]],VALORES_IV_HSP[],VW_PREMIO_IV[[#This Row],[Col Valor]],1),"")</f>
        <v>264.57389999999998</v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-3.899999999987358E-3</v>
      </c>
    </row>
    <row r="254" spans="1:29" hidden="1" x14ac:dyDescent="0.25">
      <c r="A254" s="6" t="s">
        <v>401</v>
      </c>
      <c r="B254" s="6" t="s">
        <v>347</v>
      </c>
      <c r="C254" s="6" t="s">
        <v>23</v>
      </c>
      <c r="D254" s="6" t="s">
        <v>285</v>
      </c>
      <c r="E254" s="4">
        <v>20</v>
      </c>
      <c r="F254" s="6" t="s">
        <v>222</v>
      </c>
      <c r="G254" s="6" t="s">
        <v>499</v>
      </c>
      <c r="H254" s="4">
        <v>2021</v>
      </c>
      <c r="I254" s="4">
        <v>1</v>
      </c>
      <c r="J254" s="6" t="s">
        <v>493</v>
      </c>
      <c r="K254" s="4">
        <v>2</v>
      </c>
      <c r="L254" s="6" t="s">
        <v>500</v>
      </c>
      <c r="M254" s="6" t="s">
        <v>501</v>
      </c>
      <c r="N254" s="6" t="s">
        <v>496</v>
      </c>
      <c r="O254" s="4">
        <v>3</v>
      </c>
      <c r="P254" s="6" t="s">
        <v>497</v>
      </c>
      <c r="Q254" s="4">
        <v>8</v>
      </c>
      <c r="R254" s="6" t="s">
        <v>502</v>
      </c>
      <c r="S254" s="4" t="b">
        <v>0</v>
      </c>
      <c r="T254" s="60">
        <v>14857991.539999999</v>
      </c>
      <c r="U254" s="60">
        <v>13933884.869999999</v>
      </c>
      <c r="V254" s="38">
        <v>0.93799999999999994</v>
      </c>
      <c r="W254" s="35">
        <v>264.57</v>
      </c>
      <c r="X254" s="42">
        <f>VLOOKUP(VW_PREMIO_IV[[#This Row],[TIPO]],$AL$5:$AM$16,2,0)</f>
        <v>11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264.57389999999998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-3.899999999987358E-3</v>
      </c>
    </row>
    <row r="255" spans="1:29" hidden="1" x14ac:dyDescent="0.25">
      <c r="A255" s="6" t="s">
        <v>401</v>
      </c>
      <c r="B255" s="6" t="s">
        <v>347</v>
      </c>
      <c r="C255" s="6" t="s">
        <v>33</v>
      </c>
      <c r="D255" s="6" t="s">
        <v>321</v>
      </c>
      <c r="E255" s="4">
        <v>10</v>
      </c>
      <c r="F255" s="6" t="s">
        <v>227</v>
      </c>
      <c r="G255" s="6" t="s">
        <v>499</v>
      </c>
      <c r="H255" s="4">
        <v>2021</v>
      </c>
      <c r="I255" s="4">
        <v>1</v>
      </c>
      <c r="J255" s="6" t="s">
        <v>493</v>
      </c>
      <c r="K255" s="4">
        <v>2</v>
      </c>
      <c r="L255" s="6" t="s">
        <v>500</v>
      </c>
      <c r="M255" s="6" t="s">
        <v>501</v>
      </c>
      <c r="N255" s="6" t="s">
        <v>496</v>
      </c>
      <c r="O255" s="4">
        <v>3</v>
      </c>
      <c r="P255" s="6" t="s">
        <v>497</v>
      </c>
      <c r="Q255" s="4">
        <v>8</v>
      </c>
      <c r="R255" s="6" t="s">
        <v>502</v>
      </c>
      <c r="S255" s="4" t="b">
        <v>0</v>
      </c>
      <c r="T255" s="60">
        <v>14857991.539999999</v>
      </c>
      <c r="U255" s="60">
        <v>13933884.869999999</v>
      </c>
      <c r="V255" s="38">
        <v>0.93799999999999994</v>
      </c>
      <c r="W255" s="35">
        <v>264.57</v>
      </c>
      <c r="X255" s="42">
        <f>VLOOKUP(VW_PREMIO_IV[[#This Row],[TIPO]],$AL$5:$AM$16,2,0)</f>
        <v>11</v>
      </c>
      <c r="Y255" s="35" t="str">
        <f>IF(VW_PREMIO_IV[[#This Row],[EQUIPE]]="Gerentes",VLOOKUP(VW_PREMIO_IV[[#This Row],[COBERTURA]],VALORES_IV_GER[],VW_PREMIO_IV[[#This Row],[Col Valor]],1),"")</f>
        <v/>
      </c>
      <c r="Z255" s="35">
        <f>IF(VW_PREMIO_IV[[#This Row],[EQUIPE]]="Especialidade (ESP)",VLOOKUP(VW_PREMIO_IV[[#This Row],[COBERTURA]],VALORES_IV_ESP[],VW_PREMIO_IV[[#This Row],[Col Valor]],1),"")</f>
        <v>264.57389999999998</v>
      </c>
      <c r="AA255" s="35" t="str">
        <f>IF(VW_PREMIO_IV[[#This Row],[EQUIPE]]="Hospitalar (HSP)",VLOOKUP(VW_PREMIO_IV[[#This Row],[COBERTURA]],VALORES_IV_HSP[],VW_PREMIO_IV[[#This Row],[Col Valor]],1),"")</f>
        <v/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-3.899999999987358E-3</v>
      </c>
    </row>
    <row r="256" spans="1:29" hidden="1" x14ac:dyDescent="0.25">
      <c r="A256" s="6" t="s">
        <v>401</v>
      </c>
      <c r="B256" s="6" t="s">
        <v>347</v>
      </c>
      <c r="C256" s="6" t="s">
        <v>25</v>
      </c>
      <c r="D256" s="6" t="s">
        <v>322</v>
      </c>
      <c r="E256" s="4">
        <v>30</v>
      </c>
      <c r="F256" s="6" t="s">
        <v>229</v>
      </c>
      <c r="G256" s="6" t="s">
        <v>499</v>
      </c>
      <c r="H256" s="4">
        <v>2021</v>
      </c>
      <c r="I256" s="4">
        <v>1</v>
      </c>
      <c r="J256" s="6" t="s">
        <v>493</v>
      </c>
      <c r="K256" s="4">
        <v>2</v>
      </c>
      <c r="L256" s="6" t="s">
        <v>500</v>
      </c>
      <c r="M256" s="6" t="s">
        <v>501</v>
      </c>
      <c r="N256" s="6" t="s">
        <v>496</v>
      </c>
      <c r="O256" s="4">
        <v>3</v>
      </c>
      <c r="P256" s="6" t="s">
        <v>497</v>
      </c>
      <c r="Q256" s="4">
        <v>8</v>
      </c>
      <c r="R256" s="6" t="s">
        <v>502</v>
      </c>
      <c r="S256" s="4" t="b">
        <v>0</v>
      </c>
      <c r="T256" s="60">
        <v>14857991.539999999</v>
      </c>
      <c r="U256" s="60">
        <v>13933884.869999999</v>
      </c>
      <c r="V256" s="38">
        <v>0.93799999999999994</v>
      </c>
      <c r="W256" s="35">
        <v>264.57</v>
      </c>
      <c r="X256" s="42">
        <f>VLOOKUP(VW_PREMIO_IV[[#This Row],[TIPO]],$AL$5:$AM$16,2,0)</f>
        <v>11</v>
      </c>
      <c r="Y256" s="35" t="str">
        <f>IF(VW_PREMIO_IV[[#This Row],[EQUIPE]]="Gerentes",VLOOKUP(VW_PREMIO_IV[[#This Row],[COBERTURA]],VALORES_IV_GER[],VW_PREMIO_IV[[#This Row],[Col Valor]],1),"")</f>
        <v/>
      </c>
      <c r="Z256" s="35" t="str">
        <f>IF(VW_PREMIO_IV[[#This Row],[EQUIPE]]="Especialidade (ESP)",VLOOKUP(VW_PREMIO_IV[[#This Row],[COBERTURA]],VALORES_IV_ESP[],VW_PREMIO_IV[[#This Row],[Col Valor]],1),"")</f>
        <v/>
      </c>
      <c r="AA256" s="35" t="str">
        <f>IF(VW_PREMIO_IV[[#This Row],[EQUIPE]]="Hospitalar (HSP)",VLOOKUP(VW_PREMIO_IV[[#This Row],[COBERTURA]],VALORES_IV_HSP[],VW_PREMIO_IV[[#This Row],[Col Valor]],1),"")</f>
        <v/>
      </c>
      <c r="AB256" s="35">
        <f>IF(VW_PREMIO_IV[[#This Row],[EQUIPE]]="Misto (EMH)",VLOOKUP(VW_PREMIO_IV[[#This Row],[COBERTURA]],VALORES_IV_EMH[],VW_PREMIO_IV[[#This Row],[Col Valor]],1),"")</f>
        <v>264.57389999999998</v>
      </c>
      <c r="AC256" s="35">
        <f>VW_PREMIO_IV[[#This Row],[PREMIO]]-SUM(VW_PREMIO_IV[[#This Row],[Check Gerente]:[Check EMH]])</f>
        <v>-3.899999999987358E-3</v>
      </c>
    </row>
    <row r="257" spans="1:29" hidden="1" x14ac:dyDescent="0.25">
      <c r="A257" s="6" t="s">
        <v>401</v>
      </c>
      <c r="B257" s="6" t="s">
        <v>348</v>
      </c>
      <c r="C257" s="6" t="s">
        <v>9</v>
      </c>
      <c r="D257" s="6" t="s">
        <v>220</v>
      </c>
      <c r="E257" s="4">
        <v>20</v>
      </c>
      <c r="F257" s="6" t="s">
        <v>222</v>
      </c>
      <c r="G257" s="6" t="s">
        <v>499</v>
      </c>
      <c r="H257" s="4">
        <v>2021</v>
      </c>
      <c r="I257" s="4">
        <v>1</v>
      </c>
      <c r="J257" s="6" t="s">
        <v>493</v>
      </c>
      <c r="K257" s="4">
        <v>2</v>
      </c>
      <c r="L257" s="6" t="s">
        <v>500</v>
      </c>
      <c r="M257" s="6" t="s">
        <v>501</v>
      </c>
      <c r="N257" s="6" t="s">
        <v>496</v>
      </c>
      <c r="O257" s="4">
        <v>3</v>
      </c>
      <c r="P257" s="6" t="s">
        <v>497</v>
      </c>
      <c r="Q257" s="4">
        <v>8</v>
      </c>
      <c r="R257" s="6" t="s">
        <v>502</v>
      </c>
      <c r="S257" s="4" t="b">
        <v>0</v>
      </c>
      <c r="T257" s="60">
        <v>3571329.59</v>
      </c>
      <c r="U257" s="60">
        <v>4342016.0599999996</v>
      </c>
      <c r="V257" s="38">
        <v>1.216</v>
      </c>
      <c r="W257" s="35">
        <v>1042.95</v>
      </c>
      <c r="X257" s="42">
        <f>VLOOKUP(VW_PREMIO_IV[[#This Row],[TIPO]],$AL$5:$AM$16,2,0)</f>
        <v>9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1042.9528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-2.7999999999792635E-3</v>
      </c>
    </row>
    <row r="258" spans="1:29" hidden="1" x14ac:dyDescent="0.25">
      <c r="A258" s="6" t="s">
        <v>401</v>
      </c>
      <c r="B258" s="6" t="s">
        <v>348</v>
      </c>
      <c r="C258" s="6" t="s">
        <v>11</v>
      </c>
      <c r="D258" s="6" t="s">
        <v>223</v>
      </c>
      <c r="E258" s="4">
        <v>20</v>
      </c>
      <c r="F258" s="6" t="s">
        <v>222</v>
      </c>
      <c r="G258" s="6" t="s">
        <v>499</v>
      </c>
      <c r="H258" s="4">
        <v>2021</v>
      </c>
      <c r="I258" s="4">
        <v>1</v>
      </c>
      <c r="J258" s="6" t="s">
        <v>493</v>
      </c>
      <c r="K258" s="4">
        <v>2</v>
      </c>
      <c r="L258" s="6" t="s">
        <v>500</v>
      </c>
      <c r="M258" s="6" t="s">
        <v>501</v>
      </c>
      <c r="N258" s="6" t="s">
        <v>496</v>
      </c>
      <c r="O258" s="4">
        <v>3</v>
      </c>
      <c r="P258" s="6" t="s">
        <v>497</v>
      </c>
      <c r="Q258" s="4">
        <v>8</v>
      </c>
      <c r="R258" s="6" t="s">
        <v>502</v>
      </c>
      <c r="S258" s="4" t="b">
        <v>0</v>
      </c>
      <c r="T258" s="60">
        <v>3571329.59</v>
      </c>
      <c r="U258" s="60">
        <v>4342016.0599999996</v>
      </c>
      <c r="V258" s="38">
        <v>1.216</v>
      </c>
      <c r="W258" s="35">
        <v>1042.95</v>
      </c>
      <c r="X258" s="42">
        <f>VLOOKUP(VW_PREMIO_IV[[#This Row],[TIPO]],$AL$5:$AM$16,2,0)</f>
        <v>9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1042.9528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-2.7999999999792635E-3</v>
      </c>
    </row>
    <row r="259" spans="1:29" hidden="1" x14ac:dyDescent="0.25">
      <c r="A259" s="6" t="s">
        <v>401</v>
      </c>
      <c r="B259" s="6" t="s">
        <v>348</v>
      </c>
      <c r="C259" s="6" t="s">
        <v>13</v>
      </c>
      <c r="D259" s="6" t="s">
        <v>225</v>
      </c>
      <c r="E259" s="4">
        <v>20</v>
      </c>
      <c r="F259" s="6" t="s">
        <v>222</v>
      </c>
      <c r="G259" s="6" t="s">
        <v>499</v>
      </c>
      <c r="H259" s="4">
        <v>2021</v>
      </c>
      <c r="I259" s="4">
        <v>1</v>
      </c>
      <c r="J259" s="6" t="s">
        <v>493</v>
      </c>
      <c r="K259" s="4">
        <v>2</v>
      </c>
      <c r="L259" s="6" t="s">
        <v>500</v>
      </c>
      <c r="M259" s="6" t="s">
        <v>501</v>
      </c>
      <c r="N259" s="6" t="s">
        <v>496</v>
      </c>
      <c r="O259" s="4">
        <v>3</v>
      </c>
      <c r="P259" s="6" t="s">
        <v>497</v>
      </c>
      <c r="Q259" s="4">
        <v>8</v>
      </c>
      <c r="R259" s="6" t="s">
        <v>502</v>
      </c>
      <c r="S259" s="4" t="b">
        <v>0</v>
      </c>
      <c r="T259" s="60">
        <v>3571329.59</v>
      </c>
      <c r="U259" s="60">
        <v>4342016.0599999996</v>
      </c>
      <c r="V259" s="38">
        <v>1.216</v>
      </c>
      <c r="W259" s="35">
        <v>1042.95</v>
      </c>
      <c r="X259" s="42">
        <f>VLOOKUP(VW_PREMIO_IV[[#This Row],[TIPO]],$AL$5:$AM$16,2,0)</f>
        <v>9</v>
      </c>
      <c r="Y259" s="35" t="str">
        <f>IF(VW_PREMIO_IV[[#This Row],[EQUIPE]]="Gerentes",VLOOKUP(VW_PREMIO_IV[[#This Row],[COBERTURA]],VALORES_IV_GER[],VW_PREMIO_IV[[#This Row],[Col Valor]],1),"")</f>
        <v/>
      </c>
      <c r="Z259" s="35" t="str">
        <f>IF(VW_PREMIO_IV[[#This Row],[EQUIPE]]="Especialidade (ESP)",VLOOKUP(VW_PREMIO_IV[[#This Row],[COBERTURA]],VALORES_IV_ESP[],VW_PREMIO_IV[[#This Row],[Col Valor]],1),"")</f>
        <v/>
      </c>
      <c r="AA259" s="35">
        <f>IF(VW_PREMIO_IV[[#This Row],[EQUIPE]]="Hospitalar (HSP)",VLOOKUP(VW_PREMIO_IV[[#This Row],[COBERTURA]],VALORES_IV_HSP[],VW_PREMIO_IV[[#This Row],[Col Valor]],1),"")</f>
        <v>1042.9528</v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-2.7999999999792635E-3</v>
      </c>
    </row>
    <row r="260" spans="1:29" hidden="1" x14ac:dyDescent="0.25">
      <c r="A260" s="6" t="s">
        <v>401</v>
      </c>
      <c r="B260" s="6" t="s">
        <v>348</v>
      </c>
      <c r="C260" s="6" t="s">
        <v>28</v>
      </c>
      <c r="D260" s="6" t="s">
        <v>226</v>
      </c>
      <c r="E260" s="4">
        <v>10</v>
      </c>
      <c r="F260" s="6" t="s">
        <v>227</v>
      </c>
      <c r="G260" s="6" t="s">
        <v>499</v>
      </c>
      <c r="H260" s="4">
        <v>2021</v>
      </c>
      <c r="I260" s="4">
        <v>1</v>
      </c>
      <c r="J260" s="6" t="s">
        <v>493</v>
      </c>
      <c r="K260" s="4">
        <v>2</v>
      </c>
      <c r="L260" s="6" t="s">
        <v>500</v>
      </c>
      <c r="M260" s="6" t="s">
        <v>501</v>
      </c>
      <c r="N260" s="6" t="s">
        <v>496</v>
      </c>
      <c r="O260" s="4">
        <v>3</v>
      </c>
      <c r="P260" s="6" t="s">
        <v>497</v>
      </c>
      <c r="Q260" s="4">
        <v>8</v>
      </c>
      <c r="R260" s="6" t="s">
        <v>502</v>
      </c>
      <c r="S260" s="4" t="b">
        <v>0</v>
      </c>
      <c r="T260" s="60">
        <v>3571329.59</v>
      </c>
      <c r="U260" s="60">
        <v>4342016.0599999996</v>
      </c>
      <c r="V260" s="38">
        <v>1.216</v>
      </c>
      <c r="W260" s="35">
        <v>1042.95</v>
      </c>
      <c r="X260" s="42">
        <f>VLOOKUP(VW_PREMIO_IV[[#This Row],[TIPO]],$AL$5:$AM$16,2,0)</f>
        <v>9</v>
      </c>
      <c r="Y260" s="35" t="str">
        <f>IF(VW_PREMIO_IV[[#This Row],[EQUIPE]]="Gerentes",VLOOKUP(VW_PREMIO_IV[[#This Row],[COBERTURA]],VALORES_IV_GER[],VW_PREMIO_IV[[#This Row],[Col Valor]],1),"")</f>
        <v/>
      </c>
      <c r="Z260" s="35">
        <f>IF(VW_PREMIO_IV[[#This Row],[EQUIPE]]="Especialidade (ESP)",VLOOKUP(VW_PREMIO_IV[[#This Row],[COBERTURA]],VALORES_IV_ESP[],VW_PREMIO_IV[[#This Row],[Col Valor]],1),"")</f>
        <v>1042.9528</v>
      </c>
      <c r="AA260" s="35" t="str">
        <f>IF(VW_PREMIO_IV[[#This Row],[EQUIPE]]="Hospitalar (HSP)",VLOOKUP(VW_PREMIO_IV[[#This Row],[COBERTURA]],VALORES_IV_HSP[],VW_PREMIO_IV[[#This Row],[Col Valor]],1),"")</f>
        <v/>
      </c>
      <c r="AB260" s="35" t="str">
        <f>IF(VW_PREMIO_IV[[#This Row],[EQUIPE]]="Misto (EMH)",VLOOKUP(VW_PREMIO_IV[[#This Row],[COBERTURA]],VALORES_IV_EMH[],VW_PREMIO_IV[[#This Row],[Col Valor]],1),"")</f>
        <v/>
      </c>
      <c r="AC260" s="35">
        <f>VW_PREMIO_IV[[#This Row],[PREMIO]]-SUM(VW_PREMIO_IV[[#This Row],[Check Gerente]:[Check EMH]])</f>
        <v>-2.7999999999792635E-3</v>
      </c>
    </row>
    <row r="261" spans="1:29" hidden="1" x14ac:dyDescent="0.25">
      <c r="A261" s="6" t="s">
        <v>401</v>
      </c>
      <c r="B261" s="6" t="s">
        <v>348</v>
      </c>
      <c r="C261" s="6" t="s">
        <v>29</v>
      </c>
      <c r="D261" s="6" t="s">
        <v>228</v>
      </c>
      <c r="E261" s="4">
        <v>30</v>
      </c>
      <c r="F261" s="6" t="s">
        <v>229</v>
      </c>
      <c r="G261" s="6" t="s">
        <v>499</v>
      </c>
      <c r="H261" s="4">
        <v>2021</v>
      </c>
      <c r="I261" s="4">
        <v>1</v>
      </c>
      <c r="J261" s="6" t="s">
        <v>493</v>
      </c>
      <c r="K261" s="4">
        <v>2</v>
      </c>
      <c r="L261" s="6" t="s">
        <v>500</v>
      </c>
      <c r="M261" s="6" t="s">
        <v>501</v>
      </c>
      <c r="N261" s="6" t="s">
        <v>496</v>
      </c>
      <c r="O261" s="4">
        <v>3</v>
      </c>
      <c r="P261" s="6" t="s">
        <v>497</v>
      </c>
      <c r="Q261" s="4">
        <v>8</v>
      </c>
      <c r="R261" s="6" t="s">
        <v>502</v>
      </c>
      <c r="S261" s="4" t="b">
        <v>0</v>
      </c>
      <c r="T261" s="60">
        <v>3571329.59</v>
      </c>
      <c r="U261" s="60">
        <v>4342016.0599999996</v>
      </c>
      <c r="V261" s="38">
        <v>1.216</v>
      </c>
      <c r="W261" s="35">
        <v>1042.95</v>
      </c>
      <c r="X261" s="42">
        <f>VLOOKUP(VW_PREMIO_IV[[#This Row],[TIPO]],$AL$5:$AM$16,2,0)</f>
        <v>9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 t="str">
        <f>IF(VW_PREMIO_IV[[#This Row],[EQUIPE]]="Hospitalar (HSP)",VLOOKUP(VW_PREMIO_IV[[#This Row],[COBERTURA]],VALORES_IV_HSP[],VW_PREMIO_IV[[#This Row],[Col Valor]],1),"")</f>
        <v/>
      </c>
      <c r="AB261" s="35">
        <f>IF(VW_PREMIO_IV[[#This Row],[EQUIPE]]="Misto (EMH)",VLOOKUP(VW_PREMIO_IV[[#This Row],[COBERTURA]],VALORES_IV_EMH[],VW_PREMIO_IV[[#This Row],[Col Valor]],1),"")</f>
        <v>1042.9528</v>
      </c>
      <c r="AC261" s="35">
        <f>VW_PREMIO_IV[[#This Row],[PREMIO]]-SUM(VW_PREMIO_IV[[#This Row],[Check Gerente]:[Check EMH]])</f>
        <v>-2.7999999999792635E-3</v>
      </c>
    </row>
    <row r="262" spans="1:29" hidden="1" x14ac:dyDescent="0.25">
      <c r="A262" s="6" t="s">
        <v>401</v>
      </c>
      <c r="B262" s="6" t="s">
        <v>348</v>
      </c>
      <c r="C262" s="6" t="s">
        <v>30</v>
      </c>
      <c r="D262" s="6" t="s">
        <v>234</v>
      </c>
      <c r="E262" s="4">
        <v>10</v>
      </c>
      <c r="F262" s="6" t="s">
        <v>227</v>
      </c>
      <c r="G262" s="6" t="s">
        <v>499</v>
      </c>
      <c r="H262" s="4">
        <v>2021</v>
      </c>
      <c r="I262" s="4">
        <v>1</v>
      </c>
      <c r="J262" s="6" t="s">
        <v>493</v>
      </c>
      <c r="K262" s="4">
        <v>2</v>
      </c>
      <c r="L262" s="6" t="s">
        <v>500</v>
      </c>
      <c r="M262" s="6" t="s">
        <v>501</v>
      </c>
      <c r="N262" s="6" t="s">
        <v>496</v>
      </c>
      <c r="O262" s="4">
        <v>3</v>
      </c>
      <c r="P262" s="6" t="s">
        <v>497</v>
      </c>
      <c r="Q262" s="4">
        <v>8</v>
      </c>
      <c r="R262" s="6" t="s">
        <v>502</v>
      </c>
      <c r="S262" s="4" t="b">
        <v>0</v>
      </c>
      <c r="T262" s="60">
        <v>3571329.59</v>
      </c>
      <c r="U262" s="60">
        <v>4342016.0599999996</v>
      </c>
      <c r="V262" s="38">
        <v>1.216</v>
      </c>
      <c r="W262" s="35">
        <v>1042.95</v>
      </c>
      <c r="X262" s="42">
        <f>VLOOKUP(VW_PREMIO_IV[[#This Row],[TIPO]],$AL$5:$AM$16,2,0)</f>
        <v>9</v>
      </c>
      <c r="Y262" s="35" t="str">
        <f>IF(VW_PREMIO_IV[[#This Row],[EQUIPE]]="Gerentes",VLOOKUP(VW_PREMIO_IV[[#This Row],[COBERTURA]],VALORES_IV_GER[],VW_PREMIO_IV[[#This Row],[Col Valor]],1),"")</f>
        <v/>
      </c>
      <c r="Z262" s="35">
        <f>IF(VW_PREMIO_IV[[#This Row],[EQUIPE]]="Especialidade (ESP)",VLOOKUP(VW_PREMIO_IV[[#This Row],[COBERTURA]],VALORES_IV_ESP[],VW_PREMIO_IV[[#This Row],[Col Valor]],1),"")</f>
        <v>1042.9528</v>
      </c>
      <c r="AA262" s="35" t="str">
        <f>IF(VW_PREMIO_IV[[#This Row],[EQUIPE]]="Hospitalar (HSP)",VLOOKUP(VW_PREMIO_IV[[#This Row],[COBERTURA]],VALORES_IV_HSP[],VW_PREMIO_IV[[#This Row],[Col Valor]],1),"")</f>
        <v/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-2.7999999999792635E-3</v>
      </c>
    </row>
    <row r="263" spans="1:29" hidden="1" x14ac:dyDescent="0.25">
      <c r="A263" s="6" t="s">
        <v>401</v>
      </c>
      <c r="B263" s="6" t="s">
        <v>348</v>
      </c>
      <c r="C263" s="6" t="s">
        <v>14</v>
      </c>
      <c r="D263" s="6" t="s">
        <v>235</v>
      </c>
      <c r="E263" s="4">
        <v>20</v>
      </c>
      <c r="F263" s="6" t="s">
        <v>222</v>
      </c>
      <c r="G263" s="6" t="s">
        <v>499</v>
      </c>
      <c r="H263" s="4">
        <v>2021</v>
      </c>
      <c r="I263" s="4">
        <v>1</v>
      </c>
      <c r="J263" s="6" t="s">
        <v>493</v>
      </c>
      <c r="K263" s="4">
        <v>2</v>
      </c>
      <c r="L263" s="6" t="s">
        <v>500</v>
      </c>
      <c r="M263" s="6" t="s">
        <v>501</v>
      </c>
      <c r="N263" s="6" t="s">
        <v>496</v>
      </c>
      <c r="O263" s="4">
        <v>3</v>
      </c>
      <c r="P263" s="6" t="s">
        <v>497</v>
      </c>
      <c r="Q263" s="4">
        <v>8</v>
      </c>
      <c r="R263" s="6" t="s">
        <v>502</v>
      </c>
      <c r="S263" s="4" t="b">
        <v>0</v>
      </c>
      <c r="T263" s="60">
        <v>3571329.59</v>
      </c>
      <c r="U263" s="60">
        <v>4342016.0599999996</v>
      </c>
      <c r="V263" s="38">
        <v>1.216</v>
      </c>
      <c r="W263" s="35">
        <v>1042.95</v>
      </c>
      <c r="X263" s="42">
        <f>VLOOKUP(VW_PREMIO_IV[[#This Row],[TIPO]],$AL$5:$AM$16,2,0)</f>
        <v>9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>
        <f>IF(VW_PREMIO_IV[[#This Row],[EQUIPE]]="Hospitalar (HSP)",VLOOKUP(VW_PREMIO_IV[[#This Row],[COBERTURA]],VALORES_IV_HSP[],VW_PREMIO_IV[[#This Row],[Col Valor]],1),"")</f>
        <v>1042.9528</v>
      </c>
      <c r="AB263" s="35" t="str">
        <f>IF(VW_PREMIO_IV[[#This Row],[EQUIPE]]="Misto (EMH)",VLOOKUP(VW_PREMIO_IV[[#This Row],[COBERTURA]],VALORES_IV_EMH[],VW_PREMIO_IV[[#This Row],[Col Valor]],1),"")</f>
        <v/>
      </c>
      <c r="AC263" s="35">
        <f>VW_PREMIO_IV[[#This Row],[PREMIO]]-SUM(VW_PREMIO_IV[[#This Row],[Check Gerente]:[Check EMH]])</f>
        <v>-2.7999999999792635E-3</v>
      </c>
    </row>
    <row r="264" spans="1:29" hidden="1" x14ac:dyDescent="0.25">
      <c r="A264" s="6" t="s">
        <v>401</v>
      </c>
      <c r="B264" s="6" t="s">
        <v>348</v>
      </c>
      <c r="C264" s="6" t="s">
        <v>15</v>
      </c>
      <c r="D264" s="6" t="s">
        <v>236</v>
      </c>
      <c r="E264" s="4">
        <v>30</v>
      </c>
      <c r="F264" s="6" t="s">
        <v>229</v>
      </c>
      <c r="G264" s="6" t="s">
        <v>499</v>
      </c>
      <c r="H264" s="4">
        <v>2021</v>
      </c>
      <c r="I264" s="4">
        <v>1</v>
      </c>
      <c r="J264" s="6" t="s">
        <v>493</v>
      </c>
      <c r="K264" s="4">
        <v>2</v>
      </c>
      <c r="L264" s="6" t="s">
        <v>500</v>
      </c>
      <c r="M264" s="6" t="s">
        <v>501</v>
      </c>
      <c r="N264" s="6" t="s">
        <v>496</v>
      </c>
      <c r="O264" s="4">
        <v>3</v>
      </c>
      <c r="P264" s="6" t="s">
        <v>497</v>
      </c>
      <c r="Q264" s="4">
        <v>8</v>
      </c>
      <c r="R264" s="6" t="s">
        <v>502</v>
      </c>
      <c r="S264" s="4" t="b">
        <v>0</v>
      </c>
      <c r="T264" s="60">
        <v>3571329.59</v>
      </c>
      <c r="U264" s="60">
        <v>4342016.0599999996</v>
      </c>
      <c r="V264" s="38">
        <v>1.216</v>
      </c>
      <c r="W264" s="35">
        <v>1042.95</v>
      </c>
      <c r="X264" s="42">
        <f>VLOOKUP(VW_PREMIO_IV[[#This Row],[TIPO]],$AL$5:$AM$16,2,0)</f>
        <v>9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 t="str">
        <f>IF(VW_PREMIO_IV[[#This Row],[EQUIPE]]="Hospitalar (HSP)",VLOOKUP(VW_PREMIO_IV[[#This Row],[COBERTURA]],VALORES_IV_HSP[],VW_PREMIO_IV[[#This Row],[Col Valor]],1),"")</f>
        <v/>
      </c>
      <c r="AB264" s="35">
        <f>IF(VW_PREMIO_IV[[#This Row],[EQUIPE]]="Misto (EMH)",VLOOKUP(VW_PREMIO_IV[[#This Row],[COBERTURA]],VALORES_IV_EMH[],VW_PREMIO_IV[[#This Row],[Col Valor]],1),"")</f>
        <v>1042.9528</v>
      </c>
      <c r="AC264" s="35">
        <f>VW_PREMIO_IV[[#This Row],[PREMIO]]-SUM(VW_PREMIO_IV[[#This Row],[Check Gerente]:[Check EMH]])</f>
        <v>-2.7999999999792635E-3</v>
      </c>
    </row>
    <row r="265" spans="1:29" hidden="1" x14ac:dyDescent="0.25">
      <c r="A265" s="6" t="s">
        <v>401</v>
      </c>
      <c r="B265" s="6" t="s">
        <v>348</v>
      </c>
      <c r="C265" s="6" t="s">
        <v>31</v>
      </c>
      <c r="D265" s="6" t="s">
        <v>237</v>
      </c>
      <c r="E265" s="4">
        <v>10</v>
      </c>
      <c r="F265" s="6" t="s">
        <v>227</v>
      </c>
      <c r="G265" s="6" t="s">
        <v>499</v>
      </c>
      <c r="H265" s="4">
        <v>2021</v>
      </c>
      <c r="I265" s="4">
        <v>1</v>
      </c>
      <c r="J265" s="6" t="s">
        <v>493</v>
      </c>
      <c r="K265" s="4">
        <v>2</v>
      </c>
      <c r="L265" s="6" t="s">
        <v>500</v>
      </c>
      <c r="M265" s="6" t="s">
        <v>501</v>
      </c>
      <c r="N265" s="6" t="s">
        <v>496</v>
      </c>
      <c r="O265" s="4">
        <v>3</v>
      </c>
      <c r="P265" s="6" t="s">
        <v>497</v>
      </c>
      <c r="Q265" s="4">
        <v>8</v>
      </c>
      <c r="R265" s="6" t="s">
        <v>502</v>
      </c>
      <c r="S265" s="4" t="b">
        <v>0</v>
      </c>
      <c r="T265" s="60">
        <v>3571329.59</v>
      </c>
      <c r="U265" s="60">
        <v>4342016.0599999996</v>
      </c>
      <c r="V265" s="38">
        <v>1.216</v>
      </c>
      <c r="W265" s="35">
        <v>1042.95</v>
      </c>
      <c r="X265" s="42">
        <f>VLOOKUP(VW_PREMIO_IV[[#This Row],[TIPO]],$AL$5:$AM$16,2,0)</f>
        <v>9</v>
      </c>
      <c r="Y265" s="35" t="str">
        <f>IF(VW_PREMIO_IV[[#This Row],[EQUIPE]]="Gerentes",VLOOKUP(VW_PREMIO_IV[[#This Row],[COBERTURA]],VALORES_IV_GER[],VW_PREMIO_IV[[#This Row],[Col Valor]],1),"")</f>
        <v/>
      </c>
      <c r="Z265" s="35">
        <f>IF(VW_PREMIO_IV[[#This Row],[EQUIPE]]="Especialidade (ESP)",VLOOKUP(VW_PREMIO_IV[[#This Row],[COBERTURA]],VALORES_IV_ESP[],VW_PREMIO_IV[[#This Row],[Col Valor]],1),"")</f>
        <v>1042.9528</v>
      </c>
      <c r="AA265" s="35" t="str">
        <f>IF(VW_PREMIO_IV[[#This Row],[EQUIPE]]="Hospitalar (HSP)",VLOOKUP(VW_PREMIO_IV[[#This Row],[COBERTURA]],VALORES_IV_HSP[],VW_PREMIO_IV[[#This Row],[Col Valor]],1),"")</f>
        <v/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-2.7999999999792635E-3</v>
      </c>
    </row>
    <row r="266" spans="1:29" hidden="1" x14ac:dyDescent="0.25">
      <c r="A266" s="6" t="s">
        <v>401</v>
      </c>
      <c r="B266" s="6" t="s">
        <v>348</v>
      </c>
      <c r="C266" s="6" t="s">
        <v>16</v>
      </c>
      <c r="D266" s="6" t="s">
        <v>238</v>
      </c>
      <c r="E266" s="4">
        <v>20</v>
      </c>
      <c r="F266" s="6" t="s">
        <v>222</v>
      </c>
      <c r="G266" s="6" t="s">
        <v>499</v>
      </c>
      <c r="H266" s="4">
        <v>2021</v>
      </c>
      <c r="I266" s="4">
        <v>1</v>
      </c>
      <c r="J266" s="6" t="s">
        <v>493</v>
      </c>
      <c r="K266" s="4">
        <v>2</v>
      </c>
      <c r="L266" s="6" t="s">
        <v>500</v>
      </c>
      <c r="M266" s="6" t="s">
        <v>501</v>
      </c>
      <c r="N266" s="6" t="s">
        <v>496</v>
      </c>
      <c r="O266" s="4">
        <v>3</v>
      </c>
      <c r="P266" s="6" t="s">
        <v>497</v>
      </c>
      <c r="Q266" s="4">
        <v>8</v>
      </c>
      <c r="R266" s="6" t="s">
        <v>502</v>
      </c>
      <c r="S266" s="4" t="b">
        <v>0</v>
      </c>
      <c r="T266" s="60">
        <v>3571329.59</v>
      </c>
      <c r="U266" s="60">
        <v>4342016.0599999996</v>
      </c>
      <c r="V266" s="38">
        <v>1.216</v>
      </c>
      <c r="W266" s="35">
        <v>1042.95</v>
      </c>
      <c r="X266" s="42">
        <f>VLOOKUP(VW_PREMIO_IV[[#This Row],[TIPO]],$AL$5:$AM$16,2,0)</f>
        <v>9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>
        <f>IF(VW_PREMIO_IV[[#This Row],[EQUIPE]]="Hospitalar (HSP)",VLOOKUP(VW_PREMIO_IV[[#This Row],[COBERTURA]],VALORES_IV_HSP[],VW_PREMIO_IV[[#This Row],[Col Valor]],1),"")</f>
        <v>1042.9528</v>
      </c>
      <c r="AB266" s="35" t="str">
        <f>IF(VW_PREMIO_IV[[#This Row],[EQUIPE]]="Misto (EMH)",VLOOKUP(VW_PREMIO_IV[[#This Row],[COBERTURA]],VALORES_IV_EMH[],VW_PREMIO_IV[[#This Row],[Col Valor]],1),"")</f>
        <v/>
      </c>
      <c r="AC266" s="35">
        <f>VW_PREMIO_IV[[#This Row],[PREMIO]]-SUM(VW_PREMIO_IV[[#This Row],[Check Gerente]:[Check EMH]])</f>
        <v>-2.7999999999792635E-3</v>
      </c>
    </row>
    <row r="267" spans="1:29" hidden="1" x14ac:dyDescent="0.25">
      <c r="A267" s="6" t="s">
        <v>401</v>
      </c>
      <c r="B267" s="6" t="s">
        <v>348</v>
      </c>
      <c r="C267" s="6" t="s">
        <v>18</v>
      </c>
      <c r="D267" s="6" t="s">
        <v>240</v>
      </c>
      <c r="E267" s="4">
        <v>20</v>
      </c>
      <c r="F267" s="6" t="s">
        <v>222</v>
      </c>
      <c r="G267" s="6" t="s">
        <v>499</v>
      </c>
      <c r="H267" s="4">
        <v>2021</v>
      </c>
      <c r="I267" s="4">
        <v>1</v>
      </c>
      <c r="J267" s="6" t="s">
        <v>493</v>
      </c>
      <c r="K267" s="4">
        <v>2</v>
      </c>
      <c r="L267" s="6" t="s">
        <v>500</v>
      </c>
      <c r="M267" s="6" t="s">
        <v>501</v>
      </c>
      <c r="N267" s="6" t="s">
        <v>496</v>
      </c>
      <c r="O267" s="4">
        <v>3</v>
      </c>
      <c r="P267" s="6" t="s">
        <v>497</v>
      </c>
      <c r="Q267" s="4">
        <v>8</v>
      </c>
      <c r="R267" s="6" t="s">
        <v>502</v>
      </c>
      <c r="S267" s="4" t="b">
        <v>0</v>
      </c>
      <c r="T267" s="60">
        <v>3571329.59</v>
      </c>
      <c r="U267" s="60">
        <v>4342016.0599999996</v>
      </c>
      <c r="V267" s="38">
        <v>1.216</v>
      </c>
      <c r="W267" s="35">
        <v>1042.95</v>
      </c>
      <c r="X267" s="42">
        <f>VLOOKUP(VW_PREMIO_IV[[#This Row],[TIPO]],$AL$5:$AM$16,2,0)</f>
        <v>9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>
        <f>IF(VW_PREMIO_IV[[#This Row],[EQUIPE]]="Hospitalar (HSP)",VLOOKUP(VW_PREMIO_IV[[#This Row],[COBERTURA]],VALORES_IV_HSP[],VW_PREMIO_IV[[#This Row],[Col Valor]],1),"")</f>
        <v>1042.9528</v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-2.7999999999792635E-3</v>
      </c>
    </row>
    <row r="268" spans="1:29" hidden="1" x14ac:dyDescent="0.25">
      <c r="A268" s="6" t="s">
        <v>401</v>
      </c>
      <c r="B268" s="6" t="s">
        <v>348</v>
      </c>
      <c r="C268" s="6" t="s">
        <v>19</v>
      </c>
      <c r="D268" s="6" t="s">
        <v>241</v>
      </c>
      <c r="E268" s="4">
        <v>20</v>
      </c>
      <c r="F268" s="6" t="s">
        <v>222</v>
      </c>
      <c r="G268" s="6" t="s">
        <v>499</v>
      </c>
      <c r="H268" s="4">
        <v>2021</v>
      </c>
      <c r="I268" s="4">
        <v>1</v>
      </c>
      <c r="J268" s="6" t="s">
        <v>493</v>
      </c>
      <c r="K268" s="4">
        <v>2</v>
      </c>
      <c r="L268" s="6" t="s">
        <v>500</v>
      </c>
      <c r="M268" s="6" t="s">
        <v>501</v>
      </c>
      <c r="N268" s="6" t="s">
        <v>496</v>
      </c>
      <c r="O268" s="4">
        <v>3</v>
      </c>
      <c r="P268" s="6" t="s">
        <v>497</v>
      </c>
      <c r="Q268" s="4">
        <v>8</v>
      </c>
      <c r="R268" s="6" t="s">
        <v>502</v>
      </c>
      <c r="S268" s="4" t="b">
        <v>0</v>
      </c>
      <c r="T268" s="60">
        <v>3571329.59</v>
      </c>
      <c r="U268" s="60">
        <v>4342016.0599999996</v>
      </c>
      <c r="V268" s="38">
        <v>1.216</v>
      </c>
      <c r="W268" s="35">
        <v>1042.95</v>
      </c>
      <c r="X268" s="42">
        <f>VLOOKUP(VW_PREMIO_IV[[#This Row],[TIPO]],$AL$5:$AM$16,2,0)</f>
        <v>9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>
        <f>IF(VW_PREMIO_IV[[#This Row],[EQUIPE]]="Hospitalar (HSP)",VLOOKUP(VW_PREMIO_IV[[#This Row],[COBERTURA]],VALORES_IV_HSP[],VW_PREMIO_IV[[#This Row],[Col Valor]],1),"")</f>
        <v>1042.9528</v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-2.7999999999792635E-3</v>
      </c>
    </row>
    <row r="269" spans="1:29" hidden="1" x14ac:dyDescent="0.25">
      <c r="A269" s="6" t="s">
        <v>401</v>
      </c>
      <c r="B269" s="6" t="s">
        <v>348</v>
      </c>
      <c r="C269" s="6" t="s">
        <v>20</v>
      </c>
      <c r="D269" s="6" t="s">
        <v>242</v>
      </c>
      <c r="E269" s="4">
        <v>20</v>
      </c>
      <c r="F269" s="6" t="s">
        <v>222</v>
      </c>
      <c r="G269" s="6" t="s">
        <v>499</v>
      </c>
      <c r="H269" s="4">
        <v>2021</v>
      </c>
      <c r="I269" s="4">
        <v>1</v>
      </c>
      <c r="J269" s="6" t="s">
        <v>493</v>
      </c>
      <c r="K269" s="4">
        <v>2</v>
      </c>
      <c r="L269" s="6" t="s">
        <v>500</v>
      </c>
      <c r="M269" s="6" t="s">
        <v>501</v>
      </c>
      <c r="N269" s="6" t="s">
        <v>496</v>
      </c>
      <c r="O269" s="4">
        <v>3</v>
      </c>
      <c r="P269" s="6" t="s">
        <v>497</v>
      </c>
      <c r="Q269" s="4">
        <v>8</v>
      </c>
      <c r="R269" s="6" t="s">
        <v>502</v>
      </c>
      <c r="S269" s="4" t="b">
        <v>0</v>
      </c>
      <c r="T269" s="60">
        <v>3571329.59</v>
      </c>
      <c r="U269" s="60">
        <v>4342016.0599999996</v>
      </c>
      <c r="V269" s="38">
        <v>1.216</v>
      </c>
      <c r="W269" s="35">
        <v>1042.95</v>
      </c>
      <c r="X269" s="42">
        <f>VLOOKUP(VW_PREMIO_IV[[#This Row],[TIPO]],$AL$5:$AM$16,2,0)</f>
        <v>9</v>
      </c>
      <c r="Y269" s="35" t="str">
        <f>IF(VW_PREMIO_IV[[#This Row],[EQUIPE]]="Gerentes",VLOOKUP(VW_PREMIO_IV[[#This Row],[COBERTURA]],VALORES_IV_GER[],VW_PREMIO_IV[[#This Row],[Col Valor]],1),"")</f>
        <v/>
      </c>
      <c r="Z269" s="35" t="str">
        <f>IF(VW_PREMIO_IV[[#This Row],[EQUIPE]]="Especialidade (ESP)",VLOOKUP(VW_PREMIO_IV[[#This Row],[COBERTURA]],VALORES_IV_ESP[],VW_PREMIO_IV[[#This Row],[Col Valor]],1),"")</f>
        <v/>
      </c>
      <c r="AA269" s="35">
        <f>IF(VW_PREMIO_IV[[#This Row],[EQUIPE]]="Hospitalar (HSP)",VLOOKUP(VW_PREMIO_IV[[#This Row],[COBERTURA]],VALORES_IV_HSP[],VW_PREMIO_IV[[#This Row],[Col Valor]],1),"")</f>
        <v>1042.9528</v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-2.7999999999792635E-3</v>
      </c>
    </row>
    <row r="270" spans="1:29" hidden="1" x14ac:dyDescent="0.25">
      <c r="A270" s="6" t="s">
        <v>401</v>
      </c>
      <c r="B270" s="6" t="s">
        <v>348</v>
      </c>
      <c r="C270" s="6" t="s">
        <v>21</v>
      </c>
      <c r="D270" s="6" t="s">
        <v>245</v>
      </c>
      <c r="E270" s="4">
        <v>20</v>
      </c>
      <c r="F270" s="6" t="s">
        <v>222</v>
      </c>
      <c r="G270" s="6" t="s">
        <v>499</v>
      </c>
      <c r="H270" s="4">
        <v>2021</v>
      </c>
      <c r="I270" s="4">
        <v>1</v>
      </c>
      <c r="J270" s="6" t="s">
        <v>493</v>
      </c>
      <c r="K270" s="4">
        <v>2</v>
      </c>
      <c r="L270" s="6" t="s">
        <v>500</v>
      </c>
      <c r="M270" s="6" t="s">
        <v>501</v>
      </c>
      <c r="N270" s="6" t="s">
        <v>496</v>
      </c>
      <c r="O270" s="4">
        <v>3</v>
      </c>
      <c r="P270" s="6" t="s">
        <v>497</v>
      </c>
      <c r="Q270" s="4">
        <v>8</v>
      </c>
      <c r="R270" s="6" t="s">
        <v>502</v>
      </c>
      <c r="S270" s="4" t="b">
        <v>0</v>
      </c>
      <c r="T270" s="60">
        <v>3571329.59</v>
      </c>
      <c r="U270" s="60">
        <v>4342016.0599999996</v>
      </c>
      <c r="V270" s="38">
        <v>1.216</v>
      </c>
      <c r="W270" s="35">
        <v>1042.95</v>
      </c>
      <c r="X270" s="42">
        <f>VLOOKUP(VW_PREMIO_IV[[#This Row],[TIPO]],$AL$5:$AM$16,2,0)</f>
        <v>9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1042.9528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-2.7999999999792635E-3</v>
      </c>
    </row>
    <row r="271" spans="1:29" hidden="1" x14ac:dyDescent="0.25">
      <c r="A271" s="6" t="s">
        <v>401</v>
      </c>
      <c r="B271" s="6" t="s">
        <v>348</v>
      </c>
      <c r="C271" s="6" t="s">
        <v>32</v>
      </c>
      <c r="D271" s="6" t="s">
        <v>246</v>
      </c>
      <c r="E271" s="4">
        <v>10</v>
      </c>
      <c r="F271" s="6" t="s">
        <v>227</v>
      </c>
      <c r="G271" s="6" t="s">
        <v>499</v>
      </c>
      <c r="H271" s="4">
        <v>2021</v>
      </c>
      <c r="I271" s="4">
        <v>1</v>
      </c>
      <c r="J271" s="6" t="s">
        <v>493</v>
      </c>
      <c r="K271" s="4">
        <v>2</v>
      </c>
      <c r="L271" s="6" t="s">
        <v>500</v>
      </c>
      <c r="M271" s="6" t="s">
        <v>501</v>
      </c>
      <c r="N271" s="6" t="s">
        <v>496</v>
      </c>
      <c r="O271" s="4">
        <v>3</v>
      </c>
      <c r="P271" s="6" t="s">
        <v>497</v>
      </c>
      <c r="Q271" s="4">
        <v>8</v>
      </c>
      <c r="R271" s="6" t="s">
        <v>502</v>
      </c>
      <c r="S271" s="4" t="b">
        <v>0</v>
      </c>
      <c r="T271" s="60">
        <v>3571329.59</v>
      </c>
      <c r="U271" s="60">
        <v>4342016.0599999996</v>
      </c>
      <c r="V271" s="38">
        <v>1.216</v>
      </c>
      <c r="W271" s="35">
        <v>1042.95</v>
      </c>
      <c r="X271" s="42">
        <f>VLOOKUP(VW_PREMIO_IV[[#This Row],[TIPO]],$AL$5:$AM$16,2,0)</f>
        <v>9</v>
      </c>
      <c r="Y271" s="35" t="str">
        <f>IF(VW_PREMIO_IV[[#This Row],[EQUIPE]]="Gerentes",VLOOKUP(VW_PREMIO_IV[[#This Row],[COBERTURA]],VALORES_IV_GER[],VW_PREMIO_IV[[#This Row],[Col Valor]],1),"")</f>
        <v/>
      </c>
      <c r="Z271" s="35">
        <f>IF(VW_PREMIO_IV[[#This Row],[EQUIPE]]="Especialidade (ESP)",VLOOKUP(VW_PREMIO_IV[[#This Row],[COBERTURA]],VALORES_IV_ESP[],VW_PREMIO_IV[[#This Row],[Col Valor]],1),"")</f>
        <v>1042.9528</v>
      </c>
      <c r="AA271" s="35" t="str">
        <f>IF(VW_PREMIO_IV[[#This Row],[EQUIPE]]="Hospitalar (HSP)",VLOOKUP(VW_PREMIO_IV[[#This Row],[COBERTURA]],VALORES_IV_HSP[],VW_PREMIO_IV[[#This Row],[Col Valor]],1),"")</f>
        <v/>
      </c>
      <c r="AB271" s="35" t="str">
        <f>IF(VW_PREMIO_IV[[#This Row],[EQUIPE]]="Misto (EMH)",VLOOKUP(VW_PREMIO_IV[[#This Row],[COBERTURA]],VALORES_IV_EMH[],VW_PREMIO_IV[[#This Row],[Col Valor]],1),"")</f>
        <v/>
      </c>
      <c r="AC271" s="35">
        <f>VW_PREMIO_IV[[#This Row],[PREMIO]]-SUM(VW_PREMIO_IV[[#This Row],[Check Gerente]:[Check EMH]])</f>
        <v>-2.7999999999792635E-3</v>
      </c>
    </row>
    <row r="272" spans="1:29" hidden="1" x14ac:dyDescent="0.25">
      <c r="A272" s="6" t="s">
        <v>401</v>
      </c>
      <c r="B272" s="6" t="s">
        <v>348</v>
      </c>
      <c r="C272" s="6" t="s">
        <v>22</v>
      </c>
      <c r="D272" s="6" t="s">
        <v>281</v>
      </c>
      <c r="E272" s="4">
        <v>20</v>
      </c>
      <c r="F272" s="6" t="s">
        <v>222</v>
      </c>
      <c r="G272" s="6" t="s">
        <v>499</v>
      </c>
      <c r="H272" s="4">
        <v>2021</v>
      </c>
      <c r="I272" s="4">
        <v>1</v>
      </c>
      <c r="J272" s="6" t="s">
        <v>493</v>
      </c>
      <c r="K272" s="4">
        <v>2</v>
      </c>
      <c r="L272" s="6" t="s">
        <v>500</v>
      </c>
      <c r="M272" s="6" t="s">
        <v>501</v>
      </c>
      <c r="N272" s="6" t="s">
        <v>496</v>
      </c>
      <c r="O272" s="4">
        <v>3</v>
      </c>
      <c r="P272" s="6" t="s">
        <v>497</v>
      </c>
      <c r="Q272" s="4">
        <v>8</v>
      </c>
      <c r="R272" s="6" t="s">
        <v>502</v>
      </c>
      <c r="S272" s="4" t="b">
        <v>0</v>
      </c>
      <c r="T272" s="60">
        <v>3571329.59</v>
      </c>
      <c r="U272" s="60">
        <v>4342016.0599999996</v>
      </c>
      <c r="V272" s="38">
        <v>1.216</v>
      </c>
      <c r="W272" s="35">
        <v>1042.95</v>
      </c>
      <c r="X272" s="42">
        <f>VLOOKUP(VW_PREMIO_IV[[#This Row],[TIPO]],$AL$5:$AM$16,2,0)</f>
        <v>9</v>
      </c>
      <c r="Y272" s="35" t="str">
        <f>IF(VW_PREMIO_IV[[#This Row],[EQUIPE]]="Gerentes",VLOOKUP(VW_PREMIO_IV[[#This Row],[COBERTURA]],VALORES_IV_GER[],VW_PREMIO_IV[[#This Row],[Col Valor]],1),"")</f>
        <v/>
      </c>
      <c r="Z272" s="35" t="str">
        <f>IF(VW_PREMIO_IV[[#This Row],[EQUIPE]]="Especialidade (ESP)",VLOOKUP(VW_PREMIO_IV[[#This Row],[COBERTURA]],VALORES_IV_ESP[],VW_PREMIO_IV[[#This Row],[Col Valor]],1),"")</f>
        <v/>
      </c>
      <c r="AA272" s="35">
        <f>IF(VW_PREMIO_IV[[#This Row],[EQUIPE]]="Hospitalar (HSP)",VLOOKUP(VW_PREMIO_IV[[#This Row],[COBERTURA]],VALORES_IV_HSP[],VW_PREMIO_IV[[#This Row],[Col Valor]],1),"")</f>
        <v>1042.9528</v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-2.7999999999792635E-3</v>
      </c>
    </row>
    <row r="273" spans="1:29" hidden="1" x14ac:dyDescent="0.25">
      <c r="A273" s="6" t="s">
        <v>401</v>
      </c>
      <c r="B273" s="6" t="s">
        <v>348</v>
      </c>
      <c r="C273" s="6" t="s">
        <v>23</v>
      </c>
      <c r="D273" s="6" t="s">
        <v>285</v>
      </c>
      <c r="E273" s="4">
        <v>20</v>
      </c>
      <c r="F273" s="6" t="s">
        <v>222</v>
      </c>
      <c r="G273" s="6" t="s">
        <v>499</v>
      </c>
      <c r="H273" s="4">
        <v>2021</v>
      </c>
      <c r="I273" s="4">
        <v>1</v>
      </c>
      <c r="J273" s="6" t="s">
        <v>493</v>
      </c>
      <c r="K273" s="4">
        <v>2</v>
      </c>
      <c r="L273" s="6" t="s">
        <v>500</v>
      </c>
      <c r="M273" s="6" t="s">
        <v>501</v>
      </c>
      <c r="N273" s="6" t="s">
        <v>496</v>
      </c>
      <c r="O273" s="4">
        <v>3</v>
      </c>
      <c r="P273" s="6" t="s">
        <v>497</v>
      </c>
      <c r="Q273" s="4">
        <v>8</v>
      </c>
      <c r="R273" s="6" t="s">
        <v>502</v>
      </c>
      <c r="S273" s="4" t="b">
        <v>0</v>
      </c>
      <c r="T273" s="60">
        <v>3571329.59</v>
      </c>
      <c r="U273" s="60">
        <v>4342016.0599999996</v>
      </c>
      <c r="V273" s="38">
        <v>1.216</v>
      </c>
      <c r="W273" s="35">
        <v>1042.95</v>
      </c>
      <c r="X273" s="42">
        <f>VLOOKUP(VW_PREMIO_IV[[#This Row],[TIPO]],$AL$5:$AM$16,2,0)</f>
        <v>9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1042.9528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-2.7999999999792635E-3</v>
      </c>
    </row>
    <row r="274" spans="1:29" hidden="1" x14ac:dyDescent="0.25">
      <c r="A274" s="6" t="s">
        <v>401</v>
      </c>
      <c r="B274" s="6" t="s">
        <v>348</v>
      </c>
      <c r="C274" s="6" t="s">
        <v>33</v>
      </c>
      <c r="D274" s="6" t="s">
        <v>321</v>
      </c>
      <c r="E274" s="4">
        <v>10</v>
      </c>
      <c r="F274" s="6" t="s">
        <v>227</v>
      </c>
      <c r="G274" s="6" t="s">
        <v>499</v>
      </c>
      <c r="H274" s="4">
        <v>2021</v>
      </c>
      <c r="I274" s="4">
        <v>1</v>
      </c>
      <c r="J274" s="6" t="s">
        <v>493</v>
      </c>
      <c r="K274" s="4">
        <v>2</v>
      </c>
      <c r="L274" s="6" t="s">
        <v>500</v>
      </c>
      <c r="M274" s="6" t="s">
        <v>501</v>
      </c>
      <c r="N274" s="6" t="s">
        <v>496</v>
      </c>
      <c r="O274" s="4">
        <v>3</v>
      </c>
      <c r="P274" s="6" t="s">
        <v>497</v>
      </c>
      <c r="Q274" s="4">
        <v>8</v>
      </c>
      <c r="R274" s="6" t="s">
        <v>502</v>
      </c>
      <c r="S274" s="4" t="b">
        <v>0</v>
      </c>
      <c r="T274" s="60">
        <v>3571329.59</v>
      </c>
      <c r="U274" s="60">
        <v>4342016.0599999996</v>
      </c>
      <c r="V274" s="38">
        <v>1.216</v>
      </c>
      <c r="W274" s="35">
        <v>1042.95</v>
      </c>
      <c r="X274" s="42">
        <f>VLOOKUP(VW_PREMIO_IV[[#This Row],[TIPO]],$AL$5:$AM$16,2,0)</f>
        <v>9</v>
      </c>
      <c r="Y274" s="35" t="str">
        <f>IF(VW_PREMIO_IV[[#This Row],[EQUIPE]]="Gerentes",VLOOKUP(VW_PREMIO_IV[[#This Row],[COBERTURA]],VALORES_IV_GER[],VW_PREMIO_IV[[#This Row],[Col Valor]],1),"")</f>
        <v/>
      </c>
      <c r="Z274" s="35">
        <f>IF(VW_PREMIO_IV[[#This Row],[EQUIPE]]="Especialidade (ESP)",VLOOKUP(VW_PREMIO_IV[[#This Row],[COBERTURA]],VALORES_IV_ESP[],VW_PREMIO_IV[[#This Row],[Col Valor]],1),"")</f>
        <v>1042.9528</v>
      </c>
      <c r="AA274" s="35" t="str">
        <f>IF(VW_PREMIO_IV[[#This Row],[EQUIPE]]="Hospitalar (HSP)",VLOOKUP(VW_PREMIO_IV[[#This Row],[COBERTURA]],VALORES_IV_HSP[],VW_PREMIO_IV[[#This Row],[Col Valor]],1),"")</f>
        <v/>
      </c>
      <c r="AB274" s="35" t="str">
        <f>IF(VW_PREMIO_IV[[#This Row],[EQUIPE]]="Misto (EMH)",VLOOKUP(VW_PREMIO_IV[[#This Row],[COBERTURA]],VALORES_IV_EMH[],VW_PREMIO_IV[[#This Row],[Col Valor]],1),"")</f>
        <v/>
      </c>
      <c r="AC274" s="35">
        <f>VW_PREMIO_IV[[#This Row],[PREMIO]]-SUM(VW_PREMIO_IV[[#This Row],[Check Gerente]:[Check EMH]])</f>
        <v>-2.7999999999792635E-3</v>
      </c>
    </row>
    <row r="275" spans="1:29" hidden="1" x14ac:dyDescent="0.25">
      <c r="A275" s="6" t="s">
        <v>401</v>
      </c>
      <c r="B275" s="6" t="s">
        <v>348</v>
      </c>
      <c r="C275" s="6" t="s">
        <v>25</v>
      </c>
      <c r="D275" s="6" t="s">
        <v>322</v>
      </c>
      <c r="E275" s="4">
        <v>30</v>
      </c>
      <c r="F275" s="6" t="s">
        <v>229</v>
      </c>
      <c r="G275" s="6" t="s">
        <v>499</v>
      </c>
      <c r="H275" s="4">
        <v>2021</v>
      </c>
      <c r="I275" s="4">
        <v>1</v>
      </c>
      <c r="J275" s="6" t="s">
        <v>493</v>
      </c>
      <c r="K275" s="4">
        <v>2</v>
      </c>
      <c r="L275" s="6" t="s">
        <v>500</v>
      </c>
      <c r="M275" s="6" t="s">
        <v>501</v>
      </c>
      <c r="N275" s="6" t="s">
        <v>496</v>
      </c>
      <c r="O275" s="4">
        <v>3</v>
      </c>
      <c r="P275" s="6" t="s">
        <v>497</v>
      </c>
      <c r="Q275" s="4">
        <v>8</v>
      </c>
      <c r="R275" s="6" t="s">
        <v>502</v>
      </c>
      <c r="S275" s="4" t="b">
        <v>0</v>
      </c>
      <c r="T275" s="60">
        <v>3571329.59</v>
      </c>
      <c r="U275" s="60">
        <v>4342016.0599999996</v>
      </c>
      <c r="V275" s="38">
        <v>1.216</v>
      </c>
      <c r="W275" s="35">
        <v>1042.95</v>
      </c>
      <c r="X275" s="42">
        <f>VLOOKUP(VW_PREMIO_IV[[#This Row],[TIPO]],$AL$5:$AM$16,2,0)</f>
        <v>9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 t="str">
        <f>IF(VW_PREMIO_IV[[#This Row],[EQUIPE]]="Hospitalar (HSP)",VLOOKUP(VW_PREMIO_IV[[#This Row],[COBERTURA]],VALORES_IV_HSP[],VW_PREMIO_IV[[#This Row],[Col Valor]],1),"")</f>
        <v/>
      </c>
      <c r="AB275" s="35">
        <f>IF(VW_PREMIO_IV[[#This Row],[EQUIPE]]="Misto (EMH)",VLOOKUP(VW_PREMIO_IV[[#This Row],[COBERTURA]],VALORES_IV_EMH[],VW_PREMIO_IV[[#This Row],[Col Valor]],1),"")</f>
        <v>1042.9528</v>
      </c>
      <c r="AC275" s="35">
        <f>VW_PREMIO_IV[[#This Row],[PREMIO]]-SUM(VW_PREMIO_IV[[#This Row],[Check Gerente]:[Check EMH]])</f>
        <v>-2.7999999999792635E-3</v>
      </c>
    </row>
    <row r="276" spans="1:29" hidden="1" x14ac:dyDescent="0.25">
      <c r="A276" s="6" t="s">
        <v>401</v>
      </c>
      <c r="B276" s="6" t="s">
        <v>342</v>
      </c>
      <c r="C276" s="6" t="s">
        <v>9</v>
      </c>
      <c r="D276" s="6" t="s">
        <v>220</v>
      </c>
      <c r="E276" s="4">
        <v>20</v>
      </c>
      <c r="F276" s="6" t="s">
        <v>222</v>
      </c>
      <c r="G276" s="6" t="s">
        <v>492</v>
      </c>
      <c r="H276" s="4">
        <v>2021</v>
      </c>
      <c r="I276" s="4">
        <v>1</v>
      </c>
      <c r="J276" s="6" t="s">
        <v>493</v>
      </c>
      <c r="K276" s="4">
        <v>1</v>
      </c>
      <c r="L276" s="6" t="s">
        <v>494</v>
      </c>
      <c r="M276" s="6" t="s">
        <v>495</v>
      </c>
      <c r="N276" s="6" t="s">
        <v>496</v>
      </c>
      <c r="O276" s="4">
        <v>3</v>
      </c>
      <c r="P276" s="6" t="s">
        <v>497</v>
      </c>
      <c r="Q276" s="4">
        <v>7</v>
      </c>
      <c r="R276" s="6" t="s">
        <v>498</v>
      </c>
      <c r="S276" s="4" t="b">
        <v>0</v>
      </c>
      <c r="T276" s="60">
        <v>130</v>
      </c>
      <c r="U276" s="60">
        <v>86</v>
      </c>
      <c r="V276" s="38">
        <v>0.66200000000000003</v>
      </c>
      <c r="W276" s="35">
        <v>0</v>
      </c>
      <c r="X276" s="42">
        <f>VLOOKUP(VW_PREMIO_IV[[#This Row],[TIPO]],$AL$5:$AM$16,2,0)</f>
        <v>6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hidden="1" x14ac:dyDescent="0.25">
      <c r="A277" s="6" t="s">
        <v>401</v>
      </c>
      <c r="B277" s="6" t="s">
        <v>342</v>
      </c>
      <c r="C277" s="6" t="s">
        <v>11</v>
      </c>
      <c r="D277" s="6" t="s">
        <v>223</v>
      </c>
      <c r="E277" s="4">
        <v>20</v>
      </c>
      <c r="F277" s="6" t="s">
        <v>222</v>
      </c>
      <c r="G277" s="6" t="s">
        <v>492</v>
      </c>
      <c r="H277" s="4">
        <v>2021</v>
      </c>
      <c r="I277" s="4">
        <v>1</v>
      </c>
      <c r="J277" s="6" t="s">
        <v>493</v>
      </c>
      <c r="K277" s="4">
        <v>1</v>
      </c>
      <c r="L277" s="6" t="s">
        <v>494</v>
      </c>
      <c r="M277" s="6" t="s">
        <v>495</v>
      </c>
      <c r="N277" s="6" t="s">
        <v>496</v>
      </c>
      <c r="O277" s="4">
        <v>3</v>
      </c>
      <c r="P277" s="6" t="s">
        <v>497</v>
      </c>
      <c r="Q277" s="4">
        <v>7</v>
      </c>
      <c r="R277" s="6" t="s">
        <v>498</v>
      </c>
      <c r="S277" s="4" t="b">
        <v>0</v>
      </c>
      <c r="T277" s="60">
        <v>169</v>
      </c>
      <c r="U277" s="60">
        <v>226</v>
      </c>
      <c r="V277" s="38">
        <v>1.337</v>
      </c>
      <c r="W277" s="35">
        <v>1442.55</v>
      </c>
      <c r="X277" s="42">
        <f>VLOOKUP(VW_PREMIO_IV[[#This Row],[TIPO]],$AL$5:$AM$16,2,0)</f>
        <v>6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1442.5469000000001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3.0999999999039574E-3</v>
      </c>
    </row>
    <row r="278" spans="1:29" hidden="1" x14ac:dyDescent="0.25">
      <c r="A278" s="6" t="s">
        <v>401</v>
      </c>
      <c r="B278" s="6" t="s">
        <v>342</v>
      </c>
      <c r="C278" s="6" t="s">
        <v>13</v>
      </c>
      <c r="D278" s="6" t="s">
        <v>225</v>
      </c>
      <c r="E278" s="4">
        <v>20</v>
      </c>
      <c r="F278" s="6" t="s">
        <v>222</v>
      </c>
      <c r="G278" s="6" t="s">
        <v>492</v>
      </c>
      <c r="H278" s="4">
        <v>2021</v>
      </c>
      <c r="I278" s="4">
        <v>1</v>
      </c>
      <c r="J278" s="6" t="s">
        <v>493</v>
      </c>
      <c r="K278" s="4">
        <v>1</v>
      </c>
      <c r="L278" s="6" t="s">
        <v>494</v>
      </c>
      <c r="M278" s="6" t="s">
        <v>495</v>
      </c>
      <c r="N278" s="6" t="s">
        <v>496</v>
      </c>
      <c r="O278" s="4">
        <v>3</v>
      </c>
      <c r="P278" s="6" t="s">
        <v>497</v>
      </c>
      <c r="Q278" s="4">
        <v>7</v>
      </c>
      <c r="R278" s="6" t="s">
        <v>498</v>
      </c>
      <c r="S278" s="4" t="b">
        <v>0</v>
      </c>
      <c r="T278" s="60">
        <v>52</v>
      </c>
      <c r="U278" s="60">
        <v>15</v>
      </c>
      <c r="V278" s="38">
        <v>0.28799999999999998</v>
      </c>
      <c r="W278" s="35">
        <v>0</v>
      </c>
      <c r="X278" s="42">
        <f>VLOOKUP(VW_PREMIO_IV[[#This Row],[TIPO]],$AL$5:$AM$16,2,0)</f>
        <v>6</v>
      </c>
      <c r="Y278" s="35" t="str">
        <f>IF(VW_PREMIO_IV[[#This Row],[EQUIPE]]="Gerentes",VLOOKUP(VW_PREMIO_IV[[#This Row],[COBERTURA]],VALORES_IV_GER[],VW_PREMIO_IV[[#This Row],[Col Valor]],1),"")</f>
        <v/>
      </c>
      <c r="Z278" s="35" t="str">
        <f>IF(VW_PREMIO_IV[[#This Row],[EQUIPE]]="Especialidade (ESP)",VLOOKUP(VW_PREMIO_IV[[#This Row],[COBERTURA]],VALORES_IV_ESP[],VW_PREMIO_IV[[#This Row],[Col Valor]],1),"")</f>
        <v/>
      </c>
      <c r="AA278" s="35">
        <f>IF(VW_PREMIO_IV[[#This Row],[EQUIPE]]="Hospitalar (HSP)",VLOOKUP(VW_PREMIO_IV[[#This Row],[COBERTURA]],VALORES_IV_HSP[],VW_PREMIO_IV[[#This Row],[Col Valor]],1),"")</f>
        <v>0</v>
      </c>
      <c r="AB278" s="35" t="str">
        <f>IF(VW_PREMIO_IV[[#This Row],[EQUIPE]]="Misto (EMH)",VLOOKUP(VW_PREMIO_IV[[#This Row],[COBERTURA]],VALORES_IV_EMH[],VW_PREMIO_IV[[#This Row],[Col Valor]],1),"")</f>
        <v/>
      </c>
      <c r="AC278" s="35">
        <f>VW_PREMIO_IV[[#This Row],[PREMIO]]-SUM(VW_PREMIO_IV[[#This Row],[Check Gerente]:[Check EMH]])</f>
        <v>0</v>
      </c>
    </row>
    <row r="279" spans="1:29" hidden="1" x14ac:dyDescent="0.25">
      <c r="A279" s="6" t="s">
        <v>401</v>
      </c>
      <c r="B279" s="6" t="s">
        <v>342</v>
      </c>
      <c r="C279" s="6" t="s">
        <v>29</v>
      </c>
      <c r="D279" s="6" t="s">
        <v>228</v>
      </c>
      <c r="E279" s="4">
        <v>30</v>
      </c>
      <c r="F279" s="6" t="s">
        <v>229</v>
      </c>
      <c r="G279" s="6" t="s">
        <v>492</v>
      </c>
      <c r="H279" s="4">
        <v>2021</v>
      </c>
      <c r="I279" s="4">
        <v>1</v>
      </c>
      <c r="J279" s="6" t="s">
        <v>493</v>
      </c>
      <c r="K279" s="4">
        <v>1</v>
      </c>
      <c r="L279" s="6" t="s">
        <v>494</v>
      </c>
      <c r="M279" s="6" t="s">
        <v>495</v>
      </c>
      <c r="N279" s="6" t="s">
        <v>496</v>
      </c>
      <c r="O279" s="4">
        <v>3</v>
      </c>
      <c r="P279" s="6" t="s">
        <v>497</v>
      </c>
      <c r="Q279" s="4">
        <v>7</v>
      </c>
      <c r="R279" s="6" t="s">
        <v>498</v>
      </c>
      <c r="S279" s="4" t="b">
        <v>0</v>
      </c>
      <c r="T279" s="60">
        <v>156</v>
      </c>
      <c r="U279" s="60">
        <v>314</v>
      </c>
      <c r="V279" s="38">
        <v>2.0129999999999999</v>
      </c>
      <c r="W279" s="35">
        <v>1311.12</v>
      </c>
      <c r="X279" s="42">
        <f>VLOOKUP(VW_PREMIO_IV[[#This Row],[TIPO]],$AL$5:$AM$16,2,0)</f>
        <v>6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 t="str">
        <f>IF(VW_PREMIO_IV[[#This Row],[EQUIPE]]="Hospitalar (HSP)",VLOOKUP(VW_PREMIO_IV[[#This Row],[COBERTURA]],VALORES_IV_HSP[],VW_PREMIO_IV[[#This Row],[Col Valor]],1),"")</f>
        <v/>
      </c>
      <c r="AB279" s="35">
        <f>IF(VW_PREMIO_IV[[#This Row],[EQUIPE]]="Misto (EMH)",VLOOKUP(VW_PREMIO_IV[[#This Row],[COBERTURA]],VALORES_IV_EMH[],VW_PREMIO_IV[[#This Row],[Col Valor]],1),"")</f>
        <v>1311.1206999999999</v>
      </c>
      <c r="AC279" s="35">
        <f>VW_PREMIO_IV[[#This Row],[PREMIO]]-SUM(VW_PREMIO_IV[[#This Row],[Check Gerente]:[Check EMH]])</f>
        <v>-7.000000000516593E-4</v>
      </c>
    </row>
    <row r="280" spans="1:29" hidden="1" x14ac:dyDescent="0.25">
      <c r="A280" s="6" t="s">
        <v>401</v>
      </c>
      <c r="B280" s="6" t="s">
        <v>342</v>
      </c>
      <c r="C280" s="6" t="s">
        <v>14</v>
      </c>
      <c r="D280" s="6" t="s">
        <v>235</v>
      </c>
      <c r="E280" s="4">
        <v>20</v>
      </c>
      <c r="F280" s="6" t="s">
        <v>222</v>
      </c>
      <c r="G280" s="6" t="s">
        <v>492</v>
      </c>
      <c r="H280" s="4">
        <v>2021</v>
      </c>
      <c r="I280" s="4">
        <v>1</v>
      </c>
      <c r="J280" s="6" t="s">
        <v>493</v>
      </c>
      <c r="K280" s="4">
        <v>1</v>
      </c>
      <c r="L280" s="6" t="s">
        <v>494</v>
      </c>
      <c r="M280" s="6" t="s">
        <v>495</v>
      </c>
      <c r="N280" s="6" t="s">
        <v>496</v>
      </c>
      <c r="O280" s="4">
        <v>3</v>
      </c>
      <c r="P280" s="6" t="s">
        <v>497</v>
      </c>
      <c r="Q280" s="4">
        <v>7</v>
      </c>
      <c r="R280" s="6" t="s">
        <v>498</v>
      </c>
      <c r="S280" s="4" t="b">
        <v>0</v>
      </c>
      <c r="T280" s="60">
        <v>52</v>
      </c>
      <c r="U280" s="60">
        <v>8</v>
      </c>
      <c r="V280" s="38">
        <v>0.154</v>
      </c>
      <c r="W280" s="35">
        <v>0</v>
      </c>
      <c r="X280" s="42">
        <f>VLOOKUP(VW_PREMIO_IV[[#This Row],[TIPO]],$AL$5:$AM$16,2,0)</f>
        <v>6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>
        <f>IF(VW_PREMIO_IV[[#This Row],[EQUIPE]]="Hospitalar (HSP)",VLOOKUP(VW_PREMIO_IV[[#This Row],[COBERTURA]],VALORES_IV_HSP[],VW_PREMIO_IV[[#This Row],[Col Valor]],1),"")</f>
        <v>0</v>
      </c>
      <c r="AB280" s="35" t="str">
        <f>IF(VW_PREMIO_IV[[#This Row],[EQUIPE]]="Misto (EMH)",VLOOKUP(VW_PREMIO_IV[[#This Row],[COBERTURA]],VALORES_IV_EMH[],VW_PREMIO_IV[[#This Row],[Col Valor]],1),"")</f>
        <v/>
      </c>
      <c r="AC280" s="35">
        <f>VW_PREMIO_IV[[#This Row],[PREMIO]]-SUM(VW_PREMIO_IV[[#This Row],[Check Gerente]:[Check EMH]])</f>
        <v>0</v>
      </c>
    </row>
    <row r="281" spans="1:29" hidden="1" x14ac:dyDescent="0.25">
      <c r="A281" s="6" t="s">
        <v>401</v>
      </c>
      <c r="B281" s="6" t="s">
        <v>342</v>
      </c>
      <c r="C281" s="6" t="s">
        <v>15</v>
      </c>
      <c r="D281" s="6" t="s">
        <v>236</v>
      </c>
      <c r="E281" s="4">
        <v>30</v>
      </c>
      <c r="F281" s="6" t="s">
        <v>229</v>
      </c>
      <c r="G281" s="6" t="s">
        <v>492</v>
      </c>
      <c r="H281" s="4">
        <v>2021</v>
      </c>
      <c r="I281" s="4">
        <v>1</v>
      </c>
      <c r="J281" s="6" t="s">
        <v>493</v>
      </c>
      <c r="K281" s="4">
        <v>1</v>
      </c>
      <c r="L281" s="6" t="s">
        <v>494</v>
      </c>
      <c r="M281" s="6" t="s">
        <v>495</v>
      </c>
      <c r="N281" s="6" t="s">
        <v>496</v>
      </c>
      <c r="O281" s="4">
        <v>3</v>
      </c>
      <c r="P281" s="6" t="s">
        <v>497</v>
      </c>
      <c r="Q281" s="4">
        <v>7</v>
      </c>
      <c r="R281" s="6" t="s">
        <v>498</v>
      </c>
      <c r="S281" s="4" t="b">
        <v>0</v>
      </c>
      <c r="T281" s="60">
        <v>39</v>
      </c>
      <c r="U281" s="60">
        <v>19</v>
      </c>
      <c r="V281" s="38">
        <v>0.48699999999999999</v>
      </c>
      <c r="W281" s="35">
        <v>0</v>
      </c>
      <c r="X281" s="42">
        <f>VLOOKUP(VW_PREMIO_IV[[#This Row],[TIPO]],$AL$5:$AM$16,2,0)</f>
        <v>6</v>
      </c>
      <c r="Y281" s="35" t="str">
        <f>IF(VW_PREMIO_IV[[#This Row],[EQUIPE]]="Gerentes",VLOOKUP(VW_PREMIO_IV[[#This Row],[COBERTURA]],VALORES_IV_GER[],VW_PREMIO_IV[[#This Row],[Col Valor]],1),"")</f>
        <v/>
      </c>
      <c r="Z281" s="35" t="str">
        <f>IF(VW_PREMIO_IV[[#This Row],[EQUIPE]]="Especialidade (ESP)",VLOOKUP(VW_PREMIO_IV[[#This Row],[COBERTURA]],VALORES_IV_ESP[],VW_PREMIO_IV[[#This Row],[Col Valor]],1),"")</f>
        <v/>
      </c>
      <c r="AA281" s="35" t="str">
        <f>IF(VW_PREMIO_IV[[#This Row],[EQUIPE]]="Hospitalar (HSP)",VLOOKUP(VW_PREMIO_IV[[#This Row],[COBERTURA]],VALORES_IV_HSP[],VW_PREMIO_IV[[#This Row],[Col Valor]],1),"")</f>
        <v/>
      </c>
      <c r="AB281" s="35">
        <f>IF(VW_PREMIO_IV[[#This Row],[EQUIPE]]="Misto (EMH)",VLOOKUP(VW_PREMIO_IV[[#This Row],[COBERTURA]],VALORES_IV_EMH[],VW_PREMIO_IV[[#This Row],[Col Valor]],1),"")</f>
        <v>0</v>
      </c>
      <c r="AC281" s="35">
        <f>VW_PREMIO_IV[[#This Row],[PREMIO]]-SUM(VW_PREMIO_IV[[#This Row],[Check Gerente]:[Check EMH]])</f>
        <v>0</v>
      </c>
    </row>
    <row r="282" spans="1:29" hidden="1" x14ac:dyDescent="0.25">
      <c r="A282" s="6" t="s">
        <v>401</v>
      </c>
      <c r="B282" s="6" t="s">
        <v>342</v>
      </c>
      <c r="C282" s="6" t="s">
        <v>16</v>
      </c>
      <c r="D282" s="6" t="s">
        <v>238</v>
      </c>
      <c r="E282" s="4">
        <v>20</v>
      </c>
      <c r="F282" s="6" t="s">
        <v>222</v>
      </c>
      <c r="G282" s="6" t="s">
        <v>492</v>
      </c>
      <c r="H282" s="4">
        <v>2021</v>
      </c>
      <c r="I282" s="4">
        <v>1</v>
      </c>
      <c r="J282" s="6" t="s">
        <v>493</v>
      </c>
      <c r="K282" s="4">
        <v>1</v>
      </c>
      <c r="L282" s="6" t="s">
        <v>494</v>
      </c>
      <c r="M282" s="6" t="s">
        <v>495</v>
      </c>
      <c r="N282" s="6" t="s">
        <v>496</v>
      </c>
      <c r="O282" s="4">
        <v>3</v>
      </c>
      <c r="P282" s="6" t="s">
        <v>497</v>
      </c>
      <c r="Q282" s="4">
        <v>7</v>
      </c>
      <c r="R282" s="6" t="s">
        <v>498</v>
      </c>
      <c r="S282" s="4" t="b">
        <v>0</v>
      </c>
      <c r="T282" s="60">
        <v>65</v>
      </c>
      <c r="U282" s="60">
        <v>34</v>
      </c>
      <c r="V282" s="38">
        <v>0.52300000000000002</v>
      </c>
      <c r="W282" s="35">
        <v>0</v>
      </c>
      <c r="X282" s="42">
        <f>VLOOKUP(VW_PREMIO_IV[[#This Row],[TIPO]],$AL$5:$AM$16,2,0)</f>
        <v>6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>
        <f>IF(VW_PREMIO_IV[[#This Row],[EQUIPE]]="Hospitalar (HSP)",VLOOKUP(VW_PREMIO_IV[[#This Row],[COBERTURA]],VALORES_IV_HSP[],VW_PREMIO_IV[[#This Row],[Col Valor]],1),"")</f>
        <v>0</v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0</v>
      </c>
    </row>
    <row r="283" spans="1:29" hidden="1" x14ac:dyDescent="0.25">
      <c r="A283" s="6" t="s">
        <v>401</v>
      </c>
      <c r="B283" s="6" t="s">
        <v>342</v>
      </c>
      <c r="C283" s="6" t="s">
        <v>18</v>
      </c>
      <c r="D283" s="6" t="s">
        <v>240</v>
      </c>
      <c r="E283" s="4">
        <v>20</v>
      </c>
      <c r="F283" s="6" t="s">
        <v>222</v>
      </c>
      <c r="G283" s="6" t="s">
        <v>492</v>
      </c>
      <c r="H283" s="4">
        <v>2021</v>
      </c>
      <c r="I283" s="4">
        <v>1</v>
      </c>
      <c r="J283" s="6" t="s">
        <v>493</v>
      </c>
      <c r="K283" s="4">
        <v>1</v>
      </c>
      <c r="L283" s="6" t="s">
        <v>494</v>
      </c>
      <c r="M283" s="6" t="s">
        <v>495</v>
      </c>
      <c r="N283" s="6" t="s">
        <v>496</v>
      </c>
      <c r="O283" s="4">
        <v>3</v>
      </c>
      <c r="P283" s="6" t="s">
        <v>497</v>
      </c>
      <c r="Q283" s="4">
        <v>7</v>
      </c>
      <c r="R283" s="6" t="s">
        <v>498</v>
      </c>
      <c r="S283" s="4" t="b">
        <v>0</v>
      </c>
      <c r="T283" s="60">
        <v>169</v>
      </c>
      <c r="U283" s="60">
        <v>111</v>
      </c>
      <c r="V283" s="38">
        <v>0.65700000000000003</v>
      </c>
      <c r="W283" s="35">
        <v>0</v>
      </c>
      <c r="X283" s="42">
        <f>VLOOKUP(VW_PREMIO_IV[[#This Row],[TIPO]],$AL$5:$AM$16,2,0)</f>
        <v>6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hidden="1" x14ac:dyDescent="0.25">
      <c r="A284" s="6" t="s">
        <v>401</v>
      </c>
      <c r="B284" s="6" t="s">
        <v>342</v>
      </c>
      <c r="C284" s="6" t="s">
        <v>19</v>
      </c>
      <c r="D284" s="6" t="s">
        <v>241</v>
      </c>
      <c r="E284" s="4">
        <v>20</v>
      </c>
      <c r="F284" s="6" t="s">
        <v>222</v>
      </c>
      <c r="G284" s="6" t="s">
        <v>492</v>
      </c>
      <c r="H284" s="4">
        <v>2021</v>
      </c>
      <c r="I284" s="4">
        <v>1</v>
      </c>
      <c r="J284" s="6" t="s">
        <v>493</v>
      </c>
      <c r="K284" s="4">
        <v>1</v>
      </c>
      <c r="L284" s="6" t="s">
        <v>494</v>
      </c>
      <c r="M284" s="6" t="s">
        <v>495</v>
      </c>
      <c r="N284" s="6" t="s">
        <v>496</v>
      </c>
      <c r="O284" s="4">
        <v>3</v>
      </c>
      <c r="P284" s="6" t="s">
        <v>497</v>
      </c>
      <c r="Q284" s="4">
        <v>7</v>
      </c>
      <c r="R284" s="6" t="s">
        <v>498</v>
      </c>
      <c r="S284" s="4" t="b">
        <v>0</v>
      </c>
      <c r="T284" s="60">
        <v>78</v>
      </c>
      <c r="U284" s="60">
        <v>21</v>
      </c>
      <c r="V284" s="38">
        <v>0.26900000000000002</v>
      </c>
      <c r="W284" s="35">
        <v>0</v>
      </c>
      <c r="X284" s="42">
        <f>VLOOKUP(VW_PREMIO_IV[[#This Row],[TIPO]],$AL$5:$AM$16,2,0)</f>
        <v>6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0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0</v>
      </c>
    </row>
    <row r="285" spans="1:29" hidden="1" x14ac:dyDescent="0.25">
      <c r="A285" s="6" t="s">
        <v>401</v>
      </c>
      <c r="B285" s="6" t="s">
        <v>342</v>
      </c>
      <c r="C285" s="6" t="s">
        <v>20</v>
      </c>
      <c r="D285" s="6" t="s">
        <v>242</v>
      </c>
      <c r="E285" s="4">
        <v>20</v>
      </c>
      <c r="F285" s="6" t="s">
        <v>222</v>
      </c>
      <c r="G285" s="6" t="s">
        <v>492</v>
      </c>
      <c r="H285" s="4">
        <v>2021</v>
      </c>
      <c r="I285" s="4">
        <v>1</v>
      </c>
      <c r="J285" s="6" t="s">
        <v>493</v>
      </c>
      <c r="K285" s="4">
        <v>1</v>
      </c>
      <c r="L285" s="6" t="s">
        <v>494</v>
      </c>
      <c r="M285" s="6" t="s">
        <v>495</v>
      </c>
      <c r="N285" s="6" t="s">
        <v>496</v>
      </c>
      <c r="O285" s="4">
        <v>3</v>
      </c>
      <c r="P285" s="6" t="s">
        <v>497</v>
      </c>
      <c r="Q285" s="4">
        <v>7</v>
      </c>
      <c r="R285" s="6" t="s">
        <v>498</v>
      </c>
      <c r="S285" s="4" t="b">
        <v>0</v>
      </c>
      <c r="T285" s="60">
        <v>39</v>
      </c>
      <c r="U285" s="60">
        <v>25</v>
      </c>
      <c r="V285" s="38">
        <v>0.64100000000000001</v>
      </c>
      <c r="W285" s="35">
        <v>0</v>
      </c>
      <c r="X285" s="42">
        <f>VLOOKUP(VW_PREMIO_IV[[#This Row],[TIPO]],$AL$5:$AM$16,2,0)</f>
        <v>6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0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0</v>
      </c>
    </row>
    <row r="286" spans="1:29" hidden="1" x14ac:dyDescent="0.25">
      <c r="A286" s="6" t="s">
        <v>401</v>
      </c>
      <c r="B286" s="6" t="s">
        <v>342</v>
      </c>
      <c r="C286" s="6" t="s">
        <v>21</v>
      </c>
      <c r="D286" s="6" t="s">
        <v>245</v>
      </c>
      <c r="E286" s="4">
        <v>20</v>
      </c>
      <c r="F286" s="6" t="s">
        <v>222</v>
      </c>
      <c r="G286" s="6" t="s">
        <v>492</v>
      </c>
      <c r="H286" s="4">
        <v>2021</v>
      </c>
      <c r="I286" s="4">
        <v>1</v>
      </c>
      <c r="J286" s="6" t="s">
        <v>493</v>
      </c>
      <c r="K286" s="4">
        <v>1</v>
      </c>
      <c r="L286" s="6" t="s">
        <v>494</v>
      </c>
      <c r="M286" s="6" t="s">
        <v>495</v>
      </c>
      <c r="N286" s="6" t="s">
        <v>496</v>
      </c>
      <c r="O286" s="4">
        <v>3</v>
      </c>
      <c r="P286" s="6" t="s">
        <v>497</v>
      </c>
      <c r="Q286" s="4">
        <v>7</v>
      </c>
      <c r="R286" s="6" t="s">
        <v>498</v>
      </c>
      <c r="S286" s="4" t="b">
        <v>0</v>
      </c>
      <c r="T286" s="60">
        <v>78</v>
      </c>
      <c r="U286" s="60">
        <v>33</v>
      </c>
      <c r="V286" s="38">
        <v>0.42299999999999999</v>
      </c>
      <c r="W286" s="35">
        <v>0</v>
      </c>
      <c r="X286" s="42">
        <f>VLOOKUP(VW_PREMIO_IV[[#This Row],[TIPO]],$AL$5:$AM$16,2,0)</f>
        <v>6</v>
      </c>
      <c r="Y286" s="35" t="str">
        <f>IF(VW_PREMIO_IV[[#This Row],[EQUIPE]]="Gerentes",VLOOKUP(VW_PREMIO_IV[[#This Row],[COBERTURA]],VALORES_IV_GER[],VW_PREMIO_IV[[#This Row],[Col Valor]],1),"")</f>
        <v/>
      </c>
      <c r="Z286" s="35" t="str">
        <f>IF(VW_PREMIO_IV[[#This Row],[EQUIPE]]="Especialidade (ESP)",VLOOKUP(VW_PREMIO_IV[[#This Row],[COBERTURA]],VALORES_IV_ESP[],VW_PREMIO_IV[[#This Row],[Col Valor]],1),"")</f>
        <v/>
      </c>
      <c r="AA286" s="35">
        <f>IF(VW_PREMIO_IV[[#This Row],[EQUIPE]]="Hospitalar (HSP)",VLOOKUP(VW_PREMIO_IV[[#This Row],[COBERTURA]],VALORES_IV_HSP[],VW_PREMIO_IV[[#This Row],[Col Valor]],1),"")</f>
        <v>0</v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0</v>
      </c>
    </row>
    <row r="287" spans="1:29" hidden="1" x14ac:dyDescent="0.25">
      <c r="A287" s="6" t="s">
        <v>401</v>
      </c>
      <c r="B287" s="6" t="s">
        <v>342</v>
      </c>
      <c r="C287" s="6" t="s">
        <v>22</v>
      </c>
      <c r="D287" s="6" t="s">
        <v>281</v>
      </c>
      <c r="E287" s="4">
        <v>20</v>
      </c>
      <c r="F287" s="6" t="s">
        <v>222</v>
      </c>
      <c r="G287" s="6" t="s">
        <v>492</v>
      </c>
      <c r="H287" s="4">
        <v>2021</v>
      </c>
      <c r="I287" s="4">
        <v>1</v>
      </c>
      <c r="J287" s="6" t="s">
        <v>493</v>
      </c>
      <c r="K287" s="4">
        <v>1</v>
      </c>
      <c r="L287" s="6" t="s">
        <v>494</v>
      </c>
      <c r="M287" s="6" t="s">
        <v>495</v>
      </c>
      <c r="N287" s="6" t="s">
        <v>496</v>
      </c>
      <c r="O287" s="4">
        <v>3</v>
      </c>
      <c r="P287" s="6" t="s">
        <v>497</v>
      </c>
      <c r="Q287" s="4">
        <v>7</v>
      </c>
      <c r="R287" s="6" t="s">
        <v>498</v>
      </c>
      <c r="S287" s="4" t="b">
        <v>0</v>
      </c>
      <c r="T287" s="60">
        <v>156</v>
      </c>
      <c r="U287" s="60">
        <v>535</v>
      </c>
      <c r="V287" s="38">
        <v>3.4289999999999998</v>
      </c>
      <c r="W287" s="35">
        <v>1638.9</v>
      </c>
      <c r="X287" s="42">
        <f>VLOOKUP(VW_PREMIO_IV[[#This Row],[TIPO]],$AL$5:$AM$16,2,0)</f>
        <v>6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>
        <f>IF(VW_PREMIO_IV[[#This Row],[EQUIPE]]="Hospitalar (HSP)",VLOOKUP(VW_PREMIO_IV[[#This Row],[COBERTURA]],VALORES_IV_HSP[],VW_PREMIO_IV[[#This Row],[Col Valor]],1),"")</f>
        <v>1638.9009000000001</v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-9.0000000000145519E-4</v>
      </c>
    </row>
    <row r="288" spans="1:29" hidden="1" x14ac:dyDescent="0.25">
      <c r="A288" s="6" t="s">
        <v>401</v>
      </c>
      <c r="B288" s="6" t="s">
        <v>342</v>
      </c>
      <c r="C288" s="6" t="s">
        <v>23</v>
      </c>
      <c r="D288" s="6" t="s">
        <v>285</v>
      </c>
      <c r="E288" s="4">
        <v>20</v>
      </c>
      <c r="F288" s="6" t="s">
        <v>222</v>
      </c>
      <c r="G288" s="6" t="s">
        <v>492</v>
      </c>
      <c r="H288" s="4">
        <v>2021</v>
      </c>
      <c r="I288" s="4">
        <v>1</v>
      </c>
      <c r="J288" s="6" t="s">
        <v>493</v>
      </c>
      <c r="K288" s="4">
        <v>1</v>
      </c>
      <c r="L288" s="6" t="s">
        <v>494</v>
      </c>
      <c r="M288" s="6" t="s">
        <v>495</v>
      </c>
      <c r="N288" s="6" t="s">
        <v>496</v>
      </c>
      <c r="O288" s="4">
        <v>3</v>
      </c>
      <c r="P288" s="6" t="s">
        <v>497</v>
      </c>
      <c r="Q288" s="4">
        <v>7</v>
      </c>
      <c r="R288" s="6" t="s">
        <v>498</v>
      </c>
      <c r="S288" s="4" t="b">
        <v>0</v>
      </c>
      <c r="T288" s="60">
        <v>104</v>
      </c>
      <c r="U288" s="60">
        <v>92</v>
      </c>
      <c r="V288" s="38">
        <v>0.88500000000000001</v>
      </c>
      <c r="W288" s="35">
        <v>208.02</v>
      </c>
      <c r="X288" s="42">
        <f>VLOOKUP(VW_PREMIO_IV[[#This Row],[TIPO]],$AL$5:$AM$16,2,0)</f>
        <v>6</v>
      </c>
      <c r="Y288" s="35" t="str">
        <f>IF(VW_PREMIO_IV[[#This Row],[EQUIPE]]="Gerentes",VLOOKUP(VW_PREMIO_IV[[#This Row],[COBERTURA]],VALORES_IV_GER[],VW_PREMIO_IV[[#This Row],[Col Valor]],1),"")</f>
        <v/>
      </c>
      <c r="Z288" s="35" t="str">
        <f>IF(VW_PREMIO_IV[[#This Row],[EQUIPE]]="Especialidade (ESP)",VLOOKUP(VW_PREMIO_IV[[#This Row],[COBERTURA]],VALORES_IV_ESP[],VW_PREMIO_IV[[#This Row],[Col Valor]],1),"")</f>
        <v/>
      </c>
      <c r="AA288" s="35">
        <f>IF(VW_PREMIO_IV[[#This Row],[EQUIPE]]="Hospitalar (HSP)",VLOOKUP(VW_PREMIO_IV[[#This Row],[COBERTURA]],VALORES_IV_HSP[],VW_PREMIO_IV[[#This Row],[Col Valor]],1),"")</f>
        <v>208.0205</v>
      </c>
      <c r="AB288" s="35" t="str">
        <f>IF(VW_PREMIO_IV[[#This Row],[EQUIPE]]="Misto (EMH)",VLOOKUP(VW_PREMIO_IV[[#This Row],[COBERTURA]],VALORES_IV_EMH[],VW_PREMIO_IV[[#This Row],[Col Valor]],1),"")</f>
        <v/>
      </c>
      <c r="AC288" s="35">
        <f>VW_PREMIO_IV[[#This Row],[PREMIO]]-SUM(VW_PREMIO_IV[[#This Row],[Check Gerente]:[Check EMH]])</f>
        <v>-4.9999999998817657E-4</v>
      </c>
    </row>
    <row r="289" spans="1:29" hidden="1" x14ac:dyDescent="0.25">
      <c r="A289" s="6" t="s">
        <v>401</v>
      </c>
      <c r="B289" s="6" t="s">
        <v>342</v>
      </c>
      <c r="C289" s="6" t="s">
        <v>25</v>
      </c>
      <c r="D289" s="6" t="s">
        <v>322</v>
      </c>
      <c r="E289" s="4">
        <v>30</v>
      </c>
      <c r="F289" s="6" t="s">
        <v>229</v>
      </c>
      <c r="G289" s="6" t="s">
        <v>492</v>
      </c>
      <c r="H289" s="4">
        <v>2021</v>
      </c>
      <c r="I289" s="4">
        <v>1</v>
      </c>
      <c r="J289" s="6" t="s">
        <v>493</v>
      </c>
      <c r="K289" s="4">
        <v>1</v>
      </c>
      <c r="L289" s="6" t="s">
        <v>494</v>
      </c>
      <c r="M289" s="6" t="s">
        <v>495</v>
      </c>
      <c r="N289" s="6" t="s">
        <v>496</v>
      </c>
      <c r="O289" s="4">
        <v>3</v>
      </c>
      <c r="P289" s="6" t="s">
        <v>497</v>
      </c>
      <c r="Q289" s="4">
        <v>7</v>
      </c>
      <c r="R289" s="6" t="s">
        <v>498</v>
      </c>
      <c r="S289" s="4" t="b">
        <v>0</v>
      </c>
      <c r="T289" s="60">
        <v>13</v>
      </c>
      <c r="U289" s="60">
        <v>1</v>
      </c>
      <c r="V289" s="38">
        <v>7.6999999999999999E-2</v>
      </c>
      <c r="W289" s="35">
        <v>0</v>
      </c>
      <c r="X289" s="42">
        <f>VLOOKUP(VW_PREMIO_IV[[#This Row],[TIPO]],$AL$5:$AM$16,2,0)</f>
        <v>6</v>
      </c>
      <c r="Y289" s="35" t="str">
        <f>IF(VW_PREMIO_IV[[#This Row],[EQUIPE]]="Gerentes",VLOOKUP(VW_PREMIO_IV[[#This Row],[COBERTURA]],VALORES_IV_GER[],VW_PREMIO_IV[[#This Row],[Col Valor]],1),"")</f>
        <v/>
      </c>
      <c r="Z289" s="35" t="str">
        <f>IF(VW_PREMIO_IV[[#This Row],[EQUIPE]]="Especialidade (ESP)",VLOOKUP(VW_PREMIO_IV[[#This Row],[COBERTURA]],VALORES_IV_ESP[],VW_PREMIO_IV[[#This Row],[Col Valor]],1),"")</f>
        <v/>
      </c>
      <c r="AA289" s="35" t="str">
        <f>IF(VW_PREMIO_IV[[#This Row],[EQUIPE]]="Hospitalar (HSP)",VLOOKUP(VW_PREMIO_IV[[#This Row],[COBERTURA]],VALORES_IV_HSP[],VW_PREMIO_IV[[#This Row],[Col Valor]],1),"")</f>
        <v/>
      </c>
      <c r="AB289" s="35">
        <f>IF(VW_PREMIO_IV[[#This Row],[EQUIPE]]="Misto (EMH)",VLOOKUP(VW_PREMIO_IV[[#This Row],[COBERTURA]],VALORES_IV_EMH[],VW_PREMIO_IV[[#This Row],[Col Valor]],1),"")</f>
        <v>0</v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401</v>
      </c>
      <c r="B290" s="6" t="s">
        <v>343</v>
      </c>
      <c r="C290" s="6" t="s">
        <v>9</v>
      </c>
      <c r="D290" s="6" t="s">
        <v>220</v>
      </c>
      <c r="E290" s="4">
        <v>20</v>
      </c>
      <c r="F290" s="6" t="s">
        <v>222</v>
      </c>
      <c r="G290" s="6" t="s">
        <v>492</v>
      </c>
      <c r="H290" s="4">
        <v>2021</v>
      </c>
      <c r="I290" s="4">
        <v>1</v>
      </c>
      <c r="J290" s="6" t="s">
        <v>493</v>
      </c>
      <c r="K290" s="4">
        <v>1</v>
      </c>
      <c r="L290" s="6" t="s">
        <v>494</v>
      </c>
      <c r="M290" s="6" t="s">
        <v>495</v>
      </c>
      <c r="N290" s="6" t="s">
        <v>496</v>
      </c>
      <c r="O290" s="4">
        <v>3</v>
      </c>
      <c r="P290" s="6" t="s">
        <v>497</v>
      </c>
      <c r="Q290" s="4">
        <v>7</v>
      </c>
      <c r="R290" s="6" t="s">
        <v>498</v>
      </c>
      <c r="S290" s="4" t="b">
        <v>0</v>
      </c>
      <c r="T290" s="60">
        <v>78</v>
      </c>
      <c r="U290" s="60">
        <v>14</v>
      </c>
      <c r="V290" s="38">
        <v>0.17899999999999999</v>
      </c>
      <c r="W290" s="35">
        <v>0</v>
      </c>
      <c r="X290" s="42">
        <f>VLOOKUP(VW_PREMIO_IV[[#This Row],[TIPO]],$AL$5:$AM$16,2,0)</f>
        <v>5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>
        <f>IF(VW_PREMIO_IV[[#This Row],[EQUIPE]]="Hospitalar (HSP)",VLOOKUP(VW_PREMIO_IV[[#This Row],[COBERTURA]],VALORES_IV_HSP[],VW_PREMIO_IV[[#This Row],[Col Valor]],1),"")</f>
        <v>0</v>
      </c>
      <c r="AB290" s="35" t="str">
        <f>IF(VW_PREMIO_IV[[#This Row],[EQUIPE]]="Misto (EMH)",VLOOKUP(VW_PREMIO_IV[[#This Row],[COBERTURA]],VALORES_IV_EMH[],VW_PREMIO_IV[[#This Row],[Col Valor]],1),"")</f>
        <v/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401</v>
      </c>
      <c r="B291" s="6" t="s">
        <v>343</v>
      </c>
      <c r="C291" s="6" t="s">
        <v>11</v>
      </c>
      <c r="D291" s="6" t="s">
        <v>223</v>
      </c>
      <c r="E291" s="4">
        <v>20</v>
      </c>
      <c r="F291" s="6" t="s">
        <v>222</v>
      </c>
      <c r="G291" s="6" t="s">
        <v>492</v>
      </c>
      <c r="H291" s="4">
        <v>2021</v>
      </c>
      <c r="I291" s="4">
        <v>1</v>
      </c>
      <c r="J291" s="6" t="s">
        <v>493</v>
      </c>
      <c r="K291" s="4">
        <v>1</v>
      </c>
      <c r="L291" s="6" t="s">
        <v>494</v>
      </c>
      <c r="M291" s="6" t="s">
        <v>495</v>
      </c>
      <c r="N291" s="6" t="s">
        <v>496</v>
      </c>
      <c r="O291" s="4">
        <v>3</v>
      </c>
      <c r="P291" s="6" t="s">
        <v>497</v>
      </c>
      <c r="Q291" s="4">
        <v>7</v>
      </c>
      <c r="R291" s="6" t="s">
        <v>498</v>
      </c>
      <c r="S291" s="4" t="b">
        <v>0</v>
      </c>
      <c r="T291" s="60">
        <v>104</v>
      </c>
      <c r="U291" s="60">
        <v>81</v>
      </c>
      <c r="V291" s="38">
        <v>0.77900000000000003</v>
      </c>
      <c r="W291" s="35">
        <v>0</v>
      </c>
      <c r="X291" s="42">
        <f>VLOOKUP(VW_PREMIO_IV[[#This Row],[TIPO]],$AL$5:$AM$16,2,0)</f>
        <v>5</v>
      </c>
      <c r="Y291" s="35" t="str">
        <f>IF(VW_PREMIO_IV[[#This Row],[EQUIPE]]="Gerentes",VLOOKUP(VW_PREMIO_IV[[#This Row],[COBERTURA]],VALORES_IV_GER[],VW_PREMIO_IV[[#This Row],[Col Valor]],1),"")</f>
        <v/>
      </c>
      <c r="Z291" s="35" t="str">
        <f>IF(VW_PREMIO_IV[[#This Row],[EQUIPE]]="Especialidade (ESP)",VLOOKUP(VW_PREMIO_IV[[#This Row],[COBERTURA]],VALORES_IV_ESP[],VW_PREMIO_IV[[#This Row],[Col Valor]],1),"")</f>
        <v/>
      </c>
      <c r="AA291" s="35">
        <f>IF(VW_PREMIO_IV[[#This Row],[EQUIPE]]="Hospitalar (HSP)",VLOOKUP(VW_PREMIO_IV[[#This Row],[COBERTURA]],VALORES_IV_HSP[],VW_PREMIO_IV[[#This Row],[Col Valor]],1),"")</f>
        <v>0</v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401</v>
      </c>
      <c r="B292" s="6" t="s">
        <v>343</v>
      </c>
      <c r="C292" s="6" t="s">
        <v>13</v>
      </c>
      <c r="D292" s="6" t="s">
        <v>225</v>
      </c>
      <c r="E292" s="4">
        <v>20</v>
      </c>
      <c r="F292" s="6" t="s">
        <v>222</v>
      </c>
      <c r="G292" s="6" t="s">
        <v>492</v>
      </c>
      <c r="H292" s="4">
        <v>2021</v>
      </c>
      <c r="I292" s="4">
        <v>1</v>
      </c>
      <c r="J292" s="6" t="s">
        <v>493</v>
      </c>
      <c r="K292" s="4">
        <v>1</v>
      </c>
      <c r="L292" s="6" t="s">
        <v>494</v>
      </c>
      <c r="M292" s="6" t="s">
        <v>495</v>
      </c>
      <c r="N292" s="6" t="s">
        <v>496</v>
      </c>
      <c r="O292" s="4">
        <v>3</v>
      </c>
      <c r="P292" s="6" t="s">
        <v>497</v>
      </c>
      <c r="Q292" s="4">
        <v>7</v>
      </c>
      <c r="R292" s="6" t="s">
        <v>498</v>
      </c>
      <c r="S292" s="4" t="b">
        <v>0</v>
      </c>
      <c r="T292" s="60">
        <v>65</v>
      </c>
      <c r="U292" s="60">
        <v>78</v>
      </c>
      <c r="V292" s="38">
        <v>1.2</v>
      </c>
      <c r="W292" s="35">
        <v>1286.54</v>
      </c>
      <c r="X292" s="42">
        <f>VLOOKUP(VW_PREMIO_IV[[#This Row],[TIPO]],$AL$5:$AM$16,2,0)</f>
        <v>5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1286.5372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2.7999999999792635E-3</v>
      </c>
    </row>
    <row r="293" spans="1:29" x14ac:dyDescent="0.25">
      <c r="A293" s="6" t="s">
        <v>401</v>
      </c>
      <c r="B293" s="6" t="s">
        <v>343</v>
      </c>
      <c r="C293" s="6" t="s">
        <v>29</v>
      </c>
      <c r="D293" s="6" t="s">
        <v>228</v>
      </c>
      <c r="E293" s="4">
        <v>30</v>
      </c>
      <c r="F293" s="6" t="s">
        <v>229</v>
      </c>
      <c r="G293" s="6" t="s">
        <v>492</v>
      </c>
      <c r="H293" s="4">
        <v>2021</v>
      </c>
      <c r="I293" s="4">
        <v>1</v>
      </c>
      <c r="J293" s="6" t="s">
        <v>493</v>
      </c>
      <c r="K293" s="4">
        <v>1</v>
      </c>
      <c r="L293" s="6" t="s">
        <v>494</v>
      </c>
      <c r="M293" s="6" t="s">
        <v>495</v>
      </c>
      <c r="N293" s="6" t="s">
        <v>496</v>
      </c>
      <c r="O293" s="4">
        <v>3</v>
      </c>
      <c r="P293" s="6" t="s">
        <v>497</v>
      </c>
      <c r="Q293" s="4">
        <v>7</v>
      </c>
      <c r="R293" s="6" t="s">
        <v>498</v>
      </c>
      <c r="S293" s="4" t="b">
        <v>0</v>
      </c>
      <c r="T293" s="60">
        <v>117</v>
      </c>
      <c r="U293" s="60">
        <v>104</v>
      </c>
      <c r="V293" s="38">
        <v>0.88900000000000001</v>
      </c>
      <c r="W293" s="35">
        <v>167.17</v>
      </c>
      <c r="X293" s="42">
        <f>VLOOKUP(VW_PREMIO_IV[[#This Row],[TIPO]],$AL$5:$AM$16,2,0)</f>
        <v>5</v>
      </c>
      <c r="Y293" s="35" t="str">
        <f>IF(VW_PREMIO_IV[[#This Row],[EQUIPE]]="Gerentes",VLOOKUP(VW_PREMIO_IV[[#This Row],[COBERTURA]],VALORES_IV_GER[],VW_PREMIO_IV[[#This Row],[Col Valor]],1),"")</f>
        <v/>
      </c>
      <c r="Z293" s="35" t="str">
        <f>IF(VW_PREMIO_IV[[#This Row],[EQUIPE]]="Especialidade (ESP)",VLOOKUP(VW_PREMIO_IV[[#This Row],[COBERTURA]],VALORES_IV_ESP[],VW_PREMIO_IV[[#This Row],[Col Valor]],1),"")</f>
        <v/>
      </c>
      <c r="AA293" s="35" t="str">
        <f>IF(VW_PREMIO_IV[[#This Row],[EQUIPE]]="Hospitalar (HSP)",VLOOKUP(VW_PREMIO_IV[[#This Row],[COBERTURA]],VALORES_IV_HSP[],VW_PREMIO_IV[[#This Row],[Col Valor]],1),"")</f>
        <v/>
      </c>
      <c r="AB293" s="35">
        <f>IF(VW_PREMIO_IV[[#This Row],[EQUIPE]]="Misto (EMH)",VLOOKUP(VW_PREMIO_IV[[#This Row],[COBERTURA]],VALORES_IV_EMH[],VW_PREMIO_IV[[#This Row],[Col Valor]],1),"")</f>
        <v>167.1686</v>
      </c>
      <c r="AC293" s="35">
        <f>VW_PREMIO_IV[[#This Row],[PREMIO]]-SUM(VW_PREMIO_IV[[#This Row],[Check Gerente]:[Check EMH]])</f>
        <v>1.3999999999896318E-3</v>
      </c>
    </row>
    <row r="294" spans="1:29" x14ac:dyDescent="0.25">
      <c r="A294" s="6" t="s">
        <v>401</v>
      </c>
      <c r="B294" s="6" t="s">
        <v>343</v>
      </c>
      <c r="C294" s="6" t="s">
        <v>14</v>
      </c>
      <c r="D294" s="6" t="s">
        <v>235</v>
      </c>
      <c r="E294" s="4">
        <v>20</v>
      </c>
      <c r="F294" s="6" t="s">
        <v>222</v>
      </c>
      <c r="G294" s="6" t="s">
        <v>492</v>
      </c>
      <c r="H294" s="4">
        <v>2021</v>
      </c>
      <c r="I294" s="4">
        <v>1</v>
      </c>
      <c r="J294" s="6" t="s">
        <v>493</v>
      </c>
      <c r="K294" s="4">
        <v>1</v>
      </c>
      <c r="L294" s="6" t="s">
        <v>494</v>
      </c>
      <c r="M294" s="6" t="s">
        <v>495</v>
      </c>
      <c r="N294" s="6" t="s">
        <v>496</v>
      </c>
      <c r="O294" s="4">
        <v>3</v>
      </c>
      <c r="P294" s="6" t="s">
        <v>497</v>
      </c>
      <c r="Q294" s="4">
        <v>7</v>
      </c>
      <c r="R294" s="6" t="s">
        <v>498</v>
      </c>
      <c r="S294" s="4" t="b">
        <v>0</v>
      </c>
      <c r="T294" s="60">
        <v>39</v>
      </c>
      <c r="U294" s="60">
        <v>6</v>
      </c>
      <c r="V294" s="38">
        <v>0.154</v>
      </c>
      <c r="W294" s="35">
        <v>0</v>
      </c>
      <c r="X294" s="42">
        <f>VLOOKUP(VW_PREMIO_IV[[#This Row],[TIPO]],$AL$5:$AM$16,2,0)</f>
        <v>5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>
        <f>IF(VW_PREMIO_IV[[#This Row],[EQUIPE]]="Hospitalar (HSP)",VLOOKUP(VW_PREMIO_IV[[#This Row],[COBERTURA]],VALORES_IV_HSP[],VW_PREMIO_IV[[#This Row],[Col Valor]],1),"")</f>
        <v>0</v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401</v>
      </c>
      <c r="B295" s="6" t="s">
        <v>343</v>
      </c>
      <c r="C295" s="6" t="s">
        <v>15</v>
      </c>
      <c r="D295" s="6" t="s">
        <v>236</v>
      </c>
      <c r="E295" s="4">
        <v>30</v>
      </c>
      <c r="F295" s="6" t="s">
        <v>229</v>
      </c>
      <c r="G295" s="6" t="s">
        <v>492</v>
      </c>
      <c r="H295" s="4">
        <v>2021</v>
      </c>
      <c r="I295" s="4">
        <v>1</v>
      </c>
      <c r="J295" s="6" t="s">
        <v>493</v>
      </c>
      <c r="K295" s="4">
        <v>1</v>
      </c>
      <c r="L295" s="6" t="s">
        <v>494</v>
      </c>
      <c r="M295" s="6" t="s">
        <v>495</v>
      </c>
      <c r="N295" s="6" t="s">
        <v>496</v>
      </c>
      <c r="O295" s="4">
        <v>3</v>
      </c>
      <c r="P295" s="6" t="s">
        <v>497</v>
      </c>
      <c r="Q295" s="4">
        <v>7</v>
      </c>
      <c r="R295" s="6" t="s">
        <v>498</v>
      </c>
      <c r="S295" s="4" t="b">
        <v>0</v>
      </c>
      <c r="T295" s="60">
        <v>39</v>
      </c>
      <c r="U295" s="60">
        <v>2</v>
      </c>
      <c r="V295" s="38">
        <v>5.0999999999999997E-2</v>
      </c>
      <c r="W295" s="35">
        <v>0</v>
      </c>
      <c r="X295" s="42">
        <f>VLOOKUP(VW_PREMIO_IV[[#This Row],[TIPO]],$AL$5:$AM$16,2,0)</f>
        <v>5</v>
      </c>
      <c r="Y295" s="35" t="str">
        <f>IF(VW_PREMIO_IV[[#This Row],[EQUIPE]]="Gerentes",VLOOKUP(VW_PREMIO_IV[[#This Row],[COBERTURA]],VALORES_IV_GER[],VW_PREMIO_IV[[#This Row],[Col Valor]],1),"")</f>
        <v/>
      </c>
      <c r="Z295" s="35" t="str">
        <f>IF(VW_PREMIO_IV[[#This Row],[EQUIPE]]="Especialidade (ESP)",VLOOKUP(VW_PREMIO_IV[[#This Row],[COBERTURA]],VALORES_IV_ESP[],VW_PREMIO_IV[[#This Row],[Col Valor]],1),"")</f>
        <v/>
      </c>
      <c r="AA295" s="35" t="str">
        <f>IF(VW_PREMIO_IV[[#This Row],[EQUIPE]]="Hospitalar (HSP)",VLOOKUP(VW_PREMIO_IV[[#This Row],[COBERTURA]],VALORES_IV_HSP[],VW_PREMIO_IV[[#This Row],[Col Valor]],1),"")</f>
        <v/>
      </c>
      <c r="AB295" s="35">
        <f>IF(VW_PREMIO_IV[[#This Row],[EQUIPE]]="Misto (EMH)",VLOOKUP(VW_PREMIO_IV[[#This Row],[COBERTURA]],VALORES_IV_EMH[],VW_PREMIO_IV[[#This Row],[Col Valor]],1),"")</f>
        <v>0</v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401</v>
      </c>
      <c r="B296" s="6" t="s">
        <v>343</v>
      </c>
      <c r="C296" s="6" t="s">
        <v>16</v>
      </c>
      <c r="D296" s="6" t="s">
        <v>238</v>
      </c>
      <c r="E296" s="4">
        <v>20</v>
      </c>
      <c r="F296" s="6" t="s">
        <v>222</v>
      </c>
      <c r="G296" s="6" t="s">
        <v>492</v>
      </c>
      <c r="H296" s="4">
        <v>2021</v>
      </c>
      <c r="I296" s="4">
        <v>1</v>
      </c>
      <c r="J296" s="6" t="s">
        <v>493</v>
      </c>
      <c r="K296" s="4">
        <v>1</v>
      </c>
      <c r="L296" s="6" t="s">
        <v>494</v>
      </c>
      <c r="M296" s="6" t="s">
        <v>495</v>
      </c>
      <c r="N296" s="6" t="s">
        <v>496</v>
      </c>
      <c r="O296" s="4">
        <v>3</v>
      </c>
      <c r="P296" s="6" t="s">
        <v>497</v>
      </c>
      <c r="Q296" s="4">
        <v>7</v>
      </c>
      <c r="R296" s="6" t="s">
        <v>498</v>
      </c>
      <c r="S296" s="4" t="b">
        <v>0</v>
      </c>
      <c r="T296" s="60">
        <v>143</v>
      </c>
      <c r="U296" s="60">
        <v>113</v>
      </c>
      <c r="V296" s="38">
        <v>0.79</v>
      </c>
      <c r="W296" s="35">
        <v>0</v>
      </c>
      <c r="X296" s="42">
        <f>VLOOKUP(VW_PREMIO_IV[[#This Row],[TIPO]],$AL$5:$AM$16,2,0)</f>
        <v>5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0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401</v>
      </c>
      <c r="B297" s="6" t="s">
        <v>343</v>
      </c>
      <c r="C297" s="6" t="s">
        <v>18</v>
      </c>
      <c r="D297" s="6" t="s">
        <v>240</v>
      </c>
      <c r="E297" s="4">
        <v>20</v>
      </c>
      <c r="F297" s="6" t="s">
        <v>222</v>
      </c>
      <c r="G297" s="6" t="s">
        <v>492</v>
      </c>
      <c r="H297" s="4">
        <v>2021</v>
      </c>
      <c r="I297" s="4">
        <v>1</v>
      </c>
      <c r="J297" s="6" t="s">
        <v>493</v>
      </c>
      <c r="K297" s="4">
        <v>1</v>
      </c>
      <c r="L297" s="6" t="s">
        <v>494</v>
      </c>
      <c r="M297" s="6" t="s">
        <v>495</v>
      </c>
      <c r="N297" s="6" t="s">
        <v>496</v>
      </c>
      <c r="O297" s="4">
        <v>3</v>
      </c>
      <c r="P297" s="6" t="s">
        <v>497</v>
      </c>
      <c r="Q297" s="4">
        <v>7</v>
      </c>
      <c r="R297" s="6" t="s">
        <v>498</v>
      </c>
      <c r="S297" s="4" t="b">
        <v>0</v>
      </c>
      <c r="T297" s="60">
        <v>65</v>
      </c>
      <c r="U297" s="60">
        <v>107</v>
      </c>
      <c r="V297" s="38">
        <v>1.6459999999999999</v>
      </c>
      <c r="W297" s="35">
        <v>1638.9</v>
      </c>
      <c r="X297" s="42">
        <f>VLOOKUP(VW_PREMIO_IV[[#This Row],[TIPO]],$AL$5:$AM$16,2,0)</f>
        <v>5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>
        <f>IF(VW_PREMIO_IV[[#This Row],[EQUIPE]]="Hospitalar (HSP)",VLOOKUP(VW_PREMIO_IV[[#This Row],[COBERTURA]],VALORES_IV_HSP[],VW_PREMIO_IV[[#This Row],[Col Valor]],1),"")</f>
        <v>1638.9009000000001</v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-9.0000000000145519E-4</v>
      </c>
    </row>
    <row r="298" spans="1:29" x14ac:dyDescent="0.25">
      <c r="A298" s="6" t="s">
        <v>401</v>
      </c>
      <c r="B298" s="6" t="s">
        <v>343</v>
      </c>
      <c r="C298" s="6" t="s">
        <v>19</v>
      </c>
      <c r="D298" s="6" t="s">
        <v>241</v>
      </c>
      <c r="E298" s="4">
        <v>20</v>
      </c>
      <c r="F298" s="6" t="s">
        <v>222</v>
      </c>
      <c r="G298" s="6" t="s">
        <v>492</v>
      </c>
      <c r="H298" s="4">
        <v>2021</v>
      </c>
      <c r="I298" s="4">
        <v>1</v>
      </c>
      <c r="J298" s="6" t="s">
        <v>493</v>
      </c>
      <c r="K298" s="4">
        <v>1</v>
      </c>
      <c r="L298" s="6" t="s">
        <v>494</v>
      </c>
      <c r="M298" s="6" t="s">
        <v>495</v>
      </c>
      <c r="N298" s="6" t="s">
        <v>496</v>
      </c>
      <c r="O298" s="4">
        <v>3</v>
      </c>
      <c r="P298" s="6" t="s">
        <v>497</v>
      </c>
      <c r="Q298" s="4">
        <v>7</v>
      </c>
      <c r="R298" s="6" t="s">
        <v>498</v>
      </c>
      <c r="S298" s="4" t="b">
        <v>0</v>
      </c>
      <c r="T298" s="60">
        <v>104</v>
      </c>
      <c r="U298" s="60">
        <v>95</v>
      </c>
      <c r="V298" s="38">
        <v>0.91300000000000003</v>
      </c>
      <c r="W298" s="35">
        <v>321.89999999999998</v>
      </c>
      <c r="X298" s="42">
        <f>VLOOKUP(VW_PREMIO_IV[[#This Row],[TIPO]],$AL$5:$AM$16,2,0)</f>
        <v>5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321.90300000000002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-3.0000000000427463E-3</v>
      </c>
    </row>
    <row r="299" spans="1:29" x14ac:dyDescent="0.25">
      <c r="A299" s="6" t="s">
        <v>401</v>
      </c>
      <c r="B299" s="6" t="s">
        <v>343</v>
      </c>
      <c r="C299" s="6" t="s">
        <v>20</v>
      </c>
      <c r="D299" s="6" t="s">
        <v>242</v>
      </c>
      <c r="E299" s="4">
        <v>20</v>
      </c>
      <c r="F299" s="6" t="s">
        <v>222</v>
      </c>
      <c r="G299" s="6" t="s">
        <v>492</v>
      </c>
      <c r="H299" s="4">
        <v>2021</v>
      </c>
      <c r="I299" s="4">
        <v>1</v>
      </c>
      <c r="J299" s="6" t="s">
        <v>493</v>
      </c>
      <c r="K299" s="4">
        <v>1</v>
      </c>
      <c r="L299" s="6" t="s">
        <v>494</v>
      </c>
      <c r="M299" s="6" t="s">
        <v>495</v>
      </c>
      <c r="N299" s="6" t="s">
        <v>496</v>
      </c>
      <c r="O299" s="4">
        <v>3</v>
      </c>
      <c r="P299" s="6" t="s">
        <v>497</v>
      </c>
      <c r="Q299" s="4">
        <v>7</v>
      </c>
      <c r="R299" s="6" t="s">
        <v>498</v>
      </c>
      <c r="S299" s="4" t="b">
        <v>0</v>
      </c>
      <c r="T299" s="60">
        <v>156</v>
      </c>
      <c r="U299" s="60">
        <v>281</v>
      </c>
      <c r="V299" s="38">
        <v>1.8009999999999999</v>
      </c>
      <c r="W299" s="35">
        <v>1638.9</v>
      </c>
      <c r="X299" s="42">
        <f>VLOOKUP(VW_PREMIO_IV[[#This Row],[TIPO]],$AL$5:$AM$16,2,0)</f>
        <v>5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1638.9009000000001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-9.0000000000145519E-4</v>
      </c>
    </row>
    <row r="300" spans="1:29" x14ac:dyDescent="0.25">
      <c r="A300" s="6" t="s">
        <v>401</v>
      </c>
      <c r="B300" s="6" t="s">
        <v>343</v>
      </c>
      <c r="C300" s="6" t="s">
        <v>21</v>
      </c>
      <c r="D300" s="6" t="s">
        <v>245</v>
      </c>
      <c r="E300" s="4">
        <v>20</v>
      </c>
      <c r="F300" s="6" t="s">
        <v>222</v>
      </c>
      <c r="G300" s="6" t="s">
        <v>492</v>
      </c>
      <c r="H300" s="4">
        <v>2021</v>
      </c>
      <c r="I300" s="4">
        <v>1</v>
      </c>
      <c r="J300" s="6" t="s">
        <v>493</v>
      </c>
      <c r="K300" s="4">
        <v>1</v>
      </c>
      <c r="L300" s="6" t="s">
        <v>494</v>
      </c>
      <c r="M300" s="6" t="s">
        <v>495</v>
      </c>
      <c r="N300" s="6" t="s">
        <v>496</v>
      </c>
      <c r="O300" s="4">
        <v>3</v>
      </c>
      <c r="P300" s="6" t="s">
        <v>497</v>
      </c>
      <c r="Q300" s="4">
        <v>7</v>
      </c>
      <c r="R300" s="6" t="s">
        <v>498</v>
      </c>
      <c r="S300" s="4" t="b">
        <v>0</v>
      </c>
      <c r="T300" s="60">
        <v>65</v>
      </c>
      <c r="U300" s="60">
        <v>118</v>
      </c>
      <c r="V300" s="38">
        <v>1.8149999999999999</v>
      </c>
      <c r="W300" s="35">
        <v>1638.9</v>
      </c>
      <c r="X300" s="42">
        <f>VLOOKUP(VW_PREMIO_IV[[#This Row],[TIPO]],$AL$5:$AM$16,2,0)</f>
        <v>5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>
        <f>IF(VW_PREMIO_IV[[#This Row],[EQUIPE]]="Hospitalar (HSP)",VLOOKUP(VW_PREMIO_IV[[#This Row],[COBERTURA]],VALORES_IV_HSP[],VW_PREMIO_IV[[#This Row],[Col Valor]],1),"")</f>
        <v>1638.9009000000001</v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-9.0000000000145519E-4</v>
      </c>
    </row>
    <row r="301" spans="1:29" x14ac:dyDescent="0.25">
      <c r="A301" s="6" t="s">
        <v>401</v>
      </c>
      <c r="B301" s="6" t="s">
        <v>343</v>
      </c>
      <c r="C301" s="6" t="s">
        <v>22</v>
      </c>
      <c r="D301" s="6" t="s">
        <v>281</v>
      </c>
      <c r="E301" s="4">
        <v>20</v>
      </c>
      <c r="F301" s="6" t="s">
        <v>222</v>
      </c>
      <c r="G301" s="6" t="s">
        <v>492</v>
      </c>
      <c r="H301" s="4">
        <v>2021</v>
      </c>
      <c r="I301" s="4">
        <v>1</v>
      </c>
      <c r="J301" s="6" t="s">
        <v>493</v>
      </c>
      <c r="K301" s="4">
        <v>1</v>
      </c>
      <c r="L301" s="6" t="s">
        <v>494</v>
      </c>
      <c r="M301" s="6" t="s">
        <v>495</v>
      </c>
      <c r="N301" s="6" t="s">
        <v>496</v>
      </c>
      <c r="O301" s="4">
        <v>3</v>
      </c>
      <c r="P301" s="6" t="s">
        <v>497</v>
      </c>
      <c r="Q301" s="4">
        <v>7</v>
      </c>
      <c r="R301" s="6" t="s">
        <v>498</v>
      </c>
      <c r="S301" s="4" t="b">
        <v>0</v>
      </c>
      <c r="T301" s="60">
        <v>143</v>
      </c>
      <c r="U301" s="60">
        <v>296</v>
      </c>
      <c r="V301" s="38">
        <v>2.0699999999999998</v>
      </c>
      <c r="W301" s="35">
        <v>1638.9</v>
      </c>
      <c r="X301" s="42">
        <f>VLOOKUP(VW_PREMIO_IV[[#This Row],[TIPO]],$AL$5:$AM$16,2,0)</f>
        <v>5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1638.9009000000001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-9.0000000000145519E-4</v>
      </c>
    </row>
    <row r="302" spans="1:29" x14ac:dyDescent="0.25">
      <c r="A302" s="6" t="s">
        <v>401</v>
      </c>
      <c r="B302" s="6" t="s">
        <v>343</v>
      </c>
      <c r="C302" s="6" t="s">
        <v>23</v>
      </c>
      <c r="D302" s="6" t="s">
        <v>285</v>
      </c>
      <c r="E302" s="4">
        <v>20</v>
      </c>
      <c r="F302" s="6" t="s">
        <v>222</v>
      </c>
      <c r="G302" s="6" t="s">
        <v>492</v>
      </c>
      <c r="H302" s="4">
        <v>2021</v>
      </c>
      <c r="I302" s="4">
        <v>1</v>
      </c>
      <c r="J302" s="6" t="s">
        <v>493</v>
      </c>
      <c r="K302" s="4">
        <v>1</v>
      </c>
      <c r="L302" s="6" t="s">
        <v>494</v>
      </c>
      <c r="M302" s="6" t="s">
        <v>495</v>
      </c>
      <c r="N302" s="6" t="s">
        <v>496</v>
      </c>
      <c r="O302" s="4">
        <v>3</v>
      </c>
      <c r="P302" s="6" t="s">
        <v>497</v>
      </c>
      <c r="Q302" s="4">
        <v>7</v>
      </c>
      <c r="R302" s="6" t="s">
        <v>498</v>
      </c>
      <c r="S302" s="4" t="b">
        <v>0</v>
      </c>
      <c r="T302" s="60">
        <v>130</v>
      </c>
      <c r="U302" s="60">
        <v>117</v>
      </c>
      <c r="V302" s="38">
        <v>0.9</v>
      </c>
      <c r="W302" s="35">
        <v>317.32</v>
      </c>
      <c r="X302" s="42">
        <f>VLOOKUP(VW_PREMIO_IV[[#This Row],[TIPO]],$AL$5:$AM$16,2,0)</f>
        <v>5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>
        <f>IF(VW_PREMIO_IV[[#This Row],[EQUIPE]]="Hospitalar (HSP)",VLOOKUP(VW_PREMIO_IV[[#This Row],[COBERTURA]],VALORES_IV_HSP[],VW_PREMIO_IV[[#This Row],[Col Valor]],1),"")</f>
        <v>317.31950000000001</v>
      </c>
      <c r="AB302" s="35" t="str">
        <f>IF(VW_PREMIO_IV[[#This Row],[EQUIPE]]="Misto (EMH)",VLOOKUP(VW_PREMIO_IV[[#This Row],[COBERTURA]],VALORES_IV_EMH[],VW_PREMIO_IV[[#This Row],[Col Valor]],1),"")</f>
        <v/>
      </c>
      <c r="AC302" s="35">
        <f>VW_PREMIO_IV[[#This Row],[PREMIO]]-SUM(VW_PREMIO_IV[[#This Row],[Check Gerente]:[Check EMH]])</f>
        <v>4.9999999998817657E-4</v>
      </c>
    </row>
    <row r="303" spans="1:29" hidden="1" x14ac:dyDescent="0.25">
      <c r="A303" s="6" t="s">
        <v>401</v>
      </c>
      <c r="B303" s="6" t="s">
        <v>344</v>
      </c>
      <c r="C303" s="6" t="s">
        <v>15</v>
      </c>
      <c r="D303" s="6" t="s">
        <v>236</v>
      </c>
      <c r="E303" s="4">
        <v>30</v>
      </c>
      <c r="F303" s="6" t="s">
        <v>229</v>
      </c>
      <c r="G303" s="6" t="s">
        <v>492</v>
      </c>
      <c r="H303" s="4">
        <v>2021</v>
      </c>
      <c r="I303" s="4">
        <v>1</v>
      </c>
      <c r="J303" s="6" t="s">
        <v>493</v>
      </c>
      <c r="K303" s="4">
        <v>1</v>
      </c>
      <c r="L303" s="6" t="s">
        <v>494</v>
      </c>
      <c r="M303" s="6" t="s">
        <v>495</v>
      </c>
      <c r="N303" s="6" t="s">
        <v>496</v>
      </c>
      <c r="O303" s="4">
        <v>3</v>
      </c>
      <c r="P303" s="6" t="s">
        <v>497</v>
      </c>
      <c r="Q303" s="4">
        <v>7</v>
      </c>
      <c r="R303" s="6" t="s">
        <v>498</v>
      </c>
      <c r="S303" s="4" t="b">
        <v>0</v>
      </c>
      <c r="T303" s="60">
        <v>25</v>
      </c>
      <c r="U303" s="60">
        <v>1</v>
      </c>
      <c r="V303" s="38">
        <v>0.04</v>
      </c>
      <c r="W303" s="35">
        <v>0</v>
      </c>
      <c r="X303" s="42">
        <f>VLOOKUP(VW_PREMIO_IV[[#This Row],[TIPO]],$AL$5:$AM$16,2,0)</f>
        <v>4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 t="str">
        <f>IF(VW_PREMIO_IV[[#This Row],[EQUIPE]]="Hospitalar (HSP)",VLOOKUP(VW_PREMIO_IV[[#This Row],[COBERTURA]],VALORES_IV_HSP[],VW_PREMIO_IV[[#This Row],[Col Valor]],1),"")</f>
        <v/>
      </c>
      <c r="AB303" s="35">
        <f>IF(VW_PREMIO_IV[[#This Row],[EQUIPE]]="Misto (EMH)",VLOOKUP(VW_PREMIO_IV[[#This Row],[COBERTURA]],VALORES_IV_EMH[],VW_PREMIO_IV[[#This Row],[Col Valor]],1),"")</f>
        <v>0</v>
      </c>
      <c r="AC303" s="35">
        <f>VW_PREMIO_IV[[#This Row],[PREMIO]]-SUM(VW_PREMIO_IV[[#This Row],[Check Gerente]:[Check EMH]])</f>
        <v>0</v>
      </c>
    </row>
    <row r="304" spans="1:29" hidden="1" x14ac:dyDescent="0.25">
      <c r="A304" s="6" t="s">
        <v>401</v>
      </c>
      <c r="B304" s="6" t="s">
        <v>344</v>
      </c>
      <c r="C304" s="6" t="s">
        <v>31</v>
      </c>
      <c r="D304" s="6" t="s">
        <v>237</v>
      </c>
      <c r="E304" s="4">
        <v>10</v>
      </c>
      <c r="F304" s="6" t="s">
        <v>227</v>
      </c>
      <c r="G304" s="6" t="s">
        <v>492</v>
      </c>
      <c r="H304" s="4">
        <v>2021</v>
      </c>
      <c r="I304" s="4">
        <v>1</v>
      </c>
      <c r="J304" s="6" t="s">
        <v>493</v>
      </c>
      <c r="K304" s="4">
        <v>1</v>
      </c>
      <c r="L304" s="6" t="s">
        <v>494</v>
      </c>
      <c r="M304" s="6" t="s">
        <v>495</v>
      </c>
      <c r="N304" s="6" t="s">
        <v>496</v>
      </c>
      <c r="O304" s="4">
        <v>3</v>
      </c>
      <c r="P304" s="6" t="s">
        <v>497</v>
      </c>
      <c r="Q304" s="4">
        <v>7</v>
      </c>
      <c r="R304" s="6" t="s">
        <v>498</v>
      </c>
      <c r="S304" s="4" t="b">
        <v>0</v>
      </c>
      <c r="T304" s="60">
        <v>50</v>
      </c>
      <c r="U304" s="60">
        <v>50</v>
      </c>
      <c r="V304" s="38">
        <v>1</v>
      </c>
      <c r="W304" s="35">
        <v>940.21</v>
      </c>
      <c r="X304" s="42">
        <f>VLOOKUP(VW_PREMIO_IV[[#This Row],[TIPO]],$AL$5:$AM$16,2,0)</f>
        <v>4</v>
      </c>
      <c r="Y304" s="35" t="str">
        <f>IF(VW_PREMIO_IV[[#This Row],[EQUIPE]]="Gerentes",VLOOKUP(VW_PREMIO_IV[[#This Row],[COBERTURA]],VALORES_IV_GER[],VW_PREMIO_IV[[#This Row],[Col Valor]],1),"")</f>
        <v/>
      </c>
      <c r="Z304" s="35">
        <f>IF(VW_PREMIO_IV[[#This Row],[EQUIPE]]="Especialidade (ESP)",VLOOKUP(VW_PREMIO_IV[[#This Row],[COBERTURA]],VALORES_IV_ESP[],VW_PREMIO_IV[[#This Row],[Col Valor]],1),"")</f>
        <v>940.20579999999995</v>
      </c>
      <c r="AA304" s="35" t="str">
        <f>IF(VW_PREMIO_IV[[#This Row],[EQUIPE]]="Hospitalar (HSP)",VLOOKUP(VW_PREMIO_IV[[#This Row],[COBERTURA]],VALORES_IV_HSP[],VW_PREMIO_IV[[#This Row],[Col Valor]],1),"")</f>
        <v/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4.2000000000825821E-3</v>
      </c>
    </row>
    <row r="305" spans="1:29" hidden="1" x14ac:dyDescent="0.25">
      <c r="A305" s="6" t="s">
        <v>401</v>
      </c>
      <c r="B305" s="6" t="s">
        <v>344</v>
      </c>
      <c r="C305" s="6" t="s">
        <v>32</v>
      </c>
      <c r="D305" s="6" t="s">
        <v>246</v>
      </c>
      <c r="E305" s="4">
        <v>10</v>
      </c>
      <c r="F305" s="6" t="s">
        <v>227</v>
      </c>
      <c r="G305" s="6" t="s">
        <v>492</v>
      </c>
      <c r="H305" s="4">
        <v>2021</v>
      </c>
      <c r="I305" s="4">
        <v>1</v>
      </c>
      <c r="J305" s="6" t="s">
        <v>493</v>
      </c>
      <c r="K305" s="4">
        <v>1</v>
      </c>
      <c r="L305" s="6" t="s">
        <v>494</v>
      </c>
      <c r="M305" s="6" t="s">
        <v>495</v>
      </c>
      <c r="N305" s="6" t="s">
        <v>496</v>
      </c>
      <c r="O305" s="4">
        <v>3</v>
      </c>
      <c r="P305" s="6" t="s">
        <v>497</v>
      </c>
      <c r="Q305" s="4">
        <v>7</v>
      </c>
      <c r="R305" s="6" t="s">
        <v>498</v>
      </c>
      <c r="S305" s="4" t="b">
        <v>0</v>
      </c>
      <c r="T305" s="60">
        <v>200</v>
      </c>
      <c r="U305" s="60">
        <v>50</v>
      </c>
      <c r="V305" s="38">
        <v>0.25</v>
      </c>
      <c r="W305" s="35">
        <v>0</v>
      </c>
      <c r="X305" s="42">
        <f>VLOOKUP(VW_PREMIO_IV[[#This Row],[TIPO]],$AL$5:$AM$16,2,0)</f>
        <v>4</v>
      </c>
      <c r="Y305" s="35" t="str">
        <f>IF(VW_PREMIO_IV[[#This Row],[EQUIPE]]="Gerentes",VLOOKUP(VW_PREMIO_IV[[#This Row],[COBERTURA]],VALORES_IV_GER[],VW_PREMIO_IV[[#This Row],[Col Valor]],1),"")</f>
        <v/>
      </c>
      <c r="Z305" s="35">
        <f>IF(VW_PREMIO_IV[[#This Row],[EQUIPE]]="Especialidade (ESP)",VLOOKUP(VW_PREMIO_IV[[#This Row],[COBERTURA]],VALORES_IV_ESP[],VW_PREMIO_IV[[#This Row],[Col Valor]],1),"")</f>
        <v>0</v>
      </c>
      <c r="AA305" s="35" t="str">
        <f>IF(VW_PREMIO_IV[[#This Row],[EQUIPE]]="Hospitalar (HSP)",VLOOKUP(VW_PREMIO_IV[[#This Row],[COBERTURA]],VALORES_IV_HSP[],VW_PREMIO_IV[[#This Row],[Col Valor]],1),"")</f>
        <v/>
      </c>
      <c r="AB305" s="35" t="str">
        <f>IF(VW_PREMIO_IV[[#This Row],[EQUIPE]]="Misto (EMH)",VLOOKUP(VW_PREMIO_IV[[#This Row],[COBERTURA]],VALORES_IV_EMH[],VW_PREMIO_IV[[#This Row],[Col Valor]],1),"")</f>
        <v/>
      </c>
      <c r="AC305" s="35">
        <f>VW_PREMIO_IV[[#This Row],[PREMIO]]-SUM(VW_PREMIO_IV[[#This Row],[Check Gerente]:[Check EMH]])</f>
        <v>0</v>
      </c>
    </row>
    <row r="306" spans="1:29" hidden="1" x14ac:dyDescent="0.25">
      <c r="A306" s="6" t="s">
        <v>401</v>
      </c>
      <c r="B306" s="6" t="s">
        <v>344</v>
      </c>
      <c r="C306" s="6" t="s">
        <v>33</v>
      </c>
      <c r="D306" s="6" t="s">
        <v>321</v>
      </c>
      <c r="E306" s="4">
        <v>10</v>
      </c>
      <c r="F306" s="6" t="s">
        <v>227</v>
      </c>
      <c r="G306" s="6" t="s">
        <v>492</v>
      </c>
      <c r="H306" s="4">
        <v>2021</v>
      </c>
      <c r="I306" s="4">
        <v>1</v>
      </c>
      <c r="J306" s="6" t="s">
        <v>493</v>
      </c>
      <c r="K306" s="4">
        <v>1</v>
      </c>
      <c r="L306" s="6" t="s">
        <v>494</v>
      </c>
      <c r="M306" s="6" t="s">
        <v>495</v>
      </c>
      <c r="N306" s="6" t="s">
        <v>496</v>
      </c>
      <c r="O306" s="4">
        <v>3</v>
      </c>
      <c r="P306" s="6" t="s">
        <v>497</v>
      </c>
      <c r="Q306" s="4">
        <v>7</v>
      </c>
      <c r="R306" s="6" t="s">
        <v>498</v>
      </c>
      <c r="S306" s="4" t="b">
        <v>0</v>
      </c>
      <c r="T306" s="60">
        <v>125</v>
      </c>
      <c r="U306" s="60">
        <v>154</v>
      </c>
      <c r="V306" s="38">
        <v>1.232</v>
      </c>
      <c r="W306" s="35">
        <v>2641.69</v>
      </c>
      <c r="X306" s="42">
        <f>VLOOKUP(VW_PREMIO_IV[[#This Row],[TIPO]],$AL$5:$AM$16,2,0)</f>
        <v>4</v>
      </c>
      <c r="Y306" s="35" t="str">
        <f>IF(VW_PREMIO_IV[[#This Row],[EQUIPE]]="Gerentes",VLOOKUP(VW_PREMIO_IV[[#This Row],[COBERTURA]],VALORES_IV_GER[],VW_PREMIO_IV[[#This Row],[Col Valor]],1),"")</f>
        <v/>
      </c>
      <c r="Z306" s="35">
        <f>IF(VW_PREMIO_IV[[#This Row],[EQUIPE]]="Especialidade (ESP)",VLOOKUP(VW_PREMIO_IV[[#This Row],[COBERTURA]],VALORES_IV_ESP[],VW_PREMIO_IV[[#This Row],[Col Valor]],1),"")</f>
        <v>2641.6898000000001</v>
      </c>
      <c r="AA306" s="35" t="str">
        <f>IF(VW_PREMIO_IV[[#This Row],[EQUIPE]]="Hospitalar (HSP)",VLOOKUP(VW_PREMIO_IV[[#This Row],[COBERTURA]],VALORES_IV_HSP[],VW_PREMIO_IV[[#This Row],[Col Valor]],1),"")</f>
        <v/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1.9999999994979589E-4</v>
      </c>
    </row>
    <row r="307" spans="1:29" hidden="1" x14ac:dyDescent="0.25">
      <c r="A307" s="6" t="s">
        <v>401</v>
      </c>
      <c r="B307" s="6" t="s">
        <v>342</v>
      </c>
      <c r="C307" s="6" t="s">
        <v>9</v>
      </c>
      <c r="D307" s="6" t="s">
        <v>220</v>
      </c>
      <c r="E307" s="4">
        <v>20</v>
      </c>
      <c r="F307" s="6" t="s">
        <v>222</v>
      </c>
      <c r="G307" s="6" t="s">
        <v>499</v>
      </c>
      <c r="H307" s="4">
        <v>2021</v>
      </c>
      <c r="I307" s="4">
        <v>1</v>
      </c>
      <c r="J307" s="6" t="s">
        <v>493</v>
      </c>
      <c r="K307" s="4">
        <v>2</v>
      </c>
      <c r="L307" s="6" t="s">
        <v>500</v>
      </c>
      <c r="M307" s="6" t="s">
        <v>501</v>
      </c>
      <c r="N307" s="6" t="s">
        <v>496</v>
      </c>
      <c r="O307" s="4">
        <v>3</v>
      </c>
      <c r="P307" s="6" t="s">
        <v>497</v>
      </c>
      <c r="Q307" s="4">
        <v>8</v>
      </c>
      <c r="R307" s="6" t="s">
        <v>502</v>
      </c>
      <c r="S307" s="4" t="b">
        <v>0</v>
      </c>
      <c r="T307" s="60">
        <v>150</v>
      </c>
      <c r="U307" s="60">
        <v>76</v>
      </c>
      <c r="V307" s="38">
        <v>0.50700000000000001</v>
      </c>
      <c r="W307" s="35">
        <v>0</v>
      </c>
      <c r="X307" s="42">
        <f>VLOOKUP(VW_PREMIO_IV[[#This Row],[TIPO]],$AL$5:$AM$16,2,0)</f>
        <v>6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>
        <f>IF(VW_PREMIO_IV[[#This Row],[EQUIPE]]="Hospitalar (HSP)",VLOOKUP(VW_PREMIO_IV[[#This Row],[COBERTURA]],VALORES_IV_HSP[],VW_PREMIO_IV[[#This Row],[Col Valor]],1),"")</f>
        <v>0</v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0</v>
      </c>
    </row>
    <row r="308" spans="1:29" hidden="1" x14ac:dyDescent="0.25">
      <c r="A308" s="6" t="s">
        <v>401</v>
      </c>
      <c r="B308" s="6" t="s">
        <v>342</v>
      </c>
      <c r="C308" s="6" t="s">
        <v>11</v>
      </c>
      <c r="D308" s="6" t="s">
        <v>223</v>
      </c>
      <c r="E308" s="4">
        <v>20</v>
      </c>
      <c r="F308" s="6" t="s">
        <v>222</v>
      </c>
      <c r="G308" s="6" t="s">
        <v>499</v>
      </c>
      <c r="H308" s="4">
        <v>2021</v>
      </c>
      <c r="I308" s="4">
        <v>1</v>
      </c>
      <c r="J308" s="6" t="s">
        <v>493</v>
      </c>
      <c r="K308" s="4">
        <v>2</v>
      </c>
      <c r="L308" s="6" t="s">
        <v>500</v>
      </c>
      <c r="M308" s="6" t="s">
        <v>501</v>
      </c>
      <c r="N308" s="6" t="s">
        <v>496</v>
      </c>
      <c r="O308" s="4">
        <v>3</v>
      </c>
      <c r="P308" s="6" t="s">
        <v>497</v>
      </c>
      <c r="Q308" s="4">
        <v>8</v>
      </c>
      <c r="R308" s="6" t="s">
        <v>502</v>
      </c>
      <c r="S308" s="4" t="b">
        <v>0</v>
      </c>
      <c r="T308" s="60">
        <v>195</v>
      </c>
      <c r="U308" s="60">
        <v>120</v>
      </c>
      <c r="V308" s="38">
        <v>0.61499999999999999</v>
      </c>
      <c r="W308" s="35">
        <v>0</v>
      </c>
      <c r="X308" s="42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0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0</v>
      </c>
    </row>
    <row r="309" spans="1:29" hidden="1" x14ac:dyDescent="0.25">
      <c r="A309" s="6" t="s">
        <v>401</v>
      </c>
      <c r="B309" s="6" t="s">
        <v>342</v>
      </c>
      <c r="C309" s="6" t="s">
        <v>13</v>
      </c>
      <c r="D309" s="6" t="s">
        <v>225</v>
      </c>
      <c r="E309" s="4">
        <v>20</v>
      </c>
      <c r="F309" s="6" t="s">
        <v>222</v>
      </c>
      <c r="G309" s="6" t="s">
        <v>499</v>
      </c>
      <c r="H309" s="4">
        <v>2021</v>
      </c>
      <c r="I309" s="4">
        <v>1</v>
      </c>
      <c r="J309" s="6" t="s">
        <v>493</v>
      </c>
      <c r="K309" s="4">
        <v>2</v>
      </c>
      <c r="L309" s="6" t="s">
        <v>500</v>
      </c>
      <c r="M309" s="6" t="s">
        <v>501</v>
      </c>
      <c r="N309" s="6" t="s">
        <v>496</v>
      </c>
      <c r="O309" s="4">
        <v>3</v>
      </c>
      <c r="P309" s="6" t="s">
        <v>497</v>
      </c>
      <c r="Q309" s="4">
        <v>8</v>
      </c>
      <c r="R309" s="6" t="s">
        <v>502</v>
      </c>
      <c r="S309" s="4" t="b">
        <v>0</v>
      </c>
      <c r="T309" s="60">
        <v>60</v>
      </c>
      <c r="U309" s="60">
        <v>23</v>
      </c>
      <c r="V309" s="38">
        <v>0.38300000000000001</v>
      </c>
      <c r="W309" s="35">
        <v>0</v>
      </c>
      <c r="X309" s="42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0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0</v>
      </c>
    </row>
    <row r="310" spans="1:29" hidden="1" x14ac:dyDescent="0.25">
      <c r="A310" s="6" t="s">
        <v>401</v>
      </c>
      <c r="B310" s="6" t="s">
        <v>342</v>
      </c>
      <c r="C310" s="6" t="s">
        <v>29</v>
      </c>
      <c r="D310" s="6" t="s">
        <v>228</v>
      </c>
      <c r="E310" s="4">
        <v>30</v>
      </c>
      <c r="F310" s="6" t="s">
        <v>229</v>
      </c>
      <c r="G310" s="6" t="s">
        <v>499</v>
      </c>
      <c r="H310" s="4">
        <v>2021</v>
      </c>
      <c r="I310" s="4">
        <v>1</v>
      </c>
      <c r="J310" s="6" t="s">
        <v>493</v>
      </c>
      <c r="K310" s="4">
        <v>2</v>
      </c>
      <c r="L310" s="6" t="s">
        <v>500</v>
      </c>
      <c r="M310" s="6" t="s">
        <v>501</v>
      </c>
      <c r="N310" s="6" t="s">
        <v>496</v>
      </c>
      <c r="O310" s="4">
        <v>3</v>
      </c>
      <c r="P310" s="6" t="s">
        <v>497</v>
      </c>
      <c r="Q310" s="4">
        <v>8</v>
      </c>
      <c r="R310" s="6" t="s">
        <v>502</v>
      </c>
      <c r="S310" s="4" t="b">
        <v>0</v>
      </c>
      <c r="T310" s="60">
        <v>180</v>
      </c>
      <c r="U310" s="60">
        <v>64</v>
      </c>
      <c r="V310" s="38">
        <v>0.35599999999999998</v>
      </c>
      <c r="W310" s="35">
        <v>0</v>
      </c>
      <c r="X310" s="42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 t="str">
        <f>IF(VW_PREMIO_IV[[#This Row],[EQUIPE]]="Hospitalar (HSP)",VLOOKUP(VW_PREMIO_IV[[#This Row],[COBERTURA]],VALORES_IV_HSP[],VW_PREMIO_IV[[#This Row],[Col Valor]],1),"")</f>
        <v/>
      </c>
      <c r="AB310" s="35">
        <f>IF(VW_PREMIO_IV[[#This Row],[EQUIPE]]="Misto (EMH)",VLOOKUP(VW_PREMIO_IV[[#This Row],[COBERTURA]],VALORES_IV_EMH[],VW_PREMIO_IV[[#This Row],[Col Valor]],1),"")</f>
        <v>0</v>
      </c>
      <c r="AC310" s="35">
        <f>VW_PREMIO_IV[[#This Row],[PREMIO]]-SUM(VW_PREMIO_IV[[#This Row],[Check Gerente]:[Check EMH]])</f>
        <v>0</v>
      </c>
    </row>
    <row r="311" spans="1:29" hidden="1" x14ac:dyDescent="0.25">
      <c r="A311" s="6" t="s">
        <v>401</v>
      </c>
      <c r="B311" s="6" t="s">
        <v>342</v>
      </c>
      <c r="C311" s="6" t="s">
        <v>14</v>
      </c>
      <c r="D311" s="6" t="s">
        <v>235</v>
      </c>
      <c r="E311" s="4">
        <v>20</v>
      </c>
      <c r="F311" s="6" t="s">
        <v>222</v>
      </c>
      <c r="G311" s="6" t="s">
        <v>499</v>
      </c>
      <c r="H311" s="4">
        <v>2021</v>
      </c>
      <c r="I311" s="4">
        <v>1</v>
      </c>
      <c r="J311" s="6" t="s">
        <v>493</v>
      </c>
      <c r="K311" s="4">
        <v>2</v>
      </c>
      <c r="L311" s="6" t="s">
        <v>500</v>
      </c>
      <c r="M311" s="6" t="s">
        <v>501</v>
      </c>
      <c r="N311" s="6" t="s">
        <v>496</v>
      </c>
      <c r="O311" s="4">
        <v>3</v>
      </c>
      <c r="P311" s="6" t="s">
        <v>497</v>
      </c>
      <c r="Q311" s="4">
        <v>8</v>
      </c>
      <c r="R311" s="6" t="s">
        <v>502</v>
      </c>
      <c r="S311" s="4" t="b">
        <v>0</v>
      </c>
      <c r="T311" s="60">
        <v>60</v>
      </c>
      <c r="U311" s="60">
        <v>1</v>
      </c>
      <c r="V311" s="38">
        <v>1.7000000000000001E-2</v>
      </c>
      <c r="W311" s="35">
        <v>0</v>
      </c>
      <c r="X311" s="42">
        <f>VLOOKUP(VW_PREMIO_IV[[#This Row],[TIPO]],$AL$5:$AM$16,2,0)</f>
        <v>6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0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0</v>
      </c>
    </row>
    <row r="312" spans="1:29" hidden="1" x14ac:dyDescent="0.25">
      <c r="A312" s="6" t="s">
        <v>401</v>
      </c>
      <c r="B312" s="6" t="s">
        <v>342</v>
      </c>
      <c r="C312" s="6" t="s">
        <v>15</v>
      </c>
      <c r="D312" s="6" t="s">
        <v>236</v>
      </c>
      <c r="E312" s="4">
        <v>30</v>
      </c>
      <c r="F312" s="6" t="s">
        <v>229</v>
      </c>
      <c r="G312" s="6" t="s">
        <v>499</v>
      </c>
      <c r="H312" s="4">
        <v>2021</v>
      </c>
      <c r="I312" s="4">
        <v>1</v>
      </c>
      <c r="J312" s="6" t="s">
        <v>493</v>
      </c>
      <c r="K312" s="4">
        <v>2</v>
      </c>
      <c r="L312" s="6" t="s">
        <v>500</v>
      </c>
      <c r="M312" s="6" t="s">
        <v>501</v>
      </c>
      <c r="N312" s="6" t="s">
        <v>496</v>
      </c>
      <c r="O312" s="4">
        <v>3</v>
      </c>
      <c r="P312" s="6" t="s">
        <v>497</v>
      </c>
      <c r="Q312" s="4">
        <v>8</v>
      </c>
      <c r="R312" s="6" t="s">
        <v>502</v>
      </c>
      <c r="S312" s="4" t="b">
        <v>0</v>
      </c>
      <c r="T312" s="60">
        <v>45</v>
      </c>
      <c r="U312" s="60">
        <v>36</v>
      </c>
      <c r="V312" s="38">
        <v>0.8</v>
      </c>
      <c r="W312" s="35">
        <v>150.43</v>
      </c>
      <c r="X312" s="42">
        <f>VLOOKUP(VW_PREMIO_IV[[#This Row],[TIPO]],$AL$5:$AM$16,2,0)</f>
        <v>6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 t="str">
        <f>IF(VW_PREMIO_IV[[#This Row],[EQUIPE]]="Hospitalar (HSP)",VLOOKUP(VW_PREMIO_IV[[#This Row],[COBERTURA]],VALORES_IV_HSP[],VW_PREMIO_IV[[#This Row],[Col Valor]],1),"")</f>
        <v/>
      </c>
      <c r="AB312" s="35">
        <f>IF(VW_PREMIO_IV[[#This Row],[EQUIPE]]="Misto (EMH)",VLOOKUP(VW_PREMIO_IV[[#This Row],[COBERTURA]],VALORES_IV_EMH[],VW_PREMIO_IV[[#This Row],[Col Valor]],1),"")</f>
        <v>150.43289999999999</v>
      </c>
      <c r="AC312" s="35">
        <f>VW_PREMIO_IV[[#This Row],[PREMIO]]-SUM(VW_PREMIO_IV[[#This Row],[Check Gerente]:[Check EMH]])</f>
        <v>-2.8999999999825832E-3</v>
      </c>
    </row>
    <row r="313" spans="1:29" hidden="1" x14ac:dyDescent="0.25">
      <c r="A313" s="6" t="s">
        <v>401</v>
      </c>
      <c r="B313" s="6" t="s">
        <v>342</v>
      </c>
      <c r="C313" s="6" t="s">
        <v>16</v>
      </c>
      <c r="D313" s="6" t="s">
        <v>238</v>
      </c>
      <c r="E313" s="4">
        <v>20</v>
      </c>
      <c r="F313" s="6" t="s">
        <v>222</v>
      </c>
      <c r="G313" s="6" t="s">
        <v>499</v>
      </c>
      <c r="H313" s="4">
        <v>2021</v>
      </c>
      <c r="I313" s="4">
        <v>1</v>
      </c>
      <c r="J313" s="6" t="s">
        <v>493</v>
      </c>
      <c r="K313" s="4">
        <v>2</v>
      </c>
      <c r="L313" s="6" t="s">
        <v>500</v>
      </c>
      <c r="M313" s="6" t="s">
        <v>501</v>
      </c>
      <c r="N313" s="6" t="s">
        <v>496</v>
      </c>
      <c r="O313" s="4">
        <v>3</v>
      </c>
      <c r="P313" s="6" t="s">
        <v>497</v>
      </c>
      <c r="Q313" s="4">
        <v>8</v>
      </c>
      <c r="R313" s="6" t="s">
        <v>502</v>
      </c>
      <c r="S313" s="4" t="b">
        <v>0</v>
      </c>
      <c r="T313" s="60">
        <v>75</v>
      </c>
      <c r="U313" s="60">
        <v>107</v>
      </c>
      <c r="V313" s="38">
        <v>1.427</v>
      </c>
      <c r="W313" s="35">
        <v>1549.4</v>
      </c>
      <c r="X313" s="42">
        <f>VLOOKUP(VW_PREMIO_IV[[#This Row],[TIPO]],$AL$5:$AM$16,2,0)</f>
        <v>6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1549.3965000000001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3.5000000000309228E-3</v>
      </c>
    </row>
    <row r="314" spans="1:29" hidden="1" x14ac:dyDescent="0.25">
      <c r="A314" s="6" t="s">
        <v>401</v>
      </c>
      <c r="B314" s="6" t="s">
        <v>342</v>
      </c>
      <c r="C314" s="6" t="s">
        <v>18</v>
      </c>
      <c r="D314" s="6" t="s">
        <v>240</v>
      </c>
      <c r="E314" s="4">
        <v>20</v>
      </c>
      <c r="F314" s="6" t="s">
        <v>222</v>
      </c>
      <c r="G314" s="6" t="s">
        <v>499</v>
      </c>
      <c r="H314" s="4">
        <v>2021</v>
      </c>
      <c r="I314" s="4">
        <v>1</v>
      </c>
      <c r="J314" s="6" t="s">
        <v>493</v>
      </c>
      <c r="K314" s="4">
        <v>2</v>
      </c>
      <c r="L314" s="6" t="s">
        <v>500</v>
      </c>
      <c r="M314" s="6" t="s">
        <v>501</v>
      </c>
      <c r="N314" s="6" t="s">
        <v>496</v>
      </c>
      <c r="O314" s="4">
        <v>3</v>
      </c>
      <c r="P314" s="6" t="s">
        <v>497</v>
      </c>
      <c r="Q314" s="4">
        <v>8</v>
      </c>
      <c r="R314" s="6" t="s">
        <v>502</v>
      </c>
      <c r="S314" s="4" t="b">
        <v>0</v>
      </c>
      <c r="T314" s="60">
        <v>195</v>
      </c>
      <c r="U314" s="60">
        <v>146</v>
      </c>
      <c r="V314" s="38">
        <v>0.749</v>
      </c>
      <c r="W314" s="35">
        <v>0</v>
      </c>
      <c r="X314" s="42">
        <f>VLOOKUP(VW_PREMIO_IV[[#This Row],[TIPO]],$AL$5:$AM$16,2,0)</f>
        <v>6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>
        <f>IF(VW_PREMIO_IV[[#This Row],[EQUIPE]]="Hospitalar (HSP)",VLOOKUP(VW_PREMIO_IV[[#This Row],[COBERTURA]],VALORES_IV_HSP[],VW_PREMIO_IV[[#This Row],[Col Valor]],1),"")</f>
        <v>0</v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0</v>
      </c>
    </row>
    <row r="315" spans="1:29" hidden="1" x14ac:dyDescent="0.25">
      <c r="A315" s="6" t="s">
        <v>401</v>
      </c>
      <c r="B315" s="6" t="s">
        <v>342</v>
      </c>
      <c r="C315" s="6" t="s">
        <v>19</v>
      </c>
      <c r="D315" s="6" t="s">
        <v>241</v>
      </c>
      <c r="E315" s="4">
        <v>20</v>
      </c>
      <c r="F315" s="6" t="s">
        <v>222</v>
      </c>
      <c r="G315" s="6" t="s">
        <v>499</v>
      </c>
      <c r="H315" s="4">
        <v>2021</v>
      </c>
      <c r="I315" s="4">
        <v>1</v>
      </c>
      <c r="J315" s="6" t="s">
        <v>493</v>
      </c>
      <c r="K315" s="4">
        <v>2</v>
      </c>
      <c r="L315" s="6" t="s">
        <v>500</v>
      </c>
      <c r="M315" s="6" t="s">
        <v>501</v>
      </c>
      <c r="N315" s="6" t="s">
        <v>496</v>
      </c>
      <c r="O315" s="4">
        <v>3</v>
      </c>
      <c r="P315" s="6" t="s">
        <v>497</v>
      </c>
      <c r="Q315" s="4">
        <v>8</v>
      </c>
      <c r="R315" s="6" t="s">
        <v>502</v>
      </c>
      <c r="S315" s="4" t="b">
        <v>0</v>
      </c>
      <c r="T315" s="60">
        <v>90</v>
      </c>
      <c r="U315" s="60">
        <v>155</v>
      </c>
      <c r="V315" s="38">
        <v>1.722</v>
      </c>
      <c r="W315" s="35">
        <v>1638.9</v>
      </c>
      <c r="X315" s="42">
        <f>VLOOKUP(VW_PREMIO_IV[[#This Row],[TIPO]],$AL$5:$AM$16,2,0)</f>
        <v>6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1638.9009000000001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-9.0000000000145519E-4</v>
      </c>
    </row>
    <row r="316" spans="1:29" hidden="1" x14ac:dyDescent="0.25">
      <c r="A316" s="6" t="s">
        <v>401</v>
      </c>
      <c r="B316" s="6" t="s">
        <v>342</v>
      </c>
      <c r="C316" s="6" t="s">
        <v>20</v>
      </c>
      <c r="D316" s="6" t="s">
        <v>242</v>
      </c>
      <c r="E316" s="4">
        <v>20</v>
      </c>
      <c r="F316" s="6" t="s">
        <v>222</v>
      </c>
      <c r="G316" s="6" t="s">
        <v>499</v>
      </c>
      <c r="H316" s="4">
        <v>2021</v>
      </c>
      <c r="I316" s="4">
        <v>1</v>
      </c>
      <c r="J316" s="6" t="s">
        <v>493</v>
      </c>
      <c r="K316" s="4">
        <v>2</v>
      </c>
      <c r="L316" s="6" t="s">
        <v>500</v>
      </c>
      <c r="M316" s="6" t="s">
        <v>501</v>
      </c>
      <c r="N316" s="6" t="s">
        <v>496</v>
      </c>
      <c r="O316" s="4">
        <v>3</v>
      </c>
      <c r="P316" s="6" t="s">
        <v>497</v>
      </c>
      <c r="Q316" s="4">
        <v>8</v>
      </c>
      <c r="R316" s="6" t="s">
        <v>502</v>
      </c>
      <c r="S316" s="4" t="b">
        <v>0</v>
      </c>
      <c r="T316" s="60">
        <v>45</v>
      </c>
      <c r="U316" s="60">
        <v>38</v>
      </c>
      <c r="V316" s="38">
        <v>0.84399999999999997</v>
      </c>
      <c r="W316" s="35">
        <v>198.38</v>
      </c>
      <c r="X316" s="42">
        <f>VLOOKUP(VW_PREMIO_IV[[#This Row],[TIPO]],$AL$5:$AM$16,2,0)</f>
        <v>6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>
        <f>IF(VW_PREMIO_IV[[#This Row],[EQUIPE]]="Hospitalar (HSP)",VLOOKUP(VW_PREMIO_IV[[#This Row],[COBERTURA]],VALORES_IV_HSP[],VW_PREMIO_IV[[#This Row],[Col Valor]],1),"")</f>
        <v>198.38339999999999</v>
      </c>
      <c r="AB316" s="35" t="str">
        <f>IF(VW_PREMIO_IV[[#This Row],[EQUIPE]]="Misto (EMH)",VLOOKUP(VW_PREMIO_IV[[#This Row],[COBERTURA]],VALORES_IV_EMH[],VW_PREMIO_IV[[#This Row],[Col Valor]],1),"")</f>
        <v/>
      </c>
      <c r="AC316" s="35">
        <f>VW_PREMIO_IV[[#This Row],[PREMIO]]-SUM(VW_PREMIO_IV[[#This Row],[Check Gerente]:[Check EMH]])</f>
        <v>-3.3999999999991815E-3</v>
      </c>
    </row>
    <row r="317" spans="1:29" hidden="1" x14ac:dyDescent="0.25">
      <c r="A317" s="6" t="s">
        <v>401</v>
      </c>
      <c r="B317" s="6" t="s">
        <v>342</v>
      </c>
      <c r="C317" s="6" t="s">
        <v>21</v>
      </c>
      <c r="D317" s="6" t="s">
        <v>245</v>
      </c>
      <c r="E317" s="4">
        <v>20</v>
      </c>
      <c r="F317" s="6" t="s">
        <v>222</v>
      </c>
      <c r="G317" s="6" t="s">
        <v>499</v>
      </c>
      <c r="H317" s="4">
        <v>2021</v>
      </c>
      <c r="I317" s="4">
        <v>1</v>
      </c>
      <c r="J317" s="6" t="s">
        <v>493</v>
      </c>
      <c r="K317" s="4">
        <v>2</v>
      </c>
      <c r="L317" s="6" t="s">
        <v>500</v>
      </c>
      <c r="M317" s="6" t="s">
        <v>501</v>
      </c>
      <c r="N317" s="6" t="s">
        <v>496</v>
      </c>
      <c r="O317" s="4">
        <v>3</v>
      </c>
      <c r="P317" s="6" t="s">
        <v>497</v>
      </c>
      <c r="Q317" s="4">
        <v>8</v>
      </c>
      <c r="R317" s="6" t="s">
        <v>502</v>
      </c>
      <c r="S317" s="4" t="b">
        <v>0</v>
      </c>
      <c r="T317" s="60">
        <v>90</v>
      </c>
      <c r="U317" s="60">
        <v>73</v>
      </c>
      <c r="V317" s="38">
        <v>0.81100000000000005</v>
      </c>
      <c r="W317" s="35">
        <v>190.63</v>
      </c>
      <c r="X317" s="42">
        <f>VLOOKUP(VW_PREMIO_IV[[#This Row],[TIPO]],$AL$5:$AM$16,2,0)</f>
        <v>6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190.6267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3.2999999999958618E-3</v>
      </c>
    </row>
    <row r="318" spans="1:29" hidden="1" x14ac:dyDescent="0.25">
      <c r="A318" s="6" t="s">
        <v>401</v>
      </c>
      <c r="B318" s="6" t="s">
        <v>342</v>
      </c>
      <c r="C318" s="6" t="s">
        <v>22</v>
      </c>
      <c r="D318" s="6" t="s">
        <v>281</v>
      </c>
      <c r="E318" s="4">
        <v>20</v>
      </c>
      <c r="F318" s="6" t="s">
        <v>222</v>
      </c>
      <c r="G318" s="6" t="s">
        <v>499</v>
      </c>
      <c r="H318" s="4">
        <v>2021</v>
      </c>
      <c r="I318" s="4">
        <v>1</v>
      </c>
      <c r="J318" s="6" t="s">
        <v>493</v>
      </c>
      <c r="K318" s="4">
        <v>2</v>
      </c>
      <c r="L318" s="6" t="s">
        <v>500</v>
      </c>
      <c r="M318" s="6" t="s">
        <v>501</v>
      </c>
      <c r="N318" s="6" t="s">
        <v>496</v>
      </c>
      <c r="O318" s="4">
        <v>3</v>
      </c>
      <c r="P318" s="6" t="s">
        <v>497</v>
      </c>
      <c r="Q318" s="4">
        <v>8</v>
      </c>
      <c r="R318" s="6" t="s">
        <v>502</v>
      </c>
      <c r="S318" s="4" t="b">
        <v>0</v>
      </c>
      <c r="T318" s="60">
        <v>180</v>
      </c>
      <c r="U318" s="60">
        <v>151</v>
      </c>
      <c r="V318" s="38">
        <v>0.83899999999999997</v>
      </c>
      <c r="W318" s="35">
        <v>197.21</v>
      </c>
      <c r="X318" s="42">
        <f>VLOOKUP(VW_PREMIO_IV[[#This Row],[TIPO]],$AL$5:$AM$16,2,0)</f>
        <v>6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197.20820000000001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1.8000000000029104E-3</v>
      </c>
    </row>
    <row r="319" spans="1:29" hidden="1" x14ac:dyDescent="0.25">
      <c r="A319" s="6" t="s">
        <v>401</v>
      </c>
      <c r="B319" s="6" t="s">
        <v>342</v>
      </c>
      <c r="C319" s="6" t="s">
        <v>23</v>
      </c>
      <c r="D319" s="6" t="s">
        <v>285</v>
      </c>
      <c r="E319" s="4">
        <v>20</v>
      </c>
      <c r="F319" s="6" t="s">
        <v>222</v>
      </c>
      <c r="G319" s="6" t="s">
        <v>499</v>
      </c>
      <c r="H319" s="4">
        <v>2021</v>
      </c>
      <c r="I319" s="4">
        <v>1</v>
      </c>
      <c r="J319" s="6" t="s">
        <v>493</v>
      </c>
      <c r="K319" s="4">
        <v>2</v>
      </c>
      <c r="L319" s="6" t="s">
        <v>500</v>
      </c>
      <c r="M319" s="6" t="s">
        <v>501</v>
      </c>
      <c r="N319" s="6" t="s">
        <v>496</v>
      </c>
      <c r="O319" s="4">
        <v>3</v>
      </c>
      <c r="P319" s="6" t="s">
        <v>497</v>
      </c>
      <c r="Q319" s="4">
        <v>8</v>
      </c>
      <c r="R319" s="6" t="s">
        <v>502</v>
      </c>
      <c r="S319" s="4" t="b">
        <v>0</v>
      </c>
      <c r="T319" s="60">
        <v>120</v>
      </c>
      <c r="U319" s="60">
        <v>401</v>
      </c>
      <c r="V319" s="38">
        <v>3.3420000000000001</v>
      </c>
      <c r="W319" s="35">
        <v>1638.9</v>
      </c>
      <c r="X319" s="42">
        <f>VLOOKUP(VW_PREMIO_IV[[#This Row],[TIPO]],$AL$5:$AM$16,2,0)</f>
        <v>6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>
        <f>IF(VW_PREMIO_IV[[#This Row],[EQUIPE]]="Hospitalar (HSP)",VLOOKUP(VW_PREMIO_IV[[#This Row],[COBERTURA]],VALORES_IV_HSP[],VW_PREMIO_IV[[#This Row],[Col Valor]],1),"")</f>
        <v>1638.9009000000001</v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-9.0000000000145519E-4</v>
      </c>
    </row>
    <row r="320" spans="1:29" hidden="1" x14ac:dyDescent="0.25">
      <c r="A320" s="6" t="s">
        <v>401</v>
      </c>
      <c r="B320" s="6" t="s">
        <v>342</v>
      </c>
      <c r="C320" s="6" t="s">
        <v>25</v>
      </c>
      <c r="D320" s="6" t="s">
        <v>322</v>
      </c>
      <c r="E320" s="4">
        <v>30</v>
      </c>
      <c r="F320" s="6" t="s">
        <v>229</v>
      </c>
      <c r="G320" s="6" t="s">
        <v>499</v>
      </c>
      <c r="H320" s="4">
        <v>2021</v>
      </c>
      <c r="I320" s="4">
        <v>1</v>
      </c>
      <c r="J320" s="6" t="s">
        <v>493</v>
      </c>
      <c r="K320" s="4">
        <v>2</v>
      </c>
      <c r="L320" s="6" t="s">
        <v>500</v>
      </c>
      <c r="M320" s="6" t="s">
        <v>501</v>
      </c>
      <c r="N320" s="6" t="s">
        <v>496</v>
      </c>
      <c r="O320" s="4">
        <v>3</v>
      </c>
      <c r="P320" s="6" t="s">
        <v>497</v>
      </c>
      <c r="Q320" s="4">
        <v>8</v>
      </c>
      <c r="R320" s="6" t="s">
        <v>502</v>
      </c>
      <c r="S320" s="4" t="b">
        <v>0</v>
      </c>
      <c r="T320" s="60">
        <v>15</v>
      </c>
      <c r="U320" s="60">
        <v>1</v>
      </c>
      <c r="V320" s="38">
        <v>6.7000000000000004E-2</v>
      </c>
      <c r="W320" s="35">
        <v>0</v>
      </c>
      <c r="X320" s="42">
        <f>VLOOKUP(VW_PREMIO_IV[[#This Row],[TIPO]],$AL$5:$AM$16,2,0)</f>
        <v>6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 t="str">
        <f>IF(VW_PREMIO_IV[[#This Row],[EQUIPE]]="Hospitalar (HSP)",VLOOKUP(VW_PREMIO_IV[[#This Row],[COBERTURA]],VALORES_IV_HSP[],VW_PREMIO_IV[[#This Row],[Col Valor]],1),"")</f>
        <v/>
      </c>
      <c r="AB320" s="35">
        <f>IF(VW_PREMIO_IV[[#This Row],[EQUIPE]]="Misto (EMH)",VLOOKUP(VW_PREMIO_IV[[#This Row],[COBERTURA]],VALORES_IV_EMH[],VW_PREMIO_IV[[#This Row],[Col Valor]],1),"")</f>
        <v>0</v>
      </c>
      <c r="AC320" s="35">
        <f>VW_PREMIO_IV[[#This Row],[PREMIO]]-SUM(VW_PREMIO_IV[[#This Row],[Check Gerente]:[Check EMH]])</f>
        <v>0</v>
      </c>
    </row>
    <row r="321" spans="1:29" x14ac:dyDescent="0.25">
      <c r="A321" s="6" t="s">
        <v>401</v>
      </c>
      <c r="B321" s="6" t="s">
        <v>343</v>
      </c>
      <c r="C321" s="6" t="s">
        <v>9</v>
      </c>
      <c r="D321" s="6" t="s">
        <v>220</v>
      </c>
      <c r="E321" s="4">
        <v>20</v>
      </c>
      <c r="F321" s="6" t="s">
        <v>222</v>
      </c>
      <c r="G321" s="6" t="s">
        <v>499</v>
      </c>
      <c r="H321" s="4">
        <v>2021</v>
      </c>
      <c r="I321" s="4">
        <v>1</v>
      </c>
      <c r="J321" s="6" t="s">
        <v>493</v>
      </c>
      <c r="K321" s="4">
        <v>2</v>
      </c>
      <c r="L321" s="6" t="s">
        <v>500</v>
      </c>
      <c r="M321" s="6" t="s">
        <v>501</v>
      </c>
      <c r="N321" s="6" t="s">
        <v>496</v>
      </c>
      <c r="O321" s="4">
        <v>3</v>
      </c>
      <c r="P321" s="6" t="s">
        <v>497</v>
      </c>
      <c r="Q321" s="4">
        <v>8</v>
      </c>
      <c r="R321" s="6" t="s">
        <v>502</v>
      </c>
      <c r="S321" s="4" t="b">
        <v>0</v>
      </c>
      <c r="T321" s="60">
        <v>60</v>
      </c>
      <c r="U321" s="60">
        <v>13</v>
      </c>
      <c r="V321" s="38">
        <v>0.217</v>
      </c>
      <c r="W321" s="35">
        <v>0</v>
      </c>
      <c r="X321" s="42">
        <f>VLOOKUP(VW_PREMIO_IV[[#This Row],[TIPO]],$AL$5:$AM$16,2,0)</f>
        <v>5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>
        <f>IF(VW_PREMIO_IV[[#This Row],[EQUIPE]]="Hospitalar (HSP)",VLOOKUP(VW_PREMIO_IV[[#This Row],[COBERTURA]],VALORES_IV_HSP[],VW_PREMIO_IV[[#This Row],[Col Valor]],1),"")</f>
        <v>0</v>
      </c>
      <c r="AB321" s="35" t="str">
        <f>IF(VW_PREMIO_IV[[#This Row],[EQUIPE]]="Misto (EMH)",VLOOKUP(VW_PREMIO_IV[[#This Row],[COBERTURA]],VALORES_IV_EMH[],VW_PREMIO_IV[[#This Row],[Col Valor]],1),"")</f>
        <v/>
      </c>
      <c r="AC321" s="35">
        <f>VW_PREMIO_IV[[#This Row],[PREMIO]]-SUM(VW_PREMIO_IV[[#This Row],[Check Gerente]:[Check EMH]])</f>
        <v>0</v>
      </c>
    </row>
    <row r="322" spans="1:29" x14ac:dyDescent="0.25">
      <c r="A322" s="6" t="s">
        <v>401</v>
      </c>
      <c r="B322" s="6" t="s">
        <v>343</v>
      </c>
      <c r="C322" s="6" t="s">
        <v>11</v>
      </c>
      <c r="D322" s="6" t="s">
        <v>223</v>
      </c>
      <c r="E322" s="4">
        <v>20</v>
      </c>
      <c r="F322" s="6" t="s">
        <v>222</v>
      </c>
      <c r="G322" s="6" t="s">
        <v>499</v>
      </c>
      <c r="H322" s="4">
        <v>2021</v>
      </c>
      <c r="I322" s="4">
        <v>1</v>
      </c>
      <c r="J322" s="6" t="s">
        <v>493</v>
      </c>
      <c r="K322" s="4">
        <v>2</v>
      </c>
      <c r="L322" s="6" t="s">
        <v>500</v>
      </c>
      <c r="M322" s="6" t="s">
        <v>501</v>
      </c>
      <c r="N322" s="6" t="s">
        <v>496</v>
      </c>
      <c r="O322" s="4">
        <v>3</v>
      </c>
      <c r="P322" s="6" t="s">
        <v>497</v>
      </c>
      <c r="Q322" s="4">
        <v>8</v>
      </c>
      <c r="R322" s="6" t="s">
        <v>502</v>
      </c>
      <c r="S322" s="4" t="b">
        <v>0</v>
      </c>
      <c r="T322" s="60">
        <v>80</v>
      </c>
      <c r="U322" s="60">
        <v>62</v>
      </c>
      <c r="V322" s="38">
        <v>0.77500000000000002</v>
      </c>
      <c r="W322" s="35">
        <v>0</v>
      </c>
      <c r="X322" s="42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0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0</v>
      </c>
    </row>
    <row r="323" spans="1:29" x14ac:dyDescent="0.25">
      <c r="A323" s="6" t="s">
        <v>401</v>
      </c>
      <c r="B323" s="6" t="s">
        <v>343</v>
      </c>
      <c r="C323" s="6" t="s">
        <v>13</v>
      </c>
      <c r="D323" s="6" t="s">
        <v>225</v>
      </c>
      <c r="E323" s="4">
        <v>20</v>
      </c>
      <c r="F323" s="6" t="s">
        <v>222</v>
      </c>
      <c r="G323" s="6" t="s">
        <v>499</v>
      </c>
      <c r="H323" s="4">
        <v>2021</v>
      </c>
      <c r="I323" s="4">
        <v>1</v>
      </c>
      <c r="J323" s="6" t="s">
        <v>493</v>
      </c>
      <c r="K323" s="4">
        <v>2</v>
      </c>
      <c r="L323" s="6" t="s">
        <v>500</v>
      </c>
      <c r="M323" s="6" t="s">
        <v>501</v>
      </c>
      <c r="N323" s="6" t="s">
        <v>496</v>
      </c>
      <c r="O323" s="4">
        <v>3</v>
      </c>
      <c r="P323" s="6" t="s">
        <v>497</v>
      </c>
      <c r="Q323" s="4">
        <v>8</v>
      </c>
      <c r="R323" s="6" t="s">
        <v>502</v>
      </c>
      <c r="S323" s="4" t="b">
        <v>0</v>
      </c>
      <c r="T323" s="60">
        <v>50</v>
      </c>
      <c r="U323" s="60">
        <v>42</v>
      </c>
      <c r="V323" s="38">
        <v>0.84</v>
      </c>
      <c r="W323" s="35">
        <v>197.44</v>
      </c>
      <c r="X323" s="42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197.44319999999999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-3.1999999999925421E-3</v>
      </c>
    </row>
    <row r="324" spans="1:29" x14ac:dyDescent="0.25">
      <c r="A324" s="6" t="s">
        <v>401</v>
      </c>
      <c r="B324" s="6" t="s">
        <v>343</v>
      </c>
      <c r="C324" s="6" t="s">
        <v>29</v>
      </c>
      <c r="D324" s="6" t="s">
        <v>228</v>
      </c>
      <c r="E324" s="4">
        <v>30</v>
      </c>
      <c r="F324" s="6" t="s">
        <v>229</v>
      </c>
      <c r="G324" s="6" t="s">
        <v>499</v>
      </c>
      <c r="H324" s="4">
        <v>2021</v>
      </c>
      <c r="I324" s="4">
        <v>1</v>
      </c>
      <c r="J324" s="6" t="s">
        <v>493</v>
      </c>
      <c r="K324" s="4">
        <v>2</v>
      </c>
      <c r="L324" s="6" t="s">
        <v>500</v>
      </c>
      <c r="M324" s="6" t="s">
        <v>501</v>
      </c>
      <c r="N324" s="6" t="s">
        <v>496</v>
      </c>
      <c r="O324" s="4">
        <v>3</v>
      </c>
      <c r="P324" s="6" t="s">
        <v>497</v>
      </c>
      <c r="Q324" s="4">
        <v>8</v>
      </c>
      <c r="R324" s="6" t="s">
        <v>502</v>
      </c>
      <c r="S324" s="4" t="b">
        <v>0</v>
      </c>
      <c r="T324" s="60">
        <v>90</v>
      </c>
      <c r="U324" s="60">
        <v>263</v>
      </c>
      <c r="V324" s="38">
        <v>2.9220000000000002</v>
      </c>
      <c r="W324" s="35">
        <v>1311.12</v>
      </c>
      <c r="X324" s="42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 t="str">
        <f>IF(VW_PREMIO_IV[[#This Row],[EQUIPE]]="Hospitalar (HSP)",VLOOKUP(VW_PREMIO_IV[[#This Row],[COBERTURA]],VALORES_IV_HSP[],VW_PREMIO_IV[[#This Row],[Col Valor]],1),"")</f>
        <v/>
      </c>
      <c r="AB324" s="35">
        <f>IF(VW_PREMIO_IV[[#This Row],[EQUIPE]]="Misto (EMH)",VLOOKUP(VW_PREMIO_IV[[#This Row],[COBERTURA]],VALORES_IV_EMH[],VW_PREMIO_IV[[#This Row],[Col Valor]],1),"")</f>
        <v>1311.1206999999999</v>
      </c>
      <c r="AC324" s="35">
        <f>VW_PREMIO_IV[[#This Row],[PREMIO]]-SUM(VW_PREMIO_IV[[#This Row],[Check Gerente]:[Check EMH]])</f>
        <v>-7.000000000516593E-4</v>
      </c>
    </row>
    <row r="325" spans="1:29" x14ac:dyDescent="0.25">
      <c r="A325" s="6" t="s">
        <v>401</v>
      </c>
      <c r="B325" s="6" t="s">
        <v>343</v>
      </c>
      <c r="C325" s="6" t="s">
        <v>14</v>
      </c>
      <c r="D325" s="6" t="s">
        <v>235</v>
      </c>
      <c r="E325" s="4">
        <v>20</v>
      </c>
      <c r="F325" s="6" t="s">
        <v>222</v>
      </c>
      <c r="G325" s="6" t="s">
        <v>499</v>
      </c>
      <c r="H325" s="4">
        <v>2021</v>
      </c>
      <c r="I325" s="4">
        <v>1</v>
      </c>
      <c r="J325" s="6" t="s">
        <v>493</v>
      </c>
      <c r="K325" s="4">
        <v>2</v>
      </c>
      <c r="L325" s="6" t="s">
        <v>500</v>
      </c>
      <c r="M325" s="6" t="s">
        <v>501</v>
      </c>
      <c r="N325" s="6" t="s">
        <v>496</v>
      </c>
      <c r="O325" s="4">
        <v>3</v>
      </c>
      <c r="P325" s="6" t="s">
        <v>497</v>
      </c>
      <c r="Q325" s="4">
        <v>8</v>
      </c>
      <c r="R325" s="6" t="s">
        <v>502</v>
      </c>
      <c r="S325" s="4" t="b">
        <v>0</v>
      </c>
      <c r="T325" s="60">
        <v>30</v>
      </c>
      <c r="U325" s="60">
        <v>2</v>
      </c>
      <c r="V325" s="38">
        <v>6.7000000000000004E-2</v>
      </c>
      <c r="W325" s="35">
        <v>0</v>
      </c>
      <c r="X325" s="42">
        <f>VLOOKUP(VW_PREMIO_IV[[#This Row],[TIPO]],$AL$5:$AM$16,2,0)</f>
        <v>5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>
        <f>IF(VW_PREMIO_IV[[#This Row],[EQUIPE]]="Hospitalar (HSP)",VLOOKUP(VW_PREMIO_IV[[#This Row],[COBERTURA]],VALORES_IV_HSP[],VW_PREMIO_IV[[#This Row],[Col Valor]],1),"")</f>
        <v>0</v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401</v>
      </c>
      <c r="B326" s="6" t="s">
        <v>343</v>
      </c>
      <c r="C326" s="6" t="s">
        <v>16</v>
      </c>
      <c r="D326" s="6" t="s">
        <v>238</v>
      </c>
      <c r="E326" s="4">
        <v>20</v>
      </c>
      <c r="F326" s="6" t="s">
        <v>222</v>
      </c>
      <c r="G326" s="6" t="s">
        <v>499</v>
      </c>
      <c r="H326" s="4">
        <v>2021</v>
      </c>
      <c r="I326" s="4">
        <v>1</v>
      </c>
      <c r="J326" s="6" t="s">
        <v>493</v>
      </c>
      <c r="K326" s="4">
        <v>2</v>
      </c>
      <c r="L326" s="6" t="s">
        <v>500</v>
      </c>
      <c r="M326" s="6" t="s">
        <v>501</v>
      </c>
      <c r="N326" s="6" t="s">
        <v>496</v>
      </c>
      <c r="O326" s="4">
        <v>3</v>
      </c>
      <c r="P326" s="6" t="s">
        <v>497</v>
      </c>
      <c r="Q326" s="4">
        <v>8</v>
      </c>
      <c r="R326" s="6" t="s">
        <v>502</v>
      </c>
      <c r="S326" s="4" t="b">
        <v>0</v>
      </c>
      <c r="T326" s="60">
        <v>110</v>
      </c>
      <c r="U326" s="60">
        <v>179</v>
      </c>
      <c r="V326" s="38">
        <v>1.627</v>
      </c>
      <c r="W326" s="35">
        <v>1638.9</v>
      </c>
      <c r="X326" s="42">
        <f>VLOOKUP(VW_PREMIO_IV[[#This Row],[TIPO]],$AL$5:$AM$16,2,0)</f>
        <v>5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>
        <f>IF(VW_PREMIO_IV[[#This Row],[EQUIPE]]="Hospitalar (HSP)",VLOOKUP(VW_PREMIO_IV[[#This Row],[COBERTURA]],VALORES_IV_HSP[],VW_PREMIO_IV[[#This Row],[Col Valor]],1),"")</f>
        <v>1638.9009000000001</v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-9.0000000000145519E-4</v>
      </c>
    </row>
    <row r="327" spans="1:29" x14ac:dyDescent="0.25">
      <c r="A327" s="6" t="s">
        <v>401</v>
      </c>
      <c r="B327" s="6" t="s">
        <v>343</v>
      </c>
      <c r="C327" s="6" t="s">
        <v>18</v>
      </c>
      <c r="D327" s="6" t="s">
        <v>240</v>
      </c>
      <c r="E327" s="4">
        <v>20</v>
      </c>
      <c r="F327" s="6" t="s">
        <v>222</v>
      </c>
      <c r="G327" s="6" t="s">
        <v>499</v>
      </c>
      <c r="H327" s="4">
        <v>2021</v>
      </c>
      <c r="I327" s="4">
        <v>1</v>
      </c>
      <c r="J327" s="6" t="s">
        <v>493</v>
      </c>
      <c r="K327" s="4">
        <v>2</v>
      </c>
      <c r="L327" s="6" t="s">
        <v>500</v>
      </c>
      <c r="M327" s="6" t="s">
        <v>501</v>
      </c>
      <c r="N327" s="6" t="s">
        <v>496</v>
      </c>
      <c r="O327" s="4">
        <v>3</v>
      </c>
      <c r="P327" s="6" t="s">
        <v>497</v>
      </c>
      <c r="Q327" s="4">
        <v>8</v>
      </c>
      <c r="R327" s="6" t="s">
        <v>502</v>
      </c>
      <c r="S327" s="4" t="b">
        <v>0</v>
      </c>
      <c r="T327" s="60">
        <v>50</v>
      </c>
      <c r="U327" s="60">
        <v>70</v>
      </c>
      <c r="V327" s="38">
        <v>1.4</v>
      </c>
      <c r="W327" s="35">
        <v>1520.08</v>
      </c>
      <c r="X327" s="42">
        <f>VLOOKUP(VW_PREMIO_IV[[#This Row],[TIPO]],$AL$5:$AM$16,2,0)</f>
        <v>5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>
        <f>IF(VW_PREMIO_IV[[#This Row],[EQUIPE]]="Hospitalar (HSP)",VLOOKUP(VW_PREMIO_IV[[#This Row],[COBERTURA]],VALORES_IV_HSP[],VW_PREMIO_IV[[#This Row],[Col Valor]],1),"")</f>
        <v>1520.0806</v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-6.0000000007676135E-4</v>
      </c>
    </row>
    <row r="328" spans="1:29" x14ac:dyDescent="0.25">
      <c r="A328" s="6" t="s">
        <v>401</v>
      </c>
      <c r="B328" s="6" t="s">
        <v>343</v>
      </c>
      <c r="C328" s="6" t="s">
        <v>19</v>
      </c>
      <c r="D328" s="6" t="s">
        <v>241</v>
      </c>
      <c r="E328" s="4">
        <v>20</v>
      </c>
      <c r="F328" s="6" t="s">
        <v>222</v>
      </c>
      <c r="G328" s="6" t="s">
        <v>499</v>
      </c>
      <c r="H328" s="4">
        <v>2021</v>
      </c>
      <c r="I328" s="4">
        <v>1</v>
      </c>
      <c r="J328" s="6" t="s">
        <v>493</v>
      </c>
      <c r="K328" s="4">
        <v>2</v>
      </c>
      <c r="L328" s="6" t="s">
        <v>500</v>
      </c>
      <c r="M328" s="6" t="s">
        <v>501</v>
      </c>
      <c r="N328" s="6" t="s">
        <v>496</v>
      </c>
      <c r="O328" s="4">
        <v>3</v>
      </c>
      <c r="P328" s="6" t="s">
        <v>497</v>
      </c>
      <c r="Q328" s="4">
        <v>8</v>
      </c>
      <c r="R328" s="6" t="s">
        <v>502</v>
      </c>
      <c r="S328" s="4" t="b">
        <v>0</v>
      </c>
      <c r="T328" s="60">
        <v>80</v>
      </c>
      <c r="U328" s="60">
        <v>65</v>
      </c>
      <c r="V328" s="38">
        <v>0.81299999999999994</v>
      </c>
      <c r="W328" s="35">
        <v>191.1</v>
      </c>
      <c r="X328" s="42">
        <f>VLOOKUP(VW_PREMIO_IV[[#This Row],[TIPO]],$AL$5:$AM$16,2,0)</f>
        <v>5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191.0968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3.1999999999925421E-3</v>
      </c>
    </row>
    <row r="329" spans="1:29" x14ac:dyDescent="0.25">
      <c r="A329" s="6" t="s">
        <v>401</v>
      </c>
      <c r="B329" s="6" t="s">
        <v>343</v>
      </c>
      <c r="C329" s="6" t="s">
        <v>20</v>
      </c>
      <c r="D329" s="6" t="s">
        <v>242</v>
      </c>
      <c r="E329" s="4">
        <v>20</v>
      </c>
      <c r="F329" s="6" t="s">
        <v>222</v>
      </c>
      <c r="G329" s="6" t="s">
        <v>499</v>
      </c>
      <c r="H329" s="4">
        <v>2021</v>
      </c>
      <c r="I329" s="4">
        <v>1</v>
      </c>
      <c r="J329" s="6" t="s">
        <v>493</v>
      </c>
      <c r="K329" s="4">
        <v>2</v>
      </c>
      <c r="L329" s="6" t="s">
        <v>500</v>
      </c>
      <c r="M329" s="6" t="s">
        <v>501</v>
      </c>
      <c r="N329" s="6" t="s">
        <v>496</v>
      </c>
      <c r="O329" s="4">
        <v>3</v>
      </c>
      <c r="P329" s="6" t="s">
        <v>497</v>
      </c>
      <c r="Q329" s="4">
        <v>8</v>
      </c>
      <c r="R329" s="6" t="s">
        <v>502</v>
      </c>
      <c r="S329" s="4" t="b">
        <v>0</v>
      </c>
      <c r="T329" s="60">
        <v>120</v>
      </c>
      <c r="U329" s="60">
        <v>134</v>
      </c>
      <c r="V329" s="38">
        <v>1.117</v>
      </c>
      <c r="W329" s="35">
        <v>991.6</v>
      </c>
      <c r="X329" s="42">
        <f>VLOOKUP(VW_PREMIO_IV[[#This Row],[TIPO]],$AL$5:$AM$16,2,0)</f>
        <v>5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>
        <f>IF(VW_PREMIO_IV[[#This Row],[EQUIPE]]="Hospitalar (HSP)",VLOOKUP(VW_PREMIO_IV[[#This Row],[COBERTURA]],VALORES_IV_HSP[],VW_PREMIO_IV[[#This Row],[Col Valor]],1),"")</f>
        <v>991.60339999999997</v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-3.399999999942338E-3</v>
      </c>
    </row>
    <row r="330" spans="1:29" x14ac:dyDescent="0.25">
      <c r="A330" s="6" t="s">
        <v>401</v>
      </c>
      <c r="B330" s="6" t="s">
        <v>343</v>
      </c>
      <c r="C330" s="6" t="s">
        <v>21</v>
      </c>
      <c r="D330" s="6" t="s">
        <v>245</v>
      </c>
      <c r="E330" s="4">
        <v>20</v>
      </c>
      <c r="F330" s="6" t="s">
        <v>222</v>
      </c>
      <c r="G330" s="6" t="s">
        <v>499</v>
      </c>
      <c r="H330" s="4">
        <v>2021</v>
      </c>
      <c r="I330" s="4">
        <v>1</v>
      </c>
      <c r="J330" s="6" t="s">
        <v>493</v>
      </c>
      <c r="K330" s="4">
        <v>2</v>
      </c>
      <c r="L330" s="6" t="s">
        <v>500</v>
      </c>
      <c r="M330" s="6" t="s">
        <v>501</v>
      </c>
      <c r="N330" s="6" t="s">
        <v>496</v>
      </c>
      <c r="O330" s="4">
        <v>3</v>
      </c>
      <c r="P330" s="6" t="s">
        <v>497</v>
      </c>
      <c r="Q330" s="4">
        <v>8</v>
      </c>
      <c r="R330" s="6" t="s">
        <v>502</v>
      </c>
      <c r="S330" s="4" t="b">
        <v>0</v>
      </c>
      <c r="T330" s="60">
        <v>50</v>
      </c>
      <c r="U330" s="60">
        <v>65</v>
      </c>
      <c r="V330" s="38">
        <v>1.3</v>
      </c>
      <c r="W330" s="35">
        <v>1402.63</v>
      </c>
      <c r="X330" s="42">
        <f>VLOOKUP(VW_PREMIO_IV[[#This Row],[TIPO]],$AL$5:$AM$16,2,0)</f>
        <v>5</v>
      </c>
      <c r="Y330" s="35" t="str">
        <f>IF(VW_PREMIO_IV[[#This Row],[EQUIPE]]="Gerentes",VLOOKUP(VW_PREMIO_IV[[#This Row],[COBERTURA]],VALORES_IV_GER[],VW_PREMIO_IV[[#This Row],[Col Valor]],1),"")</f>
        <v/>
      </c>
      <c r="Z330" s="35" t="str">
        <f>IF(VW_PREMIO_IV[[#This Row],[EQUIPE]]="Especialidade (ESP)",VLOOKUP(VW_PREMIO_IV[[#This Row],[COBERTURA]],VALORES_IV_ESP[],VW_PREMIO_IV[[#This Row],[Col Valor]],1),"")</f>
        <v/>
      </c>
      <c r="AA330" s="35">
        <f>IF(VW_PREMIO_IV[[#This Row],[EQUIPE]]="Hospitalar (HSP)",VLOOKUP(VW_PREMIO_IV[[#This Row],[COBERTURA]],VALORES_IV_HSP[],VW_PREMIO_IV[[#This Row],[Col Valor]],1),"")</f>
        <v>1402.626</v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4.0000000001327862E-3</v>
      </c>
    </row>
    <row r="331" spans="1:29" x14ac:dyDescent="0.25">
      <c r="A331" s="6" t="s">
        <v>401</v>
      </c>
      <c r="B331" s="6" t="s">
        <v>343</v>
      </c>
      <c r="C331" s="6" t="s">
        <v>22</v>
      </c>
      <c r="D331" s="6" t="s">
        <v>281</v>
      </c>
      <c r="E331" s="4">
        <v>20</v>
      </c>
      <c r="F331" s="6" t="s">
        <v>222</v>
      </c>
      <c r="G331" s="6" t="s">
        <v>499</v>
      </c>
      <c r="H331" s="4">
        <v>2021</v>
      </c>
      <c r="I331" s="4">
        <v>1</v>
      </c>
      <c r="J331" s="6" t="s">
        <v>493</v>
      </c>
      <c r="K331" s="4">
        <v>2</v>
      </c>
      <c r="L331" s="6" t="s">
        <v>500</v>
      </c>
      <c r="M331" s="6" t="s">
        <v>501</v>
      </c>
      <c r="N331" s="6" t="s">
        <v>496</v>
      </c>
      <c r="O331" s="4">
        <v>3</v>
      </c>
      <c r="P331" s="6" t="s">
        <v>497</v>
      </c>
      <c r="Q331" s="4">
        <v>8</v>
      </c>
      <c r="R331" s="6" t="s">
        <v>502</v>
      </c>
      <c r="S331" s="4" t="b">
        <v>0</v>
      </c>
      <c r="T331" s="60">
        <v>110</v>
      </c>
      <c r="U331" s="60">
        <v>112</v>
      </c>
      <c r="V331" s="38">
        <v>1.018</v>
      </c>
      <c r="W331" s="35">
        <v>478.56</v>
      </c>
      <c r="X331" s="42">
        <f>VLOOKUP(VW_PREMIO_IV[[#This Row],[TIPO]],$AL$5:$AM$16,2,0)</f>
        <v>5</v>
      </c>
      <c r="Y331" s="35" t="str">
        <f>IF(VW_PREMIO_IV[[#This Row],[EQUIPE]]="Gerentes",VLOOKUP(VW_PREMIO_IV[[#This Row],[COBERTURA]],VALORES_IV_GER[],VW_PREMIO_IV[[#This Row],[Col Valor]],1),"")</f>
        <v/>
      </c>
      <c r="Z331" s="35" t="str">
        <f>IF(VW_PREMIO_IV[[#This Row],[EQUIPE]]="Especialidade (ESP)",VLOOKUP(VW_PREMIO_IV[[#This Row],[COBERTURA]],VALORES_IV_ESP[],VW_PREMIO_IV[[#This Row],[Col Valor]],1),"")</f>
        <v/>
      </c>
      <c r="AA331" s="35">
        <f>IF(VW_PREMIO_IV[[#This Row],[EQUIPE]]="Hospitalar (HSP)",VLOOKUP(VW_PREMIO_IV[[#This Row],[COBERTURA]],VALORES_IV_HSP[],VW_PREMIO_IV[[#This Row],[Col Valor]],1),"")</f>
        <v>478.5643</v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-4.3000000000006366E-3</v>
      </c>
    </row>
    <row r="332" spans="1:29" x14ac:dyDescent="0.25">
      <c r="A332" s="6" t="s">
        <v>401</v>
      </c>
      <c r="B332" s="6" t="s">
        <v>343</v>
      </c>
      <c r="C332" s="6" t="s">
        <v>23</v>
      </c>
      <c r="D332" s="6" t="s">
        <v>285</v>
      </c>
      <c r="E332" s="4">
        <v>20</v>
      </c>
      <c r="F332" s="6" t="s">
        <v>222</v>
      </c>
      <c r="G332" s="6" t="s">
        <v>499</v>
      </c>
      <c r="H332" s="4">
        <v>2021</v>
      </c>
      <c r="I332" s="4">
        <v>1</v>
      </c>
      <c r="J332" s="6" t="s">
        <v>493</v>
      </c>
      <c r="K332" s="4">
        <v>2</v>
      </c>
      <c r="L332" s="6" t="s">
        <v>500</v>
      </c>
      <c r="M332" s="6" t="s">
        <v>501</v>
      </c>
      <c r="N332" s="6" t="s">
        <v>496</v>
      </c>
      <c r="O332" s="4">
        <v>3</v>
      </c>
      <c r="P332" s="6" t="s">
        <v>497</v>
      </c>
      <c r="Q332" s="4">
        <v>8</v>
      </c>
      <c r="R332" s="6" t="s">
        <v>502</v>
      </c>
      <c r="S332" s="4" t="b">
        <v>0</v>
      </c>
      <c r="T332" s="60">
        <v>100</v>
      </c>
      <c r="U332" s="60">
        <v>280</v>
      </c>
      <c r="V332" s="38">
        <v>2.8</v>
      </c>
      <c r="W332" s="35">
        <v>1638.9</v>
      </c>
      <c r="X332" s="42">
        <f>VLOOKUP(VW_PREMIO_IV[[#This Row],[TIPO]],$AL$5:$AM$16,2,0)</f>
        <v>5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>
        <f>IF(VW_PREMIO_IV[[#This Row],[EQUIPE]]="Hospitalar (HSP)",VLOOKUP(VW_PREMIO_IV[[#This Row],[COBERTURA]],VALORES_IV_HSP[],VW_PREMIO_IV[[#This Row],[Col Valor]],1),"")</f>
        <v>1638.9009000000001</v>
      </c>
      <c r="AB332" s="35" t="str">
        <f>IF(VW_PREMIO_IV[[#This Row],[EQUIPE]]="Misto (EMH)",VLOOKUP(VW_PREMIO_IV[[#This Row],[COBERTURA]],VALORES_IV_EMH[],VW_PREMIO_IV[[#This Row],[Col Valor]],1),"")</f>
        <v/>
      </c>
      <c r="AC332" s="35">
        <f>VW_PREMIO_IV[[#This Row],[PREMIO]]-SUM(VW_PREMIO_IV[[#This Row],[Check Gerente]:[Check EMH]])</f>
        <v>-9.0000000000145519E-4</v>
      </c>
    </row>
    <row r="333" spans="1:29" hidden="1" x14ac:dyDescent="0.25">
      <c r="A333" s="6" t="s">
        <v>401</v>
      </c>
      <c r="B333" s="6" t="s">
        <v>344</v>
      </c>
      <c r="C333" s="6" t="s">
        <v>29</v>
      </c>
      <c r="D333" s="6" t="s">
        <v>228</v>
      </c>
      <c r="E333" s="4">
        <v>30</v>
      </c>
      <c r="F333" s="6" t="s">
        <v>229</v>
      </c>
      <c r="G333" s="6" t="s">
        <v>499</v>
      </c>
      <c r="H333" s="4">
        <v>2021</v>
      </c>
      <c r="I333" s="4">
        <v>1</v>
      </c>
      <c r="J333" s="6" t="s">
        <v>493</v>
      </c>
      <c r="K333" s="4">
        <v>2</v>
      </c>
      <c r="L333" s="6" t="s">
        <v>500</v>
      </c>
      <c r="M333" s="6" t="s">
        <v>501</v>
      </c>
      <c r="N333" s="6" t="s">
        <v>496</v>
      </c>
      <c r="O333" s="4">
        <v>3</v>
      </c>
      <c r="P333" s="6" t="s">
        <v>497</v>
      </c>
      <c r="Q333" s="4">
        <v>8</v>
      </c>
      <c r="R333" s="6" t="s">
        <v>502</v>
      </c>
      <c r="S333" s="4" t="b">
        <v>0</v>
      </c>
      <c r="T333" s="60">
        <v>25</v>
      </c>
      <c r="U333" s="60">
        <v>9</v>
      </c>
      <c r="V333" s="38">
        <v>0.36</v>
      </c>
      <c r="W333" s="35">
        <v>0</v>
      </c>
      <c r="X333" s="42">
        <f>VLOOKUP(VW_PREMIO_IV[[#This Row],[TIPO]],$AL$5:$AM$16,2,0)</f>
        <v>4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 t="str">
        <f>IF(VW_PREMIO_IV[[#This Row],[EQUIPE]]="Hospitalar (HSP)",VLOOKUP(VW_PREMIO_IV[[#This Row],[COBERTURA]],VALORES_IV_HSP[],VW_PREMIO_IV[[#This Row],[Col Valor]],1),"")</f>
        <v/>
      </c>
      <c r="AB333" s="35">
        <f>IF(VW_PREMIO_IV[[#This Row],[EQUIPE]]="Misto (EMH)",VLOOKUP(VW_PREMIO_IV[[#This Row],[COBERTURA]],VALORES_IV_EMH[],VW_PREMIO_IV[[#This Row],[Col Valor]],1),"")</f>
        <v>0</v>
      </c>
      <c r="AC333" s="35">
        <f>VW_PREMIO_IV[[#This Row],[PREMIO]]-SUM(VW_PREMIO_IV[[#This Row],[Check Gerente]:[Check EMH]])</f>
        <v>0</v>
      </c>
    </row>
    <row r="334" spans="1:29" hidden="1" x14ac:dyDescent="0.25">
      <c r="A334" s="6" t="s">
        <v>401</v>
      </c>
      <c r="B334" s="6" t="s">
        <v>344</v>
      </c>
      <c r="C334" s="6" t="s">
        <v>32</v>
      </c>
      <c r="D334" s="6" t="s">
        <v>246</v>
      </c>
      <c r="E334" s="4">
        <v>10</v>
      </c>
      <c r="F334" s="6" t="s">
        <v>227</v>
      </c>
      <c r="G334" s="6" t="s">
        <v>499</v>
      </c>
      <c r="H334" s="4">
        <v>2021</v>
      </c>
      <c r="I334" s="4">
        <v>1</v>
      </c>
      <c r="J334" s="6" t="s">
        <v>493</v>
      </c>
      <c r="K334" s="4">
        <v>2</v>
      </c>
      <c r="L334" s="6" t="s">
        <v>500</v>
      </c>
      <c r="M334" s="6" t="s">
        <v>501</v>
      </c>
      <c r="N334" s="6" t="s">
        <v>496</v>
      </c>
      <c r="O334" s="4">
        <v>3</v>
      </c>
      <c r="P334" s="6" t="s">
        <v>497</v>
      </c>
      <c r="Q334" s="4">
        <v>8</v>
      </c>
      <c r="R334" s="6" t="s">
        <v>502</v>
      </c>
      <c r="S334" s="4" t="b">
        <v>0</v>
      </c>
      <c r="T334" s="60">
        <v>200</v>
      </c>
      <c r="U334" s="60">
        <v>150</v>
      </c>
      <c r="V334" s="38">
        <v>0.75</v>
      </c>
      <c r="W334" s="35">
        <v>0</v>
      </c>
      <c r="X334" s="42">
        <f>VLOOKUP(VW_PREMIO_IV[[#This Row],[TIPO]],$AL$5:$AM$16,2,0)</f>
        <v>4</v>
      </c>
      <c r="Y334" s="35" t="str">
        <f>IF(VW_PREMIO_IV[[#This Row],[EQUIPE]]="Gerentes",VLOOKUP(VW_PREMIO_IV[[#This Row],[COBERTURA]],VALORES_IV_GER[],VW_PREMIO_IV[[#This Row],[Col Valor]],1),"")</f>
        <v/>
      </c>
      <c r="Z334" s="35">
        <f>IF(VW_PREMIO_IV[[#This Row],[EQUIPE]]="Especialidade (ESP)",VLOOKUP(VW_PREMIO_IV[[#This Row],[COBERTURA]],VALORES_IV_ESP[],VW_PREMIO_IV[[#This Row],[Col Valor]],1),"")</f>
        <v>0</v>
      </c>
      <c r="AA334" s="35" t="str">
        <f>IF(VW_PREMIO_IV[[#This Row],[EQUIPE]]="Hospitalar (HSP)",VLOOKUP(VW_PREMIO_IV[[#This Row],[COBERTURA]],VALORES_IV_HSP[],VW_PREMIO_IV[[#This Row],[Col Valor]],1),"")</f>
        <v/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hidden="1" x14ac:dyDescent="0.25">
      <c r="A335" s="6" t="s">
        <v>401</v>
      </c>
      <c r="B335" s="6" t="s">
        <v>344</v>
      </c>
      <c r="C335" s="6" t="s">
        <v>33</v>
      </c>
      <c r="D335" s="6" t="s">
        <v>321</v>
      </c>
      <c r="E335" s="4">
        <v>10</v>
      </c>
      <c r="F335" s="6" t="s">
        <v>227</v>
      </c>
      <c r="G335" s="6" t="s">
        <v>499</v>
      </c>
      <c r="H335" s="4">
        <v>2021</v>
      </c>
      <c r="I335" s="4">
        <v>1</v>
      </c>
      <c r="J335" s="6" t="s">
        <v>493</v>
      </c>
      <c r="K335" s="4">
        <v>2</v>
      </c>
      <c r="L335" s="6" t="s">
        <v>500</v>
      </c>
      <c r="M335" s="6" t="s">
        <v>501</v>
      </c>
      <c r="N335" s="6" t="s">
        <v>496</v>
      </c>
      <c r="O335" s="4">
        <v>3</v>
      </c>
      <c r="P335" s="6" t="s">
        <v>497</v>
      </c>
      <c r="Q335" s="4">
        <v>8</v>
      </c>
      <c r="R335" s="6" t="s">
        <v>502</v>
      </c>
      <c r="S335" s="4" t="b">
        <v>0</v>
      </c>
      <c r="T335" s="60">
        <v>125</v>
      </c>
      <c r="U335" s="60">
        <v>14</v>
      </c>
      <c r="V335" s="38">
        <v>0.112</v>
      </c>
      <c r="W335" s="35">
        <v>0</v>
      </c>
      <c r="X335" s="42">
        <f>VLOOKUP(VW_PREMIO_IV[[#This Row],[TIPO]],$AL$5:$AM$16,2,0)</f>
        <v>4</v>
      </c>
      <c r="Y335" s="35" t="str">
        <f>IF(VW_PREMIO_IV[[#This Row],[EQUIPE]]="Gerentes",VLOOKUP(VW_PREMIO_IV[[#This Row],[COBERTURA]],VALORES_IV_GER[],VW_PREMIO_IV[[#This Row],[Col Valor]],1),"")</f>
        <v/>
      </c>
      <c r="Z335" s="35">
        <f>IF(VW_PREMIO_IV[[#This Row],[EQUIPE]]="Especialidade (ESP)",VLOOKUP(VW_PREMIO_IV[[#This Row],[COBERTURA]],VALORES_IV_ESP[],VW_PREMIO_IV[[#This Row],[Col Valor]],1),"")</f>
        <v>0</v>
      </c>
      <c r="AA335" s="35" t="str">
        <f>IF(VW_PREMIO_IV[[#This Row],[EQUIPE]]="Hospitalar (HSP)",VLOOKUP(VW_PREMIO_IV[[#This Row],[COBERTURA]],VALORES_IV_HSP[],VW_PREMIO_IV[[#This Row],[Col Valor]],1),"")</f>
        <v/>
      </c>
      <c r="AB335" s="35" t="str">
        <f>IF(VW_PREMIO_IV[[#This Row],[EQUIPE]]="Misto (EMH)",VLOOKUP(VW_PREMIO_IV[[#This Row],[COBERTURA]],VALORES_IV_EMH[],VW_PREMIO_IV[[#This Row],[Col Valor]],1),"")</f>
        <v/>
      </c>
      <c r="AC335" s="35">
        <f>VW_PREMIO_IV[[#This Row],[PREMIO]]-SUM(VW_PREMIO_IV[[#This Row],[Check Gerente]:[Check EMH]])</f>
        <v>0</v>
      </c>
    </row>
    <row r="336" spans="1:29" hidden="1" x14ac:dyDescent="0.25">
      <c r="A336" s="6" t="s">
        <v>401</v>
      </c>
      <c r="B336" s="6" t="s">
        <v>342</v>
      </c>
      <c r="C336" s="6" t="s">
        <v>9</v>
      </c>
      <c r="D336" s="6" t="s">
        <v>220</v>
      </c>
      <c r="E336" s="4">
        <v>20</v>
      </c>
      <c r="F336" s="6" t="s">
        <v>222</v>
      </c>
      <c r="G336" s="6" t="s">
        <v>503</v>
      </c>
      <c r="H336" s="4">
        <v>2021</v>
      </c>
      <c r="I336" s="4">
        <v>1</v>
      </c>
      <c r="J336" s="6" t="s">
        <v>493</v>
      </c>
      <c r="K336" s="4">
        <v>3</v>
      </c>
      <c r="L336" s="6" t="s">
        <v>504</v>
      </c>
      <c r="M336" s="6" t="s">
        <v>505</v>
      </c>
      <c r="N336" s="6" t="s">
        <v>496</v>
      </c>
      <c r="O336" s="4">
        <v>3</v>
      </c>
      <c r="P336" s="6" t="s">
        <v>497</v>
      </c>
      <c r="Q336" s="4">
        <v>9</v>
      </c>
      <c r="R336" s="6" t="s">
        <v>506</v>
      </c>
      <c r="S336" s="4" t="b">
        <v>0</v>
      </c>
      <c r="T336" s="60">
        <v>150</v>
      </c>
      <c r="U336" s="60">
        <v>145</v>
      </c>
      <c r="V336" s="38">
        <v>0.96699999999999997</v>
      </c>
      <c r="W336" s="35">
        <v>340.94</v>
      </c>
      <c r="X336" s="42">
        <f>VLOOKUP(VW_PREMIO_IV[[#This Row],[TIPO]],$AL$5:$AM$16,2,0)</f>
        <v>6</v>
      </c>
      <c r="Y336" s="35" t="str">
        <f>IF(VW_PREMIO_IV[[#This Row],[EQUIPE]]="Gerentes",VLOOKUP(VW_PREMIO_IV[[#This Row],[COBERTURA]],VALORES_IV_GER[],VW_PREMIO_IV[[#This Row],[Col Valor]],1),"")</f>
        <v/>
      </c>
      <c r="Z336" s="35" t="str">
        <f>IF(VW_PREMIO_IV[[#This Row],[EQUIPE]]="Especialidade (ESP)",VLOOKUP(VW_PREMIO_IV[[#This Row],[COBERTURA]],VALORES_IV_ESP[],VW_PREMIO_IV[[#This Row],[Col Valor]],1),"")</f>
        <v/>
      </c>
      <c r="AA336" s="35">
        <f>IF(VW_PREMIO_IV[[#This Row],[EQUIPE]]="Hospitalar (HSP)",VLOOKUP(VW_PREMIO_IV[[#This Row],[COBERTURA]],VALORES_IV_HSP[],VW_PREMIO_IV[[#This Row],[Col Valor]],1),"")</f>
        <v>340.94209999999998</v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-2.0999999999844476E-3</v>
      </c>
    </row>
    <row r="337" spans="1:29" hidden="1" x14ac:dyDescent="0.25">
      <c r="A337" s="6" t="s">
        <v>401</v>
      </c>
      <c r="B337" s="6" t="s">
        <v>342</v>
      </c>
      <c r="C337" s="6" t="s">
        <v>11</v>
      </c>
      <c r="D337" s="6" t="s">
        <v>223</v>
      </c>
      <c r="E337" s="4">
        <v>20</v>
      </c>
      <c r="F337" s="6" t="s">
        <v>222</v>
      </c>
      <c r="G337" s="6" t="s">
        <v>503</v>
      </c>
      <c r="H337" s="4">
        <v>2021</v>
      </c>
      <c r="I337" s="4">
        <v>1</v>
      </c>
      <c r="J337" s="6" t="s">
        <v>493</v>
      </c>
      <c r="K337" s="4">
        <v>3</v>
      </c>
      <c r="L337" s="6" t="s">
        <v>504</v>
      </c>
      <c r="M337" s="6" t="s">
        <v>505</v>
      </c>
      <c r="N337" s="6" t="s">
        <v>496</v>
      </c>
      <c r="O337" s="4">
        <v>3</v>
      </c>
      <c r="P337" s="6" t="s">
        <v>497</v>
      </c>
      <c r="Q337" s="4">
        <v>9</v>
      </c>
      <c r="R337" s="6" t="s">
        <v>506</v>
      </c>
      <c r="S337" s="4" t="b">
        <v>0</v>
      </c>
      <c r="T337" s="60">
        <v>195</v>
      </c>
      <c r="U337" s="60">
        <v>323</v>
      </c>
      <c r="V337" s="38">
        <v>1.6559999999999999</v>
      </c>
      <c r="W337" s="35">
        <v>1638.9</v>
      </c>
      <c r="X337" s="42">
        <f>VLOOKUP(VW_PREMIO_IV[[#This Row],[TIPO]],$AL$5:$AM$16,2,0)</f>
        <v>6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>
        <f>IF(VW_PREMIO_IV[[#This Row],[EQUIPE]]="Hospitalar (HSP)",VLOOKUP(VW_PREMIO_IV[[#This Row],[COBERTURA]],VALORES_IV_HSP[],VW_PREMIO_IV[[#This Row],[Col Valor]],1),"")</f>
        <v>1638.9009000000001</v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-9.0000000000145519E-4</v>
      </c>
    </row>
    <row r="338" spans="1:29" hidden="1" x14ac:dyDescent="0.25">
      <c r="A338" s="6" t="s">
        <v>401</v>
      </c>
      <c r="B338" s="6" t="s">
        <v>342</v>
      </c>
      <c r="C338" s="6" t="s">
        <v>13</v>
      </c>
      <c r="D338" s="6" t="s">
        <v>225</v>
      </c>
      <c r="E338" s="4">
        <v>20</v>
      </c>
      <c r="F338" s="6" t="s">
        <v>222</v>
      </c>
      <c r="G338" s="6" t="s">
        <v>503</v>
      </c>
      <c r="H338" s="4">
        <v>2021</v>
      </c>
      <c r="I338" s="4">
        <v>1</v>
      </c>
      <c r="J338" s="6" t="s">
        <v>493</v>
      </c>
      <c r="K338" s="4">
        <v>3</v>
      </c>
      <c r="L338" s="6" t="s">
        <v>504</v>
      </c>
      <c r="M338" s="6" t="s">
        <v>505</v>
      </c>
      <c r="N338" s="6" t="s">
        <v>496</v>
      </c>
      <c r="O338" s="4">
        <v>3</v>
      </c>
      <c r="P338" s="6" t="s">
        <v>497</v>
      </c>
      <c r="Q338" s="4">
        <v>9</v>
      </c>
      <c r="R338" s="6" t="s">
        <v>506</v>
      </c>
      <c r="S338" s="4" t="b">
        <v>0</v>
      </c>
      <c r="T338" s="60">
        <v>60</v>
      </c>
      <c r="U338" s="60">
        <v>44</v>
      </c>
      <c r="V338" s="38">
        <v>0.73299999999999998</v>
      </c>
      <c r="W338" s="35">
        <v>0</v>
      </c>
      <c r="X338" s="42">
        <f>VLOOKUP(VW_PREMIO_IV[[#This Row],[TIPO]],$AL$5:$AM$16,2,0)</f>
        <v>6</v>
      </c>
      <c r="Y338" s="35" t="str">
        <f>IF(VW_PREMIO_IV[[#This Row],[EQUIPE]]="Gerentes",VLOOKUP(VW_PREMIO_IV[[#This Row],[COBERTURA]],VALORES_IV_GER[],VW_PREMIO_IV[[#This Row],[Col Valor]],1),"")</f>
        <v/>
      </c>
      <c r="Z338" s="35" t="str">
        <f>IF(VW_PREMIO_IV[[#This Row],[EQUIPE]]="Especialidade (ESP)",VLOOKUP(VW_PREMIO_IV[[#This Row],[COBERTURA]],VALORES_IV_ESP[],VW_PREMIO_IV[[#This Row],[Col Valor]],1),"")</f>
        <v/>
      </c>
      <c r="AA338" s="35">
        <f>IF(VW_PREMIO_IV[[#This Row],[EQUIPE]]="Hospitalar (HSP)",VLOOKUP(VW_PREMIO_IV[[#This Row],[COBERTURA]],VALORES_IV_HSP[],VW_PREMIO_IV[[#This Row],[Col Valor]],1),"")</f>
        <v>0</v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hidden="1" x14ac:dyDescent="0.25">
      <c r="A339" s="6" t="s">
        <v>401</v>
      </c>
      <c r="B339" s="6" t="s">
        <v>342</v>
      </c>
      <c r="C339" s="6" t="s">
        <v>29</v>
      </c>
      <c r="D339" s="6" t="s">
        <v>228</v>
      </c>
      <c r="E339" s="4">
        <v>30</v>
      </c>
      <c r="F339" s="6" t="s">
        <v>229</v>
      </c>
      <c r="G339" s="6" t="s">
        <v>503</v>
      </c>
      <c r="H339" s="4">
        <v>2021</v>
      </c>
      <c r="I339" s="4">
        <v>1</v>
      </c>
      <c r="J339" s="6" t="s">
        <v>493</v>
      </c>
      <c r="K339" s="4">
        <v>3</v>
      </c>
      <c r="L339" s="6" t="s">
        <v>504</v>
      </c>
      <c r="M339" s="6" t="s">
        <v>505</v>
      </c>
      <c r="N339" s="6" t="s">
        <v>496</v>
      </c>
      <c r="O339" s="4">
        <v>3</v>
      </c>
      <c r="P339" s="6" t="s">
        <v>497</v>
      </c>
      <c r="Q339" s="4">
        <v>9</v>
      </c>
      <c r="R339" s="6" t="s">
        <v>506</v>
      </c>
      <c r="S339" s="4" t="b">
        <v>0</v>
      </c>
      <c r="T339" s="60">
        <v>180</v>
      </c>
      <c r="U339" s="60">
        <v>345</v>
      </c>
      <c r="V339" s="38">
        <v>1.917</v>
      </c>
      <c r="W339" s="35">
        <v>1311.12</v>
      </c>
      <c r="X339" s="42">
        <f>VLOOKUP(VW_PREMIO_IV[[#This Row],[TIPO]],$AL$5:$AM$16,2,0)</f>
        <v>6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 t="str">
        <f>IF(VW_PREMIO_IV[[#This Row],[EQUIPE]]="Hospitalar (HSP)",VLOOKUP(VW_PREMIO_IV[[#This Row],[COBERTURA]],VALORES_IV_HSP[],VW_PREMIO_IV[[#This Row],[Col Valor]],1),"")</f>
        <v/>
      </c>
      <c r="AB339" s="35">
        <f>IF(VW_PREMIO_IV[[#This Row],[EQUIPE]]="Misto (EMH)",VLOOKUP(VW_PREMIO_IV[[#This Row],[COBERTURA]],VALORES_IV_EMH[],VW_PREMIO_IV[[#This Row],[Col Valor]],1),"")</f>
        <v>1311.1206999999999</v>
      </c>
      <c r="AC339" s="35">
        <f>VW_PREMIO_IV[[#This Row],[PREMIO]]-SUM(VW_PREMIO_IV[[#This Row],[Check Gerente]:[Check EMH]])</f>
        <v>-7.000000000516593E-4</v>
      </c>
    </row>
    <row r="340" spans="1:29" hidden="1" x14ac:dyDescent="0.25">
      <c r="A340" s="6" t="s">
        <v>401</v>
      </c>
      <c r="B340" s="6" t="s">
        <v>342</v>
      </c>
      <c r="C340" s="6" t="s">
        <v>14</v>
      </c>
      <c r="D340" s="6" t="s">
        <v>235</v>
      </c>
      <c r="E340" s="4">
        <v>20</v>
      </c>
      <c r="F340" s="6" t="s">
        <v>222</v>
      </c>
      <c r="G340" s="6" t="s">
        <v>503</v>
      </c>
      <c r="H340" s="4">
        <v>2021</v>
      </c>
      <c r="I340" s="4">
        <v>1</v>
      </c>
      <c r="J340" s="6" t="s">
        <v>493</v>
      </c>
      <c r="K340" s="4">
        <v>3</v>
      </c>
      <c r="L340" s="6" t="s">
        <v>504</v>
      </c>
      <c r="M340" s="6" t="s">
        <v>505</v>
      </c>
      <c r="N340" s="6" t="s">
        <v>496</v>
      </c>
      <c r="O340" s="4">
        <v>3</v>
      </c>
      <c r="P340" s="6" t="s">
        <v>497</v>
      </c>
      <c r="Q340" s="4">
        <v>9</v>
      </c>
      <c r="R340" s="6" t="s">
        <v>506</v>
      </c>
      <c r="S340" s="4" t="b">
        <v>0</v>
      </c>
      <c r="T340" s="60">
        <v>60</v>
      </c>
      <c r="U340" s="60">
        <v>8</v>
      </c>
      <c r="V340" s="38">
        <v>0.13300000000000001</v>
      </c>
      <c r="W340" s="35">
        <v>0</v>
      </c>
      <c r="X340" s="42">
        <f>VLOOKUP(VW_PREMIO_IV[[#This Row],[TIPO]],$AL$5:$AM$16,2,0)</f>
        <v>6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0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hidden="1" x14ac:dyDescent="0.25">
      <c r="A341" s="6" t="s">
        <v>401</v>
      </c>
      <c r="B341" s="6" t="s">
        <v>342</v>
      </c>
      <c r="C341" s="6" t="s">
        <v>15</v>
      </c>
      <c r="D341" s="6" t="s">
        <v>236</v>
      </c>
      <c r="E341" s="4">
        <v>30</v>
      </c>
      <c r="F341" s="6" t="s">
        <v>229</v>
      </c>
      <c r="G341" s="6" t="s">
        <v>503</v>
      </c>
      <c r="H341" s="4">
        <v>2021</v>
      </c>
      <c r="I341" s="4">
        <v>1</v>
      </c>
      <c r="J341" s="6" t="s">
        <v>493</v>
      </c>
      <c r="K341" s="4">
        <v>3</v>
      </c>
      <c r="L341" s="6" t="s">
        <v>504</v>
      </c>
      <c r="M341" s="6" t="s">
        <v>505</v>
      </c>
      <c r="N341" s="6" t="s">
        <v>496</v>
      </c>
      <c r="O341" s="4">
        <v>3</v>
      </c>
      <c r="P341" s="6" t="s">
        <v>497</v>
      </c>
      <c r="Q341" s="4">
        <v>9</v>
      </c>
      <c r="R341" s="6" t="s">
        <v>506</v>
      </c>
      <c r="S341" s="4" t="b">
        <v>0</v>
      </c>
      <c r="T341" s="60">
        <v>45</v>
      </c>
      <c r="U341" s="60">
        <v>32</v>
      </c>
      <c r="V341" s="38">
        <v>0.71099999999999997</v>
      </c>
      <c r="W341" s="35">
        <v>0</v>
      </c>
      <c r="X341" s="42">
        <f>VLOOKUP(VW_PREMIO_IV[[#This Row],[TIPO]],$AL$5:$AM$16,2,0)</f>
        <v>6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 t="str">
        <f>IF(VW_PREMIO_IV[[#This Row],[EQUIPE]]="Hospitalar (HSP)",VLOOKUP(VW_PREMIO_IV[[#This Row],[COBERTURA]],VALORES_IV_HSP[],VW_PREMIO_IV[[#This Row],[Col Valor]],1),"")</f>
        <v/>
      </c>
      <c r="AB341" s="35">
        <f>IF(VW_PREMIO_IV[[#This Row],[EQUIPE]]="Misto (EMH)",VLOOKUP(VW_PREMIO_IV[[#This Row],[COBERTURA]],VALORES_IV_EMH[],VW_PREMIO_IV[[#This Row],[Col Valor]],1),"")</f>
        <v>0</v>
      </c>
      <c r="AC341" s="35">
        <f>VW_PREMIO_IV[[#This Row],[PREMIO]]-SUM(VW_PREMIO_IV[[#This Row],[Check Gerente]:[Check EMH]])</f>
        <v>0</v>
      </c>
    </row>
    <row r="342" spans="1:29" hidden="1" x14ac:dyDescent="0.25">
      <c r="A342" s="6" t="s">
        <v>401</v>
      </c>
      <c r="B342" s="6" t="s">
        <v>342</v>
      </c>
      <c r="C342" s="6" t="s">
        <v>16</v>
      </c>
      <c r="D342" s="6" t="s">
        <v>238</v>
      </c>
      <c r="E342" s="4">
        <v>20</v>
      </c>
      <c r="F342" s="6" t="s">
        <v>222</v>
      </c>
      <c r="G342" s="6" t="s">
        <v>503</v>
      </c>
      <c r="H342" s="4">
        <v>2021</v>
      </c>
      <c r="I342" s="4">
        <v>1</v>
      </c>
      <c r="J342" s="6" t="s">
        <v>493</v>
      </c>
      <c r="K342" s="4">
        <v>3</v>
      </c>
      <c r="L342" s="6" t="s">
        <v>504</v>
      </c>
      <c r="M342" s="6" t="s">
        <v>505</v>
      </c>
      <c r="N342" s="6" t="s">
        <v>496</v>
      </c>
      <c r="O342" s="4">
        <v>3</v>
      </c>
      <c r="P342" s="6" t="s">
        <v>497</v>
      </c>
      <c r="Q342" s="4">
        <v>9</v>
      </c>
      <c r="R342" s="6" t="s">
        <v>506</v>
      </c>
      <c r="S342" s="4" t="b">
        <v>0</v>
      </c>
      <c r="T342" s="60">
        <v>75</v>
      </c>
      <c r="U342" s="60">
        <v>127</v>
      </c>
      <c r="V342" s="38">
        <v>1.6930000000000001</v>
      </c>
      <c r="W342" s="35">
        <v>1638.9</v>
      </c>
      <c r="X342" s="42">
        <f>VLOOKUP(VW_PREMIO_IV[[#This Row],[TIPO]],$AL$5:$AM$16,2,0)</f>
        <v>6</v>
      </c>
      <c r="Y342" s="35" t="str">
        <f>IF(VW_PREMIO_IV[[#This Row],[EQUIPE]]="Gerentes",VLOOKUP(VW_PREMIO_IV[[#This Row],[COBERTURA]],VALORES_IV_GER[],VW_PREMIO_IV[[#This Row],[Col Valor]],1),"")</f>
        <v/>
      </c>
      <c r="Z342" s="35" t="str">
        <f>IF(VW_PREMIO_IV[[#This Row],[EQUIPE]]="Especialidade (ESP)",VLOOKUP(VW_PREMIO_IV[[#This Row],[COBERTURA]],VALORES_IV_ESP[],VW_PREMIO_IV[[#This Row],[Col Valor]],1),"")</f>
        <v/>
      </c>
      <c r="AA342" s="35">
        <f>IF(VW_PREMIO_IV[[#This Row],[EQUIPE]]="Hospitalar (HSP)",VLOOKUP(VW_PREMIO_IV[[#This Row],[COBERTURA]],VALORES_IV_HSP[],VW_PREMIO_IV[[#This Row],[Col Valor]],1),"")</f>
        <v>1638.9009000000001</v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-9.0000000000145519E-4</v>
      </c>
    </row>
    <row r="343" spans="1:29" hidden="1" x14ac:dyDescent="0.25">
      <c r="A343" s="6" t="s">
        <v>401</v>
      </c>
      <c r="B343" s="6" t="s">
        <v>342</v>
      </c>
      <c r="C343" s="6" t="s">
        <v>18</v>
      </c>
      <c r="D343" s="6" t="s">
        <v>240</v>
      </c>
      <c r="E343" s="4">
        <v>20</v>
      </c>
      <c r="F343" s="6" t="s">
        <v>222</v>
      </c>
      <c r="G343" s="6" t="s">
        <v>503</v>
      </c>
      <c r="H343" s="4">
        <v>2021</v>
      </c>
      <c r="I343" s="4">
        <v>1</v>
      </c>
      <c r="J343" s="6" t="s">
        <v>493</v>
      </c>
      <c r="K343" s="4">
        <v>3</v>
      </c>
      <c r="L343" s="6" t="s">
        <v>504</v>
      </c>
      <c r="M343" s="6" t="s">
        <v>505</v>
      </c>
      <c r="N343" s="6" t="s">
        <v>496</v>
      </c>
      <c r="O343" s="4">
        <v>3</v>
      </c>
      <c r="P343" s="6" t="s">
        <v>497</v>
      </c>
      <c r="Q343" s="4">
        <v>9</v>
      </c>
      <c r="R343" s="6" t="s">
        <v>506</v>
      </c>
      <c r="S343" s="4" t="b">
        <v>0</v>
      </c>
      <c r="T343" s="60">
        <v>195</v>
      </c>
      <c r="U343" s="60">
        <v>136</v>
      </c>
      <c r="V343" s="38">
        <v>0.69699999999999995</v>
      </c>
      <c r="W343" s="35">
        <v>0</v>
      </c>
      <c r="X343" s="42">
        <f>VLOOKUP(VW_PREMIO_IV[[#This Row],[TIPO]],$AL$5:$AM$16,2,0)</f>
        <v>6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hidden="1" x14ac:dyDescent="0.25">
      <c r="A344" s="6" t="s">
        <v>401</v>
      </c>
      <c r="B344" s="6" t="s">
        <v>342</v>
      </c>
      <c r="C344" s="6" t="s">
        <v>19</v>
      </c>
      <c r="D344" s="6" t="s">
        <v>241</v>
      </c>
      <c r="E344" s="4">
        <v>20</v>
      </c>
      <c r="F344" s="6" t="s">
        <v>222</v>
      </c>
      <c r="G344" s="6" t="s">
        <v>503</v>
      </c>
      <c r="H344" s="4">
        <v>2021</v>
      </c>
      <c r="I344" s="4">
        <v>1</v>
      </c>
      <c r="J344" s="6" t="s">
        <v>493</v>
      </c>
      <c r="K344" s="4">
        <v>3</v>
      </c>
      <c r="L344" s="6" t="s">
        <v>504</v>
      </c>
      <c r="M344" s="6" t="s">
        <v>505</v>
      </c>
      <c r="N344" s="6" t="s">
        <v>496</v>
      </c>
      <c r="O344" s="4">
        <v>3</v>
      </c>
      <c r="P344" s="6" t="s">
        <v>497</v>
      </c>
      <c r="Q344" s="4">
        <v>9</v>
      </c>
      <c r="R344" s="6" t="s">
        <v>506</v>
      </c>
      <c r="S344" s="4" t="b">
        <v>0</v>
      </c>
      <c r="T344" s="60">
        <v>90</v>
      </c>
      <c r="U344" s="60">
        <v>78</v>
      </c>
      <c r="V344" s="38">
        <v>0.86699999999999999</v>
      </c>
      <c r="W344" s="35">
        <v>203.79</v>
      </c>
      <c r="X344" s="42">
        <f>VLOOKUP(VW_PREMIO_IV[[#This Row],[TIPO]],$AL$5:$AM$16,2,0)</f>
        <v>6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>
        <f>IF(VW_PREMIO_IV[[#This Row],[EQUIPE]]="Hospitalar (HSP)",VLOOKUP(VW_PREMIO_IV[[#This Row],[COBERTURA]],VALORES_IV_HSP[],VW_PREMIO_IV[[#This Row],[Col Valor]],1),"")</f>
        <v>203.78960000000001</v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3.9999999998485691E-4</v>
      </c>
    </row>
    <row r="345" spans="1:29" hidden="1" x14ac:dyDescent="0.25">
      <c r="A345" s="6" t="s">
        <v>401</v>
      </c>
      <c r="B345" s="6" t="s">
        <v>342</v>
      </c>
      <c r="C345" s="6" t="s">
        <v>20</v>
      </c>
      <c r="D345" s="6" t="s">
        <v>242</v>
      </c>
      <c r="E345" s="4">
        <v>20</v>
      </c>
      <c r="F345" s="6" t="s">
        <v>222</v>
      </c>
      <c r="G345" s="6" t="s">
        <v>503</v>
      </c>
      <c r="H345" s="4">
        <v>2021</v>
      </c>
      <c r="I345" s="4">
        <v>1</v>
      </c>
      <c r="J345" s="6" t="s">
        <v>493</v>
      </c>
      <c r="K345" s="4">
        <v>3</v>
      </c>
      <c r="L345" s="6" t="s">
        <v>504</v>
      </c>
      <c r="M345" s="6" t="s">
        <v>505</v>
      </c>
      <c r="N345" s="6" t="s">
        <v>496</v>
      </c>
      <c r="O345" s="4">
        <v>3</v>
      </c>
      <c r="P345" s="6" t="s">
        <v>497</v>
      </c>
      <c r="Q345" s="4">
        <v>9</v>
      </c>
      <c r="R345" s="6" t="s">
        <v>506</v>
      </c>
      <c r="S345" s="4" t="b">
        <v>0</v>
      </c>
      <c r="T345" s="60">
        <v>45</v>
      </c>
      <c r="U345" s="60">
        <v>41</v>
      </c>
      <c r="V345" s="38">
        <v>0.91100000000000003</v>
      </c>
      <c r="W345" s="35">
        <v>321.2</v>
      </c>
      <c r="X345" s="42">
        <f>VLOOKUP(VW_PREMIO_IV[[#This Row],[TIPO]],$AL$5:$AM$16,2,0)</f>
        <v>6</v>
      </c>
      <c r="Y345" s="35" t="str">
        <f>IF(VW_PREMIO_IV[[#This Row],[EQUIPE]]="Gerentes",VLOOKUP(VW_PREMIO_IV[[#This Row],[COBERTURA]],VALORES_IV_GER[],VW_PREMIO_IV[[#This Row],[Col Valor]],1),"")</f>
        <v/>
      </c>
      <c r="Z345" s="35" t="str">
        <f>IF(VW_PREMIO_IV[[#This Row],[EQUIPE]]="Especialidade (ESP)",VLOOKUP(VW_PREMIO_IV[[#This Row],[COBERTURA]],VALORES_IV_ESP[],VW_PREMIO_IV[[#This Row],[Col Valor]],1),"")</f>
        <v/>
      </c>
      <c r="AA345" s="35">
        <f>IF(VW_PREMIO_IV[[#This Row],[EQUIPE]]="Hospitalar (HSP)",VLOOKUP(VW_PREMIO_IV[[#This Row],[COBERTURA]],VALORES_IV_HSP[],VW_PREMIO_IV[[#This Row],[Col Valor]],1),"")</f>
        <v>321.19779999999997</v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2.200000000016189E-3</v>
      </c>
    </row>
    <row r="346" spans="1:29" hidden="1" x14ac:dyDescent="0.25">
      <c r="A346" s="6" t="s">
        <v>401</v>
      </c>
      <c r="B346" s="6" t="s">
        <v>342</v>
      </c>
      <c r="C346" s="6" t="s">
        <v>21</v>
      </c>
      <c r="D346" s="6" t="s">
        <v>245</v>
      </c>
      <c r="E346" s="4">
        <v>20</v>
      </c>
      <c r="F346" s="6" t="s">
        <v>222</v>
      </c>
      <c r="G346" s="6" t="s">
        <v>503</v>
      </c>
      <c r="H346" s="4">
        <v>2021</v>
      </c>
      <c r="I346" s="4">
        <v>1</v>
      </c>
      <c r="J346" s="6" t="s">
        <v>493</v>
      </c>
      <c r="K346" s="4">
        <v>3</v>
      </c>
      <c r="L346" s="6" t="s">
        <v>504</v>
      </c>
      <c r="M346" s="6" t="s">
        <v>505</v>
      </c>
      <c r="N346" s="6" t="s">
        <v>496</v>
      </c>
      <c r="O346" s="4">
        <v>3</v>
      </c>
      <c r="P346" s="6" t="s">
        <v>497</v>
      </c>
      <c r="Q346" s="4">
        <v>9</v>
      </c>
      <c r="R346" s="6" t="s">
        <v>506</v>
      </c>
      <c r="S346" s="4" t="b">
        <v>0</v>
      </c>
      <c r="T346" s="60">
        <v>90</v>
      </c>
      <c r="U346" s="60">
        <v>30</v>
      </c>
      <c r="V346" s="38">
        <v>0.33300000000000002</v>
      </c>
      <c r="W346" s="35">
        <v>0</v>
      </c>
      <c r="X346" s="42">
        <f>VLOOKUP(VW_PREMIO_IV[[#This Row],[TIPO]],$AL$5:$AM$16,2,0)</f>
        <v>6</v>
      </c>
      <c r="Y346" s="35" t="str">
        <f>IF(VW_PREMIO_IV[[#This Row],[EQUIPE]]="Gerentes",VLOOKUP(VW_PREMIO_IV[[#This Row],[COBERTURA]],VALORES_IV_GER[],VW_PREMIO_IV[[#This Row],[Col Valor]],1),"")</f>
        <v/>
      </c>
      <c r="Z346" s="35" t="str">
        <f>IF(VW_PREMIO_IV[[#This Row],[EQUIPE]]="Especialidade (ESP)",VLOOKUP(VW_PREMIO_IV[[#This Row],[COBERTURA]],VALORES_IV_ESP[],VW_PREMIO_IV[[#This Row],[Col Valor]],1),"")</f>
        <v/>
      </c>
      <c r="AA346" s="35">
        <f>IF(VW_PREMIO_IV[[#This Row],[EQUIPE]]="Hospitalar (HSP)",VLOOKUP(VW_PREMIO_IV[[#This Row],[COBERTURA]],VALORES_IV_HSP[],VW_PREMIO_IV[[#This Row],[Col Valor]],1),"")</f>
        <v>0</v>
      </c>
      <c r="AB346" s="35" t="str">
        <f>IF(VW_PREMIO_IV[[#This Row],[EQUIPE]]="Misto (EMH)",VLOOKUP(VW_PREMIO_IV[[#This Row],[COBERTURA]],VALORES_IV_EMH[],VW_PREMIO_IV[[#This Row],[Col Valor]],1),"")</f>
        <v/>
      </c>
      <c r="AC346" s="35">
        <f>VW_PREMIO_IV[[#This Row],[PREMIO]]-SUM(VW_PREMIO_IV[[#This Row],[Check Gerente]:[Check EMH]])</f>
        <v>0</v>
      </c>
    </row>
    <row r="347" spans="1:29" hidden="1" x14ac:dyDescent="0.25">
      <c r="A347" s="6" t="s">
        <v>401</v>
      </c>
      <c r="B347" s="6" t="s">
        <v>342</v>
      </c>
      <c r="C347" s="6" t="s">
        <v>22</v>
      </c>
      <c r="D347" s="6" t="s">
        <v>281</v>
      </c>
      <c r="E347" s="4">
        <v>20</v>
      </c>
      <c r="F347" s="6" t="s">
        <v>222</v>
      </c>
      <c r="G347" s="6" t="s">
        <v>503</v>
      </c>
      <c r="H347" s="4">
        <v>2021</v>
      </c>
      <c r="I347" s="4">
        <v>1</v>
      </c>
      <c r="J347" s="6" t="s">
        <v>493</v>
      </c>
      <c r="K347" s="4">
        <v>3</v>
      </c>
      <c r="L347" s="6" t="s">
        <v>504</v>
      </c>
      <c r="M347" s="6" t="s">
        <v>505</v>
      </c>
      <c r="N347" s="6" t="s">
        <v>496</v>
      </c>
      <c r="O347" s="4">
        <v>3</v>
      </c>
      <c r="P347" s="6" t="s">
        <v>497</v>
      </c>
      <c r="Q347" s="4">
        <v>9</v>
      </c>
      <c r="R347" s="6" t="s">
        <v>506</v>
      </c>
      <c r="S347" s="4" t="b">
        <v>0</v>
      </c>
      <c r="T347" s="60">
        <v>180</v>
      </c>
      <c r="U347" s="60">
        <v>250</v>
      </c>
      <c r="V347" s="38">
        <v>1.389</v>
      </c>
      <c r="W347" s="35">
        <v>1498.65</v>
      </c>
      <c r="X347" s="42">
        <f>VLOOKUP(VW_PREMIO_IV[[#This Row],[TIPO]],$AL$5:$AM$16,2,0)</f>
        <v>6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>
        <f>IF(VW_PREMIO_IV[[#This Row],[EQUIPE]]="Hospitalar (HSP)",VLOOKUP(VW_PREMIO_IV[[#This Row],[COBERTURA]],VALORES_IV_HSP[],VW_PREMIO_IV[[#This Row],[Col Valor]],1),"")</f>
        <v>1498.652</v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-1.9999999999527063E-3</v>
      </c>
    </row>
    <row r="348" spans="1:29" hidden="1" x14ac:dyDescent="0.25">
      <c r="A348" s="6" t="s">
        <v>401</v>
      </c>
      <c r="B348" s="6" t="s">
        <v>342</v>
      </c>
      <c r="C348" s="6" t="s">
        <v>23</v>
      </c>
      <c r="D348" s="6" t="s">
        <v>285</v>
      </c>
      <c r="E348" s="4">
        <v>20</v>
      </c>
      <c r="F348" s="6" t="s">
        <v>222</v>
      </c>
      <c r="G348" s="6" t="s">
        <v>503</v>
      </c>
      <c r="H348" s="4">
        <v>2021</v>
      </c>
      <c r="I348" s="4">
        <v>1</v>
      </c>
      <c r="J348" s="6" t="s">
        <v>493</v>
      </c>
      <c r="K348" s="4">
        <v>3</v>
      </c>
      <c r="L348" s="6" t="s">
        <v>504</v>
      </c>
      <c r="M348" s="6" t="s">
        <v>505</v>
      </c>
      <c r="N348" s="6" t="s">
        <v>496</v>
      </c>
      <c r="O348" s="4">
        <v>3</v>
      </c>
      <c r="P348" s="6" t="s">
        <v>497</v>
      </c>
      <c r="Q348" s="4">
        <v>9</v>
      </c>
      <c r="R348" s="6" t="s">
        <v>506</v>
      </c>
      <c r="S348" s="4" t="b">
        <v>0</v>
      </c>
      <c r="T348" s="60">
        <v>120</v>
      </c>
      <c r="U348" s="60">
        <v>145</v>
      </c>
      <c r="V348" s="38">
        <v>1.208</v>
      </c>
      <c r="W348" s="35">
        <v>1295.1099999999999</v>
      </c>
      <c r="X348" s="42">
        <f>VLOOKUP(VW_PREMIO_IV[[#This Row],[TIPO]],$AL$5:$AM$16,2,0)</f>
        <v>6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>
        <f>IF(VW_PREMIO_IV[[#This Row],[EQUIPE]]="Hospitalar (HSP)",VLOOKUP(VW_PREMIO_IV[[#This Row],[COBERTURA]],VALORES_IV_HSP[],VW_PREMIO_IV[[#This Row],[Col Valor]],1),"")</f>
        <v>1295.1141</v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-4.1000000001076842E-3</v>
      </c>
    </row>
    <row r="349" spans="1:29" hidden="1" x14ac:dyDescent="0.25">
      <c r="A349" s="6" t="s">
        <v>401</v>
      </c>
      <c r="B349" s="6" t="s">
        <v>342</v>
      </c>
      <c r="C349" s="6" t="s">
        <v>25</v>
      </c>
      <c r="D349" s="6" t="s">
        <v>322</v>
      </c>
      <c r="E349" s="4">
        <v>30</v>
      </c>
      <c r="F349" s="6" t="s">
        <v>229</v>
      </c>
      <c r="G349" s="6" t="s">
        <v>503</v>
      </c>
      <c r="H349" s="4">
        <v>2021</v>
      </c>
      <c r="I349" s="4">
        <v>1</v>
      </c>
      <c r="J349" s="6" t="s">
        <v>493</v>
      </c>
      <c r="K349" s="4">
        <v>3</v>
      </c>
      <c r="L349" s="6" t="s">
        <v>504</v>
      </c>
      <c r="M349" s="6" t="s">
        <v>505</v>
      </c>
      <c r="N349" s="6" t="s">
        <v>496</v>
      </c>
      <c r="O349" s="4">
        <v>3</v>
      </c>
      <c r="P349" s="6" t="s">
        <v>497</v>
      </c>
      <c r="Q349" s="4">
        <v>9</v>
      </c>
      <c r="R349" s="6" t="s">
        <v>506</v>
      </c>
      <c r="S349" s="4" t="b">
        <v>0</v>
      </c>
      <c r="T349" s="60">
        <v>15</v>
      </c>
      <c r="U349" s="60">
        <v>2</v>
      </c>
      <c r="V349" s="38">
        <v>0.13300000000000001</v>
      </c>
      <c r="W349" s="35">
        <v>0</v>
      </c>
      <c r="X349" s="42">
        <f>VLOOKUP(VW_PREMIO_IV[[#This Row],[TIPO]],$AL$5:$AM$16,2,0)</f>
        <v>6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 t="str">
        <f>IF(VW_PREMIO_IV[[#This Row],[EQUIPE]]="Hospitalar (HSP)",VLOOKUP(VW_PREMIO_IV[[#This Row],[COBERTURA]],VALORES_IV_HSP[],VW_PREMIO_IV[[#This Row],[Col Valor]],1),"")</f>
        <v/>
      </c>
      <c r="AB349" s="35">
        <f>IF(VW_PREMIO_IV[[#This Row],[EQUIPE]]="Misto (EMH)",VLOOKUP(VW_PREMIO_IV[[#This Row],[COBERTURA]],VALORES_IV_EMH[],VW_PREMIO_IV[[#This Row],[Col Valor]],1),"")</f>
        <v>0</v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401</v>
      </c>
      <c r="B350" s="6" t="s">
        <v>343</v>
      </c>
      <c r="C350" s="6" t="s">
        <v>9</v>
      </c>
      <c r="D350" s="6" t="s">
        <v>220</v>
      </c>
      <c r="E350" s="4">
        <v>20</v>
      </c>
      <c r="F350" s="6" t="s">
        <v>222</v>
      </c>
      <c r="G350" s="6" t="s">
        <v>503</v>
      </c>
      <c r="H350" s="4">
        <v>2021</v>
      </c>
      <c r="I350" s="4">
        <v>1</v>
      </c>
      <c r="J350" s="6" t="s">
        <v>493</v>
      </c>
      <c r="K350" s="4">
        <v>3</v>
      </c>
      <c r="L350" s="6" t="s">
        <v>504</v>
      </c>
      <c r="M350" s="6" t="s">
        <v>505</v>
      </c>
      <c r="N350" s="6" t="s">
        <v>496</v>
      </c>
      <c r="O350" s="4">
        <v>3</v>
      </c>
      <c r="P350" s="6" t="s">
        <v>497</v>
      </c>
      <c r="Q350" s="4">
        <v>9</v>
      </c>
      <c r="R350" s="6" t="s">
        <v>506</v>
      </c>
      <c r="S350" s="4" t="b">
        <v>0</v>
      </c>
      <c r="T350" s="60">
        <v>81.599999999999994</v>
      </c>
      <c r="U350" s="60">
        <v>91</v>
      </c>
      <c r="V350" s="38">
        <v>1.115</v>
      </c>
      <c r="W350" s="35">
        <v>989.83</v>
      </c>
      <c r="X350" s="42">
        <f>VLOOKUP(VW_PREMIO_IV[[#This Row],[TIPO]],$AL$5:$AM$16,2,0)</f>
        <v>5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>
        <f>IF(VW_PREMIO_IV[[#This Row],[EQUIPE]]="Hospitalar (HSP)",VLOOKUP(VW_PREMIO_IV[[#This Row],[COBERTURA]],VALORES_IV_HSP[],VW_PREMIO_IV[[#This Row],[Col Valor]],1),"")</f>
        <v>989.8279</v>
      </c>
      <c r="AB350" s="35" t="str">
        <f>IF(VW_PREMIO_IV[[#This Row],[EQUIPE]]="Misto (EMH)",VLOOKUP(VW_PREMIO_IV[[#This Row],[COBERTURA]],VALORES_IV_EMH[],VW_PREMIO_IV[[#This Row],[Col Valor]],1),"")</f>
        <v/>
      </c>
      <c r="AC350" s="35">
        <f>VW_PREMIO_IV[[#This Row],[PREMIO]]-SUM(VW_PREMIO_IV[[#This Row],[Check Gerente]:[Check EMH]])</f>
        <v>2.1000000000412911E-3</v>
      </c>
    </row>
    <row r="351" spans="1:29" x14ac:dyDescent="0.25">
      <c r="A351" s="6" t="s">
        <v>401</v>
      </c>
      <c r="B351" s="6" t="s">
        <v>343</v>
      </c>
      <c r="C351" s="6" t="s">
        <v>11</v>
      </c>
      <c r="D351" s="6" t="s">
        <v>223</v>
      </c>
      <c r="E351" s="4">
        <v>20</v>
      </c>
      <c r="F351" s="6" t="s">
        <v>222</v>
      </c>
      <c r="G351" s="6" t="s">
        <v>503</v>
      </c>
      <c r="H351" s="4">
        <v>2021</v>
      </c>
      <c r="I351" s="4">
        <v>1</v>
      </c>
      <c r="J351" s="6" t="s">
        <v>493</v>
      </c>
      <c r="K351" s="4">
        <v>3</v>
      </c>
      <c r="L351" s="6" t="s">
        <v>504</v>
      </c>
      <c r="M351" s="6" t="s">
        <v>505</v>
      </c>
      <c r="N351" s="6" t="s">
        <v>496</v>
      </c>
      <c r="O351" s="4">
        <v>3</v>
      </c>
      <c r="P351" s="6" t="s">
        <v>497</v>
      </c>
      <c r="Q351" s="4">
        <v>9</v>
      </c>
      <c r="R351" s="6" t="s">
        <v>506</v>
      </c>
      <c r="S351" s="4" t="b">
        <v>0</v>
      </c>
      <c r="T351" s="60">
        <v>108.8</v>
      </c>
      <c r="U351" s="60">
        <v>103</v>
      </c>
      <c r="V351" s="38">
        <v>0.94699999999999995</v>
      </c>
      <c r="W351" s="35">
        <v>333.89</v>
      </c>
      <c r="X351" s="42">
        <f>VLOOKUP(VW_PREMIO_IV[[#This Row],[TIPO]],$AL$5:$AM$16,2,0)</f>
        <v>5</v>
      </c>
      <c r="Y351" s="35" t="str">
        <f>IF(VW_PREMIO_IV[[#This Row],[EQUIPE]]="Gerentes",VLOOKUP(VW_PREMIO_IV[[#This Row],[COBERTURA]],VALORES_IV_GER[],VW_PREMIO_IV[[#This Row],[Col Valor]],1),"")</f>
        <v/>
      </c>
      <c r="Z351" s="35" t="str">
        <f>IF(VW_PREMIO_IV[[#This Row],[EQUIPE]]="Especialidade (ESP)",VLOOKUP(VW_PREMIO_IV[[#This Row],[COBERTURA]],VALORES_IV_ESP[],VW_PREMIO_IV[[#This Row],[Col Valor]],1),"")</f>
        <v/>
      </c>
      <c r="AA351" s="35">
        <f>IF(VW_PREMIO_IV[[#This Row],[EQUIPE]]="Hospitalar (HSP)",VLOOKUP(VW_PREMIO_IV[[#This Row],[COBERTURA]],VALORES_IV_HSP[],VW_PREMIO_IV[[#This Row],[Col Valor]],1),"")</f>
        <v>333.89060000000001</v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-6.0000000001991793E-4</v>
      </c>
    </row>
    <row r="352" spans="1:29" x14ac:dyDescent="0.25">
      <c r="A352" s="6" t="s">
        <v>401</v>
      </c>
      <c r="B352" s="6" t="s">
        <v>343</v>
      </c>
      <c r="C352" s="6" t="s">
        <v>13</v>
      </c>
      <c r="D352" s="6" t="s">
        <v>225</v>
      </c>
      <c r="E352" s="4">
        <v>20</v>
      </c>
      <c r="F352" s="6" t="s">
        <v>222</v>
      </c>
      <c r="G352" s="6" t="s">
        <v>503</v>
      </c>
      <c r="H352" s="4">
        <v>2021</v>
      </c>
      <c r="I352" s="4">
        <v>1</v>
      </c>
      <c r="J352" s="6" t="s">
        <v>493</v>
      </c>
      <c r="K352" s="4">
        <v>3</v>
      </c>
      <c r="L352" s="6" t="s">
        <v>504</v>
      </c>
      <c r="M352" s="6" t="s">
        <v>505</v>
      </c>
      <c r="N352" s="6" t="s">
        <v>496</v>
      </c>
      <c r="O352" s="4">
        <v>3</v>
      </c>
      <c r="P352" s="6" t="s">
        <v>497</v>
      </c>
      <c r="Q352" s="4">
        <v>9</v>
      </c>
      <c r="R352" s="6" t="s">
        <v>506</v>
      </c>
      <c r="S352" s="4" t="b">
        <v>0</v>
      </c>
      <c r="T352" s="60">
        <v>68</v>
      </c>
      <c r="U352" s="60">
        <v>100</v>
      </c>
      <c r="V352" s="38">
        <v>1.4710000000000001</v>
      </c>
      <c r="W352" s="35">
        <v>1597.17</v>
      </c>
      <c r="X352" s="42">
        <f>VLOOKUP(VW_PREMIO_IV[[#This Row],[TIPO]],$AL$5:$AM$16,2,0)</f>
        <v>5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>
        <f>IF(VW_PREMIO_IV[[#This Row],[EQUIPE]]="Hospitalar (HSP)",VLOOKUP(VW_PREMIO_IV[[#This Row],[COBERTURA]],VALORES_IV_HSP[],VW_PREMIO_IV[[#This Row],[Col Valor]],1),"")</f>
        <v>1597.1704</v>
      </c>
      <c r="AB352" s="35" t="str">
        <f>IF(VW_PREMIO_IV[[#This Row],[EQUIPE]]="Misto (EMH)",VLOOKUP(VW_PREMIO_IV[[#This Row],[COBERTURA]],VALORES_IV_EMH[],VW_PREMIO_IV[[#This Row],[Col Valor]],1),"")</f>
        <v/>
      </c>
      <c r="AC352" s="35">
        <f>VW_PREMIO_IV[[#This Row],[PREMIO]]-SUM(VW_PREMIO_IV[[#This Row],[Check Gerente]:[Check EMH]])</f>
        <v>-3.9999999989959178E-4</v>
      </c>
    </row>
    <row r="353" spans="1:29" x14ac:dyDescent="0.25">
      <c r="A353" s="6" t="s">
        <v>401</v>
      </c>
      <c r="B353" s="6" t="s">
        <v>343</v>
      </c>
      <c r="C353" s="6" t="s">
        <v>29</v>
      </c>
      <c r="D353" s="6" t="s">
        <v>228</v>
      </c>
      <c r="E353" s="4">
        <v>30</v>
      </c>
      <c r="F353" s="6" t="s">
        <v>229</v>
      </c>
      <c r="G353" s="6" t="s">
        <v>503</v>
      </c>
      <c r="H353" s="4">
        <v>2021</v>
      </c>
      <c r="I353" s="4">
        <v>1</v>
      </c>
      <c r="J353" s="6" t="s">
        <v>493</v>
      </c>
      <c r="K353" s="4">
        <v>3</v>
      </c>
      <c r="L353" s="6" t="s">
        <v>504</v>
      </c>
      <c r="M353" s="6" t="s">
        <v>505</v>
      </c>
      <c r="N353" s="6" t="s">
        <v>496</v>
      </c>
      <c r="O353" s="4">
        <v>3</v>
      </c>
      <c r="P353" s="6" t="s">
        <v>497</v>
      </c>
      <c r="Q353" s="4">
        <v>9</v>
      </c>
      <c r="R353" s="6" t="s">
        <v>506</v>
      </c>
      <c r="S353" s="4" t="b">
        <v>0</v>
      </c>
      <c r="T353" s="60">
        <v>122.4</v>
      </c>
      <c r="U353" s="60">
        <v>279</v>
      </c>
      <c r="V353" s="38">
        <v>2.2789999999999999</v>
      </c>
      <c r="W353" s="35">
        <v>1311.12</v>
      </c>
      <c r="X353" s="42">
        <f>VLOOKUP(VW_PREMIO_IV[[#This Row],[TIPO]],$AL$5:$AM$16,2,0)</f>
        <v>5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 t="str">
        <f>IF(VW_PREMIO_IV[[#This Row],[EQUIPE]]="Hospitalar (HSP)",VLOOKUP(VW_PREMIO_IV[[#This Row],[COBERTURA]],VALORES_IV_HSP[],VW_PREMIO_IV[[#This Row],[Col Valor]],1),"")</f>
        <v/>
      </c>
      <c r="AB353" s="35">
        <f>IF(VW_PREMIO_IV[[#This Row],[EQUIPE]]="Misto (EMH)",VLOOKUP(VW_PREMIO_IV[[#This Row],[COBERTURA]],VALORES_IV_EMH[],VW_PREMIO_IV[[#This Row],[Col Valor]],1),"")</f>
        <v>1311.1206999999999</v>
      </c>
      <c r="AC353" s="35">
        <f>VW_PREMIO_IV[[#This Row],[PREMIO]]-SUM(VW_PREMIO_IV[[#This Row],[Check Gerente]:[Check EMH]])</f>
        <v>-7.000000000516593E-4</v>
      </c>
    </row>
    <row r="354" spans="1:29" x14ac:dyDescent="0.25">
      <c r="A354" s="6" t="s">
        <v>401</v>
      </c>
      <c r="B354" s="6" t="s">
        <v>343</v>
      </c>
      <c r="C354" s="6" t="s">
        <v>14</v>
      </c>
      <c r="D354" s="6" t="s">
        <v>235</v>
      </c>
      <c r="E354" s="4">
        <v>20</v>
      </c>
      <c r="F354" s="6" t="s">
        <v>222</v>
      </c>
      <c r="G354" s="6" t="s">
        <v>503</v>
      </c>
      <c r="H354" s="4">
        <v>2021</v>
      </c>
      <c r="I354" s="4">
        <v>1</v>
      </c>
      <c r="J354" s="6" t="s">
        <v>493</v>
      </c>
      <c r="K354" s="4">
        <v>3</v>
      </c>
      <c r="L354" s="6" t="s">
        <v>504</v>
      </c>
      <c r="M354" s="6" t="s">
        <v>505</v>
      </c>
      <c r="N354" s="6" t="s">
        <v>496</v>
      </c>
      <c r="O354" s="4">
        <v>3</v>
      </c>
      <c r="P354" s="6" t="s">
        <v>497</v>
      </c>
      <c r="Q354" s="4">
        <v>9</v>
      </c>
      <c r="R354" s="6" t="s">
        <v>506</v>
      </c>
      <c r="S354" s="4" t="b">
        <v>0</v>
      </c>
      <c r="T354" s="60">
        <v>40.799999999999997</v>
      </c>
      <c r="U354" s="60">
        <v>5</v>
      </c>
      <c r="V354" s="38">
        <v>0.123</v>
      </c>
      <c r="W354" s="35">
        <v>0</v>
      </c>
      <c r="X354" s="42">
        <f>VLOOKUP(VW_PREMIO_IV[[#This Row],[TIPO]],$AL$5:$AM$16,2,0)</f>
        <v>5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>
        <f>IF(VW_PREMIO_IV[[#This Row],[EQUIPE]]="Hospitalar (HSP)",VLOOKUP(VW_PREMIO_IV[[#This Row],[COBERTURA]],VALORES_IV_HSP[],VW_PREMIO_IV[[#This Row],[Col Valor]],1),"")</f>
        <v>0</v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401</v>
      </c>
      <c r="B355" s="6" t="s">
        <v>343</v>
      </c>
      <c r="C355" s="6" t="s">
        <v>16</v>
      </c>
      <c r="D355" s="6" t="s">
        <v>238</v>
      </c>
      <c r="E355" s="4">
        <v>20</v>
      </c>
      <c r="F355" s="6" t="s">
        <v>222</v>
      </c>
      <c r="G355" s="6" t="s">
        <v>503</v>
      </c>
      <c r="H355" s="4">
        <v>2021</v>
      </c>
      <c r="I355" s="4">
        <v>1</v>
      </c>
      <c r="J355" s="6" t="s">
        <v>493</v>
      </c>
      <c r="K355" s="4">
        <v>3</v>
      </c>
      <c r="L355" s="6" t="s">
        <v>504</v>
      </c>
      <c r="M355" s="6" t="s">
        <v>505</v>
      </c>
      <c r="N355" s="6" t="s">
        <v>496</v>
      </c>
      <c r="O355" s="4">
        <v>3</v>
      </c>
      <c r="P355" s="6" t="s">
        <v>497</v>
      </c>
      <c r="Q355" s="4">
        <v>9</v>
      </c>
      <c r="R355" s="6" t="s">
        <v>506</v>
      </c>
      <c r="S355" s="4" t="b">
        <v>0</v>
      </c>
      <c r="T355" s="60">
        <v>149.6</v>
      </c>
      <c r="U355" s="60">
        <v>313</v>
      </c>
      <c r="V355" s="38">
        <v>2.0920000000000001</v>
      </c>
      <c r="W355" s="35">
        <v>1638.9</v>
      </c>
      <c r="X355" s="42">
        <f>VLOOKUP(VW_PREMIO_IV[[#This Row],[TIPO]],$AL$5:$AM$16,2,0)</f>
        <v>5</v>
      </c>
      <c r="Y355" s="35" t="str">
        <f>IF(VW_PREMIO_IV[[#This Row],[EQUIPE]]="Gerentes",VLOOKUP(VW_PREMIO_IV[[#This Row],[COBERTURA]],VALORES_IV_GER[],VW_PREMIO_IV[[#This Row],[Col Valor]],1),"")</f>
        <v/>
      </c>
      <c r="Z355" s="35" t="str">
        <f>IF(VW_PREMIO_IV[[#This Row],[EQUIPE]]="Especialidade (ESP)",VLOOKUP(VW_PREMIO_IV[[#This Row],[COBERTURA]],VALORES_IV_ESP[],VW_PREMIO_IV[[#This Row],[Col Valor]],1),"")</f>
        <v/>
      </c>
      <c r="AA355" s="35">
        <f>IF(VW_PREMIO_IV[[#This Row],[EQUIPE]]="Hospitalar (HSP)",VLOOKUP(VW_PREMIO_IV[[#This Row],[COBERTURA]],VALORES_IV_HSP[],VW_PREMIO_IV[[#This Row],[Col Valor]],1),"")</f>
        <v>1638.9009000000001</v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-9.0000000000145519E-4</v>
      </c>
    </row>
    <row r="356" spans="1:29" x14ac:dyDescent="0.25">
      <c r="A356" s="6" t="s">
        <v>401</v>
      </c>
      <c r="B356" s="6" t="s">
        <v>343</v>
      </c>
      <c r="C356" s="6" t="s">
        <v>18</v>
      </c>
      <c r="D356" s="6" t="s">
        <v>240</v>
      </c>
      <c r="E356" s="4">
        <v>20</v>
      </c>
      <c r="F356" s="6" t="s">
        <v>222</v>
      </c>
      <c r="G356" s="6" t="s">
        <v>503</v>
      </c>
      <c r="H356" s="4">
        <v>2021</v>
      </c>
      <c r="I356" s="4">
        <v>1</v>
      </c>
      <c r="J356" s="6" t="s">
        <v>493</v>
      </c>
      <c r="K356" s="4">
        <v>3</v>
      </c>
      <c r="L356" s="6" t="s">
        <v>504</v>
      </c>
      <c r="M356" s="6" t="s">
        <v>505</v>
      </c>
      <c r="N356" s="6" t="s">
        <v>496</v>
      </c>
      <c r="O356" s="4">
        <v>3</v>
      </c>
      <c r="P356" s="6" t="s">
        <v>497</v>
      </c>
      <c r="Q356" s="4">
        <v>9</v>
      </c>
      <c r="R356" s="6" t="s">
        <v>506</v>
      </c>
      <c r="S356" s="4" t="b">
        <v>0</v>
      </c>
      <c r="T356" s="60">
        <v>68</v>
      </c>
      <c r="U356" s="60">
        <v>103</v>
      </c>
      <c r="V356" s="38">
        <v>1.5149999999999999</v>
      </c>
      <c r="W356" s="35">
        <v>1638.9</v>
      </c>
      <c r="X356" s="42">
        <f>VLOOKUP(VW_PREMIO_IV[[#This Row],[TIPO]],$AL$5:$AM$16,2,0)</f>
        <v>5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1638.9009000000001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-9.0000000000145519E-4</v>
      </c>
    </row>
    <row r="357" spans="1:29" x14ac:dyDescent="0.25">
      <c r="A357" s="6" t="s">
        <v>401</v>
      </c>
      <c r="B357" s="6" t="s">
        <v>343</v>
      </c>
      <c r="C357" s="6" t="s">
        <v>19</v>
      </c>
      <c r="D357" s="6" t="s">
        <v>241</v>
      </c>
      <c r="E357" s="4">
        <v>20</v>
      </c>
      <c r="F357" s="6" t="s">
        <v>222</v>
      </c>
      <c r="G357" s="6" t="s">
        <v>503</v>
      </c>
      <c r="H357" s="4">
        <v>2021</v>
      </c>
      <c r="I357" s="4">
        <v>1</v>
      </c>
      <c r="J357" s="6" t="s">
        <v>493</v>
      </c>
      <c r="K357" s="4">
        <v>3</v>
      </c>
      <c r="L357" s="6" t="s">
        <v>504</v>
      </c>
      <c r="M357" s="6" t="s">
        <v>505</v>
      </c>
      <c r="N357" s="6" t="s">
        <v>496</v>
      </c>
      <c r="O357" s="4">
        <v>3</v>
      </c>
      <c r="P357" s="6" t="s">
        <v>497</v>
      </c>
      <c r="Q357" s="4">
        <v>9</v>
      </c>
      <c r="R357" s="6" t="s">
        <v>506</v>
      </c>
      <c r="S357" s="4" t="b">
        <v>0</v>
      </c>
      <c r="T357" s="60">
        <v>108.8</v>
      </c>
      <c r="U357" s="60">
        <v>87</v>
      </c>
      <c r="V357" s="38">
        <v>0.8</v>
      </c>
      <c r="W357" s="35">
        <v>188.04</v>
      </c>
      <c r="X357" s="42">
        <f>VLOOKUP(VW_PREMIO_IV[[#This Row],[TIPO]],$AL$5:$AM$16,2,0)</f>
        <v>5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188.0412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-1.2000000000114142E-3</v>
      </c>
    </row>
    <row r="358" spans="1:29" x14ac:dyDescent="0.25">
      <c r="A358" s="6" t="s">
        <v>401</v>
      </c>
      <c r="B358" s="6" t="s">
        <v>343</v>
      </c>
      <c r="C358" s="6" t="s">
        <v>20</v>
      </c>
      <c r="D358" s="6" t="s">
        <v>242</v>
      </c>
      <c r="E358" s="4">
        <v>20</v>
      </c>
      <c r="F358" s="6" t="s">
        <v>222</v>
      </c>
      <c r="G358" s="6" t="s">
        <v>503</v>
      </c>
      <c r="H358" s="4">
        <v>2021</v>
      </c>
      <c r="I358" s="4">
        <v>1</v>
      </c>
      <c r="J358" s="6" t="s">
        <v>493</v>
      </c>
      <c r="K358" s="4">
        <v>3</v>
      </c>
      <c r="L358" s="6" t="s">
        <v>504</v>
      </c>
      <c r="M358" s="6" t="s">
        <v>505</v>
      </c>
      <c r="N358" s="6" t="s">
        <v>496</v>
      </c>
      <c r="O358" s="4">
        <v>3</v>
      </c>
      <c r="P358" s="6" t="s">
        <v>497</v>
      </c>
      <c r="Q358" s="4">
        <v>9</v>
      </c>
      <c r="R358" s="6" t="s">
        <v>506</v>
      </c>
      <c r="S358" s="4" t="b">
        <v>0</v>
      </c>
      <c r="T358" s="60">
        <v>163.19999999999999</v>
      </c>
      <c r="U358" s="60">
        <v>221</v>
      </c>
      <c r="V358" s="38">
        <v>1.3540000000000001</v>
      </c>
      <c r="W358" s="35">
        <v>1460.89</v>
      </c>
      <c r="X358" s="42">
        <f>VLOOKUP(VW_PREMIO_IV[[#This Row],[TIPO]],$AL$5:$AM$16,2,0)</f>
        <v>5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1460.8889999999999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1.0000000002037268E-3</v>
      </c>
    </row>
    <row r="359" spans="1:29" x14ac:dyDescent="0.25">
      <c r="A359" s="6" t="s">
        <v>401</v>
      </c>
      <c r="B359" s="6" t="s">
        <v>343</v>
      </c>
      <c r="C359" s="6" t="s">
        <v>21</v>
      </c>
      <c r="D359" s="6" t="s">
        <v>245</v>
      </c>
      <c r="E359" s="4">
        <v>20</v>
      </c>
      <c r="F359" s="6" t="s">
        <v>222</v>
      </c>
      <c r="G359" s="6" t="s">
        <v>503</v>
      </c>
      <c r="H359" s="4">
        <v>2021</v>
      </c>
      <c r="I359" s="4">
        <v>1</v>
      </c>
      <c r="J359" s="6" t="s">
        <v>493</v>
      </c>
      <c r="K359" s="4">
        <v>3</v>
      </c>
      <c r="L359" s="6" t="s">
        <v>504</v>
      </c>
      <c r="M359" s="6" t="s">
        <v>505</v>
      </c>
      <c r="N359" s="6" t="s">
        <v>496</v>
      </c>
      <c r="O359" s="4">
        <v>3</v>
      </c>
      <c r="P359" s="6" t="s">
        <v>497</v>
      </c>
      <c r="Q359" s="4">
        <v>9</v>
      </c>
      <c r="R359" s="6" t="s">
        <v>506</v>
      </c>
      <c r="S359" s="4" t="b">
        <v>0</v>
      </c>
      <c r="T359" s="60">
        <v>68</v>
      </c>
      <c r="U359" s="60">
        <v>84</v>
      </c>
      <c r="V359" s="38">
        <v>1.2350000000000001</v>
      </c>
      <c r="W359" s="35">
        <v>1324.06</v>
      </c>
      <c r="X359" s="42">
        <f>VLOOKUP(VW_PREMIO_IV[[#This Row],[TIPO]],$AL$5:$AM$16,2,0)</f>
        <v>5</v>
      </c>
      <c r="Y359" s="35" t="str">
        <f>IF(VW_PREMIO_IV[[#This Row],[EQUIPE]]="Gerentes",VLOOKUP(VW_PREMIO_IV[[#This Row],[COBERTURA]],VALORES_IV_GER[],VW_PREMIO_IV[[#This Row],[Col Valor]],1),"")</f>
        <v/>
      </c>
      <c r="Z359" s="35" t="str">
        <f>IF(VW_PREMIO_IV[[#This Row],[EQUIPE]]="Especialidade (ESP)",VLOOKUP(VW_PREMIO_IV[[#This Row],[COBERTURA]],VALORES_IV_ESP[],VW_PREMIO_IV[[#This Row],[Col Valor]],1),"")</f>
        <v/>
      </c>
      <c r="AA359" s="35">
        <f>IF(VW_PREMIO_IV[[#This Row],[EQUIPE]]="Hospitalar (HSP)",VLOOKUP(VW_PREMIO_IV[[#This Row],[COBERTURA]],VALORES_IV_HSP[],VW_PREMIO_IV[[#This Row],[Col Valor]],1),"")</f>
        <v>1324.0612000000001</v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-1.2000000001535227E-3</v>
      </c>
    </row>
    <row r="360" spans="1:29" x14ac:dyDescent="0.25">
      <c r="A360" s="6" t="s">
        <v>401</v>
      </c>
      <c r="B360" s="6" t="s">
        <v>343</v>
      </c>
      <c r="C360" s="6" t="s">
        <v>22</v>
      </c>
      <c r="D360" s="6" t="s">
        <v>281</v>
      </c>
      <c r="E360" s="4">
        <v>20</v>
      </c>
      <c r="F360" s="6" t="s">
        <v>222</v>
      </c>
      <c r="G360" s="6" t="s">
        <v>503</v>
      </c>
      <c r="H360" s="4">
        <v>2021</v>
      </c>
      <c r="I360" s="4">
        <v>1</v>
      </c>
      <c r="J360" s="6" t="s">
        <v>493</v>
      </c>
      <c r="K360" s="4">
        <v>3</v>
      </c>
      <c r="L360" s="6" t="s">
        <v>504</v>
      </c>
      <c r="M360" s="6" t="s">
        <v>505</v>
      </c>
      <c r="N360" s="6" t="s">
        <v>496</v>
      </c>
      <c r="O360" s="4">
        <v>3</v>
      </c>
      <c r="P360" s="6" t="s">
        <v>497</v>
      </c>
      <c r="Q360" s="4">
        <v>9</v>
      </c>
      <c r="R360" s="6" t="s">
        <v>506</v>
      </c>
      <c r="S360" s="4" t="b">
        <v>0</v>
      </c>
      <c r="T360" s="60">
        <v>149.6</v>
      </c>
      <c r="U360" s="60">
        <v>236</v>
      </c>
      <c r="V360" s="38">
        <v>1.5780000000000001</v>
      </c>
      <c r="W360" s="35">
        <v>1638.9</v>
      </c>
      <c r="X360" s="42">
        <f>VLOOKUP(VW_PREMIO_IV[[#This Row],[TIPO]],$AL$5:$AM$16,2,0)</f>
        <v>5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>
        <f>IF(VW_PREMIO_IV[[#This Row],[EQUIPE]]="Hospitalar (HSP)",VLOOKUP(VW_PREMIO_IV[[#This Row],[COBERTURA]],VALORES_IV_HSP[],VW_PREMIO_IV[[#This Row],[Col Valor]],1),"")</f>
        <v>1638.9009000000001</v>
      </c>
      <c r="AB360" s="35" t="str">
        <f>IF(VW_PREMIO_IV[[#This Row],[EQUIPE]]="Misto (EMH)",VLOOKUP(VW_PREMIO_IV[[#This Row],[COBERTURA]],VALORES_IV_EMH[],VW_PREMIO_IV[[#This Row],[Col Valor]],1),"")</f>
        <v/>
      </c>
      <c r="AC360" s="35">
        <f>VW_PREMIO_IV[[#This Row],[PREMIO]]-SUM(VW_PREMIO_IV[[#This Row],[Check Gerente]:[Check EMH]])</f>
        <v>-9.0000000000145519E-4</v>
      </c>
    </row>
    <row r="361" spans="1:29" x14ac:dyDescent="0.25">
      <c r="A361" s="6" t="s">
        <v>401</v>
      </c>
      <c r="B361" s="6" t="s">
        <v>343</v>
      </c>
      <c r="C361" s="6" t="s">
        <v>23</v>
      </c>
      <c r="D361" s="6" t="s">
        <v>285</v>
      </c>
      <c r="E361" s="4">
        <v>20</v>
      </c>
      <c r="F361" s="6" t="s">
        <v>222</v>
      </c>
      <c r="G361" s="6" t="s">
        <v>503</v>
      </c>
      <c r="H361" s="4">
        <v>2021</v>
      </c>
      <c r="I361" s="4">
        <v>1</v>
      </c>
      <c r="J361" s="6" t="s">
        <v>493</v>
      </c>
      <c r="K361" s="4">
        <v>3</v>
      </c>
      <c r="L361" s="6" t="s">
        <v>504</v>
      </c>
      <c r="M361" s="6" t="s">
        <v>505</v>
      </c>
      <c r="N361" s="6" t="s">
        <v>496</v>
      </c>
      <c r="O361" s="4">
        <v>3</v>
      </c>
      <c r="P361" s="6" t="s">
        <v>497</v>
      </c>
      <c r="Q361" s="4">
        <v>9</v>
      </c>
      <c r="R361" s="6" t="s">
        <v>506</v>
      </c>
      <c r="S361" s="4" t="b">
        <v>0</v>
      </c>
      <c r="T361" s="60">
        <v>136</v>
      </c>
      <c r="U361" s="60">
        <v>163</v>
      </c>
      <c r="V361" s="38">
        <v>1.1990000000000001</v>
      </c>
      <c r="W361" s="35">
        <v>1064.4000000000001</v>
      </c>
      <c r="X361" s="42">
        <f>VLOOKUP(VW_PREMIO_IV[[#This Row],[TIPO]],$AL$5:$AM$16,2,0)</f>
        <v>5</v>
      </c>
      <c r="Y361" s="35" t="str">
        <f>IF(VW_PREMIO_IV[[#This Row],[EQUIPE]]="Gerentes",VLOOKUP(VW_PREMIO_IV[[#This Row],[COBERTURA]],VALORES_IV_GER[],VW_PREMIO_IV[[#This Row],[Col Valor]],1),"")</f>
        <v/>
      </c>
      <c r="Z361" s="35" t="str">
        <f>IF(VW_PREMIO_IV[[#This Row],[EQUIPE]]="Especialidade (ESP)",VLOOKUP(VW_PREMIO_IV[[#This Row],[COBERTURA]],VALORES_IV_ESP[],VW_PREMIO_IV[[#This Row],[Col Valor]],1),"")</f>
        <v/>
      </c>
      <c r="AA361" s="35">
        <f>IF(VW_PREMIO_IV[[#This Row],[EQUIPE]]="Hospitalar (HSP)",VLOOKUP(VW_PREMIO_IV[[#This Row],[COBERTURA]],VALORES_IV_HSP[],VW_PREMIO_IV[[#This Row],[Col Valor]],1),"")</f>
        <v>1064.3978999999999</v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2.1000000001549779E-3</v>
      </c>
    </row>
    <row r="362" spans="1:29" x14ac:dyDescent="0.25">
      <c r="A362" s="6" t="s">
        <v>401</v>
      </c>
      <c r="B362" s="6" t="s">
        <v>343</v>
      </c>
      <c r="C362" s="6" t="s">
        <v>25</v>
      </c>
      <c r="D362" s="6" t="s">
        <v>322</v>
      </c>
      <c r="E362" s="4">
        <v>30</v>
      </c>
      <c r="F362" s="6" t="s">
        <v>229</v>
      </c>
      <c r="G362" s="6" t="s">
        <v>503</v>
      </c>
      <c r="H362" s="4">
        <v>2021</v>
      </c>
      <c r="I362" s="4">
        <v>1</v>
      </c>
      <c r="J362" s="6" t="s">
        <v>493</v>
      </c>
      <c r="K362" s="4">
        <v>3</v>
      </c>
      <c r="L362" s="6" t="s">
        <v>504</v>
      </c>
      <c r="M362" s="6" t="s">
        <v>505</v>
      </c>
      <c r="N362" s="6" t="s">
        <v>496</v>
      </c>
      <c r="O362" s="4">
        <v>3</v>
      </c>
      <c r="P362" s="6" t="s">
        <v>497</v>
      </c>
      <c r="Q362" s="4">
        <v>9</v>
      </c>
      <c r="R362" s="6" t="s">
        <v>506</v>
      </c>
      <c r="S362" s="4" t="b">
        <v>0</v>
      </c>
      <c r="T362" s="60">
        <v>54.4</v>
      </c>
      <c r="U362" s="60">
        <v>4</v>
      </c>
      <c r="V362" s="38">
        <v>7.3999999999999996E-2</v>
      </c>
      <c r="W362" s="35">
        <v>0</v>
      </c>
      <c r="X362" s="42">
        <f>VLOOKUP(VW_PREMIO_IV[[#This Row],[TIPO]],$AL$5:$AM$16,2,0)</f>
        <v>5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 t="str">
        <f>IF(VW_PREMIO_IV[[#This Row],[EQUIPE]]="Hospitalar (HSP)",VLOOKUP(VW_PREMIO_IV[[#This Row],[COBERTURA]],VALORES_IV_HSP[],VW_PREMIO_IV[[#This Row],[Col Valor]],1),"")</f>
        <v/>
      </c>
      <c r="AB362" s="35">
        <f>IF(VW_PREMIO_IV[[#This Row],[EQUIPE]]="Misto (EMH)",VLOOKUP(VW_PREMIO_IV[[#This Row],[COBERTURA]],VALORES_IV_EMH[],VW_PREMIO_IV[[#This Row],[Col Valor]],1),"")</f>
        <v>0</v>
      </c>
      <c r="AC362" s="35">
        <f>VW_PREMIO_IV[[#This Row],[PREMIO]]-SUM(VW_PREMIO_IV[[#This Row],[Check Gerente]:[Check EMH]])</f>
        <v>0</v>
      </c>
    </row>
    <row r="363" spans="1:29" hidden="1" x14ac:dyDescent="0.25">
      <c r="A363" s="6" t="s">
        <v>401</v>
      </c>
      <c r="B363" s="6" t="s">
        <v>344</v>
      </c>
      <c r="C363" s="6" t="s">
        <v>15</v>
      </c>
      <c r="D363" s="6" t="s">
        <v>236</v>
      </c>
      <c r="E363" s="4">
        <v>30</v>
      </c>
      <c r="F363" s="6" t="s">
        <v>229</v>
      </c>
      <c r="G363" s="6" t="s">
        <v>503</v>
      </c>
      <c r="H363" s="4">
        <v>2021</v>
      </c>
      <c r="I363" s="4">
        <v>1</v>
      </c>
      <c r="J363" s="6" t="s">
        <v>493</v>
      </c>
      <c r="K363" s="4">
        <v>3</v>
      </c>
      <c r="L363" s="6" t="s">
        <v>504</v>
      </c>
      <c r="M363" s="6" t="s">
        <v>505</v>
      </c>
      <c r="N363" s="6" t="s">
        <v>496</v>
      </c>
      <c r="O363" s="4">
        <v>3</v>
      </c>
      <c r="P363" s="6" t="s">
        <v>497</v>
      </c>
      <c r="Q363" s="4">
        <v>9</v>
      </c>
      <c r="R363" s="6" t="s">
        <v>506</v>
      </c>
      <c r="S363" s="4" t="b">
        <v>0</v>
      </c>
      <c r="T363" s="60">
        <v>25</v>
      </c>
      <c r="U363" s="60">
        <v>18</v>
      </c>
      <c r="V363" s="38">
        <v>0.72</v>
      </c>
      <c r="W363" s="35">
        <v>0</v>
      </c>
      <c r="X363" s="42">
        <f>VLOOKUP(VW_PREMIO_IV[[#This Row],[TIPO]],$AL$5:$AM$16,2,0)</f>
        <v>4</v>
      </c>
      <c r="Y363" s="35" t="str">
        <f>IF(VW_PREMIO_IV[[#This Row],[EQUIPE]]="Gerentes",VLOOKUP(VW_PREMIO_IV[[#This Row],[COBERTURA]],VALORES_IV_GER[],VW_PREMIO_IV[[#This Row],[Col Valor]],1),"")</f>
        <v/>
      </c>
      <c r="Z363" s="35" t="str">
        <f>IF(VW_PREMIO_IV[[#This Row],[EQUIPE]]="Especialidade (ESP)",VLOOKUP(VW_PREMIO_IV[[#This Row],[COBERTURA]],VALORES_IV_ESP[],VW_PREMIO_IV[[#This Row],[Col Valor]],1),"")</f>
        <v/>
      </c>
      <c r="AA363" s="35" t="str">
        <f>IF(VW_PREMIO_IV[[#This Row],[EQUIPE]]="Hospitalar (HSP)",VLOOKUP(VW_PREMIO_IV[[#This Row],[COBERTURA]],VALORES_IV_HSP[],VW_PREMIO_IV[[#This Row],[Col Valor]],1),"")</f>
        <v/>
      </c>
      <c r="AB363" s="35">
        <f>IF(VW_PREMIO_IV[[#This Row],[EQUIPE]]="Misto (EMH)",VLOOKUP(VW_PREMIO_IV[[#This Row],[COBERTURA]],VALORES_IV_EMH[],VW_PREMIO_IV[[#This Row],[Col Valor]],1),"")</f>
        <v>0</v>
      </c>
      <c r="AC363" s="35">
        <f>VW_PREMIO_IV[[#This Row],[PREMIO]]-SUM(VW_PREMIO_IV[[#This Row],[Check Gerente]:[Check EMH]])</f>
        <v>0</v>
      </c>
    </row>
    <row r="364" spans="1:29" hidden="1" x14ac:dyDescent="0.25">
      <c r="A364" s="6" t="s">
        <v>401</v>
      </c>
      <c r="B364" s="6" t="s">
        <v>344</v>
      </c>
      <c r="C364" s="6" t="s">
        <v>31</v>
      </c>
      <c r="D364" s="6" t="s">
        <v>237</v>
      </c>
      <c r="E364" s="4">
        <v>10</v>
      </c>
      <c r="F364" s="6" t="s">
        <v>227</v>
      </c>
      <c r="G364" s="6" t="s">
        <v>503</v>
      </c>
      <c r="H364" s="4">
        <v>2021</v>
      </c>
      <c r="I364" s="4">
        <v>1</v>
      </c>
      <c r="J364" s="6" t="s">
        <v>493</v>
      </c>
      <c r="K364" s="4">
        <v>3</v>
      </c>
      <c r="L364" s="6" t="s">
        <v>504</v>
      </c>
      <c r="M364" s="6" t="s">
        <v>505</v>
      </c>
      <c r="N364" s="6" t="s">
        <v>496</v>
      </c>
      <c r="O364" s="4">
        <v>3</v>
      </c>
      <c r="P364" s="6" t="s">
        <v>497</v>
      </c>
      <c r="Q364" s="4">
        <v>9</v>
      </c>
      <c r="R364" s="6" t="s">
        <v>506</v>
      </c>
      <c r="S364" s="4" t="b">
        <v>0</v>
      </c>
      <c r="T364" s="60">
        <v>50</v>
      </c>
      <c r="U364" s="60">
        <v>9</v>
      </c>
      <c r="V364" s="38">
        <v>0.18</v>
      </c>
      <c r="W364" s="35">
        <v>0</v>
      </c>
      <c r="X364" s="42">
        <f>VLOOKUP(VW_PREMIO_IV[[#This Row],[TIPO]],$AL$5:$AM$16,2,0)</f>
        <v>4</v>
      </c>
      <c r="Y364" s="35" t="str">
        <f>IF(VW_PREMIO_IV[[#This Row],[EQUIPE]]="Gerentes",VLOOKUP(VW_PREMIO_IV[[#This Row],[COBERTURA]],VALORES_IV_GER[],VW_PREMIO_IV[[#This Row],[Col Valor]],1),"")</f>
        <v/>
      </c>
      <c r="Z364" s="35">
        <f>IF(VW_PREMIO_IV[[#This Row],[EQUIPE]]="Especialidade (ESP)",VLOOKUP(VW_PREMIO_IV[[#This Row],[COBERTURA]],VALORES_IV_ESP[],VW_PREMIO_IV[[#This Row],[Col Valor]],1),"")</f>
        <v>0</v>
      </c>
      <c r="AA364" s="35" t="str">
        <f>IF(VW_PREMIO_IV[[#This Row],[EQUIPE]]="Hospitalar (HSP)",VLOOKUP(VW_PREMIO_IV[[#This Row],[COBERTURA]],VALORES_IV_HSP[],VW_PREMIO_IV[[#This Row],[Col Valor]],1),"")</f>
        <v/>
      </c>
      <c r="AB364" s="35" t="str">
        <f>IF(VW_PREMIO_IV[[#This Row],[EQUIPE]]="Misto (EMH)",VLOOKUP(VW_PREMIO_IV[[#This Row],[COBERTURA]],VALORES_IV_EMH[],VW_PREMIO_IV[[#This Row],[Col Valor]],1),"")</f>
        <v/>
      </c>
      <c r="AC364" s="35">
        <f>VW_PREMIO_IV[[#This Row],[PREMIO]]-SUM(VW_PREMIO_IV[[#This Row],[Check Gerente]:[Check EMH]])</f>
        <v>0</v>
      </c>
    </row>
    <row r="365" spans="1:29" hidden="1" x14ac:dyDescent="0.25">
      <c r="A365" s="6" t="s">
        <v>401</v>
      </c>
      <c r="B365" s="6" t="s">
        <v>344</v>
      </c>
      <c r="C365" s="6" t="s">
        <v>32</v>
      </c>
      <c r="D365" s="6" t="s">
        <v>246</v>
      </c>
      <c r="E365" s="4">
        <v>10</v>
      </c>
      <c r="F365" s="6" t="s">
        <v>227</v>
      </c>
      <c r="G365" s="6" t="s">
        <v>503</v>
      </c>
      <c r="H365" s="4">
        <v>2021</v>
      </c>
      <c r="I365" s="4">
        <v>1</v>
      </c>
      <c r="J365" s="6" t="s">
        <v>493</v>
      </c>
      <c r="K365" s="4">
        <v>3</v>
      </c>
      <c r="L365" s="6" t="s">
        <v>504</v>
      </c>
      <c r="M365" s="6" t="s">
        <v>505</v>
      </c>
      <c r="N365" s="6" t="s">
        <v>496</v>
      </c>
      <c r="O365" s="4">
        <v>3</v>
      </c>
      <c r="P365" s="6" t="s">
        <v>497</v>
      </c>
      <c r="Q365" s="4">
        <v>9</v>
      </c>
      <c r="R365" s="6" t="s">
        <v>506</v>
      </c>
      <c r="S365" s="4" t="b">
        <v>0</v>
      </c>
      <c r="T365" s="60">
        <v>200</v>
      </c>
      <c r="U365" s="60">
        <v>176</v>
      </c>
      <c r="V365" s="38">
        <v>0.88</v>
      </c>
      <c r="W365" s="35">
        <v>413.69</v>
      </c>
      <c r="X365" s="42">
        <f>VLOOKUP(VW_PREMIO_IV[[#This Row],[TIPO]],$AL$5:$AM$16,2,0)</f>
        <v>4</v>
      </c>
      <c r="Y365" s="35" t="str">
        <f>IF(VW_PREMIO_IV[[#This Row],[EQUIPE]]="Gerentes",VLOOKUP(VW_PREMIO_IV[[#This Row],[COBERTURA]],VALORES_IV_GER[],VW_PREMIO_IV[[#This Row],[Col Valor]],1),"")</f>
        <v/>
      </c>
      <c r="Z365" s="35">
        <f>IF(VW_PREMIO_IV[[#This Row],[EQUIPE]]="Especialidade (ESP)",VLOOKUP(VW_PREMIO_IV[[#This Row],[COBERTURA]],VALORES_IV_ESP[],VW_PREMIO_IV[[#This Row],[Col Valor]],1),"")</f>
        <v>413.69060000000002</v>
      </c>
      <c r="AA365" s="35" t="str">
        <f>IF(VW_PREMIO_IV[[#This Row],[EQUIPE]]="Hospitalar (HSP)",VLOOKUP(VW_PREMIO_IV[[#This Row],[COBERTURA]],VALORES_IV_HSP[],VW_PREMIO_IV[[#This Row],[Col Valor]],1),"")</f>
        <v/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-6.0000000001991793E-4</v>
      </c>
    </row>
    <row r="366" spans="1:29" hidden="1" x14ac:dyDescent="0.25">
      <c r="A366" s="6" t="s">
        <v>401</v>
      </c>
      <c r="B366" s="6" t="s">
        <v>344</v>
      </c>
      <c r="C366" s="6" t="s">
        <v>33</v>
      </c>
      <c r="D366" s="6" t="s">
        <v>321</v>
      </c>
      <c r="E366" s="4">
        <v>10</v>
      </c>
      <c r="F366" s="6" t="s">
        <v>227</v>
      </c>
      <c r="G366" s="6" t="s">
        <v>503</v>
      </c>
      <c r="H366" s="4">
        <v>2021</v>
      </c>
      <c r="I366" s="4">
        <v>1</v>
      </c>
      <c r="J366" s="6" t="s">
        <v>493</v>
      </c>
      <c r="K366" s="4">
        <v>3</v>
      </c>
      <c r="L366" s="6" t="s">
        <v>504</v>
      </c>
      <c r="M366" s="6" t="s">
        <v>505</v>
      </c>
      <c r="N366" s="6" t="s">
        <v>496</v>
      </c>
      <c r="O366" s="4">
        <v>3</v>
      </c>
      <c r="P366" s="6" t="s">
        <v>497</v>
      </c>
      <c r="Q366" s="4">
        <v>9</v>
      </c>
      <c r="R366" s="6" t="s">
        <v>506</v>
      </c>
      <c r="S366" s="4" t="b">
        <v>0</v>
      </c>
      <c r="T366" s="60">
        <v>125</v>
      </c>
      <c r="U366" s="60">
        <v>97</v>
      </c>
      <c r="V366" s="38">
        <v>0.77600000000000002</v>
      </c>
      <c r="W366" s="35">
        <v>0</v>
      </c>
      <c r="X366" s="42">
        <f>VLOOKUP(VW_PREMIO_IV[[#This Row],[TIPO]],$AL$5:$AM$16,2,0)</f>
        <v>4</v>
      </c>
      <c r="Y366" s="35" t="str">
        <f>IF(VW_PREMIO_IV[[#This Row],[EQUIPE]]="Gerentes",VLOOKUP(VW_PREMIO_IV[[#This Row],[COBERTURA]],VALORES_IV_GER[],VW_PREMIO_IV[[#This Row],[Col Valor]],1),"")</f>
        <v/>
      </c>
      <c r="Z366" s="35">
        <f>IF(VW_PREMIO_IV[[#This Row],[EQUIPE]]="Especialidade (ESP)",VLOOKUP(VW_PREMIO_IV[[#This Row],[COBERTURA]],VALORES_IV_ESP[],VW_PREMIO_IV[[#This Row],[Col Valor]],1),"")</f>
        <v>0</v>
      </c>
      <c r="AA366" s="35" t="str">
        <f>IF(VW_PREMIO_IV[[#This Row],[EQUIPE]]="Hospitalar (HSP)",VLOOKUP(VW_PREMIO_IV[[#This Row],[COBERTURA]],VALORES_IV_HSP[],VW_PREMIO_IV[[#This Row],[Col Valor]],1),"")</f>
        <v/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hidden="1" x14ac:dyDescent="0.25">
      <c r="A367" s="6" t="s">
        <v>401</v>
      </c>
      <c r="B367" s="6" t="s">
        <v>344</v>
      </c>
      <c r="C367" s="6" t="s">
        <v>15</v>
      </c>
      <c r="D367" s="6" t="s">
        <v>236</v>
      </c>
      <c r="E367" s="4">
        <v>30</v>
      </c>
      <c r="F367" s="6" t="s">
        <v>229</v>
      </c>
      <c r="G367" s="6" t="s">
        <v>499</v>
      </c>
      <c r="H367" s="4">
        <v>2021</v>
      </c>
      <c r="I367" s="4">
        <v>1</v>
      </c>
      <c r="J367" s="6" t="s">
        <v>493</v>
      </c>
      <c r="K367" s="4">
        <v>2</v>
      </c>
      <c r="L367" s="6" t="s">
        <v>500</v>
      </c>
      <c r="M367" s="6" t="s">
        <v>501</v>
      </c>
      <c r="N367" s="6" t="s">
        <v>496</v>
      </c>
      <c r="O367" s="4">
        <v>3</v>
      </c>
      <c r="P367" s="6" t="s">
        <v>497</v>
      </c>
      <c r="Q367" s="4">
        <v>8</v>
      </c>
      <c r="R367" s="6" t="s">
        <v>502</v>
      </c>
      <c r="S367" s="4" t="b">
        <v>0</v>
      </c>
      <c r="T367" s="60">
        <v>25</v>
      </c>
      <c r="U367" s="60">
        <v>0</v>
      </c>
      <c r="V367" s="38">
        <v>0</v>
      </c>
      <c r="W367" s="35">
        <v>0</v>
      </c>
      <c r="X367" s="42">
        <f>VLOOKUP(VW_PREMIO_IV[[#This Row],[TIPO]],$AL$5:$AM$16,2,0)</f>
        <v>4</v>
      </c>
      <c r="Y367" s="35" t="str">
        <f>IF(VW_PREMIO_IV[[#This Row],[EQUIPE]]="Gerentes",VLOOKUP(VW_PREMIO_IV[[#This Row],[COBERTURA]],VALORES_IV_GER[],VW_PREMIO_IV[[#This Row],[Col Valor]],1),"")</f>
        <v/>
      </c>
      <c r="Z367" s="35" t="str">
        <f>IF(VW_PREMIO_IV[[#This Row],[EQUIPE]]="Especialidade (ESP)",VLOOKUP(VW_PREMIO_IV[[#This Row],[COBERTURA]],VALORES_IV_ESP[],VW_PREMIO_IV[[#This Row],[Col Valor]],1),"")</f>
        <v/>
      </c>
      <c r="AA367" s="35" t="str">
        <f>IF(VW_PREMIO_IV[[#This Row],[EQUIPE]]="Hospitalar (HSP)",VLOOKUP(VW_PREMIO_IV[[#This Row],[COBERTURA]],VALORES_IV_HSP[],VW_PREMIO_IV[[#This Row],[Col Valor]],1),"")</f>
        <v/>
      </c>
      <c r="AB367" s="35">
        <f>IF(VW_PREMIO_IV[[#This Row],[EQUIPE]]="Misto (EMH)",VLOOKUP(VW_PREMIO_IV[[#This Row],[COBERTURA]],VALORES_IV_EMH[],VW_PREMIO_IV[[#This Row],[Col Valor]],1),"")</f>
        <v>0</v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401</v>
      </c>
      <c r="B368" s="6" t="s">
        <v>343</v>
      </c>
      <c r="C368" s="6" t="s">
        <v>15</v>
      </c>
      <c r="D368" s="6" t="s">
        <v>236</v>
      </c>
      <c r="E368" s="4">
        <v>30</v>
      </c>
      <c r="F368" s="6" t="s">
        <v>229</v>
      </c>
      <c r="G368" s="6" t="s">
        <v>499</v>
      </c>
      <c r="H368" s="4">
        <v>2021</v>
      </c>
      <c r="I368" s="4">
        <v>1</v>
      </c>
      <c r="J368" s="6" t="s">
        <v>493</v>
      </c>
      <c r="K368" s="4">
        <v>2</v>
      </c>
      <c r="L368" s="6" t="s">
        <v>500</v>
      </c>
      <c r="M368" s="6" t="s">
        <v>501</v>
      </c>
      <c r="N368" s="6" t="s">
        <v>496</v>
      </c>
      <c r="O368" s="4">
        <v>3</v>
      </c>
      <c r="P368" s="6" t="s">
        <v>497</v>
      </c>
      <c r="Q368" s="4">
        <v>8</v>
      </c>
      <c r="R368" s="6" t="s">
        <v>502</v>
      </c>
      <c r="S368" s="4" t="b">
        <v>0</v>
      </c>
      <c r="T368" s="60">
        <v>30</v>
      </c>
      <c r="U368" s="60">
        <v>0</v>
      </c>
      <c r="V368" s="38">
        <v>0</v>
      </c>
      <c r="W368" s="35">
        <v>0</v>
      </c>
      <c r="X368" s="42">
        <f>VLOOKUP(VW_PREMIO_IV[[#This Row],[TIPO]],$AL$5:$AM$16,2,0)</f>
        <v>5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 t="str">
        <f>IF(VW_PREMIO_IV[[#This Row],[EQUIPE]]="Hospitalar (HSP)",VLOOKUP(VW_PREMIO_IV[[#This Row],[COBERTURA]],VALORES_IV_HSP[],VW_PREMIO_IV[[#This Row],[Col Valor]],1),"")</f>
        <v/>
      </c>
      <c r="AB368" s="35">
        <f>IF(VW_PREMIO_IV[[#This Row],[EQUIPE]]="Misto (EMH)",VLOOKUP(VW_PREMIO_IV[[#This Row],[COBERTURA]],VALORES_IV_EMH[],VW_PREMIO_IV[[#This Row],[Col Valor]],1),"")</f>
        <v>0</v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401</v>
      </c>
      <c r="B369" s="6" t="s">
        <v>343</v>
      </c>
      <c r="C369" s="6" t="s">
        <v>15</v>
      </c>
      <c r="D369" s="6" t="s">
        <v>236</v>
      </c>
      <c r="E369" s="4">
        <v>30</v>
      </c>
      <c r="F369" s="6" t="s">
        <v>229</v>
      </c>
      <c r="G369" s="6" t="s">
        <v>503</v>
      </c>
      <c r="H369" s="4">
        <v>2021</v>
      </c>
      <c r="I369" s="4">
        <v>1</v>
      </c>
      <c r="J369" s="6" t="s">
        <v>493</v>
      </c>
      <c r="K369" s="4">
        <v>3</v>
      </c>
      <c r="L369" s="6" t="s">
        <v>504</v>
      </c>
      <c r="M369" s="6" t="s">
        <v>505</v>
      </c>
      <c r="N369" s="6" t="s">
        <v>496</v>
      </c>
      <c r="O369" s="4">
        <v>3</v>
      </c>
      <c r="P369" s="6" t="s">
        <v>497</v>
      </c>
      <c r="Q369" s="4">
        <v>9</v>
      </c>
      <c r="R369" s="6" t="s">
        <v>506</v>
      </c>
      <c r="S369" s="4" t="b">
        <v>0</v>
      </c>
      <c r="T369" s="60">
        <v>40.799999999999997</v>
      </c>
      <c r="U369" s="60">
        <v>0</v>
      </c>
      <c r="V369" s="38">
        <v>0</v>
      </c>
      <c r="W369" s="35">
        <v>0</v>
      </c>
      <c r="X369" s="42">
        <f>VLOOKUP(VW_PREMIO_IV[[#This Row],[TIPO]],$AL$5:$AM$16,2,0)</f>
        <v>5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 t="str">
        <f>IF(VW_PREMIO_IV[[#This Row],[EQUIPE]]="Hospitalar (HSP)",VLOOKUP(VW_PREMIO_IV[[#This Row],[COBERTURA]],VALORES_IV_HSP[],VW_PREMIO_IV[[#This Row],[Col Valor]],1),"")</f>
        <v/>
      </c>
      <c r="AB369" s="35">
        <f>IF(VW_PREMIO_IV[[#This Row],[EQUIPE]]="Misto (EMH)",VLOOKUP(VW_PREMIO_IV[[#This Row],[COBERTURA]],VALORES_IV_EMH[],VW_PREMIO_IV[[#This Row],[Col Valor]],1),"")</f>
        <v>0</v>
      </c>
      <c r="AC369" s="35">
        <f>VW_PREMIO_IV[[#This Row],[PREMIO]]-SUM(VW_PREMIO_IV[[#This Row],[Check Gerente]:[Check EMH]])</f>
        <v>0</v>
      </c>
    </row>
    <row r="370" spans="1:29" hidden="1" x14ac:dyDescent="0.25">
      <c r="A370" s="6" t="s">
        <v>401</v>
      </c>
      <c r="B370" s="6" t="s">
        <v>344</v>
      </c>
      <c r="C370" s="6" t="s">
        <v>25</v>
      </c>
      <c r="D370" s="6" t="s">
        <v>322</v>
      </c>
      <c r="E370" s="4">
        <v>30</v>
      </c>
      <c r="F370" s="6" t="s">
        <v>229</v>
      </c>
      <c r="G370" s="6" t="s">
        <v>503</v>
      </c>
      <c r="H370" s="4">
        <v>2021</v>
      </c>
      <c r="I370" s="4">
        <v>1</v>
      </c>
      <c r="J370" s="6" t="s">
        <v>493</v>
      </c>
      <c r="K370" s="4">
        <v>3</v>
      </c>
      <c r="L370" s="6" t="s">
        <v>504</v>
      </c>
      <c r="M370" s="6" t="s">
        <v>505</v>
      </c>
      <c r="N370" s="6" t="s">
        <v>496</v>
      </c>
      <c r="O370" s="4">
        <v>3</v>
      </c>
      <c r="P370" s="6" t="s">
        <v>497</v>
      </c>
      <c r="Q370" s="4">
        <v>9</v>
      </c>
      <c r="R370" s="6" t="s">
        <v>506</v>
      </c>
      <c r="S370" s="4" t="b">
        <v>0</v>
      </c>
      <c r="T370" s="60">
        <v>25</v>
      </c>
      <c r="U370" s="60">
        <v>0</v>
      </c>
      <c r="V370" s="38">
        <v>0</v>
      </c>
      <c r="W370" s="35">
        <v>0</v>
      </c>
      <c r="X370" s="42">
        <f>VLOOKUP(VW_PREMIO_IV[[#This Row],[TIPO]],$AL$5:$AM$16,2,0)</f>
        <v>4</v>
      </c>
      <c r="Y370" s="35" t="str">
        <f>IF(VW_PREMIO_IV[[#This Row],[EQUIPE]]="Gerentes",VLOOKUP(VW_PREMIO_IV[[#This Row],[COBERTURA]],VALORES_IV_GER[],VW_PREMIO_IV[[#This Row],[Col Valor]],1),"")</f>
        <v/>
      </c>
      <c r="Z370" s="35" t="str">
        <f>IF(VW_PREMIO_IV[[#This Row],[EQUIPE]]="Especialidade (ESP)",VLOOKUP(VW_PREMIO_IV[[#This Row],[COBERTURA]],VALORES_IV_ESP[],VW_PREMIO_IV[[#This Row],[Col Valor]],1),"")</f>
        <v/>
      </c>
      <c r="AA370" s="35" t="str">
        <f>IF(VW_PREMIO_IV[[#This Row],[EQUIPE]]="Hospitalar (HSP)",VLOOKUP(VW_PREMIO_IV[[#This Row],[COBERTURA]],VALORES_IV_HSP[],VW_PREMIO_IV[[#This Row],[Col Valor]],1),"")</f>
        <v/>
      </c>
      <c r="AB370" s="35">
        <f>IF(VW_PREMIO_IV[[#This Row],[EQUIPE]]="Misto (EMH)",VLOOKUP(VW_PREMIO_IV[[#This Row],[COBERTURA]],VALORES_IV_EMH[],VW_PREMIO_IV[[#This Row],[Col Valor]],1),"")</f>
        <v>0</v>
      </c>
      <c r="AC370" s="35">
        <f>VW_PREMIO_IV[[#This Row],[PREMIO]]-SUM(VW_PREMIO_IV[[#This Row],[Check Gerente]:[Check EMH]])</f>
        <v>0</v>
      </c>
    </row>
    <row r="371" spans="1:29" hidden="1" x14ac:dyDescent="0.25">
      <c r="A371" s="6" t="s">
        <v>401</v>
      </c>
      <c r="B371" s="6" t="s">
        <v>344</v>
      </c>
      <c r="C371" s="6" t="s">
        <v>30</v>
      </c>
      <c r="D371" s="6" t="s">
        <v>234</v>
      </c>
      <c r="E371" s="4">
        <v>10</v>
      </c>
      <c r="F371" s="6" t="s">
        <v>227</v>
      </c>
      <c r="G371" s="6" t="s">
        <v>499</v>
      </c>
      <c r="H371" s="4">
        <v>2021</v>
      </c>
      <c r="I371" s="4">
        <v>1</v>
      </c>
      <c r="J371" s="6" t="s">
        <v>493</v>
      </c>
      <c r="K371" s="4">
        <v>2</v>
      </c>
      <c r="L371" s="6" t="s">
        <v>500</v>
      </c>
      <c r="M371" s="6" t="s">
        <v>501</v>
      </c>
      <c r="N371" s="6" t="s">
        <v>496</v>
      </c>
      <c r="O371" s="4">
        <v>3</v>
      </c>
      <c r="P371" s="6" t="s">
        <v>497</v>
      </c>
      <c r="Q371" s="4">
        <v>8</v>
      </c>
      <c r="R371" s="6" t="s">
        <v>502</v>
      </c>
      <c r="S371" s="4" t="b">
        <v>0</v>
      </c>
      <c r="T371" s="60">
        <v>25</v>
      </c>
      <c r="U371" s="60">
        <v>0</v>
      </c>
      <c r="V371" s="38">
        <v>0</v>
      </c>
      <c r="W371" s="35">
        <v>0</v>
      </c>
      <c r="X371" s="42">
        <f>VLOOKUP(VW_PREMIO_IV[[#This Row],[TIPO]],$AL$5:$AM$16,2,0)</f>
        <v>4</v>
      </c>
      <c r="Y371" s="35" t="str">
        <f>IF(VW_PREMIO_IV[[#This Row],[EQUIPE]]="Gerentes",VLOOKUP(VW_PREMIO_IV[[#This Row],[COBERTURA]],VALORES_IV_GER[],VW_PREMIO_IV[[#This Row],[Col Valor]],1),"")</f>
        <v/>
      </c>
      <c r="Z371" s="35">
        <f>IF(VW_PREMIO_IV[[#This Row],[EQUIPE]]="Especialidade (ESP)",VLOOKUP(VW_PREMIO_IV[[#This Row],[COBERTURA]],VALORES_IV_ESP[],VW_PREMIO_IV[[#This Row],[Col Valor]],1),"")</f>
        <v>0</v>
      </c>
      <c r="AA371" s="35" t="str">
        <f>IF(VW_PREMIO_IV[[#This Row],[EQUIPE]]="Hospitalar (HSP)",VLOOKUP(VW_PREMIO_IV[[#This Row],[COBERTURA]],VALORES_IV_HSP[],VW_PREMIO_IV[[#This Row],[Col Valor]],1),"")</f>
        <v/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0</v>
      </c>
    </row>
    <row r="372" spans="1:29" hidden="1" x14ac:dyDescent="0.25">
      <c r="A372" s="6" t="s">
        <v>401</v>
      </c>
      <c r="B372" s="6" t="s">
        <v>344</v>
      </c>
      <c r="C372" s="6" t="s">
        <v>25</v>
      </c>
      <c r="D372" s="6" t="s">
        <v>322</v>
      </c>
      <c r="E372" s="4">
        <v>30</v>
      </c>
      <c r="F372" s="6" t="s">
        <v>229</v>
      </c>
      <c r="G372" s="6" t="s">
        <v>499</v>
      </c>
      <c r="H372" s="4">
        <v>2021</v>
      </c>
      <c r="I372" s="4">
        <v>1</v>
      </c>
      <c r="J372" s="6" t="s">
        <v>493</v>
      </c>
      <c r="K372" s="4">
        <v>2</v>
      </c>
      <c r="L372" s="6" t="s">
        <v>500</v>
      </c>
      <c r="M372" s="6" t="s">
        <v>501</v>
      </c>
      <c r="N372" s="6" t="s">
        <v>496</v>
      </c>
      <c r="O372" s="4">
        <v>3</v>
      </c>
      <c r="P372" s="6" t="s">
        <v>497</v>
      </c>
      <c r="Q372" s="4">
        <v>8</v>
      </c>
      <c r="R372" s="6" t="s">
        <v>502</v>
      </c>
      <c r="S372" s="4" t="b">
        <v>0</v>
      </c>
      <c r="T372" s="60">
        <v>25</v>
      </c>
      <c r="U372" s="60">
        <v>0</v>
      </c>
      <c r="V372" s="38">
        <v>0</v>
      </c>
      <c r="W372" s="35">
        <v>0</v>
      </c>
      <c r="X372" s="42">
        <f>VLOOKUP(VW_PREMIO_IV[[#This Row],[TIPO]],$AL$5:$AM$16,2,0)</f>
        <v>4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 t="str">
        <f>IF(VW_PREMIO_IV[[#This Row],[EQUIPE]]="Hospitalar (HSP)",VLOOKUP(VW_PREMIO_IV[[#This Row],[COBERTURA]],VALORES_IV_HSP[],VW_PREMIO_IV[[#This Row],[Col Valor]],1),"")</f>
        <v/>
      </c>
      <c r="AB372" s="35">
        <f>IF(VW_PREMIO_IV[[#This Row],[EQUIPE]]="Misto (EMH)",VLOOKUP(VW_PREMIO_IV[[#This Row],[COBERTURA]],VALORES_IV_EMH[],VW_PREMIO_IV[[#This Row],[Col Valor]],1),"")</f>
        <v>0</v>
      </c>
      <c r="AC372" s="35">
        <f>VW_PREMIO_IV[[#This Row],[PREMIO]]-SUM(VW_PREMIO_IV[[#This Row],[Check Gerente]:[Check EMH]])</f>
        <v>0</v>
      </c>
    </row>
    <row r="373" spans="1:29" hidden="1" x14ac:dyDescent="0.25">
      <c r="A373" s="6" t="s">
        <v>401</v>
      </c>
      <c r="B373" s="6" t="s">
        <v>344</v>
      </c>
      <c r="C373" s="6" t="s">
        <v>30</v>
      </c>
      <c r="D373" s="6" t="s">
        <v>234</v>
      </c>
      <c r="E373" s="4">
        <v>10</v>
      </c>
      <c r="F373" s="6" t="s">
        <v>227</v>
      </c>
      <c r="G373" s="6" t="s">
        <v>503</v>
      </c>
      <c r="H373" s="4">
        <v>2021</v>
      </c>
      <c r="I373" s="4">
        <v>1</v>
      </c>
      <c r="J373" s="6" t="s">
        <v>493</v>
      </c>
      <c r="K373" s="4">
        <v>3</v>
      </c>
      <c r="L373" s="6" t="s">
        <v>504</v>
      </c>
      <c r="M373" s="6" t="s">
        <v>505</v>
      </c>
      <c r="N373" s="6" t="s">
        <v>496</v>
      </c>
      <c r="O373" s="4">
        <v>3</v>
      </c>
      <c r="P373" s="6" t="s">
        <v>497</v>
      </c>
      <c r="Q373" s="4">
        <v>9</v>
      </c>
      <c r="R373" s="6" t="s">
        <v>506</v>
      </c>
      <c r="S373" s="4" t="b">
        <v>0</v>
      </c>
      <c r="T373" s="60">
        <v>25</v>
      </c>
      <c r="U373" s="60">
        <v>0</v>
      </c>
      <c r="V373" s="38">
        <v>0</v>
      </c>
      <c r="W373" s="35">
        <v>0</v>
      </c>
      <c r="X373" s="42">
        <f>VLOOKUP(VW_PREMIO_IV[[#This Row],[TIPO]],$AL$5:$AM$16,2,0)</f>
        <v>4</v>
      </c>
      <c r="Y373" s="35" t="str">
        <f>IF(VW_PREMIO_IV[[#This Row],[EQUIPE]]="Gerentes",VLOOKUP(VW_PREMIO_IV[[#This Row],[COBERTURA]],VALORES_IV_GER[],VW_PREMIO_IV[[#This Row],[Col Valor]],1),"")</f>
        <v/>
      </c>
      <c r="Z373" s="35">
        <f>IF(VW_PREMIO_IV[[#This Row],[EQUIPE]]="Especialidade (ESP)",VLOOKUP(VW_PREMIO_IV[[#This Row],[COBERTURA]],VALORES_IV_ESP[],VW_PREMIO_IV[[#This Row],[Col Valor]],1),"")</f>
        <v>0</v>
      </c>
      <c r="AA373" s="35" t="str">
        <f>IF(VW_PREMIO_IV[[#This Row],[EQUIPE]]="Hospitalar (HSP)",VLOOKUP(VW_PREMIO_IV[[#This Row],[COBERTURA]],VALORES_IV_HSP[],VW_PREMIO_IV[[#This Row],[Col Valor]],1),"")</f>
        <v/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0</v>
      </c>
    </row>
    <row r="374" spans="1:29" x14ac:dyDescent="0.25">
      <c r="A374" s="6" t="s">
        <v>401</v>
      </c>
      <c r="B374" s="6" t="s">
        <v>343</v>
      </c>
      <c r="C374" s="6" t="s">
        <v>25</v>
      </c>
      <c r="D374" s="6" t="s">
        <v>322</v>
      </c>
      <c r="E374" s="4">
        <v>30</v>
      </c>
      <c r="F374" s="6" t="s">
        <v>229</v>
      </c>
      <c r="G374" s="6" t="s">
        <v>499</v>
      </c>
      <c r="H374" s="4">
        <v>2021</v>
      </c>
      <c r="I374" s="4">
        <v>1</v>
      </c>
      <c r="J374" s="6" t="s">
        <v>493</v>
      </c>
      <c r="K374" s="4">
        <v>2</v>
      </c>
      <c r="L374" s="6" t="s">
        <v>500</v>
      </c>
      <c r="M374" s="6" t="s">
        <v>501</v>
      </c>
      <c r="N374" s="6" t="s">
        <v>496</v>
      </c>
      <c r="O374" s="4">
        <v>3</v>
      </c>
      <c r="P374" s="6" t="s">
        <v>497</v>
      </c>
      <c r="Q374" s="4">
        <v>8</v>
      </c>
      <c r="R374" s="6" t="s">
        <v>502</v>
      </c>
      <c r="S374" s="4" t="b">
        <v>0</v>
      </c>
      <c r="T374" s="60">
        <v>40</v>
      </c>
      <c r="U374" s="60">
        <v>0</v>
      </c>
      <c r="V374" s="38">
        <v>0</v>
      </c>
      <c r="W374" s="35">
        <v>0</v>
      </c>
      <c r="X374" s="42">
        <f>VLOOKUP(VW_PREMIO_IV[[#This Row],[TIPO]],$AL$5:$AM$16,2,0)</f>
        <v>5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 t="str">
        <f>IF(VW_PREMIO_IV[[#This Row],[EQUIPE]]="Hospitalar (HSP)",VLOOKUP(VW_PREMIO_IV[[#This Row],[COBERTURA]],VALORES_IV_HSP[],VW_PREMIO_IV[[#This Row],[Col Valor]],1),"")</f>
        <v/>
      </c>
      <c r="AB374" s="35">
        <f>IF(VW_PREMIO_IV[[#This Row],[EQUIPE]]="Misto (EMH)",VLOOKUP(VW_PREMIO_IV[[#This Row],[COBERTURA]],VALORES_IV_EMH[],VW_PREMIO_IV[[#This Row],[Col Valor]],1),"")</f>
        <v>0</v>
      </c>
      <c r="AC374" s="35">
        <f>VW_PREMIO_IV[[#This Row],[PREMIO]]-SUM(VW_PREMIO_IV[[#This Row],[Check Gerente]:[Check EMH]])</f>
        <v>0</v>
      </c>
    </row>
    <row r="375" spans="1:29" hidden="1" x14ac:dyDescent="0.25">
      <c r="A375" s="6" t="s">
        <v>401</v>
      </c>
      <c r="B375" s="6" t="s">
        <v>344</v>
      </c>
      <c r="C375" s="6" t="s">
        <v>31</v>
      </c>
      <c r="D375" s="6" t="s">
        <v>237</v>
      </c>
      <c r="E375" s="4">
        <v>10</v>
      </c>
      <c r="F375" s="6" t="s">
        <v>227</v>
      </c>
      <c r="G375" s="6" t="s">
        <v>499</v>
      </c>
      <c r="H375" s="4">
        <v>2021</v>
      </c>
      <c r="I375" s="4">
        <v>1</v>
      </c>
      <c r="J375" s="6" t="s">
        <v>493</v>
      </c>
      <c r="K375" s="4">
        <v>2</v>
      </c>
      <c r="L375" s="6" t="s">
        <v>500</v>
      </c>
      <c r="M375" s="6" t="s">
        <v>501</v>
      </c>
      <c r="N375" s="6" t="s">
        <v>496</v>
      </c>
      <c r="O375" s="4">
        <v>3</v>
      </c>
      <c r="P375" s="6" t="s">
        <v>497</v>
      </c>
      <c r="Q375" s="4">
        <v>8</v>
      </c>
      <c r="R375" s="6" t="s">
        <v>502</v>
      </c>
      <c r="S375" s="4" t="b">
        <v>0</v>
      </c>
      <c r="T375" s="60">
        <v>50</v>
      </c>
      <c r="U375" s="60">
        <v>0</v>
      </c>
      <c r="V375" s="38">
        <v>0</v>
      </c>
      <c r="W375" s="35">
        <v>0</v>
      </c>
      <c r="X375" s="42">
        <f>VLOOKUP(VW_PREMIO_IV[[#This Row],[TIPO]],$AL$5:$AM$16,2,0)</f>
        <v>4</v>
      </c>
      <c r="Y375" s="35" t="str">
        <f>IF(VW_PREMIO_IV[[#This Row],[EQUIPE]]="Gerentes",VLOOKUP(VW_PREMIO_IV[[#This Row],[COBERTURA]],VALORES_IV_GER[],VW_PREMIO_IV[[#This Row],[Col Valor]],1),"")</f>
        <v/>
      </c>
      <c r="Z375" s="35">
        <f>IF(VW_PREMIO_IV[[#This Row],[EQUIPE]]="Especialidade (ESP)",VLOOKUP(VW_PREMIO_IV[[#This Row],[COBERTURA]],VALORES_IV_ESP[],VW_PREMIO_IV[[#This Row],[Col Valor]],1),"")</f>
        <v>0</v>
      </c>
      <c r="AA375" s="35" t="str">
        <f>IF(VW_PREMIO_IV[[#This Row],[EQUIPE]]="Hospitalar (HSP)",VLOOKUP(VW_PREMIO_IV[[#This Row],[COBERTURA]],VALORES_IV_HSP[],VW_PREMIO_IV[[#This Row],[Col Valor]],1),"")</f>
        <v/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0</v>
      </c>
    </row>
    <row r="376" spans="1:29" hidden="1" x14ac:dyDescent="0.25">
      <c r="A376" s="6" t="s">
        <v>401</v>
      </c>
      <c r="B376" s="6" t="s">
        <v>344</v>
      </c>
      <c r="C376" s="6" t="s">
        <v>28</v>
      </c>
      <c r="D376" s="6" t="s">
        <v>226</v>
      </c>
      <c r="E376" s="4">
        <v>10</v>
      </c>
      <c r="F376" s="6" t="s">
        <v>227</v>
      </c>
      <c r="G376" s="6" t="s">
        <v>503</v>
      </c>
      <c r="H376" s="4">
        <v>2021</v>
      </c>
      <c r="I376" s="4">
        <v>1</v>
      </c>
      <c r="J376" s="6" t="s">
        <v>493</v>
      </c>
      <c r="K376" s="4">
        <v>3</v>
      </c>
      <c r="L376" s="6" t="s">
        <v>504</v>
      </c>
      <c r="M376" s="6" t="s">
        <v>505</v>
      </c>
      <c r="N376" s="6" t="s">
        <v>496</v>
      </c>
      <c r="O376" s="4">
        <v>3</v>
      </c>
      <c r="P376" s="6" t="s">
        <v>497</v>
      </c>
      <c r="Q376" s="4">
        <v>9</v>
      </c>
      <c r="R376" s="6" t="s">
        <v>506</v>
      </c>
      <c r="S376" s="4" t="b">
        <v>0</v>
      </c>
      <c r="T376" s="60">
        <v>25</v>
      </c>
      <c r="U376" s="60">
        <v>0</v>
      </c>
      <c r="V376" s="38">
        <v>0</v>
      </c>
      <c r="W376" s="35">
        <v>0</v>
      </c>
      <c r="X376" s="42">
        <f>VLOOKUP(VW_PREMIO_IV[[#This Row],[TIPO]],$AL$5:$AM$16,2,0)</f>
        <v>4</v>
      </c>
      <c r="Y376" s="35" t="str">
        <f>IF(VW_PREMIO_IV[[#This Row],[EQUIPE]]="Gerentes",VLOOKUP(VW_PREMIO_IV[[#This Row],[COBERTURA]],VALORES_IV_GER[],VW_PREMIO_IV[[#This Row],[Col Valor]],1),"")</f>
        <v/>
      </c>
      <c r="Z376" s="35">
        <f>IF(VW_PREMIO_IV[[#This Row],[EQUIPE]]="Especialidade (ESP)",VLOOKUP(VW_PREMIO_IV[[#This Row],[COBERTURA]],VALORES_IV_ESP[],VW_PREMIO_IV[[#This Row],[Col Valor]],1),"")</f>
        <v>0</v>
      </c>
      <c r="AA376" s="35" t="str">
        <f>IF(VW_PREMIO_IV[[#This Row],[EQUIPE]]="Hospitalar (HSP)",VLOOKUP(VW_PREMIO_IV[[#This Row],[COBERTURA]],VALORES_IV_HSP[],VW_PREMIO_IV[[#This Row],[Col Valor]],1),"")</f>
        <v/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0</v>
      </c>
    </row>
    <row r="377" spans="1:29" hidden="1" x14ac:dyDescent="0.25">
      <c r="A377" s="6" t="s">
        <v>401</v>
      </c>
      <c r="B377" s="6" t="s">
        <v>344</v>
      </c>
      <c r="C377" s="6" t="s">
        <v>29</v>
      </c>
      <c r="D377" s="6" t="s">
        <v>228</v>
      </c>
      <c r="E377" s="4">
        <v>30</v>
      </c>
      <c r="F377" s="6" t="s">
        <v>229</v>
      </c>
      <c r="G377" s="6" t="s">
        <v>503</v>
      </c>
      <c r="H377" s="4">
        <v>2021</v>
      </c>
      <c r="I377" s="4">
        <v>1</v>
      </c>
      <c r="J377" s="6" t="s">
        <v>493</v>
      </c>
      <c r="K377" s="4">
        <v>3</v>
      </c>
      <c r="L377" s="6" t="s">
        <v>504</v>
      </c>
      <c r="M377" s="6" t="s">
        <v>505</v>
      </c>
      <c r="N377" s="6" t="s">
        <v>496</v>
      </c>
      <c r="O377" s="4">
        <v>3</v>
      </c>
      <c r="P377" s="6" t="s">
        <v>497</v>
      </c>
      <c r="Q377" s="4">
        <v>9</v>
      </c>
      <c r="R377" s="6" t="s">
        <v>506</v>
      </c>
      <c r="S377" s="4" t="b">
        <v>0</v>
      </c>
      <c r="T377" s="60">
        <v>25</v>
      </c>
      <c r="U377" s="60">
        <v>0</v>
      </c>
      <c r="V377" s="38">
        <v>0</v>
      </c>
      <c r="W377" s="35">
        <v>0</v>
      </c>
      <c r="X377" s="42">
        <f>VLOOKUP(VW_PREMIO_IV[[#This Row],[TIPO]],$AL$5:$AM$16,2,0)</f>
        <v>4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 t="str">
        <f>IF(VW_PREMIO_IV[[#This Row],[EQUIPE]]="Hospitalar (HSP)",VLOOKUP(VW_PREMIO_IV[[#This Row],[COBERTURA]],VALORES_IV_HSP[],VW_PREMIO_IV[[#This Row],[Col Valor]],1),"")</f>
        <v/>
      </c>
      <c r="AB377" s="35">
        <f>IF(VW_PREMIO_IV[[#This Row],[EQUIPE]]="Misto (EMH)",VLOOKUP(VW_PREMIO_IV[[#This Row],[COBERTURA]],VALORES_IV_EMH[],VW_PREMIO_IV[[#This Row],[Col Valor]],1),"")</f>
        <v>0</v>
      </c>
      <c r="AC377" s="35">
        <f>VW_PREMIO_IV[[#This Row],[PREMIO]]-SUM(VW_PREMIO_IV[[#This Row],[Check Gerente]:[Check EMH]])</f>
        <v>0</v>
      </c>
    </row>
    <row r="378" spans="1:29" hidden="1" x14ac:dyDescent="0.25">
      <c r="A378" s="6" t="s">
        <v>401</v>
      </c>
      <c r="B378" s="6" t="s">
        <v>344</v>
      </c>
      <c r="C378" s="6" t="s">
        <v>25</v>
      </c>
      <c r="D378" s="6" t="s">
        <v>322</v>
      </c>
      <c r="E378" s="4">
        <v>30</v>
      </c>
      <c r="F378" s="6" t="s">
        <v>229</v>
      </c>
      <c r="G378" s="6" t="s">
        <v>492</v>
      </c>
      <c r="H378" s="4">
        <v>2021</v>
      </c>
      <c r="I378" s="4">
        <v>1</v>
      </c>
      <c r="J378" s="6" t="s">
        <v>493</v>
      </c>
      <c r="K378" s="4">
        <v>1</v>
      </c>
      <c r="L378" s="6" t="s">
        <v>494</v>
      </c>
      <c r="M378" s="6" t="s">
        <v>495</v>
      </c>
      <c r="N378" s="6" t="s">
        <v>496</v>
      </c>
      <c r="O378" s="4">
        <v>3</v>
      </c>
      <c r="P378" s="6" t="s">
        <v>497</v>
      </c>
      <c r="Q378" s="4">
        <v>7</v>
      </c>
      <c r="R378" s="6" t="s">
        <v>498</v>
      </c>
      <c r="S378" s="4" t="b">
        <v>0</v>
      </c>
      <c r="T378" s="60">
        <v>25</v>
      </c>
      <c r="U378" s="60">
        <v>0</v>
      </c>
      <c r="V378" s="38">
        <v>0</v>
      </c>
      <c r="W378" s="35">
        <v>0</v>
      </c>
      <c r="X378" s="42">
        <f>VLOOKUP(VW_PREMIO_IV[[#This Row],[TIPO]],$AL$5:$AM$16,2,0)</f>
        <v>4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0</v>
      </c>
      <c r="AC378" s="35">
        <f>VW_PREMIO_IV[[#This Row],[PREMIO]]-SUM(VW_PREMIO_IV[[#This Row],[Check Gerente]:[Check EMH]])</f>
        <v>0</v>
      </c>
    </row>
    <row r="379" spans="1:29" hidden="1" x14ac:dyDescent="0.25">
      <c r="A379" s="6" t="s">
        <v>401</v>
      </c>
      <c r="B379" s="6" t="s">
        <v>344</v>
      </c>
      <c r="C379" s="6" t="s">
        <v>30</v>
      </c>
      <c r="D379" s="6" t="s">
        <v>234</v>
      </c>
      <c r="E379" s="4">
        <v>10</v>
      </c>
      <c r="F379" s="6" t="s">
        <v>227</v>
      </c>
      <c r="G379" s="6" t="s">
        <v>492</v>
      </c>
      <c r="H379" s="4">
        <v>2021</v>
      </c>
      <c r="I379" s="4">
        <v>1</v>
      </c>
      <c r="J379" s="6" t="s">
        <v>493</v>
      </c>
      <c r="K379" s="4">
        <v>1</v>
      </c>
      <c r="L379" s="6" t="s">
        <v>494</v>
      </c>
      <c r="M379" s="6" t="s">
        <v>495</v>
      </c>
      <c r="N379" s="6" t="s">
        <v>496</v>
      </c>
      <c r="O379" s="4">
        <v>3</v>
      </c>
      <c r="P379" s="6" t="s">
        <v>497</v>
      </c>
      <c r="Q379" s="4">
        <v>7</v>
      </c>
      <c r="R379" s="6" t="s">
        <v>498</v>
      </c>
      <c r="S379" s="4" t="b">
        <v>0</v>
      </c>
      <c r="T379" s="60">
        <v>25</v>
      </c>
      <c r="U379" s="60">
        <v>0</v>
      </c>
      <c r="V379" s="38">
        <v>0</v>
      </c>
      <c r="W379" s="35">
        <v>0</v>
      </c>
      <c r="X379" s="42">
        <f>VLOOKUP(VW_PREMIO_IV[[#This Row],[TIPO]],$AL$5:$AM$16,2,0)</f>
        <v>4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0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0</v>
      </c>
    </row>
    <row r="380" spans="1:29" hidden="1" x14ac:dyDescent="0.25">
      <c r="A380" s="6" t="s">
        <v>401</v>
      </c>
      <c r="B380" s="6" t="s">
        <v>344</v>
      </c>
      <c r="C380" s="6" t="s">
        <v>29</v>
      </c>
      <c r="D380" s="6" t="s">
        <v>228</v>
      </c>
      <c r="E380" s="4">
        <v>30</v>
      </c>
      <c r="F380" s="6" t="s">
        <v>229</v>
      </c>
      <c r="G380" s="6" t="s">
        <v>492</v>
      </c>
      <c r="H380" s="4">
        <v>2021</v>
      </c>
      <c r="I380" s="4">
        <v>1</v>
      </c>
      <c r="J380" s="6" t="s">
        <v>493</v>
      </c>
      <c r="K380" s="4">
        <v>1</v>
      </c>
      <c r="L380" s="6" t="s">
        <v>494</v>
      </c>
      <c r="M380" s="6" t="s">
        <v>495</v>
      </c>
      <c r="N380" s="6" t="s">
        <v>496</v>
      </c>
      <c r="O380" s="4">
        <v>3</v>
      </c>
      <c r="P380" s="6" t="s">
        <v>497</v>
      </c>
      <c r="Q380" s="4">
        <v>7</v>
      </c>
      <c r="R380" s="6" t="s">
        <v>498</v>
      </c>
      <c r="S380" s="4" t="b">
        <v>0</v>
      </c>
      <c r="T380" s="60">
        <v>25</v>
      </c>
      <c r="U380" s="60">
        <v>0</v>
      </c>
      <c r="V380" s="38">
        <v>0</v>
      </c>
      <c r="W380" s="35">
        <v>0</v>
      </c>
      <c r="X380" s="42">
        <f>VLOOKUP(VW_PREMIO_IV[[#This Row],[TIPO]],$AL$5:$AM$16,2,0)</f>
        <v>4</v>
      </c>
      <c r="Y380" s="35" t="str">
        <f>IF(VW_PREMIO_IV[[#This Row],[EQUIPE]]="Gerentes",VLOOKUP(VW_PREMIO_IV[[#This Row],[COBERTURA]],VALORES_IV_GER[],VW_PREMIO_IV[[#This Row],[Col Valor]],1),"")</f>
        <v/>
      </c>
      <c r="Z380" s="35" t="str">
        <f>IF(VW_PREMIO_IV[[#This Row],[EQUIPE]]="Especialidade (ESP)",VLOOKUP(VW_PREMIO_IV[[#This Row],[COBERTURA]],VALORES_IV_ESP[],VW_PREMIO_IV[[#This Row],[Col Valor]],1),"")</f>
        <v/>
      </c>
      <c r="AA380" s="35" t="str">
        <f>IF(VW_PREMIO_IV[[#This Row],[EQUIPE]]="Hospitalar (HSP)",VLOOKUP(VW_PREMIO_IV[[#This Row],[COBERTURA]],VALORES_IV_HSP[],VW_PREMIO_IV[[#This Row],[Col Valor]],1),"")</f>
        <v/>
      </c>
      <c r="AB380" s="35">
        <f>IF(VW_PREMIO_IV[[#This Row],[EQUIPE]]="Misto (EMH)",VLOOKUP(VW_PREMIO_IV[[#This Row],[COBERTURA]],VALORES_IV_EMH[],VW_PREMIO_IV[[#This Row],[Col Valor]],1),"")</f>
        <v>0</v>
      </c>
      <c r="AC380" s="35">
        <f>VW_PREMIO_IV[[#This Row],[PREMIO]]-SUM(VW_PREMIO_IV[[#This Row],[Check Gerente]:[Check EMH]])</f>
        <v>0</v>
      </c>
    </row>
    <row r="381" spans="1:29" hidden="1" x14ac:dyDescent="0.25">
      <c r="A381" s="6" t="s">
        <v>401</v>
      </c>
      <c r="B381" s="6" t="s">
        <v>344</v>
      </c>
      <c r="C381" s="6" t="s">
        <v>28</v>
      </c>
      <c r="D381" s="6" t="s">
        <v>226</v>
      </c>
      <c r="E381" s="4">
        <v>10</v>
      </c>
      <c r="F381" s="6" t="s">
        <v>227</v>
      </c>
      <c r="G381" s="6" t="s">
        <v>499</v>
      </c>
      <c r="H381" s="4">
        <v>2021</v>
      </c>
      <c r="I381" s="4">
        <v>1</v>
      </c>
      <c r="J381" s="6" t="s">
        <v>493</v>
      </c>
      <c r="K381" s="4">
        <v>2</v>
      </c>
      <c r="L381" s="6" t="s">
        <v>500</v>
      </c>
      <c r="M381" s="6" t="s">
        <v>501</v>
      </c>
      <c r="N381" s="6" t="s">
        <v>496</v>
      </c>
      <c r="O381" s="4">
        <v>3</v>
      </c>
      <c r="P381" s="6" t="s">
        <v>497</v>
      </c>
      <c r="Q381" s="4">
        <v>8</v>
      </c>
      <c r="R381" s="6" t="s">
        <v>502</v>
      </c>
      <c r="S381" s="4" t="b">
        <v>0</v>
      </c>
      <c r="T381" s="60">
        <v>25</v>
      </c>
      <c r="U381" s="60">
        <v>0</v>
      </c>
      <c r="V381" s="38">
        <v>0</v>
      </c>
      <c r="W381" s="35">
        <v>0</v>
      </c>
      <c r="X381" s="42">
        <f>VLOOKUP(VW_PREMIO_IV[[#This Row],[TIPO]],$AL$5:$AM$16,2,0)</f>
        <v>4</v>
      </c>
      <c r="Y381" s="35" t="str">
        <f>IF(VW_PREMIO_IV[[#This Row],[EQUIPE]]="Gerentes",VLOOKUP(VW_PREMIO_IV[[#This Row],[COBERTURA]],VALORES_IV_GER[],VW_PREMIO_IV[[#This Row],[Col Valor]],1),"")</f>
        <v/>
      </c>
      <c r="Z381" s="35">
        <f>IF(VW_PREMIO_IV[[#This Row],[EQUIPE]]="Especialidade (ESP)",VLOOKUP(VW_PREMIO_IV[[#This Row],[COBERTURA]],VALORES_IV_ESP[],VW_PREMIO_IV[[#This Row],[Col Valor]],1),"")</f>
        <v>0</v>
      </c>
      <c r="AA381" s="35" t="str">
        <f>IF(VW_PREMIO_IV[[#This Row],[EQUIPE]]="Hospitalar (HSP)",VLOOKUP(VW_PREMIO_IV[[#This Row],[COBERTURA]],VALORES_IV_HSP[],VW_PREMIO_IV[[#This Row],[Col Valor]],1),"")</f>
        <v/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0</v>
      </c>
    </row>
    <row r="382" spans="1:29" x14ac:dyDescent="0.25">
      <c r="A382" s="6" t="s">
        <v>401</v>
      </c>
      <c r="B382" s="6" t="s">
        <v>343</v>
      </c>
      <c r="C382" s="6" t="s">
        <v>25</v>
      </c>
      <c r="D382" s="6" t="s">
        <v>322</v>
      </c>
      <c r="E382" s="4">
        <v>30</v>
      </c>
      <c r="F382" s="6" t="s">
        <v>229</v>
      </c>
      <c r="G382" s="6" t="s">
        <v>492</v>
      </c>
      <c r="H382" s="4">
        <v>2021</v>
      </c>
      <c r="I382" s="4">
        <v>1</v>
      </c>
      <c r="J382" s="6" t="s">
        <v>493</v>
      </c>
      <c r="K382" s="4">
        <v>1</v>
      </c>
      <c r="L382" s="6" t="s">
        <v>494</v>
      </c>
      <c r="M382" s="6" t="s">
        <v>495</v>
      </c>
      <c r="N382" s="6" t="s">
        <v>496</v>
      </c>
      <c r="O382" s="4">
        <v>3</v>
      </c>
      <c r="P382" s="6" t="s">
        <v>497</v>
      </c>
      <c r="Q382" s="4">
        <v>7</v>
      </c>
      <c r="R382" s="6" t="s">
        <v>498</v>
      </c>
      <c r="S382" s="4" t="b">
        <v>0</v>
      </c>
      <c r="T382" s="60">
        <v>52</v>
      </c>
      <c r="U382" s="60">
        <v>0</v>
      </c>
      <c r="V382" s="38">
        <v>0</v>
      </c>
      <c r="W382" s="35">
        <v>0</v>
      </c>
      <c r="X382" s="42">
        <f>VLOOKUP(VW_PREMIO_IV[[#This Row],[TIPO]],$AL$5:$AM$16,2,0)</f>
        <v>5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 t="str">
        <f>IF(VW_PREMIO_IV[[#This Row],[EQUIPE]]="Hospitalar (HSP)",VLOOKUP(VW_PREMIO_IV[[#This Row],[COBERTURA]],VALORES_IV_HSP[],VW_PREMIO_IV[[#This Row],[Col Valor]],1),"")</f>
        <v/>
      </c>
      <c r="AB382" s="35">
        <f>IF(VW_PREMIO_IV[[#This Row],[EQUIPE]]="Misto (EMH)",VLOOKUP(VW_PREMIO_IV[[#This Row],[COBERTURA]],VALORES_IV_EMH[],VW_PREMIO_IV[[#This Row],[Col Valor]],1),"")</f>
        <v>0</v>
      </c>
      <c r="AC382" s="35">
        <f>VW_PREMIO_IV[[#This Row],[PREMIO]]-SUM(VW_PREMIO_IV[[#This Row],[Check Gerente]:[Check EMH]])</f>
        <v>0</v>
      </c>
    </row>
    <row r="383" spans="1:29" hidden="1" x14ac:dyDescent="0.25">
      <c r="A383" s="6" t="s">
        <v>401</v>
      </c>
      <c r="B383" s="6" t="s">
        <v>344</v>
      </c>
      <c r="C383" s="6" t="s">
        <v>28</v>
      </c>
      <c r="D383" s="6" t="s">
        <v>226</v>
      </c>
      <c r="E383" s="4">
        <v>10</v>
      </c>
      <c r="F383" s="6" t="s">
        <v>227</v>
      </c>
      <c r="G383" s="6" t="s">
        <v>492</v>
      </c>
      <c r="H383" s="4">
        <v>2021</v>
      </c>
      <c r="I383" s="4">
        <v>1</v>
      </c>
      <c r="J383" s="6" t="s">
        <v>493</v>
      </c>
      <c r="K383" s="4">
        <v>1</v>
      </c>
      <c r="L383" s="6" t="s">
        <v>494</v>
      </c>
      <c r="M383" s="6" t="s">
        <v>495</v>
      </c>
      <c r="N383" s="6" t="s">
        <v>496</v>
      </c>
      <c r="O383" s="4">
        <v>3</v>
      </c>
      <c r="P383" s="6" t="s">
        <v>497</v>
      </c>
      <c r="Q383" s="4">
        <v>7</v>
      </c>
      <c r="R383" s="6" t="s">
        <v>498</v>
      </c>
      <c r="S383" s="4" t="b">
        <v>0</v>
      </c>
      <c r="T383" s="60">
        <v>25</v>
      </c>
      <c r="U383" s="60">
        <v>0</v>
      </c>
      <c r="V383" s="38">
        <v>0</v>
      </c>
      <c r="W383" s="35">
        <v>0</v>
      </c>
      <c r="X383" s="42">
        <f>VLOOKUP(VW_PREMIO_IV[[#This Row],[TIPO]],$AL$5:$AM$16,2,0)</f>
        <v>4</v>
      </c>
      <c r="Y383" s="35" t="str">
        <f>IF(VW_PREMIO_IV[[#This Row],[EQUIPE]]="Gerentes",VLOOKUP(VW_PREMIO_IV[[#This Row],[COBERTURA]],VALORES_IV_GER[],VW_PREMIO_IV[[#This Row],[Col Valor]],1),"")</f>
        <v/>
      </c>
      <c r="Z383" s="35">
        <f>IF(VW_PREMIO_IV[[#This Row],[EQUIPE]]="Especialidade (ESP)",VLOOKUP(VW_PREMIO_IV[[#This Row],[COBERTURA]],VALORES_IV_ESP[],VW_PREMIO_IV[[#This Row],[Col Valor]],1),"")</f>
        <v>0</v>
      </c>
      <c r="AA383" s="35" t="str">
        <f>IF(VW_PREMIO_IV[[#This Row],[EQUIPE]]="Hospitalar (HSP)",VLOOKUP(VW_PREMIO_IV[[#This Row],[COBERTURA]],VALORES_IV_HSP[],VW_PREMIO_IV[[#This Row],[Col Valor]],1),"")</f>
        <v/>
      </c>
      <c r="AB383" s="35" t="str">
        <f>IF(VW_PREMIO_IV[[#This Row],[EQUIPE]]="Misto (EMH)",VLOOKUP(VW_PREMIO_IV[[#This Row],[COBERTURA]],VALORES_IV_EMH[],VW_PREMIO_IV[[#This Row],[Col Valor]],1),"")</f>
        <v/>
      </c>
      <c r="AC383" s="35">
        <f>VW_PREMIO_IV[[#This Row],[PREMIO]]-SUM(VW_PREMIO_IV[[#This Row],[Check Gerente]:[Check EMH]])</f>
        <v>0</v>
      </c>
    </row>
    <row r="384" spans="1:29" hidden="1" x14ac:dyDescent="0.25">
      <c r="A384" s="6" t="s">
        <v>401</v>
      </c>
      <c r="B384" s="6" t="s">
        <v>202</v>
      </c>
      <c r="C384" s="6" t="s">
        <v>9</v>
      </c>
      <c r="D384" s="6" t="s">
        <v>220</v>
      </c>
      <c r="E384" s="4">
        <v>20</v>
      </c>
      <c r="F384" s="6" t="s">
        <v>222</v>
      </c>
      <c r="G384" s="6" t="s">
        <v>492</v>
      </c>
      <c r="H384" s="4">
        <v>2021</v>
      </c>
      <c r="I384" s="4">
        <v>1</v>
      </c>
      <c r="J384" s="6" t="s">
        <v>493</v>
      </c>
      <c r="K384" s="4">
        <v>1</v>
      </c>
      <c r="L384" s="6" t="s">
        <v>494</v>
      </c>
      <c r="M384" s="6" t="s">
        <v>495</v>
      </c>
      <c r="N384" s="6" t="s">
        <v>496</v>
      </c>
      <c r="O384" s="4">
        <v>3</v>
      </c>
      <c r="P384" s="6" t="s">
        <v>497</v>
      </c>
      <c r="Q384" s="4">
        <v>7</v>
      </c>
      <c r="R384" s="6" t="s">
        <v>498</v>
      </c>
      <c r="S384" s="4" t="b">
        <v>0</v>
      </c>
      <c r="T384" s="60">
        <v>60</v>
      </c>
      <c r="U384" s="60">
        <v>64</v>
      </c>
      <c r="V384" s="38">
        <v>1.0669999999999999</v>
      </c>
      <c r="W384" s="35">
        <v>376.08</v>
      </c>
      <c r="X384" s="42">
        <f>VLOOKUP(VW_PREMIO_IV[[#This Row],[TIPO]],$AL$5:$AM$16,2,0)</f>
        <v>12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>
        <f>IF(VW_PREMIO_IV[[#This Row],[EQUIPE]]="Hospitalar (HSP)",VLOOKUP(VW_PREMIO_IV[[#This Row],[COBERTURA]],VALORES_IV_HSP[],VW_PREMIO_IV[[#This Row],[Col Valor]],1),"")</f>
        <v>376.08229999999998</v>
      </c>
      <c r="AB384" s="35" t="str">
        <f>IF(VW_PREMIO_IV[[#This Row],[EQUIPE]]="Misto (EMH)",VLOOKUP(VW_PREMIO_IV[[#This Row],[COBERTURA]],VALORES_IV_EMH[],VW_PREMIO_IV[[#This Row],[Col Valor]],1),"")</f>
        <v/>
      </c>
      <c r="AC384" s="35">
        <f>VW_PREMIO_IV[[#This Row],[PREMIO]]-SUM(VW_PREMIO_IV[[#This Row],[Check Gerente]:[Check EMH]])</f>
        <v>-2.299999999991087E-3</v>
      </c>
    </row>
    <row r="385" spans="1:29" hidden="1" x14ac:dyDescent="0.25">
      <c r="A385" s="6" t="s">
        <v>401</v>
      </c>
      <c r="B385" s="6" t="s">
        <v>202</v>
      </c>
      <c r="C385" s="6" t="s">
        <v>9</v>
      </c>
      <c r="D385" s="6" t="s">
        <v>220</v>
      </c>
      <c r="E385" s="4">
        <v>20</v>
      </c>
      <c r="F385" s="6" t="s">
        <v>222</v>
      </c>
      <c r="G385" s="6" t="s">
        <v>499</v>
      </c>
      <c r="H385" s="4">
        <v>2021</v>
      </c>
      <c r="I385" s="4">
        <v>1</v>
      </c>
      <c r="J385" s="6" t="s">
        <v>493</v>
      </c>
      <c r="K385" s="4">
        <v>2</v>
      </c>
      <c r="L385" s="6" t="s">
        <v>500</v>
      </c>
      <c r="M385" s="6" t="s">
        <v>501</v>
      </c>
      <c r="N385" s="6" t="s">
        <v>496</v>
      </c>
      <c r="O385" s="4">
        <v>3</v>
      </c>
      <c r="P385" s="6" t="s">
        <v>497</v>
      </c>
      <c r="Q385" s="4">
        <v>8</v>
      </c>
      <c r="R385" s="6" t="s">
        <v>502</v>
      </c>
      <c r="S385" s="4" t="b">
        <v>0</v>
      </c>
      <c r="T385" s="60">
        <v>64</v>
      </c>
      <c r="U385" s="60">
        <v>69</v>
      </c>
      <c r="V385" s="38">
        <v>1.0780000000000001</v>
      </c>
      <c r="W385" s="35">
        <v>376.08</v>
      </c>
      <c r="X385" s="42">
        <f>VLOOKUP(VW_PREMIO_IV[[#This Row],[TIPO]],$AL$5:$AM$16,2,0)</f>
        <v>12</v>
      </c>
      <c r="Y385" s="35" t="str">
        <f>IF(VW_PREMIO_IV[[#This Row],[EQUIPE]]="Gerentes",VLOOKUP(VW_PREMIO_IV[[#This Row],[COBERTURA]],VALORES_IV_GER[],VW_PREMIO_IV[[#This Row],[Col Valor]],1),"")</f>
        <v/>
      </c>
      <c r="Z385" s="35" t="str">
        <f>IF(VW_PREMIO_IV[[#This Row],[EQUIPE]]="Especialidade (ESP)",VLOOKUP(VW_PREMIO_IV[[#This Row],[COBERTURA]],VALORES_IV_ESP[],VW_PREMIO_IV[[#This Row],[Col Valor]],1),"")</f>
        <v/>
      </c>
      <c r="AA385" s="35">
        <f>IF(VW_PREMIO_IV[[#This Row],[EQUIPE]]="Hospitalar (HSP)",VLOOKUP(VW_PREMIO_IV[[#This Row],[COBERTURA]],VALORES_IV_HSP[],VW_PREMIO_IV[[#This Row],[Col Valor]],1),"")</f>
        <v>376.08229999999998</v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-2.299999999991087E-3</v>
      </c>
    </row>
    <row r="386" spans="1:29" hidden="1" x14ac:dyDescent="0.25">
      <c r="A386" s="6" t="s">
        <v>401</v>
      </c>
      <c r="B386" s="6" t="s">
        <v>202</v>
      </c>
      <c r="C386" s="6" t="s">
        <v>9</v>
      </c>
      <c r="D386" s="6" t="s">
        <v>220</v>
      </c>
      <c r="E386" s="4">
        <v>20</v>
      </c>
      <c r="F386" s="6" t="s">
        <v>222</v>
      </c>
      <c r="G386" s="6" t="s">
        <v>503</v>
      </c>
      <c r="H386" s="4">
        <v>2021</v>
      </c>
      <c r="I386" s="4">
        <v>1</v>
      </c>
      <c r="J386" s="6" t="s">
        <v>493</v>
      </c>
      <c r="K386" s="4">
        <v>3</v>
      </c>
      <c r="L386" s="6" t="s">
        <v>504</v>
      </c>
      <c r="M386" s="6" t="s">
        <v>505</v>
      </c>
      <c r="N386" s="6" t="s">
        <v>496</v>
      </c>
      <c r="O386" s="4">
        <v>3</v>
      </c>
      <c r="P386" s="6" t="s">
        <v>497</v>
      </c>
      <c r="Q386" s="4">
        <v>9</v>
      </c>
      <c r="R386" s="6" t="s">
        <v>506</v>
      </c>
      <c r="S386" s="4" t="b">
        <v>0</v>
      </c>
      <c r="T386" s="60">
        <v>92</v>
      </c>
      <c r="U386" s="60">
        <v>93</v>
      </c>
      <c r="V386" s="38">
        <v>1.0109999999999999</v>
      </c>
      <c r="W386" s="35">
        <v>376.08</v>
      </c>
      <c r="X386" s="42">
        <f>VLOOKUP(VW_PREMIO_IV[[#This Row],[TIPO]],$AL$5:$AM$16,2,0)</f>
        <v>12</v>
      </c>
      <c r="Y386" s="35" t="str">
        <f>IF(VW_PREMIO_IV[[#This Row],[EQUIPE]]="Gerentes",VLOOKUP(VW_PREMIO_IV[[#This Row],[COBERTURA]],VALORES_IV_GER[],VW_PREMIO_IV[[#This Row],[Col Valor]],1),"")</f>
        <v/>
      </c>
      <c r="Z386" s="35" t="str">
        <f>IF(VW_PREMIO_IV[[#This Row],[EQUIPE]]="Especialidade (ESP)",VLOOKUP(VW_PREMIO_IV[[#This Row],[COBERTURA]],VALORES_IV_ESP[],VW_PREMIO_IV[[#This Row],[Col Valor]],1),"")</f>
        <v/>
      </c>
      <c r="AA386" s="35">
        <f>IF(VW_PREMIO_IV[[#This Row],[EQUIPE]]="Hospitalar (HSP)",VLOOKUP(VW_PREMIO_IV[[#This Row],[COBERTURA]],VALORES_IV_HSP[],VW_PREMIO_IV[[#This Row],[Col Valor]],1),"")</f>
        <v>376.08229999999998</v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-2.299999999991087E-3</v>
      </c>
    </row>
    <row r="387" spans="1:29" hidden="1" x14ac:dyDescent="0.25">
      <c r="A387" s="6" t="s">
        <v>401</v>
      </c>
      <c r="B387" s="6" t="s">
        <v>202</v>
      </c>
      <c r="C387" s="6" t="s">
        <v>11</v>
      </c>
      <c r="D387" s="6" t="s">
        <v>223</v>
      </c>
      <c r="E387" s="4">
        <v>20</v>
      </c>
      <c r="F387" s="6" t="s">
        <v>222</v>
      </c>
      <c r="G387" s="6" t="s">
        <v>492</v>
      </c>
      <c r="H387" s="4">
        <v>2021</v>
      </c>
      <c r="I387" s="4">
        <v>1</v>
      </c>
      <c r="J387" s="6" t="s">
        <v>493</v>
      </c>
      <c r="K387" s="4">
        <v>1</v>
      </c>
      <c r="L387" s="6" t="s">
        <v>494</v>
      </c>
      <c r="M387" s="6" t="s">
        <v>495</v>
      </c>
      <c r="N387" s="6" t="s">
        <v>496</v>
      </c>
      <c r="O387" s="4">
        <v>3</v>
      </c>
      <c r="P387" s="6" t="s">
        <v>497</v>
      </c>
      <c r="Q387" s="4">
        <v>7</v>
      </c>
      <c r="R387" s="6" t="s">
        <v>498</v>
      </c>
      <c r="S387" s="4" t="b">
        <v>0</v>
      </c>
      <c r="T387" s="60">
        <v>56</v>
      </c>
      <c r="U387" s="60">
        <v>61</v>
      </c>
      <c r="V387" s="38">
        <v>1.089</v>
      </c>
      <c r="W387" s="35">
        <v>376.08</v>
      </c>
      <c r="X387" s="42">
        <f>VLOOKUP(VW_PREMIO_IV[[#This Row],[TIPO]],$AL$5:$AM$16,2,0)</f>
        <v>12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376.08229999999998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-2.299999999991087E-3</v>
      </c>
    </row>
    <row r="388" spans="1:29" hidden="1" x14ac:dyDescent="0.25">
      <c r="A388" s="6" t="s">
        <v>401</v>
      </c>
      <c r="B388" s="6" t="s">
        <v>202</v>
      </c>
      <c r="C388" s="6" t="s">
        <v>11</v>
      </c>
      <c r="D388" s="6" t="s">
        <v>223</v>
      </c>
      <c r="E388" s="4">
        <v>20</v>
      </c>
      <c r="F388" s="6" t="s">
        <v>222</v>
      </c>
      <c r="G388" s="6" t="s">
        <v>499</v>
      </c>
      <c r="H388" s="4">
        <v>2021</v>
      </c>
      <c r="I388" s="4">
        <v>1</v>
      </c>
      <c r="J388" s="6" t="s">
        <v>493</v>
      </c>
      <c r="K388" s="4">
        <v>2</v>
      </c>
      <c r="L388" s="6" t="s">
        <v>500</v>
      </c>
      <c r="M388" s="6" t="s">
        <v>501</v>
      </c>
      <c r="N388" s="6" t="s">
        <v>496</v>
      </c>
      <c r="O388" s="4">
        <v>3</v>
      </c>
      <c r="P388" s="6" t="s">
        <v>497</v>
      </c>
      <c r="Q388" s="4">
        <v>8</v>
      </c>
      <c r="R388" s="6" t="s">
        <v>502</v>
      </c>
      <c r="S388" s="4" t="b">
        <v>0</v>
      </c>
      <c r="T388" s="60">
        <v>68</v>
      </c>
      <c r="U388" s="60">
        <v>73</v>
      </c>
      <c r="V388" s="38">
        <v>1.0740000000000001</v>
      </c>
      <c r="W388" s="35">
        <v>376.08</v>
      </c>
      <c r="X388" s="42">
        <f>VLOOKUP(VW_PREMIO_IV[[#This Row],[TIPO]],$AL$5:$AM$16,2,0)</f>
        <v>12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376.08229999999998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-2.299999999991087E-3</v>
      </c>
    </row>
    <row r="389" spans="1:29" hidden="1" x14ac:dyDescent="0.25">
      <c r="A389" s="6" t="s">
        <v>401</v>
      </c>
      <c r="B389" s="6" t="s">
        <v>202</v>
      </c>
      <c r="C389" s="6" t="s">
        <v>11</v>
      </c>
      <c r="D389" s="6" t="s">
        <v>223</v>
      </c>
      <c r="E389" s="4">
        <v>20</v>
      </c>
      <c r="F389" s="6" t="s">
        <v>222</v>
      </c>
      <c r="G389" s="6" t="s">
        <v>503</v>
      </c>
      <c r="H389" s="4">
        <v>2021</v>
      </c>
      <c r="I389" s="4">
        <v>1</v>
      </c>
      <c r="J389" s="6" t="s">
        <v>493</v>
      </c>
      <c r="K389" s="4">
        <v>3</v>
      </c>
      <c r="L389" s="6" t="s">
        <v>504</v>
      </c>
      <c r="M389" s="6" t="s">
        <v>505</v>
      </c>
      <c r="N389" s="6" t="s">
        <v>496</v>
      </c>
      <c r="O389" s="4">
        <v>3</v>
      </c>
      <c r="P389" s="6" t="s">
        <v>497</v>
      </c>
      <c r="Q389" s="4">
        <v>9</v>
      </c>
      <c r="R389" s="6" t="s">
        <v>506</v>
      </c>
      <c r="S389" s="4" t="b">
        <v>0</v>
      </c>
      <c r="T389" s="60">
        <v>92</v>
      </c>
      <c r="U389" s="60">
        <v>96</v>
      </c>
      <c r="V389" s="38">
        <v>1.0429999999999999</v>
      </c>
      <c r="W389" s="35">
        <v>376.08</v>
      </c>
      <c r="X389" s="42">
        <f>VLOOKUP(VW_PREMIO_IV[[#This Row],[TIPO]],$AL$5:$AM$16,2,0)</f>
        <v>12</v>
      </c>
      <c r="Y389" s="35" t="str">
        <f>IF(VW_PREMIO_IV[[#This Row],[EQUIPE]]="Gerentes",VLOOKUP(VW_PREMIO_IV[[#This Row],[COBERTURA]],VALORES_IV_GER[],VW_PREMIO_IV[[#This Row],[Col Valor]],1),"")</f>
        <v/>
      </c>
      <c r="Z389" s="35" t="str">
        <f>IF(VW_PREMIO_IV[[#This Row],[EQUIPE]]="Especialidade (ESP)",VLOOKUP(VW_PREMIO_IV[[#This Row],[COBERTURA]],VALORES_IV_ESP[],VW_PREMIO_IV[[#This Row],[Col Valor]],1),"")</f>
        <v/>
      </c>
      <c r="AA389" s="35">
        <f>IF(VW_PREMIO_IV[[#This Row],[EQUIPE]]="Hospitalar (HSP)",VLOOKUP(VW_PREMIO_IV[[#This Row],[COBERTURA]],VALORES_IV_HSP[],VW_PREMIO_IV[[#This Row],[Col Valor]],1),"")</f>
        <v>376.08229999999998</v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-2.299999999991087E-3</v>
      </c>
    </row>
    <row r="390" spans="1:29" hidden="1" x14ac:dyDescent="0.25">
      <c r="A390" s="6" t="s">
        <v>401</v>
      </c>
      <c r="B390" s="6" t="s">
        <v>202</v>
      </c>
      <c r="C390" s="6" t="s">
        <v>13</v>
      </c>
      <c r="D390" s="6" t="s">
        <v>225</v>
      </c>
      <c r="E390" s="4">
        <v>20</v>
      </c>
      <c r="F390" s="6" t="s">
        <v>222</v>
      </c>
      <c r="G390" s="6" t="s">
        <v>492</v>
      </c>
      <c r="H390" s="4">
        <v>2021</v>
      </c>
      <c r="I390" s="4">
        <v>1</v>
      </c>
      <c r="J390" s="6" t="s">
        <v>493</v>
      </c>
      <c r="K390" s="4">
        <v>1</v>
      </c>
      <c r="L390" s="6" t="s">
        <v>494</v>
      </c>
      <c r="M390" s="6" t="s">
        <v>495</v>
      </c>
      <c r="N390" s="6" t="s">
        <v>496</v>
      </c>
      <c r="O390" s="4">
        <v>3</v>
      </c>
      <c r="P390" s="6" t="s">
        <v>497</v>
      </c>
      <c r="Q390" s="4">
        <v>7</v>
      </c>
      <c r="R390" s="6" t="s">
        <v>498</v>
      </c>
      <c r="S390" s="4" t="b">
        <v>0</v>
      </c>
      <c r="T390" s="60">
        <v>32</v>
      </c>
      <c r="U390" s="60">
        <v>75</v>
      </c>
      <c r="V390" s="38">
        <v>2.3439999999999999</v>
      </c>
      <c r="W390" s="35">
        <v>376.08</v>
      </c>
      <c r="X390" s="42">
        <f>VLOOKUP(VW_PREMIO_IV[[#This Row],[TIPO]],$AL$5:$AM$16,2,0)</f>
        <v>12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376.08229999999998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-2.299999999991087E-3</v>
      </c>
    </row>
    <row r="391" spans="1:29" hidden="1" x14ac:dyDescent="0.25">
      <c r="A391" s="6" t="s">
        <v>401</v>
      </c>
      <c r="B391" s="6" t="s">
        <v>202</v>
      </c>
      <c r="C391" s="6" t="s">
        <v>13</v>
      </c>
      <c r="D391" s="6" t="s">
        <v>225</v>
      </c>
      <c r="E391" s="4">
        <v>20</v>
      </c>
      <c r="F391" s="6" t="s">
        <v>222</v>
      </c>
      <c r="G391" s="6" t="s">
        <v>499</v>
      </c>
      <c r="H391" s="4">
        <v>2021</v>
      </c>
      <c r="I391" s="4">
        <v>1</v>
      </c>
      <c r="J391" s="6" t="s">
        <v>493</v>
      </c>
      <c r="K391" s="4">
        <v>2</v>
      </c>
      <c r="L391" s="6" t="s">
        <v>500</v>
      </c>
      <c r="M391" s="6" t="s">
        <v>501</v>
      </c>
      <c r="N391" s="6" t="s">
        <v>496</v>
      </c>
      <c r="O391" s="4">
        <v>3</v>
      </c>
      <c r="P391" s="6" t="s">
        <v>497</v>
      </c>
      <c r="Q391" s="4">
        <v>8</v>
      </c>
      <c r="R391" s="6" t="s">
        <v>502</v>
      </c>
      <c r="S391" s="4" t="b">
        <v>0</v>
      </c>
      <c r="T391" s="60">
        <v>68</v>
      </c>
      <c r="U391" s="60">
        <v>81</v>
      </c>
      <c r="V391" s="38">
        <v>1.1910000000000001</v>
      </c>
      <c r="W391" s="35">
        <v>376.08</v>
      </c>
      <c r="X391" s="42">
        <f>VLOOKUP(VW_PREMIO_IV[[#This Row],[TIPO]],$AL$5:$AM$16,2,0)</f>
        <v>12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376.08229999999998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-2.299999999991087E-3</v>
      </c>
    </row>
    <row r="392" spans="1:29" hidden="1" x14ac:dyDescent="0.25">
      <c r="A392" s="6" t="s">
        <v>401</v>
      </c>
      <c r="B392" s="6" t="s">
        <v>202</v>
      </c>
      <c r="C392" s="6" t="s">
        <v>13</v>
      </c>
      <c r="D392" s="6" t="s">
        <v>225</v>
      </c>
      <c r="E392" s="4">
        <v>20</v>
      </c>
      <c r="F392" s="6" t="s">
        <v>222</v>
      </c>
      <c r="G392" s="6" t="s">
        <v>503</v>
      </c>
      <c r="H392" s="4">
        <v>2021</v>
      </c>
      <c r="I392" s="4">
        <v>1</v>
      </c>
      <c r="J392" s="6" t="s">
        <v>493</v>
      </c>
      <c r="K392" s="4">
        <v>3</v>
      </c>
      <c r="L392" s="6" t="s">
        <v>504</v>
      </c>
      <c r="M392" s="6" t="s">
        <v>505</v>
      </c>
      <c r="N392" s="6" t="s">
        <v>496</v>
      </c>
      <c r="O392" s="4">
        <v>3</v>
      </c>
      <c r="P392" s="6" t="s">
        <v>497</v>
      </c>
      <c r="Q392" s="4">
        <v>9</v>
      </c>
      <c r="R392" s="6" t="s">
        <v>506</v>
      </c>
      <c r="S392" s="4" t="b">
        <v>0</v>
      </c>
      <c r="T392" s="60">
        <v>92</v>
      </c>
      <c r="U392" s="60">
        <v>115</v>
      </c>
      <c r="V392" s="38">
        <v>1.25</v>
      </c>
      <c r="W392" s="35">
        <v>376.08</v>
      </c>
      <c r="X392" s="42">
        <f>VLOOKUP(VW_PREMIO_IV[[#This Row],[TIPO]],$AL$5:$AM$16,2,0)</f>
        <v>12</v>
      </c>
      <c r="Y392" s="35" t="str">
        <f>IF(VW_PREMIO_IV[[#This Row],[EQUIPE]]="Gerentes",VLOOKUP(VW_PREMIO_IV[[#This Row],[COBERTURA]],VALORES_IV_GER[],VW_PREMIO_IV[[#This Row],[Col Valor]],1),"")</f>
        <v/>
      </c>
      <c r="Z392" s="35" t="str">
        <f>IF(VW_PREMIO_IV[[#This Row],[EQUIPE]]="Especialidade (ESP)",VLOOKUP(VW_PREMIO_IV[[#This Row],[COBERTURA]],VALORES_IV_ESP[],VW_PREMIO_IV[[#This Row],[Col Valor]],1),"")</f>
        <v/>
      </c>
      <c r="AA392" s="35">
        <f>IF(VW_PREMIO_IV[[#This Row],[EQUIPE]]="Hospitalar (HSP)",VLOOKUP(VW_PREMIO_IV[[#This Row],[COBERTURA]],VALORES_IV_HSP[],VW_PREMIO_IV[[#This Row],[Col Valor]],1),"")</f>
        <v>376.08229999999998</v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-2.299999999991087E-3</v>
      </c>
    </row>
    <row r="393" spans="1:29" hidden="1" x14ac:dyDescent="0.25">
      <c r="A393" s="6" t="s">
        <v>401</v>
      </c>
      <c r="B393" s="6" t="s">
        <v>202</v>
      </c>
      <c r="C393" s="6" t="s">
        <v>28</v>
      </c>
      <c r="D393" s="6" t="s">
        <v>226</v>
      </c>
      <c r="E393" s="4">
        <v>10</v>
      </c>
      <c r="F393" s="6" t="s">
        <v>227</v>
      </c>
      <c r="G393" s="6" t="s">
        <v>492</v>
      </c>
      <c r="H393" s="4">
        <v>2021</v>
      </c>
      <c r="I393" s="4">
        <v>1</v>
      </c>
      <c r="J393" s="6" t="s">
        <v>493</v>
      </c>
      <c r="K393" s="4">
        <v>1</v>
      </c>
      <c r="L393" s="6" t="s">
        <v>494</v>
      </c>
      <c r="M393" s="6" t="s">
        <v>495</v>
      </c>
      <c r="N393" s="6" t="s">
        <v>496</v>
      </c>
      <c r="O393" s="4">
        <v>3</v>
      </c>
      <c r="P393" s="6" t="s">
        <v>497</v>
      </c>
      <c r="Q393" s="4">
        <v>7</v>
      </c>
      <c r="R393" s="6" t="s">
        <v>498</v>
      </c>
      <c r="S393" s="4" t="b">
        <v>0</v>
      </c>
      <c r="T393" s="60">
        <v>64</v>
      </c>
      <c r="U393" s="60">
        <v>76</v>
      </c>
      <c r="V393" s="38">
        <v>1.1879999999999999</v>
      </c>
      <c r="W393" s="35">
        <v>376.08</v>
      </c>
      <c r="X393" s="42">
        <f>VLOOKUP(VW_PREMIO_IV[[#This Row],[TIPO]],$AL$5:$AM$16,2,0)</f>
        <v>12</v>
      </c>
      <c r="Y393" s="35" t="str">
        <f>IF(VW_PREMIO_IV[[#This Row],[EQUIPE]]="Gerentes",VLOOKUP(VW_PREMIO_IV[[#This Row],[COBERTURA]],VALORES_IV_GER[],VW_PREMIO_IV[[#This Row],[Col Valor]],1),"")</f>
        <v/>
      </c>
      <c r="Z393" s="35">
        <f>IF(VW_PREMIO_IV[[#This Row],[EQUIPE]]="Especialidade (ESP)",VLOOKUP(VW_PREMIO_IV[[#This Row],[COBERTURA]],VALORES_IV_ESP[],VW_PREMIO_IV[[#This Row],[Col Valor]],1),"")</f>
        <v>376.08229999999998</v>
      </c>
      <c r="AA393" s="35" t="str">
        <f>IF(VW_PREMIO_IV[[#This Row],[EQUIPE]]="Hospitalar (HSP)",VLOOKUP(VW_PREMIO_IV[[#This Row],[COBERTURA]],VALORES_IV_HSP[],VW_PREMIO_IV[[#This Row],[Col Valor]],1),"")</f>
        <v/>
      </c>
      <c r="AB393" s="35" t="str">
        <f>IF(VW_PREMIO_IV[[#This Row],[EQUIPE]]="Misto (EMH)",VLOOKUP(VW_PREMIO_IV[[#This Row],[COBERTURA]],VALORES_IV_EMH[],VW_PREMIO_IV[[#This Row],[Col Valor]],1),"")</f>
        <v/>
      </c>
      <c r="AC393" s="35">
        <f>VW_PREMIO_IV[[#This Row],[PREMIO]]-SUM(VW_PREMIO_IV[[#This Row],[Check Gerente]:[Check EMH]])</f>
        <v>-2.299999999991087E-3</v>
      </c>
    </row>
    <row r="394" spans="1:29" hidden="1" x14ac:dyDescent="0.25">
      <c r="A394" s="6" t="s">
        <v>401</v>
      </c>
      <c r="B394" s="6" t="s">
        <v>202</v>
      </c>
      <c r="C394" s="6" t="s">
        <v>28</v>
      </c>
      <c r="D394" s="6" t="s">
        <v>226</v>
      </c>
      <c r="E394" s="4">
        <v>10</v>
      </c>
      <c r="F394" s="6" t="s">
        <v>227</v>
      </c>
      <c r="G394" s="6" t="s">
        <v>499</v>
      </c>
      <c r="H394" s="4">
        <v>2021</v>
      </c>
      <c r="I394" s="4">
        <v>1</v>
      </c>
      <c r="J394" s="6" t="s">
        <v>493</v>
      </c>
      <c r="K394" s="4">
        <v>2</v>
      </c>
      <c r="L394" s="6" t="s">
        <v>500</v>
      </c>
      <c r="M394" s="6" t="s">
        <v>501</v>
      </c>
      <c r="N394" s="6" t="s">
        <v>496</v>
      </c>
      <c r="O394" s="4">
        <v>3</v>
      </c>
      <c r="P394" s="6" t="s">
        <v>497</v>
      </c>
      <c r="Q394" s="4">
        <v>8</v>
      </c>
      <c r="R394" s="6" t="s">
        <v>502</v>
      </c>
      <c r="S394" s="4" t="b">
        <v>0</v>
      </c>
      <c r="T394" s="60">
        <v>68</v>
      </c>
      <c r="U394" s="60">
        <v>85</v>
      </c>
      <c r="V394" s="38">
        <v>1.25</v>
      </c>
      <c r="W394" s="35">
        <v>376.08</v>
      </c>
      <c r="X394" s="42">
        <f>VLOOKUP(VW_PREMIO_IV[[#This Row],[TIPO]],$AL$5:$AM$16,2,0)</f>
        <v>12</v>
      </c>
      <c r="Y394" s="35" t="str">
        <f>IF(VW_PREMIO_IV[[#This Row],[EQUIPE]]="Gerentes",VLOOKUP(VW_PREMIO_IV[[#This Row],[COBERTURA]],VALORES_IV_GER[],VW_PREMIO_IV[[#This Row],[Col Valor]],1),"")</f>
        <v/>
      </c>
      <c r="Z394" s="35">
        <f>IF(VW_PREMIO_IV[[#This Row],[EQUIPE]]="Especialidade (ESP)",VLOOKUP(VW_PREMIO_IV[[#This Row],[COBERTURA]],VALORES_IV_ESP[],VW_PREMIO_IV[[#This Row],[Col Valor]],1),"")</f>
        <v>376.08229999999998</v>
      </c>
      <c r="AA394" s="35" t="str">
        <f>IF(VW_PREMIO_IV[[#This Row],[EQUIPE]]="Hospitalar (HSP)",VLOOKUP(VW_PREMIO_IV[[#This Row],[COBERTURA]],VALORES_IV_HSP[],VW_PREMIO_IV[[#This Row],[Col Valor]],1),"")</f>
        <v/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-2.299999999991087E-3</v>
      </c>
    </row>
    <row r="395" spans="1:29" hidden="1" x14ac:dyDescent="0.25">
      <c r="A395" s="6" t="s">
        <v>401</v>
      </c>
      <c r="B395" s="6" t="s">
        <v>202</v>
      </c>
      <c r="C395" s="6" t="s">
        <v>28</v>
      </c>
      <c r="D395" s="6" t="s">
        <v>226</v>
      </c>
      <c r="E395" s="4">
        <v>10</v>
      </c>
      <c r="F395" s="6" t="s">
        <v>227</v>
      </c>
      <c r="G395" s="6" t="s">
        <v>503</v>
      </c>
      <c r="H395" s="4">
        <v>2021</v>
      </c>
      <c r="I395" s="4">
        <v>1</v>
      </c>
      <c r="J395" s="6" t="s">
        <v>493</v>
      </c>
      <c r="K395" s="4">
        <v>3</v>
      </c>
      <c r="L395" s="6" t="s">
        <v>504</v>
      </c>
      <c r="M395" s="6" t="s">
        <v>505</v>
      </c>
      <c r="N395" s="6" t="s">
        <v>496</v>
      </c>
      <c r="O395" s="4">
        <v>3</v>
      </c>
      <c r="P395" s="6" t="s">
        <v>497</v>
      </c>
      <c r="Q395" s="4">
        <v>9</v>
      </c>
      <c r="R395" s="6" t="s">
        <v>506</v>
      </c>
      <c r="S395" s="4" t="b">
        <v>0</v>
      </c>
      <c r="T395" s="60">
        <v>92</v>
      </c>
      <c r="U395" s="60">
        <v>92</v>
      </c>
      <c r="V395" s="38">
        <v>1</v>
      </c>
      <c r="W395" s="35">
        <v>376.08</v>
      </c>
      <c r="X395" s="42">
        <f>VLOOKUP(VW_PREMIO_IV[[#This Row],[TIPO]],$AL$5:$AM$16,2,0)</f>
        <v>12</v>
      </c>
      <c r="Y395" s="35" t="str">
        <f>IF(VW_PREMIO_IV[[#This Row],[EQUIPE]]="Gerentes",VLOOKUP(VW_PREMIO_IV[[#This Row],[COBERTURA]],VALORES_IV_GER[],VW_PREMIO_IV[[#This Row],[Col Valor]],1),"")</f>
        <v/>
      </c>
      <c r="Z395" s="35">
        <f>IF(VW_PREMIO_IV[[#This Row],[EQUIPE]]="Especialidade (ESP)",VLOOKUP(VW_PREMIO_IV[[#This Row],[COBERTURA]],VALORES_IV_ESP[],VW_PREMIO_IV[[#This Row],[Col Valor]],1),"")</f>
        <v>376.08229999999998</v>
      </c>
      <c r="AA395" s="35" t="str">
        <f>IF(VW_PREMIO_IV[[#This Row],[EQUIPE]]="Hospitalar (HSP)",VLOOKUP(VW_PREMIO_IV[[#This Row],[COBERTURA]],VALORES_IV_HSP[],VW_PREMIO_IV[[#This Row],[Col Valor]],1),"")</f>
        <v/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-2.299999999991087E-3</v>
      </c>
    </row>
    <row r="396" spans="1:29" hidden="1" x14ac:dyDescent="0.25">
      <c r="A396" s="6" t="s">
        <v>401</v>
      </c>
      <c r="B396" s="6" t="s">
        <v>202</v>
      </c>
      <c r="C396" s="6" t="s">
        <v>29</v>
      </c>
      <c r="D396" s="6" t="s">
        <v>228</v>
      </c>
      <c r="E396" s="4">
        <v>30</v>
      </c>
      <c r="F396" s="6" t="s">
        <v>229</v>
      </c>
      <c r="G396" s="6" t="s">
        <v>492</v>
      </c>
      <c r="H396" s="4">
        <v>2021</v>
      </c>
      <c r="I396" s="4">
        <v>1</v>
      </c>
      <c r="J396" s="6" t="s">
        <v>493</v>
      </c>
      <c r="K396" s="4">
        <v>1</v>
      </c>
      <c r="L396" s="6" t="s">
        <v>494</v>
      </c>
      <c r="M396" s="6" t="s">
        <v>495</v>
      </c>
      <c r="N396" s="6" t="s">
        <v>496</v>
      </c>
      <c r="O396" s="4">
        <v>3</v>
      </c>
      <c r="P396" s="6" t="s">
        <v>497</v>
      </c>
      <c r="Q396" s="4">
        <v>7</v>
      </c>
      <c r="R396" s="6" t="s">
        <v>498</v>
      </c>
      <c r="S396" s="4" t="b">
        <v>0</v>
      </c>
      <c r="T396" s="60">
        <v>64</v>
      </c>
      <c r="U396" s="60">
        <v>64</v>
      </c>
      <c r="V396" s="38">
        <v>1</v>
      </c>
      <c r="W396" s="35">
        <v>376.08</v>
      </c>
      <c r="X396" s="42">
        <f>VLOOKUP(VW_PREMIO_IV[[#This Row],[TIPO]],$AL$5:$AM$16,2,0)</f>
        <v>12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 t="str">
        <f>IF(VW_PREMIO_IV[[#This Row],[EQUIPE]]="Hospitalar (HSP)",VLOOKUP(VW_PREMIO_IV[[#This Row],[COBERTURA]],VALORES_IV_HSP[],VW_PREMIO_IV[[#This Row],[Col Valor]],1),"")</f>
        <v/>
      </c>
      <c r="AB396" s="35">
        <f>IF(VW_PREMIO_IV[[#This Row],[EQUIPE]]="Misto (EMH)",VLOOKUP(VW_PREMIO_IV[[#This Row],[COBERTURA]],VALORES_IV_EMH[],VW_PREMIO_IV[[#This Row],[Col Valor]],1),"")</f>
        <v>376.08229999999998</v>
      </c>
      <c r="AC396" s="35">
        <f>VW_PREMIO_IV[[#This Row],[PREMIO]]-SUM(VW_PREMIO_IV[[#This Row],[Check Gerente]:[Check EMH]])</f>
        <v>-2.299999999991087E-3</v>
      </c>
    </row>
    <row r="397" spans="1:29" hidden="1" x14ac:dyDescent="0.25">
      <c r="A397" s="6" t="s">
        <v>401</v>
      </c>
      <c r="B397" s="6" t="s">
        <v>202</v>
      </c>
      <c r="C397" s="6" t="s">
        <v>29</v>
      </c>
      <c r="D397" s="6" t="s">
        <v>228</v>
      </c>
      <c r="E397" s="4">
        <v>30</v>
      </c>
      <c r="F397" s="6" t="s">
        <v>229</v>
      </c>
      <c r="G397" s="6" t="s">
        <v>499</v>
      </c>
      <c r="H397" s="4">
        <v>2021</v>
      </c>
      <c r="I397" s="4">
        <v>1</v>
      </c>
      <c r="J397" s="6" t="s">
        <v>493</v>
      </c>
      <c r="K397" s="4">
        <v>2</v>
      </c>
      <c r="L397" s="6" t="s">
        <v>500</v>
      </c>
      <c r="M397" s="6" t="s">
        <v>501</v>
      </c>
      <c r="N397" s="6" t="s">
        <v>496</v>
      </c>
      <c r="O397" s="4">
        <v>3</v>
      </c>
      <c r="P397" s="6" t="s">
        <v>497</v>
      </c>
      <c r="Q397" s="4">
        <v>8</v>
      </c>
      <c r="R397" s="6" t="s">
        <v>502</v>
      </c>
      <c r="S397" s="4" t="b">
        <v>0</v>
      </c>
      <c r="T397" s="60">
        <v>68</v>
      </c>
      <c r="U397" s="60">
        <v>78</v>
      </c>
      <c r="V397" s="38">
        <v>1.147</v>
      </c>
      <c r="W397" s="35">
        <v>376.08</v>
      </c>
      <c r="X397" s="42">
        <f>VLOOKUP(VW_PREMIO_IV[[#This Row],[TIPO]],$AL$5:$AM$16,2,0)</f>
        <v>12</v>
      </c>
      <c r="Y397" s="35" t="str">
        <f>IF(VW_PREMIO_IV[[#This Row],[EQUIPE]]="Gerentes",VLOOKUP(VW_PREMIO_IV[[#This Row],[COBERTURA]],VALORES_IV_GER[],VW_PREMIO_IV[[#This Row],[Col Valor]],1),"")</f>
        <v/>
      </c>
      <c r="Z397" s="35" t="str">
        <f>IF(VW_PREMIO_IV[[#This Row],[EQUIPE]]="Especialidade (ESP)",VLOOKUP(VW_PREMIO_IV[[#This Row],[COBERTURA]],VALORES_IV_ESP[],VW_PREMIO_IV[[#This Row],[Col Valor]],1),"")</f>
        <v/>
      </c>
      <c r="AA397" s="35" t="str">
        <f>IF(VW_PREMIO_IV[[#This Row],[EQUIPE]]="Hospitalar (HSP)",VLOOKUP(VW_PREMIO_IV[[#This Row],[COBERTURA]],VALORES_IV_HSP[],VW_PREMIO_IV[[#This Row],[Col Valor]],1),"")</f>
        <v/>
      </c>
      <c r="AB397" s="35">
        <f>IF(VW_PREMIO_IV[[#This Row],[EQUIPE]]="Misto (EMH)",VLOOKUP(VW_PREMIO_IV[[#This Row],[COBERTURA]],VALORES_IV_EMH[],VW_PREMIO_IV[[#This Row],[Col Valor]],1),"")</f>
        <v>376.08229999999998</v>
      </c>
      <c r="AC397" s="35">
        <f>VW_PREMIO_IV[[#This Row],[PREMIO]]-SUM(VW_PREMIO_IV[[#This Row],[Check Gerente]:[Check EMH]])</f>
        <v>-2.299999999991087E-3</v>
      </c>
    </row>
    <row r="398" spans="1:29" hidden="1" x14ac:dyDescent="0.25">
      <c r="A398" s="6" t="s">
        <v>401</v>
      </c>
      <c r="B398" s="6" t="s">
        <v>202</v>
      </c>
      <c r="C398" s="6" t="s">
        <v>29</v>
      </c>
      <c r="D398" s="6" t="s">
        <v>228</v>
      </c>
      <c r="E398" s="4">
        <v>30</v>
      </c>
      <c r="F398" s="6" t="s">
        <v>229</v>
      </c>
      <c r="G398" s="6" t="s">
        <v>503</v>
      </c>
      <c r="H398" s="4">
        <v>2021</v>
      </c>
      <c r="I398" s="4">
        <v>1</v>
      </c>
      <c r="J398" s="6" t="s">
        <v>493</v>
      </c>
      <c r="K398" s="4">
        <v>3</v>
      </c>
      <c r="L398" s="6" t="s">
        <v>504</v>
      </c>
      <c r="M398" s="6" t="s">
        <v>505</v>
      </c>
      <c r="N398" s="6" t="s">
        <v>496</v>
      </c>
      <c r="O398" s="4">
        <v>3</v>
      </c>
      <c r="P398" s="6" t="s">
        <v>497</v>
      </c>
      <c r="Q398" s="4">
        <v>9</v>
      </c>
      <c r="R398" s="6" t="s">
        <v>506</v>
      </c>
      <c r="S398" s="4" t="b">
        <v>0</v>
      </c>
      <c r="T398" s="60">
        <v>92</v>
      </c>
      <c r="U398" s="60">
        <v>92</v>
      </c>
      <c r="V398" s="38">
        <v>1</v>
      </c>
      <c r="W398" s="35">
        <v>376.08</v>
      </c>
      <c r="X398" s="42">
        <f>VLOOKUP(VW_PREMIO_IV[[#This Row],[TIPO]],$AL$5:$AM$16,2,0)</f>
        <v>12</v>
      </c>
      <c r="Y398" s="35" t="str">
        <f>IF(VW_PREMIO_IV[[#This Row],[EQUIPE]]="Gerentes",VLOOKUP(VW_PREMIO_IV[[#This Row],[COBERTURA]],VALORES_IV_GER[],VW_PREMIO_IV[[#This Row],[Col Valor]],1),"")</f>
        <v/>
      </c>
      <c r="Z398" s="35" t="str">
        <f>IF(VW_PREMIO_IV[[#This Row],[EQUIPE]]="Especialidade (ESP)",VLOOKUP(VW_PREMIO_IV[[#This Row],[COBERTURA]],VALORES_IV_ESP[],VW_PREMIO_IV[[#This Row],[Col Valor]],1),"")</f>
        <v/>
      </c>
      <c r="AA398" s="35" t="str">
        <f>IF(VW_PREMIO_IV[[#This Row],[EQUIPE]]="Hospitalar (HSP)",VLOOKUP(VW_PREMIO_IV[[#This Row],[COBERTURA]],VALORES_IV_HSP[],VW_PREMIO_IV[[#This Row],[Col Valor]],1),"")</f>
        <v/>
      </c>
      <c r="AB398" s="35">
        <f>IF(VW_PREMIO_IV[[#This Row],[EQUIPE]]="Misto (EMH)",VLOOKUP(VW_PREMIO_IV[[#This Row],[COBERTURA]],VALORES_IV_EMH[],VW_PREMIO_IV[[#This Row],[Col Valor]],1),"")</f>
        <v>376.08229999999998</v>
      </c>
      <c r="AC398" s="35">
        <f>VW_PREMIO_IV[[#This Row],[PREMIO]]-SUM(VW_PREMIO_IV[[#This Row],[Check Gerente]:[Check EMH]])</f>
        <v>-2.299999999991087E-3</v>
      </c>
    </row>
    <row r="399" spans="1:29" hidden="1" x14ac:dyDescent="0.25">
      <c r="A399" s="6" t="s">
        <v>401</v>
      </c>
      <c r="B399" s="6" t="s">
        <v>202</v>
      </c>
      <c r="C399" s="6" t="s">
        <v>30</v>
      </c>
      <c r="D399" s="6" t="s">
        <v>234</v>
      </c>
      <c r="E399" s="4">
        <v>10</v>
      </c>
      <c r="F399" s="6" t="s">
        <v>227</v>
      </c>
      <c r="G399" s="6" t="s">
        <v>492</v>
      </c>
      <c r="H399" s="4">
        <v>2021</v>
      </c>
      <c r="I399" s="4">
        <v>1</v>
      </c>
      <c r="J399" s="6" t="s">
        <v>493</v>
      </c>
      <c r="K399" s="4">
        <v>1</v>
      </c>
      <c r="L399" s="6" t="s">
        <v>494</v>
      </c>
      <c r="M399" s="6" t="s">
        <v>495</v>
      </c>
      <c r="N399" s="6" t="s">
        <v>496</v>
      </c>
      <c r="O399" s="4">
        <v>3</v>
      </c>
      <c r="P399" s="6" t="s">
        <v>497</v>
      </c>
      <c r="Q399" s="4">
        <v>7</v>
      </c>
      <c r="R399" s="6" t="s">
        <v>498</v>
      </c>
      <c r="S399" s="4" t="b">
        <v>0</v>
      </c>
      <c r="T399" s="60">
        <v>56</v>
      </c>
      <c r="U399" s="60">
        <v>56</v>
      </c>
      <c r="V399" s="38">
        <v>1</v>
      </c>
      <c r="W399" s="35">
        <v>376.08</v>
      </c>
      <c r="X399" s="42">
        <f>VLOOKUP(VW_PREMIO_IV[[#This Row],[TIPO]],$AL$5:$AM$16,2,0)</f>
        <v>12</v>
      </c>
      <c r="Y399" s="35" t="str">
        <f>IF(VW_PREMIO_IV[[#This Row],[EQUIPE]]="Gerentes",VLOOKUP(VW_PREMIO_IV[[#This Row],[COBERTURA]],VALORES_IV_GER[],VW_PREMIO_IV[[#This Row],[Col Valor]],1),"")</f>
        <v/>
      </c>
      <c r="Z399" s="35">
        <f>IF(VW_PREMIO_IV[[#This Row],[EQUIPE]]="Especialidade (ESP)",VLOOKUP(VW_PREMIO_IV[[#This Row],[COBERTURA]],VALORES_IV_ESP[],VW_PREMIO_IV[[#This Row],[Col Valor]],1),"")</f>
        <v>376.08229999999998</v>
      </c>
      <c r="AA399" s="35" t="str">
        <f>IF(VW_PREMIO_IV[[#This Row],[EQUIPE]]="Hospitalar (HSP)",VLOOKUP(VW_PREMIO_IV[[#This Row],[COBERTURA]],VALORES_IV_HSP[],VW_PREMIO_IV[[#This Row],[Col Valor]],1),"")</f>
        <v/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-2.299999999991087E-3</v>
      </c>
    </row>
    <row r="400" spans="1:29" hidden="1" x14ac:dyDescent="0.25">
      <c r="A400" s="6" t="s">
        <v>401</v>
      </c>
      <c r="B400" s="6" t="s">
        <v>202</v>
      </c>
      <c r="C400" s="6" t="s">
        <v>30</v>
      </c>
      <c r="D400" s="6" t="s">
        <v>234</v>
      </c>
      <c r="E400" s="4">
        <v>10</v>
      </c>
      <c r="F400" s="6" t="s">
        <v>227</v>
      </c>
      <c r="G400" s="6" t="s">
        <v>499</v>
      </c>
      <c r="H400" s="4">
        <v>2021</v>
      </c>
      <c r="I400" s="4">
        <v>1</v>
      </c>
      <c r="J400" s="6" t="s">
        <v>493</v>
      </c>
      <c r="K400" s="4">
        <v>2</v>
      </c>
      <c r="L400" s="6" t="s">
        <v>500</v>
      </c>
      <c r="M400" s="6" t="s">
        <v>501</v>
      </c>
      <c r="N400" s="6" t="s">
        <v>496</v>
      </c>
      <c r="O400" s="4">
        <v>3</v>
      </c>
      <c r="P400" s="6" t="s">
        <v>497</v>
      </c>
      <c r="Q400" s="4">
        <v>8</v>
      </c>
      <c r="R400" s="6" t="s">
        <v>502</v>
      </c>
      <c r="S400" s="4" t="b">
        <v>0</v>
      </c>
      <c r="T400" s="60">
        <v>68</v>
      </c>
      <c r="U400" s="60">
        <v>74</v>
      </c>
      <c r="V400" s="38">
        <v>1.0880000000000001</v>
      </c>
      <c r="W400" s="35">
        <v>376.08</v>
      </c>
      <c r="X400" s="42">
        <f>VLOOKUP(VW_PREMIO_IV[[#This Row],[TIPO]],$AL$5:$AM$16,2,0)</f>
        <v>12</v>
      </c>
      <c r="Y400" s="35" t="str">
        <f>IF(VW_PREMIO_IV[[#This Row],[EQUIPE]]="Gerentes",VLOOKUP(VW_PREMIO_IV[[#This Row],[COBERTURA]],VALORES_IV_GER[],VW_PREMIO_IV[[#This Row],[Col Valor]],1),"")</f>
        <v/>
      </c>
      <c r="Z400" s="35">
        <f>IF(VW_PREMIO_IV[[#This Row],[EQUIPE]]="Especialidade (ESP)",VLOOKUP(VW_PREMIO_IV[[#This Row],[COBERTURA]],VALORES_IV_ESP[],VW_PREMIO_IV[[#This Row],[Col Valor]],1),"")</f>
        <v>376.08229999999998</v>
      </c>
      <c r="AA400" s="35" t="str">
        <f>IF(VW_PREMIO_IV[[#This Row],[EQUIPE]]="Hospitalar (HSP)",VLOOKUP(VW_PREMIO_IV[[#This Row],[COBERTURA]],VALORES_IV_HSP[],VW_PREMIO_IV[[#This Row],[Col Valor]],1),"")</f>
        <v/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-2.299999999991087E-3</v>
      </c>
    </row>
    <row r="401" spans="1:29" hidden="1" x14ac:dyDescent="0.25">
      <c r="A401" s="6" t="s">
        <v>401</v>
      </c>
      <c r="B401" s="6" t="s">
        <v>202</v>
      </c>
      <c r="C401" s="6" t="s">
        <v>30</v>
      </c>
      <c r="D401" s="6" t="s">
        <v>234</v>
      </c>
      <c r="E401" s="4">
        <v>10</v>
      </c>
      <c r="F401" s="6" t="s">
        <v>227</v>
      </c>
      <c r="G401" s="6" t="s">
        <v>503</v>
      </c>
      <c r="H401" s="4">
        <v>2021</v>
      </c>
      <c r="I401" s="4">
        <v>1</v>
      </c>
      <c r="J401" s="6" t="s">
        <v>493</v>
      </c>
      <c r="K401" s="4">
        <v>3</v>
      </c>
      <c r="L401" s="6" t="s">
        <v>504</v>
      </c>
      <c r="M401" s="6" t="s">
        <v>505</v>
      </c>
      <c r="N401" s="6" t="s">
        <v>496</v>
      </c>
      <c r="O401" s="4">
        <v>3</v>
      </c>
      <c r="P401" s="6" t="s">
        <v>497</v>
      </c>
      <c r="Q401" s="4">
        <v>9</v>
      </c>
      <c r="R401" s="6" t="s">
        <v>506</v>
      </c>
      <c r="S401" s="4" t="b">
        <v>0</v>
      </c>
      <c r="T401" s="60">
        <v>92</v>
      </c>
      <c r="U401" s="60">
        <v>95</v>
      </c>
      <c r="V401" s="38">
        <v>1.0329999999999999</v>
      </c>
      <c r="W401" s="35">
        <v>376.08</v>
      </c>
      <c r="X401" s="42">
        <f>VLOOKUP(VW_PREMIO_IV[[#This Row],[TIPO]],$AL$5:$AM$16,2,0)</f>
        <v>12</v>
      </c>
      <c r="Y401" s="35" t="str">
        <f>IF(VW_PREMIO_IV[[#This Row],[EQUIPE]]="Gerentes",VLOOKUP(VW_PREMIO_IV[[#This Row],[COBERTURA]],VALORES_IV_GER[],VW_PREMIO_IV[[#This Row],[Col Valor]],1),"")</f>
        <v/>
      </c>
      <c r="Z401" s="35">
        <f>IF(VW_PREMIO_IV[[#This Row],[EQUIPE]]="Especialidade (ESP)",VLOOKUP(VW_PREMIO_IV[[#This Row],[COBERTURA]],VALORES_IV_ESP[],VW_PREMIO_IV[[#This Row],[Col Valor]],1),"")</f>
        <v>376.08229999999998</v>
      </c>
      <c r="AA401" s="35" t="str">
        <f>IF(VW_PREMIO_IV[[#This Row],[EQUIPE]]="Hospitalar (HSP)",VLOOKUP(VW_PREMIO_IV[[#This Row],[COBERTURA]],VALORES_IV_HSP[],VW_PREMIO_IV[[#This Row],[Col Valor]],1),"")</f>
        <v/>
      </c>
      <c r="AB401" s="35" t="str">
        <f>IF(VW_PREMIO_IV[[#This Row],[EQUIPE]]="Misto (EMH)",VLOOKUP(VW_PREMIO_IV[[#This Row],[COBERTURA]],VALORES_IV_EMH[],VW_PREMIO_IV[[#This Row],[Col Valor]],1),"")</f>
        <v/>
      </c>
      <c r="AC401" s="35">
        <f>VW_PREMIO_IV[[#This Row],[PREMIO]]-SUM(VW_PREMIO_IV[[#This Row],[Check Gerente]:[Check EMH]])</f>
        <v>-2.299999999991087E-3</v>
      </c>
    </row>
    <row r="402" spans="1:29" hidden="1" x14ac:dyDescent="0.25">
      <c r="A402" s="6" t="s">
        <v>401</v>
      </c>
      <c r="B402" s="6" t="s">
        <v>202</v>
      </c>
      <c r="C402" s="6" t="s">
        <v>14</v>
      </c>
      <c r="D402" s="6" t="s">
        <v>235</v>
      </c>
      <c r="E402" s="4">
        <v>20</v>
      </c>
      <c r="F402" s="6" t="s">
        <v>222</v>
      </c>
      <c r="G402" s="6" t="s">
        <v>492</v>
      </c>
      <c r="H402" s="4">
        <v>2021</v>
      </c>
      <c r="I402" s="4">
        <v>1</v>
      </c>
      <c r="J402" s="6" t="s">
        <v>493</v>
      </c>
      <c r="K402" s="4">
        <v>1</v>
      </c>
      <c r="L402" s="6" t="s">
        <v>494</v>
      </c>
      <c r="M402" s="6" t="s">
        <v>495</v>
      </c>
      <c r="N402" s="6" t="s">
        <v>496</v>
      </c>
      <c r="O402" s="4">
        <v>3</v>
      </c>
      <c r="P402" s="6" t="s">
        <v>497</v>
      </c>
      <c r="Q402" s="4">
        <v>7</v>
      </c>
      <c r="R402" s="6" t="s">
        <v>498</v>
      </c>
      <c r="S402" s="4" t="b">
        <v>0</v>
      </c>
      <c r="T402" s="60">
        <v>40</v>
      </c>
      <c r="U402" s="60">
        <v>42</v>
      </c>
      <c r="V402" s="38">
        <v>1.05</v>
      </c>
      <c r="W402" s="35">
        <v>376.08</v>
      </c>
      <c r="X402" s="42">
        <f>VLOOKUP(VW_PREMIO_IV[[#This Row],[TIPO]],$AL$5:$AM$16,2,0)</f>
        <v>12</v>
      </c>
      <c r="Y402" s="35" t="str">
        <f>IF(VW_PREMIO_IV[[#This Row],[EQUIPE]]="Gerentes",VLOOKUP(VW_PREMIO_IV[[#This Row],[COBERTURA]],VALORES_IV_GER[],VW_PREMIO_IV[[#This Row],[Col Valor]],1),"")</f>
        <v/>
      </c>
      <c r="Z402" s="35" t="str">
        <f>IF(VW_PREMIO_IV[[#This Row],[EQUIPE]]="Especialidade (ESP)",VLOOKUP(VW_PREMIO_IV[[#This Row],[COBERTURA]],VALORES_IV_ESP[],VW_PREMIO_IV[[#This Row],[Col Valor]],1),"")</f>
        <v/>
      </c>
      <c r="AA402" s="35">
        <f>IF(VW_PREMIO_IV[[#This Row],[EQUIPE]]="Hospitalar (HSP)",VLOOKUP(VW_PREMIO_IV[[#This Row],[COBERTURA]],VALORES_IV_HSP[],VW_PREMIO_IV[[#This Row],[Col Valor]],1),"")</f>
        <v>376.08229999999998</v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-2.299999999991087E-3</v>
      </c>
    </row>
    <row r="403" spans="1:29" hidden="1" x14ac:dyDescent="0.25">
      <c r="A403" s="6" t="s">
        <v>401</v>
      </c>
      <c r="B403" s="6" t="s">
        <v>202</v>
      </c>
      <c r="C403" s="6" t="s">
        <v>14</v>
      </c>
      <c r="D403" s="6" t="s">
        <v>235</v>
      </c>
      <c r="E403" s="4">
        <v>20</v>
      </c>
      <c r="F403" s="6" t="s">
        <v>222</v>
      </c>
      <c r="G403" s="6" t="s">
        <v>499</v>
      </c>
      <c r="H403" s="4">
        <v>2021</v>
      </c>
      <c r="I403" s="4">
        <v>1</v>
      </c>
      <c r="J403" s="6" t="s">
        <v>493</v>
      </c>
      <c r="K403" s="4">
        <v>2</v>
      </c>
      <c r="L403" s="6" t="s">
        <v>500</v>
      </c>
      <c r="M403" s="6" t="s">
        <v>501</v>
      </c>
      <c r="N403" s="6" t="s">
        <v>496</v>
      </c>
      <c r="O403" s="4">
        <v>3</v>
      </c>
      <c r="P403" s="6" t="s">
        <v>497</v>
      </c>
      <c r="Q403" s="4">
        <v>8</v>
      </c>
      <c r="R403" s="6" t="s">
        <v>502</v>
      </c>
      <c r="S403" s="4" t="b">
        <v>0</v>
      </c>
      <c r="T403" s="60">
        <v>68</v>
      </c>
      <c r="U403" s="60">
        <v>73</v>
      </c>
      <c r="V403" s="38">
        <v>1.0740000000000001</v>
      </c>
      <c r="W403" s="35">
        <v>376.08</v>
      </c>
      <c r="X403" s="42">
        <f>VLOOKUP(VW_PREMIO_IV[[#This Row],[TIPO]],$AL$5:$AM$16,2,0)</f>
        <v>12</v>
      </c>
      <c r="Y403" s="35" t="str">
        <f>IF(VW_PREMIO_IV[[#This Row],[EQUIPE]]="Gerentes",VLOOKUP(VW_PREMIO_IV[[#This Row],[COBERTURA]],VALORES_IV_GER[],VW_PREMIO_IV[[#This Row],[Col Valor]],1),"")</f>
        <v/>
      </c>
      <c r="Z403" s="35" t="str">
        <f>IF(VW_PREMIO_IV[[#This Row],[EQUIPE]]="Especialidade (ESP)",VLOOKUP(VW_PREMIO_IV[[#This Row],[COBERTURA]],VALORES_IV_ESP[],VW_PREMIO_IV[[#This Row],[Col Valor]],1),"")</f>
        <v/>
      </c>
      <c r="AA403" s="35">
        <f>IF(VW_PREMIO_IV[[#This Row],[EQUIPE]]="Hospitalar (HSP)",VLOOKUP(VW_PREMIO_IV[[#This Row],[COBERTURA]],VALORES_IV_HSP[],VW_PREMIO_IV[[#This Row],[Col Valor]],1),"")</f>
        <v>376.08229999999998</v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-2.299999999991087E-3</v>
      </c>
    </row>
    <row r="404" spans="1:29" hidden="1" x14ac:dyDescent="0.25">
      <c r="A404" s="6" t="s">
        <v>401</v>
      </c>
      <c r="B404" s="6" t="s">
        <v>202</v>
      </c>
      <c r="C404" s="6" t="s">
        <v>14</v>
      </c>
      <c r="D404" s="6" t="s">
        <v>235</v>
      </c>
      <c r="E404" s="4">
        <v>20</v>
      </c>
      <c r="F404" s="6" t="s">
        <v>222</v>
      </c>
      <c r="G404" s="6" t="s">
        <v>503</v>
      </c>
      <c r="H404" s="4">
        <v>2021</v>
      </c>
      <c r="I404" s="4">
        <v>1</v>
      </c>
      <c r="J404" s="6" t="s">
        <v>493</v>
      </c>
      <c r="K404" s="4">
        <v>3</v>
      </c>
      <c r="L404" s="6" t="s">
        <v>504</v>
      </c>
      <c r="M404" s="6" t="s">
        <v>505</v>
      </c>
      <c r="N404" s="6" t="s">
        <v>496</v>
      </c>
      <c r="O404" s="4">
        <v>3</v>
      </c>
      <c r="P404" s="6" t="s">
        <v>497</v>
      </c>
      <c r="Q404" s="4">
        <v>9</v>
      </c>
      <c r="R404" s="6" t="s">
        <v>506</v>
      </c>
      <c r="S404" s="4" t="b">
        <v>0</v>
      </c>
      <c r="T404" s="60">
        <v>92</v>
      </c>
      <c r="U404" s="60">
        <v>92</v>
      </c>
      <c r="V404" s="38">
        <v>1</v>
      </c>
      <c r="W404" s="35">
        <v>376.08</v>
      </c>
      <c r="X404" s="42">
        <f>VLOOKUP(VW_PREMIO_IV[[#This Row],[TIPO]],$AL$5:$AM$16,2,0)</f>
        <v>12</v>
      </c>
      <c r="Y404" s="35" t="str">
        <f>IF(VW_PREMIO_IV[[#This Row],[EQUIPE]]="Gerentes",VLOOKUP(VW_PREMIO_IV[[#This Row],[COBERTURA]],VALORES_IV_GER[],VW_PREMIO_IV[[#This Row],[Col Valor]],1),"")</f>
        <v/>
      </c>
      <c r="Z404" s="35" t="str">
        <f>IF(VW_PREMIO_IV[[#This Row],[EQUIPE]]="Especialidade (ESP)",VLOOKUP(VW_PREMIO_IV[[#This Row],[COBERTURA]],VALORES_IV_ESP[],VW_PREMIO_IV[[#This Row],[Col Valor]],1),"")</f>
        <v/>
      </c>
      <c r="AA404" s="35">
        <f>IF(VW_PREMIO_IV[[#This Row],[EQUIPE]]="Hospitalar (HSP)",VLOOKUP(VW_PREMIO_IV[[#This Row],[COBERTURA]],VALORES_IV_HSP[],VW_PREMIO_IV[[#This Row],[Col Valor]],1),"")</f>
        <v>376.08229999999998</v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-2.299999999991087E-3</v>
      </c>
    </row>
    <row r="405" spans="1:29" hidden="1" x14ac:dyDescent="0.25">
      <c r="A405" s="6" t="s">
        <v>401</v>
      </c>
      <c r="B405" s="6" t="s">
        <v>202</v>
      </c>
      <c r="C405" s="6" t="s">
        <v>15</v>
      </c>
      <c r="D405" s="6" t="s">
        <v>236</v>
      </c>
      <c r="E405" s="4">
        <v>30</v>
      </c>
      <c r="F405" s="6" t="s">
        <v>229</v>
      </c>
      <c r="G405" s="6" t="s">
        <v>492</v>
      </c>
      <c r="H405" s="4">
        <v>2021</v>
      </c>
      <c r="I405" s="4">
        <v>1</v>
      </c>
      <c r="J405" s="6" t="s">
        <v>493</v>
      </c>
      <c r="K405" s="4">
        <v>1</v>
      </c>
      <c r="L405" s="6" t="s">
        <v>494</v>
      </c>
      <c r="M405" s="6" t="s">
        <v>495</v>
      </c>
      <c r="N405" s="6" t="s">
        <v>496</v>
      </c>
      <c r="O405" s="4">
        <v>3</v>
      </c>
      <c r="P405" s="6" t="s">
        <v>497</v>
      </c>
      <c r="Q405" s="4">
        <v>7</v>
      </c>
      <c r="R405" s="6" t="s">
        <v>498</v>
      </c>
      <c r="S405" s="4" t="b">
        <v>0</v>
      </c>
      <c r="T405" s="60">
        <v>40</v>
      </c>
      <c r="U405" s="60">
        <v>40</v>
      </c>
      <c r="V405" s="38">
        <v>1</v>
      </c>
      <c r="W405" s="35">
        <v>376.08</v>
      </c>
      <c r="X405" s="42">
        <f>VLOOKUP(VW_PREMIO_IV[[#This Row],[TIPO]],$AL$5:$AM$16,2,0)</f>
        <v>12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 t="str">
        <f>IF(VW_PREMIO_IV[[#This Row],[EQUIPE]]="Hospitalar (HSP)",VLOOKUP(VW_PREMIO_IV[[#This Row],[COBERTURA]],VALORES_IV_HSP[],VW_PREMIO_IV[[#This Row],[Col Valor]],1),"")</f>
        <v/>
      </c>
      <c r="AB405" s="35">
        <f>IF(VW_PREMIO_IV[[#This Row],[EQUIPE]]="Misto (EMH)",VLOOKUP(VW_PREMIO_IV[[#This Row],[COBERTURA]],VALORES_IV_EMH[],VW_PREMIO_IV[[#This Row],[Col Valor]],1),"")</f>
        <v>376.08229999999998</v>
      </c>
      <c r="AC405" s="35">
        <f>VW_PREMIO_IV[[#This Row],[PREMIO]]-SUM(VW_PREMIO_IV[[#This Row],[Check Gerente]:[Check EMH]])</f>
        <v>-2.299999999991087E-3</v>
      </c>
    </row>
    <row r="406" spans="1:29" hidden="1" x14ac:dyDescent="0.25">
      <c r="A406" s="6" t="s">
        <v>401</v>
      </c>
      <c r="B406" s="6" t="s">
        <v>202</v>
      </c>
      <c r="C406" s="6" t="s">
        <v>15</v>
      </c>
      <c r="D406" s="6" t="s">
        <v>236</v>
      </c>
      <c r="E406" s="4">
        <v>30</v>
      </c>
      <c r="F406" s="6" t="s">
        <v>229</v>
      </c>
      <c r="G406" s="6" t="s">
        <v>499</v>
      </c>
      <c r="H406" s="4">
        <v>2021</v>
      </c>
      <c r="I406" s="4">
        <v>1</v>
      </c>
      <c r="J406" s="6" t="s">
        <v>493</v>
      </c>
      <c r="K406" s="4">
        <v>2</v>
      </c>
      <c r="L406" s="6" t="s">
        <v>500</v>
      </c>
      <c r="M406" s="6" t="s">
        <v>501</v>
      </c>
      <c r="N406" s="6" t="s">
        <v>496</v>
      </c>
      <c r="O406" s="4">
        <v>3</v>
      </c>
      <c r="P406" s="6" t="s">
        <v>497</v>
      </c>
      <c r="Q406" s="4">
        <v>8</v>
      </c>
      <c r="R406" s="6" t="s">
        <v>502</v>
      </c>
      <c r="S406" s="4" t="b">
        <v>0</v>
      </c>
      <c r="T406" s="60">
        <v>68</v>
      </c>
      <c r="U406" s="60">
        <v>64</v>
      </c>
      <c r="V406" s="38">
        <v>0.94099999999999995</v>
      </c>
      <c r="W406" s="35">
        <v>265.42</v>
      </c>
      <c r="X406" s="42">
        <f>VLOOKUP(VW_PREMIO_IV[[#This Row],[TIPO]],$AL$5:$AM$16,2,0)</f>
        <v>12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 t="str">
        <f>IF(VW_PREMIO_IV[[#This Row],[EQUIPE]]="Hospitalar (HSP)",VLOOKUP(VW_PREMIO_IV[[#This Row],[COBERTURA]],VALORES_IV_HSP[],VW_PREMIO_IV[[#This Row],[Col Valor]],1),"")</f>
        <v/>
      </c>
      <c r="AB406" s="35">
        <f>IF(VW_PREMIO_IV[[#This Row],[EQUIPE]]="Misto (EMH)",VLOOKUP(VW_PREMIO_IV[[#This Row],[COBERTURA]],VALORES_IV_EMH[],VW_PREMIO_IV[[#This Row],[Col Valor]],1),"")</f>
        <v>265.42009999999999</v>
      </c>
      <c r="AC406" s="35">
        <f>VW_PREMIO_IV[[#This Row],[PREMIO]]-SUM(VW_PREMIO_IV[[#This Row],[Check Gerente]:[Check EMH]])</f>
        <v>-9.9999999974897946E-5</v>
      </c>
    </row>
    <row r="407" spans="1:29" hidden="1" x14ac:dyDescent="0.25">
      <c r="A407" s="6" t="s">
        <v>401</v>
      </c>
      <c r="B407" s="6" t="s">
        <v>202</v>
      </c>
      <c r="C407" s="6" t="s">
        <v>15</v>
      </c>
      <c r="D407" s="6" t="s">
        <v>236</v>
      </c>
      <c r="E407" s="4">
        <v>30</v>
      </c>
      <c r="F407" s="6" t="s">
        <v>229</v>
      </c>
      <c r="G407" s="6" t="s">
        <v>503</v>
      </c>
      <c r="H407" s="4">
        <v>2021</v>
      </c>
      <c r="I407" s="4">
        <v>1</v>
      </c>
      <c r="J407" s="6" t="s">
        <v>493</v>
      </c>
      <c r="K407" s="4">
        <v>3</v>
      </c>
      <c r="L407" s="6" t="s">
        <v>504</v>
      </c>
      <c r="M407" s="6" t="s">
        <v>505</v>
      </c>
      <c r="N407" s="6" t="s">
        <v>496</v>
      </c>
      <c r="O407" s="4">
        <v>3</v>
      </c>
      <c r="P407" s="6" t="s">
        <v>497</v>
      </c>
      <c r="Q407" s="4">
        <v>9</v>
      </c>
      <c r="R407" s="6" t="s">
        <v>506</v>
      </c>
      <c r="S407" s="4" t="b">
        <v>0</v>
      </c>
      <c r="T407" s="60">
        <v>92</v>
      </c>
      <c r="U407" s="60">
        <v>0</v>
      </c>
      <c r="V407" s="38">
        <v>0</v>
      </c>
      <c r="W407" s="35">
        <v>0</v>
      </c>
      <c r="X407" s="42">
        <f>VLOOKUP(VW_PREMIO_IV[[#This Row],[TIPO]],$AL$5:$AM$16,2,0)</f>
        <v>12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 t="str">
        <f>IF(VW_PREMIO_IV[[#This Row],[EQUIPE]]="Hospitalar (HSP)",VLOOKUP(VW_PREMIO_IV[[#This Row],[COBERTURA]],VALORES_IV_HSP[],VW_PREMIO_IV[[#This Row],[Col Valor]],1),"")</f>
        <v/>
      </c>
      <c r="AB407" s="35">
        <f>IF(VW_PREMIO_IV[[#This Row],[EQUIPE]]="Misto (EMH)",VLOOKUP(VW_PREMIO_IV[[#This Row],[COBERTURA]],VALORES_IV_EMH[],VW_PREMIO_IV[[#This Row],[Col Valor]],1),"")</f>
        <v>0</v>
      </c>
      <c r="AC407" s="35">
        <f>VW_PREMIO_IV[[#This Row],[PREMIO]]-SUM(VW_PREMIO_IV[[#This Row],[Check Gerente]:[Check EMH]])</f>
        <v>0</v>
      </c>
    </row>
    <row r="408" spans="1:29" hidden="1" x14ac:dyDescent="0.25">
      <c r="A408" s="6" t="s">
        <v>401</v>
      </c>
      <c r="B408" s="6" t="s">
        <v>202</v>
      </c>
      <c r="C408" s="6" t="s">
        <v>31</v>
      </c>
      <c r="D408" s="6" t="s">
        <v>237</v>
      </c>
      <c r="E408" s="4">
        <v>10</v>
      </c>
      <c r="F408" s="6" t="s">
        <v>227</v>
      </c>
      <c r="G408" s="6" t="s">
        <v>492</v>
      </c>
      <c r="H408" s="4">
        <v>2021</v>
      </c>
      <c r="I408" s="4">
        <v>1</v>
      </c>
      <c r="J408" s="6" t="s">
        <v>493</v>
      </c>
      <c r="K408" s="4">
        <v>1</v>
      </c>
      <c r="L408" s="6" t="s">
        <v>494</v>
      </c>
      <c r="M408" s="6" t="s">
        <v>495</v>
      </c>
      <c r="N408" s="6" t="s">
        <v>496</v>
      </c>
      <c r="O408" s="4">
        <v>3</v>
      </c>
      <c r="P408" s="6" t="s">
        <v>497</v>
      </c>
      <c r="Q408" s="4">
        <v>7</v>
      </c>
      <c r="R408" s="6" t="s">
        <v>498</v>
      </c>
      <c r="S408" s="4" t="b">
        <v>0</v>
      </c>
      <c r="T408" s="60">
        <v>16</v>
      </c>
      <c r="U408" s="60">
        <v>22</v>
      </c>
      <c r="V408" s="38">
        <v>1.375</v>
      </c>
      <c r="W408" s="35">
        <v>376.08</v>
      </c>
      <c r="X408" s="42">
        <f>VLOOKUP(VW_PREMIO_IV[[#This Row],[TIPO]],$AL$5:$AM$16,2,0)</f>
        <v>12</v>
      </c>
      <c r="Y408" s="35" t="str">
        <f>IF(VW_PREMIO_IV[[#This Row],[EQUIPE]]="Gerentes",VLOOKUP(VW_PREMIO_IV[[#This Row],[COBERTURA]],VALORES_IV_GER[],VW_PREMIO_IV[[#This Row],[Col Valor]],1),"")</f>
        <v/>
      </c>
      <c r="Z408" s="35">
        <f>IF(VW_PREMIO_IV[[#This Row],[EQUIPE]]="Especialidade (ESP)",VLOOKUP(VW_PREMIO_IV[[#This Row],[COBERTURA]],VALORES_IV_ESP[],VW_PREMIO_IV[[#This Row],[Col Valor]],1),"")</f>
        <v>376.08229999999998</v>
      </c>
      <c r="AA408" s="35" t="str">
        <f>IF(VW_PREMIO_IV[[#This Row],[EQUIPE]]="Hospitalar (HSP)",VLOOKUP(VW_PREMIO_IV[[#This Row],[COBERTURA]],VALORES_IV_HSP[],VW_PREMIO_IV[[#This Row],[Col Valor]],1),"")</f>
        <v/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-2.299999999991087E-3</v>
      </c>
    </row>
    <row r="409" spans="1:29" hidden="1" x14ac:dyDescent="0.25">
      <c r="A409" s="6" t="s">
        <v>401</v>
      </c>
      <c r="B409" s="6" t="s">
        <v>202</v>
      </c>
      <c r="C409" s="6" t="s">
        <v>31</v>
      </c>
      <c r="D409" s="6" t="s">
        <v>237</v>
      </c>
      <c r="E409" s="4">
        <v>10</v>
      </c>
      <c r="F409" s="6" t="s">
        <v>227</v>
      </c>
      <c r="G409" s="6" t="s">
        <v>499</v>
      </c>
      <c r="H409" s="4">
        <v>2021</v>
      </c>
      <c r="I409" s="4">
        <v>1</v>
      </c>
      <c r="J409" s="6" t="s">
        <v>493</v>
      </c>
      <c r="K409" s="4">
        <v>2</v>
      </c>
      <c r="L409" s="6" t="s">
        <v>500</v>
      </c>
      <c r="M409" s="6" t="s">
        <v>501</v>
      </c>
      <c r="N409" s="6" t="s">
        <v>496</v>
      </c>
      <c r="O409" s="4">
        <v>3</v>
      </c>
      <c r="P409" s="6" t="s">
        <v>497</v>
      </c>
      <c r="Q409" s="4">
        <v>8</v>
      </c>
      <c r="R409" s="6" t="s">
        <v>502</v>
      </c>
      <c r="S409" s="4" t="b">
        <v>0</v>
      </c>
      <c r="T409" s="60">
        <v>68</v>
      </c>
      <c r="U409" s="60">
        <v>70</v>
      </c>
      <c r="V409" s="38">
        <v>1.0289999999999999</v>
      </c>
      <c r="W409" s="35">
        <v>376.08</v>
      </c>
      <c r="X409" s="42">
        <f>VLOOKUP(VW_PREMIO_IV[[#This Row],[TIPO]],$AL$5:$AM$16,2,0)</f>
        <v>12</v>
      </c>
      <c r="Y409" s="35" t="str">
        <f>IF(VW_PREMIO_IV[[#This Row],[EQUIPE]]="Gerentes",VLOOKUP(VW_PREMIO_IV[[#This Row],[COBERTURA]],VALORES_IV_GER[],VW_PREMIO_IV[[#This Row],[Col Valor]],1),"")</f>
        <v/>
      </c>
      <c r="Z409" s="35">
        <f>IF(VW_PREMIO_IV[[#This Row],[EQUIPE]]="Especialidade (ESP)",VLOOKUP(VW_PREMIO_IV[[#This Row],[COBERTURA]],VALORES_IV_ESP[],VW_PREMIO_IV[[#This Row],[Col Valor]],1),"")</f>
        <v>376.08229999999998</v>
      </c>
      <c r="AA409" s="35" t="str">
        <f>IF(VW_PREMIO_IV[[#This Row],[EQUIPE]]="Hospitalar (HSP)",VLOOKUP(VW_PREMIO_IV[[#This Row],[COBERTURA]],VALORES_IV_HSP[],VW_PREMIO_IV[[#This Row],[Col Valor]],1),"")</f>
        <v/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-2.299999999991087E-3</v>
      </c>
    </row>
    <row r="410" spans="1:29" hidden="1" x14ac:dyDescent="0.25">
      <c r="A410" s="6" t="s">
        <v>401</v>
      </c>
      <c r="B410" s="6" t="s">
        <v>202</v>
      </c>
      <c r="C410" s="6" t="s">
        <v>31</v>
      </c>
      <c r="D410" s="6" t="s">
        <v>237</v>
      </c>
      <c r="E410" s="4">
        <v>10</v>
      </c>
      <c r="F410" s="6" t="s">
        <v>227</v>
      </c>
      <c r="G410" s="6" t="s">
        <v>503</v>
      </c>
      <c r="H410" s="4">
        <v>2021</v>
      </c>
      <c r="I410" s="4">
        <v>1</v>
      </c>
      <c r="J410" s="6" t="s">
        <v>493</v>
      </c>
      <c r="K410" s="4">
        <v>3</v>
      </c>
      <c r="L410" s="6" t="s">
        <v>504</v>
      </c>
      <c r="M410" s="6" t="s">
        <v>505</v>
      </c>
      <c r="N410" s="6" t="s">
        <v>496</v>
      </c>
      <c r="O410" s="4">
        <v>3</v>
      </c>
      <c r="P410" s="6" t="s">
        <v>497</v>
      </c>
      <c r="Q410" s="4">
        <v>9</v>
      </c>
      <c r="R410" s="6" t="s">
        <v>506</v>
      </c>
      <c r="S410" s="4" t="b">
        <v>0</v>
      </c>
      <c r="T410" s="60">
        <v>92</v>
      </c>
      <c r="U410" s="60">
        <v>95</v>
      </c>
      <c r="V410" s="38">
        <v>1.0329999999999999</v>
      </c>
      <c r="W410" s="35">
        <v>376.08</v>
      </c>
      <c r="X410" s="42">
        <f>VLOOKUP(VW_PREMIO_IV[[#This Row],[TIPO]],$AL$5:$AM$16,2,0)</f>
        <v>12</v>
      </c>
      <c r="Y410" s="35" t="str">
        <f>IF(VW_PREMIO_IV[[#This Row],[EQUIPE]]="Gerentes",VLOOKUP(VW_PREMIO_IV[[#This Row],[COBERTURA]],VALORES_IV_GER[],VW_PREMIO_IV[[#This Row],[Col Valor]],1),"")</f>
        <v/>
      </c>
      <c r="Z410" s="35">
        <f>IF(VW_PREMIO_IV[[#This Row],[EQUIPE]]="Especialidade (ESP)",VLOOKUP(VW_PREMIO_IV[[#This Row],[COBERTURA]],VALORES_IV_ESP[],VW_PREMIO_IV[[#This Row],[Col Valor]],1),"")</f>
        <v>376.08229999999998</v>
      </c>
      <c r="AA410" s="35" t="str">
        <f>IF(VW_PREMIO_IV[[#This Row],[EQUIPE]]="Hospitalar (HSP)",VLOOKUP(VW_PREMIO_IV[[#This Row],[COBERTURA]],VALORES_IV_HSP[],VW_PREMIO_IV[[#This Row],[Col Valor]],1),"")</f>
        <v/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-2.299999999991087E-3</v>
      </c>
    </row>
    <row r="411" spans="1:29" hidden="1" x14ac:dyDescent="0.25">
      <c r="A411" s="6" t="s">
        <v>401</v>
      </c>
      <c r="B411" s="6" t="s">
        <v>202</v>
      </c>
      <c r="C411" s="6" t="s">
        <v>16</v>
      </c>
      <c r="D411" s="6" t="s">
        <v>238</v>
      </c>
      <c r="E411" s="4">
        <v>20</v>
      </c>
      <c r="F411" s="6" t="s">
        <v>222</v>
      </c>
      <c r="G411" s="6" t="s">
        <v>492</v>
      </c>
      <c r="H411" s="4">
        <v>2021</v>
      </c>
      <c r="I411" s="4">
        <v>1</v>
      </c>
      <c r="J411" s="6" t="s">
        <v>493</v>
      </c>
      <c r="K411" s="4">
        <v>1</v>
      </c>
      <c r="L411" s="6" t="s">
        <v>494</v>
      </c>
      <c r="M411" s="6" t="s">
        <v>495</v>
      </c>
      <c r="N411" s="6" t="s">
        <v>496</v>
      </c>
      <c r="O411" s="4">
        <v>3</v>
      </c>
      <c r="P411" s="6" t="s">
        <v>497</v>
      </c>
      <c r="Q411" s="4">
        <v>7</v>
      </c>
      <c r="R411" s="6" t="s">
        <v>498</v>
      </c>
      <c r="S411" s="4" t="b">
        <v>0</v>
      </c>
      <c r="T411" s="60">
        <v>60</v>
      </c>
      <c r="U411" s="60">
        <v>96</v>
      </c>
      <c r="V411" s="38">
        <v>1.6</v>
      </c>
      <c r="W411" s="35">
        <v>376.08</v>
      </c>
      <c r="X411" s="42">
        <f>VLOOKUP(VW_PREMIO_IV[[#This Row],[TIPO]],$AL$5:$AM$16,2,0)</f>
        <v>12</v>
      </c>
      <c r="Y411" s="35" t="str">
        <f>IF(VW_PREMIO_IV[[#This Row],[EQUIPE]]="Gerentes",VLOOKUP(VW_PREMIO_IV[[#This Row],[COBERTURA]],VALORES_IV_GER[],VW_PREMIO_IV[[#This Row],[Col Valor]],1),"")</f>
        <v/>
      </c>
      <c r="Z411" s="35" t="str">
        <f>IF(VW_PREMIO_IV[[#This Row],[EQUIPE]]="Especialidade (ESP)",VLOOKUP(VW_PREMIO_IV[[#This Row],[COBERTURA]],VALORES_IV_ESP[],VW_PREMIO_IV[[#This Row],[Col Valor]],1),"")</f>
        <v/>
      </c>
      <c r="AA411" s="35">
        <f>IF(VW_PREMIO_IV[[#This Row],[EQUIPE]]="Hospitalar (HSP)",VLOOKUP(VW_PREMIO_IV[[#This Row],[COBERTURA]],VALORES_IV_HSP[],VW_PREMIO_IV[[#This Row],[Col Valor]],1),"")</f>
        <v>376.08229999999998</v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-2.299999999991087E-3</v>
      </c>
    </row>
    <row r="412" spans="1:29" hidden="1" x14ac:dyDescent="0.25">
      <c r="A412" s="6" t="s">
        <v>401</v>
      </c>
      <c r="B412" s="6" t="s">
        <v>202</v>
      </c>
      <c r="C412" s="6" t="s">
        <v>16</v>
      </c>
      <c r="D412" s="6" t="s">
        <v>238</v>
      </c>
      <c r="E412" s="4">
        <v>20</v>
      </c>
      <c r="F412" s="6" t="s">
        <v>222</v>
      </c>
      <c r="G412" s="6" t="s">
        <v>499</v>
      </c>
      <c r="H412" s="4">
        <v>2021</v>
      </c>
      <c r="I412" s="4">
        <v>1</v>
      </c>
      <c r="J412" s="6" t="s">
        <v>493</v>
      </c>
      <c r="K412" s="4">
        <v>2</v>
      </c>
      <c r="L412" s="6" t="s">
        <v>500</v>
      </c>
      <c r="M412" s="6" t="s">
        <v>501</v>
      </c>
      <c r="N412" s="6" t="s">
        <v>496</v>
      </c>
      <c r="O412" s="4">
        <v>3</v>
      </c>
      <c r="P412" s="6" t="s">
        <v>497</v>
      </c>
      <c r="Q412" s="4">
        <v>8</v>
      </c>
      <c r="R412" s="6" t="s">
        <v>502</v>
      </c>
      <c r="S412" s="4" t="b">
        <v>0</v>
      </c>
      <c r="T412" s="60">
        <v>68</v>
      </c>
      <c r="U412" s="60">
        <v>91</v>
      </c>
      <c r="V412" s="38">
        <v>1.3380000000000001</v>
      </c>
      <c r="W412" s="35">
        <v>376.08</v>
      </c>
      <c r="X412" s="42">
        <f>VLOOKUP(VW_PREMIO_IV[[#This Row],[TIPO]],$AL$5:$AM$16,2,0)</f>
        <v>12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>
        <f>IF(VW_PREMIO_IV[[#This Row],[EQUIPE]]="Hospitalar (HSP)",VLOOKUP(VW_PREMIO_IV[[#This Row],[COBERTURA]],VALORES_IV_HSP[],VW_PREMIO_IV[[#This Row],[Col Valor]],1),"")</f>
        <v>376.08229999999998</v>
      </c>
      <c r="AB412" s="35" t="str">
        <f>IF(VW_PREMIO_IV[[#This Row],[EQUIPE]]="Misto (EMH)",VLOOKUP(VW_PREMIO_IV[[#This Row],[COBERTURA]],VALORES_IV_EMH[],VW_PREMIO_IV[[#This Row],[Col Valor]],1),"")</f>
        <v/>
      </c>
      <c r="AC412" s="35">
        <f>VW_PREMIO_IV[[#This Row],[PREMIO]]-SUM(VW_PREMIO_IV[[#This Row],[Check Gerente]:[Check EMH]])</f>
        <v>-2.299999999991087E-3</v>
      </c>
    </row>
    <row r="413" spans="1:29" hidden="1" x14ac:dyDescent="0.25">
      <c r="A413" s="6" t="s">
        <v>401</v>
      </c>
      <c r="B413" s="6" t="s">
        <v>202</v>
      </c>
      <c r="C413" s="6" t="s">
        <v>16</v>
      </c>
      <c r="D413" s="6" t="s">
        <v>238</v>
      </c>
      <c r="E413" s="4">
        <v>20</v>
      </c>
      <c r="F413" s="6" t="s">
        <v>222</v>
      </c>
      <c r="G413" s="6" t="s">
        <v>503</v>
      </c>
      <c r="H413" s="4">
        <v>2021</v>
      </c>
      <c r="I413" s="4">
        <v>1</v>
      </c>
      <c r="J413" s="6" t="s">
        <v>493</v>
      </c>
      <c r="K413" s="4">
        <v>3</v>
      </c>
      <c r="L413" s="6" t="s">
        <v>504</v>
      </c>
      <c r="M413" s="6" t="s">
        <v>505</v>
      </c>
      <c r="N413" s="6" t="s">
        <v>496</v>
      </c>
      <c r="O413" s="4">
        <v>3</v>
      </c>
      <c r="P413" s="6" t="s">
        <v>497</v>
      </c>
      <c r="Q413" s="4">
        <v>9</v>
      </c>
      <c r="R413" s="6" t="s">
        <v>506</v>
      </c>
      <c r="S413" s="4" t="b">
        <v>0</v>
      </c>
      <c r="T413" s="60">
        <v>92</v>
      </c>
      <c r="U413" s="60">
        <v>71</v>
      </c>
      <c r="V413" s="38">
        <v>0.77200000000000002</v>
      </c>
      <c r="W413" s="35">
        <v>0</v>
      </c>
      <c r="X413" s="42">
        <f>VLOOKUP(VW_PREMIO_IV[[#This Row],[TIPO]],$AL$5:$AM$16,2,0)</f>
        <v>12</v>
      </c>
      <c r="Y413" s="35" t="str">
        <f>IF(VW_PREMIO_IV[[#This Row],[EQUIPE]]="Gerentes",VLOOKUP(VW_PREMIO_IV[[#This Row],[COBERTURA]],VALORES_IV_GER[],VW_PREMIO_IV[[#This Row],[Col Valor]],1),"")</f>
        <v/>
      </c>
      <c r="Z413" s="35" t="str">
        <f>IF(VW_PREMIO_IV[[#This Row],[EQUIPE]]="Especialidade (ESP)",VLOOKUP(VW_PREMIO_IV[[#This Row],[COBERTURA]],VALORES_IV_ESP[],VW_PREMIO_IV[[#This Row],[Col Valor]],1),"")</f>
        <v/>
      </c>
      <c r="AA413" s="35">
        <f>IF(VW_PREMIO_IV[[#This Row],[EQUIPE]]="Hospitalar (HSP)",VLOOKUP(VW_PREMIO_IV[[#This Row],[COBERTURA]],VALORES_IV_HSP[],VW_PREMIO_IV[[#This Row],[Col Valor]],1),"")</f>
        <v>0</v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0</v>
      </c>
    </row>
    <row r="414" spans="1:29" hidden="1" x14ac:dyDescent="0.25">
      <c r="A414" s="6" t="s">
        <v>401</v>
      </c>
      <c r="B414" s="6" t="s">
        <v>202</v>
      </c>
      <c r="C414" s="6" t="s">
        <v>18</v>
      </c>
      <c r="D414" s="6" t="s">
        <v>240</v>
      </c>
      <c r="E414" s="4">
        <v>20</v>
      </c>
      <c r="F414" s="6" t="s">
        <v>222</v>
      </c>
      <c r="G414" s="6" t="s">
        <v>492</v>
      </c>
      <c r="H414" s="4">
        <v>2021</v>
      </c>
      <c r="I414" s="4">
        <v>1</v>
      </c>
      <c r="J414" s="6" t="s">
        <v>493</v>
      </c>
      <c r="K414" s="4">
        <v>1</v>
      </c>
      <c r="L414" s="6" t="s">
        <v>494</v>
      </c>
      <c r="M414" s="6" t="s">
        <v>495</v>
      </c>
      <c r="N414" s="6" t="s">
        <v>496</v>
      </c>
      <c r="O414" s="4">
        <v>3</v>
      </c>
      <c r="P414" s="6" t="s">
        <v>497</v>
      </c>
      <c r="Q414" s="4">
        <v>7</v>
      </c>
      <c r="R414" s="6" t="s">
        <v>498</v>
      </c>
      <c r="S414" s="4" t="b">
        <v>0</v>
      </c>
      <c r="T414" s="60">
        <v>60</v>
      </c>
      <c r="U414" s="60">
        <v>61</v>
      </c>
      <c r="V414" s="38">
        <v>1.0169999999999999</v>
      </c>
      <c r="W414" s="35">
        <v>376.08</v>
      </c>
      <c r="X414" s="42">
        <f>VLOOKUP(VW_PREMIO_IV[[#This Row],[TIPO]],$AL$5:$AM$16,2,0)</f>
        <v>12</v>
      </c>
      <c r="Y414" s="35" t="str">
        <f>IF(VW_PREMIO_IV[[#This Row],[EQUIPE]]="Gerentes",VLOOKUP(VW_PREMIO_IV[[#This Row],[COBERTURA]],VALORES_IV_GER[],VW_PREMIO_IV[[#This Row],[Col Valor]],1),"")</f>
        <v/>
      </c>
      <c r="Z414" s="35" t="str">
        <f>IF(VW_PREMIO_IV[[#This Row],[EQUIPE]]="Especialidade (ESP)",VLOOKUP(VW_PREMIO_IV[[#This Row],[COBERTURA]],VALORES_IV_ESP[],VW_PREMIO_IV[[#This Row],[Col Valor]],1),"")</f>
        <v/>
      </c>
      <c r="AA414" s="35">
        <f>IF(VW_PREMIO_IV[[#This Row],[EQUIPE]]="Hospitalar (HSP)",VLOOKUP(VW_PREMIO_IV[[#This Row],[COBERTURA]],VALORES_IV_HSP[],VW_PREMIO_IV[[#This Row],[Col Valor]],1),"")</f>
        <v>376.08229999999998</v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-2.299999999991087E-3</v>
      </c>
    </row>
    <row r="415" spans="1:29" hidden="1" x14ac:dyDescent="0.25">
      <c r="A415" s="6" t="s">
        <v>401</v>
      </c>
      <c r="B415" s="6" t="s">
        <v>202</v>
      </c>
      <c r="C415" s="6" t="s">
        <v>18</v>
      </c>
      <c r="D415" s="6" t="s">
        <v>240</v>
      </c>
      <c r="E415" s="4">
        <v>20</v>
      </c>
      <c r="F415" s="6" t="s">
        <v>222</v>
      </c>
      <c r="G415" s="6" t="s">
        <v>499</v>
      </c>
      <c r="H415" s="4">
        <v>2021</v>
      </c>
      <c r="I415" s="4">
        <v>1</v>
      </c>
      <c r="J415" s="6" t="s">
        <v>493</v>
      </c>
      <c r="K415" s="4">
        <v>2</v>
      </c>
      <c r="L415" s="6" t="s">
        <v>500</v>
      </c>
      <c r="M415" s="6" t="s">
        <v>501</v>
      </c>
      <c r="N415" s="6" t="s">
        <v>496</v>
      </c>
      <c r="O415" s="4">
        <v>3</v>
      </c>
      <c r="P415" s="6" t="s">
        <v>497</v>
      </c>
      <c r="Q415" s="4">
        <v>8</v>
      </c>
      <c r="R415" s="6" t="s">
        <v>502</v>
      </c>
      <c r="S415" s="4" t="b">
        <v>0</v>
      </c>
      <c r="T415" s="60">
        <v>68</v>
      </c>
      <c r="U415" s="60">
        <v>72</v>
      </c>
      <c r="V415" s="38">
        <v>1.0589999999999999</v>
      </c>
      <c r="W415" s="35">
        <v>376.08</v>
      </c>
      <c r="X415" s="42">
        <f>VLOOKUP(VW_PREMIO_IV[[#This Row],[TIPO]],$AL$5:$AM$16,2,0)</f>
        <v>12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>
        <f>IF(VW_PREMIO_IV[[#This Row],[EQUIPE]]="Hospitalar (HSP)",VLOOKUP(VW_PREMIO_IV[[#This Row],[COBERTURA]],VALORES_IV_HSP[],VW_PREMIO_IV[[#This Row],[Col Valor]],1),"")</f>
        <v>376.08229999999998</v>
      </c>
      <c r="AB415" s="35" t="str">
        <f>IF(VW_PREMIO_IV[[#This Row],[EQUIPE]]="Misto (EMH)",VLOOKUP(VW_PREMIO_IV[[#This Row],[COBERTURA]],VALORES_IV_EMH[],VW_PREMIO_IV[[#This Row],[Col Valor]],1),"")</f>
        <v/>
      </c>
      <c r="AC415" s="35">
        <f>VW_PREMIO_IV[[#This Row],[PREMIO]]-SUM(VW_PREMIO_IV[[#This Row],[Check Gerente]:[Check EMH]])</f>
        <v>-2.299999999991087E-3</v>
      </c>
    </row>
    <row r="416" spans="1:29" hidden="1" x14ac:dyDescent="0.25">
      <c r="A416" s="6" t="s">
        <v>401</v>
      </c>
      <c r="B416" s="6" t="s">
        <v>202</v>
      </c>
      <c r="C416" s="6" t="s">
        <v>18</v>
      </c>
      <c r="D416" s="6" t="s">
        <v>240</v>
      </c>
      <c r="E416" s="4">
        <v>20</v>
      </c>
      <c r="F416" s="6" t="s">
        <v>222</v>
      </c>
      <c r="G416" s="6" t="s">
        <v>503</v>
      </c>
      <c r="H416" s="4">
        <v>2021</v>
      </c>
      <c r="I416" s="4">
        <v>1</v>
      </c>
      <c r="J416" s="6" t="s">
        <v>493</v>
      </c>
      <c r="K416" s="4">
        <v>3</v>
      </c>
      <c r="L416" s="6" t="s">
        <v>504</v>
      </c>
      <c r="M416" s="6" t="s">
        <v>505</v>
      </c>
      <c r="N416" s="6" t="s">
        <v>496</v>
      </c>
      <c r="O416" s="4">
        <v>3</v>
      </c>
      <c r="P416" s="6" t="s">
        <v>497</v>
      </c>
      <c r="Q416" s="4">
        <v>9</v>
      </c>
      <c r="R416" s="6" t="s">
        <v>506</v>
      </c>
      <c r="S416" s="4" t="b">
        <v>0</v>
      </c>
      <c r="T416" s="60">
        <v>88</v>
      </c>
      <c r="U416" s="60">
        <v>92</v>
      </c>
      <c r="V416" s="38">
        <v>1.0449999999999999</v>
      </c>
      <c r="W416" s="35">
        <v>376.08</v>
      </c>
      <c r="X416" s="42">
        <f>VLOOKUP(VW_PREMIO_IV[[#This Row],[TIPO]],$AL$5:$AM$16,2,0)</f>
        <v>12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>
        <f>IF(VW_PREMIO_IV[[#This Row],[EQUIPE]]="Hospitalar (HSP)",VLOOKUP(VW_PREMIO_IV[[#This Row],[COBERTURA]],VALORES_IV_HSP[],VW_PREMIO_IV[[#This Row],[Col Valor]],1),"")</f>
        <v>376.08229999999998</v>
      </c>
      <c r="AB416" s="35" t="str">
        <f>IF(VW_PREMIO_IV[[#This Row],[EQUIPE]]="Misto (EMH)",VLOOKUP(VW_PREMIO_IV[[#This Row],[COBERTURA]],VALORES_IV_EMH[],VW_PREMIO_IV[[#This Row],[Col Valor]],1),"")</f>
        <v/>
      </c>
      <c r="AC416" s="35">
        <f>VW_PREMIO_IV[[#This Row],[PREMIO]]-SUM(VW_PREMIO_IV[[#This Row],[Check Gerente]:[Check EMH]])</f>
        <v>-2.299999999991087E-3</v>
      </c>
    </row>
    <row r="417" spans="1:29" hidden="1" x14ac:dyDescent="0.25">
      <c r="A417" s="6" t="s">
        <v>401</v>
      </c>
      <c r="B417" s="6" t="s">
        <v>202</v>
      </c>
      <c r="C417" s="6" t="s">
        <v>19</v>
      </c>
      <c r="D417" s="6" t="s">
        <v>241</v>
      </c>
      <c r="E417" s="4">
        <v>20</v>
      </c>
      <c r="F417" s="6" t="s">
        <v>222</v>
      </c>
      <c r="G417" s="6" t="s">
        <v>492</v>
      </c>
      <c r="H417" s="4">
        <v>2021</v>
      </c>
      <c r="I417" s="4">
        <v>1</v>
      </c>
      <c r="J417" s="6" t="s">
        <v>493</v>
      </c>
      <c r="K417" s="4">
        <v>1</v>
      </c>
      <c r="L417" s="6" t="s">
        <v>494</v>
      </c>
      <c r="M417" s="6" t="s">
        <v>495</v>
      </c>
      <c r="N417" s="6" t="s">
        <v>496</v>
      </c>
      <c r="O417" s="4">
        <v>3</v>
      </c>
      <c r="P417" s="6" t="s">
        <v>497</v>
      </c>
      <c r="Q417" s="4">
        <v>7</v>
      </c>
      <c r="R417" s="6" t="s">
        <v>498</v>
      </c>
      <c r="S417" s="4" t="b">
        <v>0</v>
      </c>
      <c r="T417" s="60">
        <v>60</v>
      </c>
      <c r="U417" s="60">
        <v>60</v>
      </c>
      <c r="V417" s="38">
        <v>1</v>
      </c>
      <c r="W417" s="35">
        <v>376.08</v>
      </c>
      <c r="X417" s="42">
        <f>VLOOKUP(VW_PREMIO_IV[[#This Row],[TIPO]],$AL$5:$AM$16,2,0)</f>
        <v>12</v>
      </c>
      <c r="Y417" s="35" t="str">
        <f>IF(VW_PREMIO_IV[[#This Row],[EQUIPE]]="Gerentes",VLOOKUP(VW_PREMIO_IV[[#This Row],[COBERTURA]],VALORES_IV_GER[],VW_PREMIO_IV[[#This Row],[Col Valor]],1),"")</f>
        <v/>
      </c>
      <c r="Z417" s="35" t="str">
        <f>IF(VW_PREMIO_IV[[#This Row],[EQUIPE]]="Especialidade (ESP)",VLOOKUP(VW_PREMIO_IV[[#This Row],[COBERTURA]],VALORES_IV_ESP[],VW_PREMIO_IV[[#This Row],[Col Valor]],1),"")</f>
        <v/>
      </c>
      <c r="AA417" s="35">
        <f>IF(VW_PREMIO_IV[[#This Row],[EQUIPE]]="Hospitalar (HSP)",VLOOKUP(VW_PREMIO_IV[[#This Row],[COBERTURA]],VALORES_IV_HSP[],VW_PREMIO_IV[[#This Row],[Col Valor]],1),"")</f>
        <v>376.08229999999998</v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-2.299999999991087E-3</v>
      </c>
    </row>
    <row r="418" spans="1:29" hidden="1" x14ac:dyDescent="0.25">
      <c r="A418" s="6" t="s">
        <v>401</v>
      </c>
      <c r="B418" s="6" t="s">
        <v>202</v>
      </c>
      <c r="C418" s="6" t="s">
        <v>19</v>
      </c>
      <c r="D418" s="6" t="s">
        <v>241</v>
      </c>
      <c r="E418" s="4">
        <v>20</v>
      </c>
      <c r="F418" s="6" t="s">
        <v>222</v>
      </c>
      <c r="G418" s="6" t="s">
        <v>499</v>
      </c>
      <c r="H418" s="4">
        <v>2021</v>
      </c>
      <c r="I418" s="4">
        <v>1</v>
      </c>
      <c r="J418" s="6" t="s">
        <v>493</v>
      </c>
      <c r="K418" s="4">
        <v>2</v>
      </c>
      <c r="L418" s="6" t="s">
        <v>500</v>
      </c>
      <c r="M418" s="6" t="s">
        <v>501</v>
      </c>
      <c r="N418" s="6" t="s">
        <v>496</v>
      </c>
      <c r="O418" s="4">
        <v>3</v>
      </c>
      <c r="P418" s="6" t="s">
        <v>497</v>
      </c>
      <c r="Q418" s="4">
        <v>8</v>
      </c>
      <c r="R418" s="6" t="s">
        <v>502</v>
      </c>
      <c r="S418" s="4" t="b">
        <v>0</v>
      </c>
      <c r="T418" s="60">
        <v>68</v>
      </c>
      <c r="U418" s="60">
        <v>72</v>
      </c>
      <c r="V418" s="38">
        <v>1.0589999999999999</v>
      </c>
      <c r="W418" s="35">
        <v>376.08</v>
      </c>
      <c r="X418" s="42">
        <f>VLOOKUP(VW_PREMIO_IV[[#This Row],[TIPO]],$AL$5:$AM$16,2,0)</f>
        <v>12</v>
      </c>
      <c r="Y418" s="35" t="str">
        <f>IF(VW_PREMIO_IV[[#This Row],[EQUIPE]]="Gerentes",VLOOKUP(VW_PREMIO_IV[[#This Row],[COBERTURA]],VALORES_IV_GER[],VW_PREMIO_IV[[#This Row],[Col Valor]],1),"")</f>
        <v/>
      </c>
      <c r="Z418" s="35" t="str">
        <f>IF(VW_PREMIO_IV[[#This Row],[EQUIPE]]="Especialidade (ESP)",VLOOKUP(VW_PREMIO_IV[[#This Row],[COBERTURA]],VALORES_IV_ESP[],VW_PREMIO_IV[[#This Row],[Col Valor]],1),"")</f>
        <v/>
      </c>
      <c r="AA418" s="35">
        <f>IF(VW_PREMIO_IV[[#This Row],[EQUIPE]]="Hospitalar (HSP)",VLOOKUP(VW_PREMIO_IV[[#This Row],[COBERTURA]],VALORES_IV_HSP[],VW_PREMIO_IV[[#This Row],[Col Valor]],1),"")</f>
        <v>376.08229999999998</v>
      </c>
      <c r="AB418" s="35" t="str">
        <f>IF(VW_PREMIO_IV[[#This Row],[EQUIPE]]="Misto (EMH)",VLOOKUP(VW_PREMIO_IV[[#This Row],[COBERTURA]],VALORES_IV_EMH[],VW_PREMIO_IV[[#This Row],[Col Valor]],1),"")</f>
        <v/>
      </c>
      <c r="AC418" s="35">
        <f>VW_PREMIO_IV[[#This Row],[PREMIO]]-SUM(VW_PREMIO_IV[[#This Row],[Check Gerente]:[Check EMH]])</f>
        <v>-2.299999999991087E-3</v>
      </c>
    </row>
    <row r="419" spans="1:29" hidden="1" x14ac:dyDescent="0.25">
      <c r="A419" s="6" t="s">
        <v>401</v>
      </c>
      <c r="B419" s="6" t="s">
        <v>202</v>
      </c>
      <c r="C419" s="6" t="s">
        <v>19</v>
      </c>
      <c r="D419" s="6" t="s">
        <v>241</v>
      </c>
      <c r="E419" s="4">
        <v>20</v>
      </c>
      <c r="F419" s="6" t="s">
        <v>222</v>
      </c>
      <c r="G419" s="6" t="s">
        <v>503</v>
      </c>
      <c r="H419" s="4">
        <v>2021</v>
      </c>
      <c r="I419" s="4">
        <v>1</v>
      </c>
      <c r="J419" s="6" t="s">
        <v>493</v>
      </c>
      <c r="K419" s="4">
        <v>3</v>
      </c>
      <c r="L419" s="6" t="s">
        <v>504</v>
      </c>
      <c r="M419" s="6" t="s">
        <v>505</v>
      </c>
      <c r="N419" s="6" t="s">
        <v>496</v>
      </c>
      <c r="O419" s="4">
        <v>3</v>
      </c>
      <c r="P419" s="6" t="s">
        <v>497</v>
      </c>
      <c r="Q419" s="4">
        <v>9</v>
      </c>
      <c r="R419" s="6" t="s">
        <v>506</v>
      </c>
      <c r="S419" s="4" t="b">
        <v>0</v>
      </c>
      <c r="T419" s="60">
        <v>92</v>
      </c>
      <c r="U419" s="60">
        <v>91</v>
      </c>
      <c r="V419" s="38">
        <v>0.98899999999999999</v>
      </c>
      <c r="W419" s="35">
        <v>278.95999999999998</v>
      </c>
      <c r="X419" s="42">
        <f>VLOOKUP(VW_PREMIO_IV[[#This Row],[TIPO]],$AL$5:$AM$16,2,0)</f>
        <v>12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278.95909999999998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9.0000000000145519E-4</v>
      </c>
    </row>
    <row r="420" spans="1:29" hidden="1" x14ac:dyDescent="0.25">
      <c r="A420" s="6" t="s">
        <v>401</v>
      </c>
      <c r="B420" s="6" t="s">
        <v>202</v>
      </c>
      <c r="C420" s="6" t="s">
        <v>20</v>
      </c>
      <c r="D420" s="6" t="s">
        <v>242</v>
      </c>
      <c r="E420" s="4">
        <v>20</v>
      </c>
      <c r="F420" s="6" t="s">
        <v>222</v>
      </c>
      <c r="G420" s="6" t="s">
        <v>492</v>
      </c>
      <c r="H420" s="4">
        <v>2021</v>
      </c>
      <c r="I420" s="4">
        <v>1</v>
      </c>
      <c r="J420" s="6" t="s">
        <v>493</v>
      </c>
      <c r="K420" s="4">
        <v>1</v>
      </c>
      <c r="L420" s="6" t="s">
        <v>494</v>
      </c>
      <c r="M420" s="6" t="s">
        <v>495</v>
      </c>
      <c r="N420" s="6" t="s">
        <v>496</v>
      </c>
      <c r="O420" s="4">
        <v>3</v>
      </c>
      <c r="P420" s="6" t="s">
        <v>497</v>
      </c>
      <c r="Q420" s="4">
        <v>7</v>
      </c>
      <c r="R420" s="6" t="s">
        <v>498</v>
      </c>
      <c r="S420" s="4" t="b">
        <v>0</v>
      </c>
      <c r="T420" s="60">
        <v>40</v>
      </c>
      <c r="U420" s="60">
        <v>40</v>
      </c>
      <c r="V420" s="38">
        <v>1</v>
      </c>
      <c r="W420" s="35">
        <v>376.08</v>
      </c>
      <c r="X420" s="42">
        <f>VLOOKUP(VW_PREMIO_IV[[#This Row],[TIPO]],$AL$5:$AM$16,2,0)</f>
        <v>12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376.08229999999998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-2.299999999991087E-3</v>
      </c>
    </row>
    <row r="421" spans="1:29" hidden="1" x14ac:dyDescent="0.25">
      <c r="A421" s="6" t="s">
        <v>401</v>
      </c>
      <c r="B421" s="6" t="s">
        <v>202</v>
      </c>
      <c r="C421" s="6" t="s">
        <v>20</v>
      </c>
      <c r="D421" s="6" t="s">
        <v>242</v>
      </c>
      <c r="E421" s="4">
        <v>20</v>
      </c>
      <c r="F421" s="6" t="s">
        <v>222</v>
      </c>
      <c r="G421" s="6" t="s">
        <v>499</v>
      </c>
      <c r="H421" s="4">
        <v>2021</v>
      </c>
      <c r="I421" s="4">
        <v>1</v>
      </c>
      <c r="J421" s="6" t="s">
        <v>493</v>
      </c>
      <c r="K421" s="4">
        <v>2</v>
      </c>
      <c r="L421" s="6" t="s">
        <v>500</v>
      </c>
      <c r="M421" s="6" t="s">
        <v>501</v>
      </c>
      <c r="N421" s="6" t="s">
        <v>496</v>
      </c>
      <c r="O421" s="4">
        <v>3</v>
      </c>
      <c r="P421" s="6" t="s">
        <v>497</v>
      </c>
      <c r="Q421" s="4">
        <v>8</v>
      </c>
      <c r="R421" s="6" t="s">
        <v>502</v>
      </c>
      <c r="S421" s="4" t="b">
        <v>0</v>
      </c>
      <c r="T421" s="60">
        <v>68</v>
      </c>
      <c r="U421" s="60">
        <v>81</v>
      </c>
      <c r="V421" s="38">
        <v>1.1910000000000001</v>
      </c>
      <c r="W421" s="35">
        <v>376.08</v>
      </c>
      <c r="X421" s="42">
        <f>VLOOKUP(VW_PREMIO_IV[[#This Row],[TIPO]],$AL$5:$AM$16,2,0)</f>
        <v>12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>
        <f>IF(VW_PREMIO_IV[[#This Row],[EQUIPE]]="Hospitalar (HSP)",VLOOKUP(VW_PREMIO_IV[[#This Row],[COBERTURA]],VALORES_IV_HSP[],VW_PREMIO_IV[[#This Row],[Col Valor]],1),"")</f>
        <v>376.08229999999998</v>
      </c>
      <c r="AB421" s="35" t="str">
        <f>IF(VW_PREMIO_IV[[#This Row],[EQUIPE]]="Misto (EMH)",VLOOKUP(VW_PREMIO_IV[[#This Row],[COBERTURA]],VALORES_IV_EMH[],VW_PREMIO_IV[[#This Row],[Col Valor]],1),"")</f>
        <v/>
      </c>
      <c r="AC421" s="35">
        <f>VW_PREMIO_IV[[#This Row],[PREMIO]]-SUM(VW_PREMIO_IV[[#This Row],[Check Gerente]:[Check EMH]])</f>
        <v>-2.299999999991087E-3</v>
      </c>
    </row>
    <row r="422" spans="1:29" hidden="1" x14ac:dyDescent="0.25">
      <c r="A422" s="6" t="s">
        <v>401</v>
      </c>
      <c r="B422" s="6" t="s">
        <v>202</v>
      </c>
      <c r="C422" s="6" t="s">
        <v>20</v>
      </c>
      <c r="D422" s="6" t="s">
        <v>242</v>
      </c>
      <c r="E422" s="4">
        <v>20</v>
      </c>
      <c r="F422" s="6" t="s">
        <v>222</v>
      </c>
      <c r="G422" s="6" t="s">
        <v>503</v>
      </c>
      <c r="H422" s="4">
        <v>2021</v>
      </c>
      <c r="I422" s="4">
        <v>1</v>
      </c>
      <c r="J422" s="6" t="s">
        <v>493</v>
      </c>
      <c r="K422" s="4">
        <v>3</v>
      </c>
      <c r="L422" s="6" t="s">
        <v>504</v>
      </c>
      <c r="M422" s="6" t="s">
        <v>505</v>
      </c>
      <c r="N422" s="6" t="s">
        <v>496</v>
      </c>
      <c r="O422" s="4">
        <v>3</v>
      </c>
      <c r="P422" s="6" t="s">
        <v>497</v>
      </c>
      <c r="Q422" s="4">
        <v>9</v>
      </c>
      <c r="R422" s="6" t="s">
        <v>506</v>
      </c>
      <c r="S422" s="4" t="b">
        <v>0</v>
      </c>
      <c r="T422" s="60">
        <v>92</v>
      </c>
      <c r="U422" s="60">
        <v>92</v>
      </c>
      <c r="V422" s="38">
        <v>1</v>
      </c>
      <c r="W422" s="35">
        <v>376.08</v>
      </c>
      <c r="X422" s="42">
        <f>VLOOKUP(VW_PREMIO_IV[[#This Row],[TIPO]],$AL$5:$AM$16,2,0)</f>
        <v>12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>
        <f>IF(VW_PREMIO_IV[[#This Row],[EQUIPE]]="Hospitalar (HSP)",VLOOKUP(VW_PREMIO_IV[[#This Row],[COBERTURA]],VALORES_IV_HSP[],VW_PREMIO_IV[[#This Row],[Col Valor]],1),"")</f>
        <v>376.08229999999998</v>
      </c>
      <c r="AB422" s="35" t="str">
        <f>IF(VW_PREMIO_IV[[#This Row],[EQUIPE]]="Misto (EMH)",VLOOKUP(VW_PREMIO_IV[[#This Row],[COBERTURA]],VALORES_IV_EMH[],VW_PREMIO_IV[[#This Row],[Col Valor]],1),"")</f>
        <v/>
      </c>
      <c r="AC422" s="35">
        <f>VW_PREMIO_IV[[#This Row],[PREMIO]]-SUM(VW_PREMIO_IV[[#This Row],[Check Gerente]:[Check EMH]])</f>
        <v>-2.299999999991087E-3</v>
      </c>
    </row>
    <row r="423" spans="1:29" hidden="1" x14ac:dyDescent="0.25">
      <c r="A423" s="6" t="s">
        <v>401</v>
      </c>
      <c r="B423" s="6" t="s">
        <v>202</v>
      </c>
      <c r="C423" s="6" t="s">
        <v>21</v>
      </c>
      <c r="D423" s="6" t="s">
        <v>245</v>
      </c>
      <c r="E423" s="4">
        <v>20</v>
      </c>
      <c r="F423" s="6" t="s">
        <v>222</v>
      </c>
      <c r="G423" s="6" t="s">
        <v>492</v>
      </c>
      <c r="H423" s="4">
        <v>2021</v>
      </c>
      <c r="I423" s="4">
        <v>1</v>
      </c>
      <c r="J423" s="6" t="s">
        <v>493</v>
      </c>
      <c r="K423" s="4">
        <v>1</v>
      </c>
      <c r="L423" s="6" t="s">
        <v>494</v>
      </c>
      <c r="M423" s="6" t="s">
        <v>495</v>
      </c>
      <c r="N423" s="6" t="s">
        <v>496</v>
      </c>
      <c r="O423" s="4">
        <v>3</v>
      </c>
      <c r="P423" s="6" t="s">
        <v>497</v>
      </c>
      <c r="Q423" s="4">
        <v>7</v>
      </c>
      <c r="R423" s="6" t="s">
        <v>498</v>
      </c>
      <c r="S423" s="4" t="b">
        <v>0</v>
      </c>
      <c r="T423" s="60">
        <v>56</v>
      </c>
      <c r="U423" s="60">
        <v>62</v>
      </c>
      <c r="V423" s="38">
        <v>1.107</v>
      </c>
      <c r="W423" s="35">
        <v>376.08</v>
      </c>
      <c r="X423" s="42">
        <f>VLOOKUP(VW_PREMIO_IV[[#This Row],[TIPO]],$AL$5:$AM$16,2,0)</f>
        <v>12</v>
      </c>
      <c r="Y423" s="35" t="str">
        <f>IF(VW_PREMIO_IV[[#This Row],[EQUIPE]]="Gerentes",VLOOKUP(VW_PREMIO_IV[[#This Row],[COBERTURA]],VALORES_IV_GER[],VW_PREMIO_IV[[#This Row],[Col Valor]],1),"")</f>
        <v/>
      </c>
      <c r="Z423" s="35" t="str">
        <f>IF(VW_PREMIO_IV[[#This Row],[EQUIPE]]="Especialidade (ESP)",VLOOKUP(VW_PREMIO_IV[[#This Row],[COBERTURA]],VALORES_IV_ESP[],VW_PREMIO_IV[[#This Row],[Col Valor]],1),"")</f>
        <v/>
      </c>
      <c r="AA423" s="35">
        <f>IF(VW_PREMIO_IV[[#This Row],[EQUIPE]]="Hospitalar (HSP)",VLOOKUP(VW_PREMIO_IV[[#This Row],[COBERTURA]],VALORES_IV_HSP[],VW_PREMIO_IV[[#This Row],[Col Valor]],1),"")</f>
        <v>376.08229999999998</v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-2.299999999991087E-3</v>
      </c>
    </row>
    <row r="424" spans="1:29" hidden="1" x14ac:dyDescent="0.25">
      <c r="A424" s="6" t="s">
        <v>401</v>
      </c>
      <c r="B424" s="6" t="s">
        <v>202</v>
      </c>
      <c r="C424" s="6" t="s">
        <v>21</v>
      </c>
      <c r="D424" s="6" t="s">
        <v>245</v>
      </c>
      <c r="E424" s="4">
        <v>20</v>
      </c>
      <c r="F424" s="6" t="s">
        <v>222</v>
      </c>
      <c r="G424" s="6" t="s">
        <v>499</v>
      </c>
      <c r="H424" s="4">
        <v>2021</v>
      </c>
      <c r="I424" s="4">
        <v>1</v>
      </c>
      <c r="J424" s="6" t="s">
        <v>493</v>
      </c>
      <c r="K424" s="4">
        <v>2</v>
      </c>
      <c r="L424" s="6" t="s">
        <v>500</v>
      </c>
      <c r="M424" s="6" t="s">
        <v>501</v>
      </c>
      <c r="N424" s="6" t="s">
        <v>496</v>
      </c>
      <c r="O424" s="4">
        <v>3</v>
      </c>
      <c r="P424" s="6" t="s">
        <v>497</v>
      </c>
      <c r="Q424" s="4">
        <v>8</v>
      </c>
      <c r="R424" s="6" t="s">
        <v>502</v>
      </c>
      <c r="S424" s="4" t="b">
        <v>0</v>
      </c>
      <c r="T424" s="60">
        <v>68</v>
      </c>
      <c r="U424" s="60">
        <v>74</v>
      </c>
      <c r="V424" s="38">
        <v>1.0880000000000001</v>
      </c>
      <c r="W424" s="35">
        <v>376.08</v>
      </c>
      <c r="X424" s="42">
        <f>VLOOKUP(VW_PREMIO_IV[[#This Row],[TIPO]],$AL$5:$AM$16,2,0)</f>
        <v>12</v>
      </c>
      <c r="Y424" s="35" t="str">
        <f>IF(VW_PREMIO_IV[[#This Row],[EQUIPE]]="Gerentes",VLOOKUP(VW_PREMIO_IV[[#This Row],[COBERTURA]],VALORES_IV_GER[],VW_PREMIO_IV[[#This Row],[Col Valor]],1),"")</f>
        <v/>
      </c>
      <c r="Z424" s="35" t="str">
        <f>IF(VW_PREMIO_IV[[#This Row],[EQUIPE]]="Especialidade (ESP)",VLOOKUP(VW_PREMIO_IV[[#This Row],[COBERTURA]],VALORES_IV_ESP[],VW_PREMIO_IV[[#This Row],[Col Valor]],1),"")</f>
        <v/>
      </c>
      <c r="AA424" s="35">
        <f>IF(VW_PREMIO_IV[[#This Row],[EQUIPE]]="Hospitalar (HSP)",VLOOKUP(VW_PREMIO_IV[[#This Row],[COBERTURA]],VALORES_IV_HSP[],VW_PREMIO_IV[[#This Row],[Col Valor]],1),"")</f>
        <v>376.08229999999998</v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-2.299999999991087E-3</v>
      </c>
    </row>
    <row r="425" spans="1:29" hidden="1" x14ac:dyDescent="0.25">
      <c r="A425" s="6" t="s">
        <v>401</v>
      </c>
      <c r="B425" s="6" t="s">
        <v>202</v>
      </c>
      <c r="C425" s="6" t="s">
        <v>21</v>
      </c>
      <c r="D425" s="6" t="s">
        <v>245</v>
      </c>
      <c r="E425" s="4">
        <v>20</v>
      </c>
      <c r="F425" s="6" t="s">
        <v>222</v>
      </c>
      <c r="G425" s="6" t="s">
        <v>503</v>
      </c>
      <c r="H425" s="4">
        <v>2021</v>
      </c>
      <c r="I425" s="4">
        <v>1</v>
      </c>
      <c r="J425" s="6" t="s">
        <v>493</v>
      </c>
      <c r="K425" s="4">
        <v>3</v>
      </c>
      <c r="L425" s="6" t="s">
        <v>504</v>
      </c>
      <c r="M425" s="6" t="s">
        <v>505</v>
      </c>
      <c r="N425" s="6" t="s">
        <v>496</v>
      </c>
      <c r="O425" s="4">
        <v>3</v>
      </c>
      <c r="P425" s="6" t="s">
        <v>497</v>
      </c>
      <c r="Q425" s="4">
        <v>9</v>
      </c>
      <c r="R425" s="6" t="s">
        <v>506</v>
      </c>
      <c r="S425" s="4" t="b">
        <v>0</v>
      </c>
      <c r="T425" s="60">
        <v>92</v>
      </c>
      <c r="U425" s="60">
        <v>95</v>
      </c>
      <c r="V425" s="38">
        <v>1.0329999999999999</v>
      </c>
      <c r="W425" s="35">
        <v>376.08</v>
      </c>
      <c r="X425" s="42">
        <f>VLOOKUP(VW_PREMIO_IV[[#This Row],[TIPO]],$AL$5:$AM$16,2,0)</f>
        <v>12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376.08229999999998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-2.299999999991087E-3</v>
      </c>
    </row>
    <row r="426" spans="1:29" hidden="1" x14ac:dyDescent="0.25">
      <c r="A426" s="6" t="s">
        <v>401</v>
      </c>
      <c r="B426" s="6" t="s">
        <v>202</v>
      </c>
      <c r="C426" s="6" t="s">
        <v>32</v>
      </c>
      <c r="D426" s="6" t="s">
        <v>246</v>
      </c>
      <c r="E426" s="4">
        <v>10</v>
      </c>
      <c r="F426" s="6" t="s">
        <v>227</v>
      </c>
      <c r="G426" s="6" t="s">
        <v>492</v>
      </c>
      <c r="H426" s="4">
        <v>2021</v>
      </c>
      <c r="I426" s="4">
        <v>1</v>
      </c>
      <c r="J426" s="6" t="s">
        <v>493</v>
      </c>
      <c r="K426" s="4">
        <v>1</v>
      </c>
      <c r="L426" s="6" t="s">
        <v>494</v>
      </c>
      <c r="M426" s="6" t="s">
        <v>495</v>
      </c>
      <c r="N426" s="6" t="s">
        <v>496</v>
      </c>
      <c r="O426" s="4">
        <v>3</v>
      </c>
      <c r="P426" s="6" t="s">
        <v>497</v>
      </c>
      <c r="Q426" s="4">
        <v>7</v>
      </c>
      <c r="R426" s="6" t="s">
        <v>498</v>
      </c>
      <c r="S426" s="4" t="b">
        <v>0</v>
      </c>
      <c r="T426" s="60">
        <v>16</v>
      </c>
      <c r="U426" s="60">
        <v>55</v>
      </c>
      <c r="V426" s="38">
        <v>3.4380000000000002</v>
      </c>
      <c r="W426" s="35">
        <v>376.08</v>
      </c>
      <c r="X426" s="42">
        <f>VLOOKUP(VW_PREMIO_IV[[#This Row],[TIPO]],$AL$5:$AM$16,2,0)</f>
        <v>12</v>
      </c>
      <c r="Y426" s="35" t="str">
        <f>IF(VW_PREMIO_IV[[#This Row],[EQUIPE]]="Gerentes",VLOOKUP(VW_PREMIO_IV[[#This Row],[COBERTURA]],VALORES_IV_GER[],VW_PREMIO_IV[[#This Row],[Col Valor]],1),"")</f>
        <v/>
      </c>
      <c r="Z426" s="35">
        <f>IF(VW_PREMIO_IV[[#This Row],[EQUIPE]]="Especialidade (ESP)",VLOOKUP(VW_PREMIO_IV[[#This Row],[COBERTURA]],VALORES_IV_ESP[],VW_PREMIO_IV[[#This Row],[Col Valor]],1),"")</f>
        <v>376.08229999999998</v>
      </c>
      <c r="AA426" s="35" t="str">
        <f>IF(VW_PREMIO_IV[[#This Row],[EQUIPE]]="Hospitalar (HSP)",VLOOKUP(VW_PREMIO_IV[[#This Row],[COBERTURA]],VALORES_IV_HSP[],VW_PREMIO_IV[[#This Row],[Col Valor]],1),"")</f>
        <v/>
      </c>
      <c r="AB426" s="35" t="str">
        <f>IF(VW_PREMIO_IV[[#This Row],[EQUIPE]]="Misto (EMH)",VLOOKUP(VW_PREMIO_IV[[#This Row],[COBERTURA]],VALORES_IV_EMH[],VW_PREMIO_IV[[#This Row],[Col Valor]],1),"")</f>
        <v/>
      </c>
      <c r="AC426" s="35">
        <f>VW_PREMIO_IV[[#This Row],[PREMIO]]-SUM(VW_PREMIO_IV[[#This Row],[Check Gerente]:[Check EMH]])</f>
        <v>-2.299999999991087E-3</v>
      </c>
    </row>
    <row r="427" spans="1:29" hidden="1" x14ac:dyDescent="0.25">
      <c r="A427" s="6" t="s">
        <v>401</v>
      </c>
      <c r="B427" s="6" t="s">
        <v>202</v>
      </c>
      <c r="C427" s="6" t="s">
        <v>32</v>
      </c>
      <c r="D427" s="6" t="s">
        <v>246</v>
      </c>
      <c r="E427" s="4">
        <v>10</v>
      </c>
      <c r="F427" s="6" t="s">
        <v>227</v>
      </c>
      <c r="G427" s="6" t="s">
        <v>499</v>
      </c>
      <c r="H427" s="4">
        <v>2021</v>
      </c>
      <c r="I427" s="4">
        <v>1</v>
      </c>
      <c r="J427" s="6" t="s">
        <v>493</v>
      </c>
      <c r="K427" s="4">
        <v>2</v>
      </c>
      <c r="L427" s="6" t="s">
        <v>500</v>
      </c>
      <c r="M427" s="6" t="s">
        <v>501</v>
      </c>
      <c r="N427" s="6" t="s">
        <v>496</v>
      </c>
      <c r="O427" s="4">
        <v>3</v>
      </c>
      <c r="P427" s="6" t="s">
        <v>497</v>
      </c>
      <c r="Q427" s="4">
        <v>8</v>
      </c>
      <c r="R427" s="6" t="s">
        <v>502</v>
      </c>
      <c r="S427" s="4" t="b">
        <v>0</v>
      </c>
      <c r="T427" s="60">
        <v>68</v>
      </c>
      <c r="U427" s="60">
        <v>101</v>
      </c>
      <c r="V427" s="38">
        <v>1.4850000000000001</v>
      </c>
      <c r="W427" s="35">
        <v>376.08</v>
      </c>
      <c r="X427" s="42">
        <f>VLOOKUP(VW_PREMIO_IV[[#This Row],[TIPO]],$AL$5:$AM$16,2,0)</f>
        <v>12</v>
      </c>
      <c r="Y427" s="35" t="str">
        <f>IF(VW_PREMIO_IV[[#This Row],[EQUIPE]]="Gerentes",VLOOKUP(VW_PREMIO_IV[[#This Row],[COBERTURA]],VALORES_IV_GER[],VW_PREMIO_IV[[#This Row],[Col Valor]],1),"")</f>
        <v/>
      </c>
      <c r="Z427" s="35">
        <f>IF(VW_PREMIO_IV[[#This Row],[EQUIPE]]="Especialidade (ESP)",VLOOKUP(VW_PREMIO_IV[[#This Row],[COBERTURA]],VALORES_IV_ESP[],VW_PREMIO_IV[[#This Row],[Col Valor]],1),"")</f>
        <v>376.08229999999998</v>
      </c>
      <c r="AA427" s="35" t="str">
        <f>IF(VW_PREMIO_IV[[#This Row],[EQUIPE]]="Hospitalar (HSP)",VLOOKUP(VW_PREMIO_IV[[#This Row],[COBERTURA]],VALORES_IV_HSP[],VW_PREMIO_IV[[#This Row],[Col Valor]],1),"")</f>
        <v/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-2.299999999991087E-3</v>
      </c>
    </row>
    <row r="428" spans="1:29" hidden="1" x14ac:dyDescent="0.25">
      <c r="A428" s="6" t="s">
        <v>401</v>
      </c>
      <c r="B428" s="6" t="s">
        <v>202</v>
      </c>
      <c r="C428" s="6" t="s">
        <v>32</v>
      </c>
      <c r="D428" s="6" t="s">
        <v>246</v>
      </c>
      <c r="E428" s="4">
        <v>10</v>
      </c>
      <c r="F428" s="6" t="s">
        <v>227</v>
      </c>
      <c r="G428" s="6" t="s">
        <v>503</v>
      </c>
      <c r="H428" s="4">
        <v>2021</v>
      </c>
      <c r="I428" s="4">
        <v>1</v>
      </c>
      <c r="J428" s="6" t="s">
        <v>493</v>
      </c>
      <c r="K428" s="4">
        <v>3</v>
      </c>
      <c r="L428" s="6" t="s">
        <v>504</v>
      </c>
      <c r="M428" s="6" t="s">
        <v>505</v>
      </c>
      <c r="N428" s="6" t="s">
        <v>496</v>
      </c>
      <c r="O428" s="4">
        <v>3</v>
      </c>
      <c r="P428" s="6" t="s">
        <v>497</v>
      </c>
      <c r="Q428" s="4">
        <v>9</v>
      </c>
      <c r="R428" s="6" t="s">
        <v>506</v>
      </c>
      <c r="S428" s="4" t="b">
        <v>0</v>
      </c>
      <c r="T428" s="60">
        <v>92</v>
      </c>
      <c r="U428" s="60">
        <v>87</v>
      </c>
      <c r="V428" s="38">
        <v>0.94599999999999995</v>
      </c>
      <c r="W428" s="35">
        <v>266.83</v>
      </c>
      <c r="X428" s="42">
        <f>VLOOKUP(VW_PREMIO_IV[[#This Row],[TIPO]],$AL$5:$AM$16,2,0)</f>
        <v>12</v>
      </c>
      <c r="Y428" s="35" t="str">
        <f>IF(VW_PREMIO_IV[[#This Row],[EQUIPE]]="Gerentes",VLOOKUP(VW_PREMIO_IV[[#This Row],[COBERTURA]],VALORES_IV_GER[],VW_PREMIO_IV[[#This Row],[Col Valor]],1),"")</f>
        <v/>
      </c>
      <c r="Z428" s="35">
        <f>IF(VW_PREMIO_IV[[#This Row],[EQUIPE]]="Especialidade (ESP)",VLOOKUP(VW_PREMIO_IV[[#This Row],[COBERTURA]],VALORES_IV_ESP[],VW_PREMIO_IV[[#This Row],[Col Valor]],1),"")</f>
        <v>266.8304</v>
      </c>
      <c r="AA428" s="35" t="str">
        <f>IF(VW_PREMIO_IV[[#This Row],[EQUIPE]]="Hospitalar (HSP)",VLOOKUP(VW_PREMIO_IV[[#This Row],[COBERTURA]],VALORES_IV_HSP[],VW_PREMIO_IV[[#This Row],[Col Valor]],1),"")</f>
        <v/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-4.0000000001327862E-4</v>
      </c>
    </row>
    <row r="429" spans="1:29" hidden="1" x14ac:dyDescent="0.25">
      <c r="A429" s="6" t="s">
        <v>401</v>
      </c>
      <c r="B429" s="6" t="s">
        <v>202</v>
      </c>
      <c r="C429" s="6" t="s">
        <v>22</v>
      </c>
      <c r="D429" s="6" t="s">
        <v>281</v>
      </c>
      <c r="E429" s="4">
        <v>20</v>
      </c>
      <c r="F429" s="6" t="s">
        <v>222</v>
      </c>
      <c r="G429" s="6" t="s">
        <v>492</v>
      </c>
      <c r="H429" s="4">
        <v>2021</v>
      </c>
      <c r="I429" s="4">
        <v>1</v>
      </c>
      <c r="J429" s="6" t="s">
        <v>493</v>
      </c>
      <c r="K429" s="4">
        <v>1</v>
      </c>
      <c r="L429" s="6" t="s">
        <v>494</v>
      </c>
      <c r="M429" s="6" t="s">
        <v>495</v>
      </c>
      <c r="N429" s="6" t="s">
        <v>496</v>
      </c>
      <c r="O429" s="4">
        <v>3</v>
      </c>
      <c r="P429" s="6" t="s">
        <v>497</v>
      </c>
      <c r="Q429" s="4">
        <v>7</v>
      </c>
      <c r="R429" s="6" t="s">
        <v>498</v>
      </c>
      <c r="S429" s="4" t="b">
        <v>0</v>
      </c>
      <c r="T429" s="60">
        <v>36</v>
      </c>
      <c r="U429" s="60">
        <v>38</v>
      </c>
      <c r="V429" s="38">
        <v>1.056</v>
      </c>
      <c r="W429" s="35">
        <v>376.08</v>
      </c>
      <c r="X429" s="42">
        <f>VLOOKUP(VW_PREMIO_IV[[#This Row],[TIPO]],$AL$5:$AM$16,2,0)</f>
        <v>12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376.08229999999998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-2.299999999991087E-3</v>
      </c>
    </row>
    <row r="430" spans="1:29" hidden="1" x14ac:dyDescent="0.25">
      <c r="A430" s="6" t="s">
        <v>401</v>
      </c>
      <c r="B430" s="6" t="s">
        <v>202</v>
      </c>
      <c r="C430" s="6" t="s">
        <v>22</v>
      </c>
      <c r="D430" s="6" t="s">
        <v>281</v>
      </c>
      <c r="E430" s="4">
        <v>20</v>
      </c>
      <c r="F430" s="6" t="s">
        <v>222</v>
      </c>
      <c r="G430" s="6" t="s">
        <v>499</v>
      </c>
      <c r="H430" s="4">
        <v>2021</v>
      </c>
      <c r="I430" s="4">
        <v>1</v>
      </c>
      <c r="J430" s="6" t="s">
        <v>493</v>
      </c>
      <c r="K430" s="4">
        <v>2</v>
      </c>
      <c r="L430" s="6" t="s">
        <v>500</v>
      </c>
      <c r="M430" s="6" t="s">
        <v>501</v>
      </c>
      <c r="N430" s="6" t="s">
        <v>496</v>
      </c>
      <c r="O430" s="4">
        <v>3</v>
      </c>
      <c r="P430" s="6" t="s">
        <v>497</v>
      </c>
      <c r="Q430" s="4">
        <v>8</v>
      </c>
      <c r="R430" s="6" t="s">
        <v>502</v>
      </c>
      <c r="S430" s="4" t="b">
        <v>0</v>
      </c>
      <c r="T430" s="60">
        <v>68</v>
      </c>
      <c r="U430" s="60">
        <v>76</v>
      </c>
      <c r="V430" s="38">
        <v>1.1180000000000001</v>
      </c>
      <c r="W430" s="35">
        <v>376.08</v>
      </c>
      <c r="X430" s="42">
        <f>VLOOKUP(VW_PREMIO_IV[[#This Row],[TIPO]],$AL$5:$AM$16,2,0)</f>
        <v>12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>
        <f>IF(VW_PREMIO_IV[[#This Row],[EQUIPE]]="Hospitalar (HSP)",VLOOKUP(VW_PREMIO_IV[[#This Row],[COBERTURA]],VALORES_IV_HSP[],VW_PREMIO_IV[[#This Row],[Col Valor]],1),"")</f>
        <v>376.08229999999998</v>
      </c>
      <c r="AB430" s="35" t="str">
        <f>IF(VW_PREMIO_IV[[#This Row],[EQUIPE]]="Misto (EMH)",VLOOKUP(VW_PREMIO_IV[[#This Row],[COBERTURA]],VALORES_IV_EMH[],VW_PREMIO_IV[[#This Row],[Col Valor]],1),"")</f>
        <v/>
      </c>
      <c r="AC430" s="35">
        <f>VW_PREMIO_IV[[#This Row],[PREMIO]]-SUM(VW_PREMIO_IV[[#This Row],[Check Gerente]:[Check EMH]])</f>
        <v>-2.299999999991087E-3</v>
      </c>
    </row>
    <row r="431" spans="1:29" hidden="1" x14ac:dyDescent="0.25">
      <c r="A431" s="6" t="s">
        <v>401</v>
      </c>
      <c r="B431" s="6" t="s">
        <v>202</v>
      </c>
      <c r="C431" s="6" t="s">
        <v>22</v>
      </c>
      <c r="D431" s="6" t="s">
        <v>281</v>
      </c>
      <c r="E431" s="4">
        <v>20</v>
      </c>
      <c r="F431" s="6" t="s">
        <v>222</v>
      </c>
      <c r="G431" s="6" t="s">
        <v>503</v>
      </c>
      <c r="H431" s="4">
        <v>2021</v>
      </c>
      <c r="I431" s="4">
        <v>1</v>
      </c>
      <c r="J431" s="6" t="s">
        <v>493</v>
      </c>
      <c r="K431" s="4">
        <v>3</v>
      </c>
      <c r="L431" s="6" t="s">
        <v>504</v>
      </c>
      <c r="M431" s="6" t="s">
        <v>505</v>
      </c>
      <c r="N431" s="6" t="s">
        <v>496</v>
      </c>
      <c r="O431" s="4">
        <v>3</v>
      </c>
      <c r="P431" s="6" t="s">
        <v>497</v>
      </c>
      <c r="Q431" s="4">
        <v>9</v>
      </c>
      <c r="R431" s="6" t="s">
        <v>506</v>
      </c>
      <c r="S431" s="4" t="b">
        <v>0</v>
      </c>
      <c r="T431" s="60">
        <v>92</v>
      </c>
      <c r="U431" s="60">
        <v>94</v>
      </c>
      <c r="V431" s="38">
        <v>1.022</v>
      </c>
      <c r="W431" s="35">
        <v>376.08</v>
      </c>
      <c r="X431" s="42">
        <f>VLOOKUP(VW_PREMIO_IV[[#This Row],[TIPO]],$AL$5:$AM$16,2,0)</f>
        <v>12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376.08229999999998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-2.299999999991087E-3</v>
      </c>
    </row>
    <row r="432" spans="1:29" hidden="1" x14ac:dyDescent="0.25">
      <c r="A432" s="6" t="s">
        <v>401</v>
      </c>
      <c r="B432" s="6" t="s">
        <v>202</v>
      </c>
      <c r="C432" s="6" t="s">
        <v>23</v>
      </c>
      <c r="D432" s="6" t="s">
        <v>285</v>
      </c>
      <c r="E432" s="4">
        <v>20</v>
      </c>
      <c r="F432" s="6" t="s">
        <v>222</v>
      </c>
      <c r="G432" s="6" t="s">
        <v>492</v>
      </c>
      <c r="H432" s="4">
        <v>2021</v>
      </c>
      <c r="I432" s="4">
        <v>1</v>
      </c>
      <c r="J432" s="6" t="s">
        <v>493</v>
      </c>
      <c r="K432" s="4">
        <v>1</v>
      </c>
      <c r="L432" s="6" t="s">
        <v>494</v>
      </c>
      <c r="M432" s="6" t="s">
        <v>495</v>
      </c>
      <c r="N432" s="6" t="s">
        <v>496</v>
      </c>
      <c r="O432" s="4">
        <v>3</v>
      </c>
      <c r="P432" s="6" t="s">
        <v>497</v>
      </c>
      <c r="Q432" s="4">
        <v>7</v>
      </c>
      <c r="R432" s="6" t="s">
        <v>498</v>
      </c>
      <c r="S432" s="4" t="b">
        <v>0</v>
      </c>
      <c r="T432" s="60">
        <v>64</v>
      </c>
      <c r="U432" s="60">
        <v>67</v>
      </c>
      <c r="V432" s="38">
        <v>1.0469999999999999</v>
      </c>
      <c r="W432" s="35">
        <v>376.08</v>
      </c>
      <c r="X432" s="42">
        <f>VLOOKUP(VW_PREMIO_IV[[#This Row],[TIPO]],$AL$5:$AM$16,2,0)</f>
        <v>12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>
        <f>IF(VW_PREMIO_IV[[#This Row],[EQUIPE]]="Hospitalar (HSP)",VLOOKUP(VW_PREMIO_IV[[#This Row],[COBERTURA]],VALORES_IV_HSP[],VW_PREMIO_IV[[#This Row],[Col Valor]],1),"")</f>
        <v>376.08229999999998</v>
      </c>
      <c r="AB432" s="35" t="str">
        <f>IF(VW_PREMIO_IV[[#This Row],[EQUIPE]]="Misto (EMH)",VLOOKUP(VW_PREMIO_IV[[#This Row],[COBERTURA]],VALORES_IV_EMH[],VW_PREMIO_IV[[#This Row],[Col Valor]],1),"")</f>
        <v/>
      </c>
      <c r="AC432" s="35">
        <f>VW_PREMIO_IV[[#This Row],[PREMIO]]-SUM(VW_PREMIO_IV[[#This Row],[Check Gerente]:[Check EMH]])</f>
        <v>-2.299999999991087E-3</v>
      </c>
    </row>
    <row r="433" spans="1:29" hidden="1" x14ac:dyDescent="0.25">
      <c r="A433" s="6" t="s">
        <v>401</v>
      </c>
      <c r="B433" s="6" t="s">
        <v>202</v>
      </c>
      <c r="C433" s="6" t="s">
        <v>23</v>
      </c>
      <c r="D433" s="6" t="s">
        <v>285</v>
      </c>
      <c r="E433" s="4">
        <v>20</v>
      </c>
      <c r="F433" s="6" t="s">
        <v>222</v>
      </c>
      <c r="G433" s="6" t="s">
        <v>499</v>
      </c>
      <c r="H433" s="4">
        <v>2021</v>
      </c>
      <c r="I433" s="4">
        <v>1</v>
      </c>
      <c r="J433" s="6" t="s">
        <v>493</v>
      </c>
      <c r="K433" s="4">
        <v>2</v>
      </c>
      <c r="L433" s="6" t="s">
        <v>500</v>
      </c>
      <c r="M433" s="6" t="s">
        <v>501</v>
      </c>
      <c r="N433" s="6" t="s">
        <v>496</v>
      </c>
      <c r="O433" s="4">
        <v>3</v>
      </c>
      <c r="P433" s="6" t="s">
        <v>497</v>
      </c>
      <c r="Q433" s="4">
        <v>8</v>
      </c>
      <c r="R433" s="6" t="s">
        <v>502</v>
      </c>
      <c r="S433" s="4" t="b">
        <v>0</v>
      </c>
      <c r="T433" s="60">
        <v>68</v>
      </c>
      <c r="U433" s="60">
        <v>80</v>
      </c>
      <c r="V433" s="38">
        <v>1.1759999999999999</v>
      </c>
      <c r="W433" s="35">
        <v>376.08</v>
      </c>
      <c r="X433" s="42">
        <f>VLOOKUP(VW_PREMIO_IV[[#This Row],[TIPO]],$AL$5:$AM$16,2,0)</f>
        <v>12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376.08229999999998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-2.299999999991087E-3</v>
      </c>
    </row>
    <row r="434" spans="1:29" hidden="1" x14ac:dyDescent="0.25">
      <c r="A434" s="6" t="s">
        <v>401</v>
      </c>
      <c r="B434" s="6" t="s">
        <v>202</v>
      </c>
      <c r="C434" s="6" t="s">
        <v>23</v>
      </c>
      <c r="D434" s="6" t="s">
        <v>285</v>
      </c>
      <c r="E434" s="4">
        <v>20</v>
      </c>
      <c r="F434" s="6" t="s">
        <v>222</v>
      </c>
      <c r="G434" s="6" t="s">
        <v>503</v>
      </c>
      <c r="H434" s="4">
        <v>2021</v>
      </c>
      <c r="I434" s="4">
        <v>1</v>
      </c>
      <c r="J434" s="6" t="s">
        <v>493</v>
      </c>
      <c r="K434" s="4">
        <v>3</v>
      </c>
      <c r="L434" s="6" t="s">
        <v>504</v>
      </c>
      <c r="M434" s="6" t="s">
        <v>505</v>
      </c>
      <c r="N434" s="6" t="s">
        <v>496</v>
      </c>
      <c r="O434" s="4">
        <v>3</v>
      </c>
      <c r="P434" s="6" t="s">
        <v>497</v>
      </c>
      <c r="Q434" s="4">
        <v>9</v>
      </c>
      <c r="R434" s="6" t="s">
        <v>506</v>
      </c>
      <c r="S434" s="4" t="b">
        <v>0</v>
      </c>
      <c r="T434" s="60">
        <v>92</v>
      </c>
      <c r="U434" s="60">
        <v>103</v>
      </c>
      <c r="V434" s="38">
        <v>1.1200000000000001</v>
      </c>
      <c r="W434" s="35">
        <v>376.08</v>
      </c>
      <c r="X434" s="42">
        <f>VLOOKUP(VW_PREMIO_IV[[#This Row],[TIPO]],$AL$5:$AM$16,2,0)</f>
        <v>12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376.08229999999998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-2.299999999991087E-3</v>
      </c>
    </row>
    <row r="435" spans="1:29" hidden="1" x14ac:dyDescent="0.25">
      <c r="A435" s="6" t="s">
        <v>401</v>
      </c>
      <c r="B435" s="6" t="s">
        <v>202</v>
      </c>
      <c r="C435" s="6" t="s">
        <v>33</v>
      </c>
      <c r="D435" s="6" t="s">
        <v>321</v>
      </c>
      <c r="E435" s="4">
        <v>10</v>
      </c>
      <c r="F435" s="6" t="s">
        <v>227</v>
      </c>
      <c r="G435" s="6" t="s">
        <v>492</v>
      </c>
      <c r="H435" s="4">
        <v>2021</v>
      </c>
      <c r="I435" s="4">
        <v>1</v>
      </c>
      <c r="J435" s="6" t="s">
        <v>493</v>
      </c>
      <c r="K435" s="4">
        <v>1</v>
      </c>
      <c r="L435" s="6" t="s">
        <v>494</v>
      </c>
      <c r="M435" s="6" t="s">
        <v>495</v>
      </c>
      <c r="N435" s="6" t="s">
        <v>496</v>
      </c>
      <c r="O435" s="4">
        <v>3</v>
      </c>
      <c r="P435" s="6" t="s">
        <v>497</v>
      </c>
      <c r="Q435" s="4">
        <v>7</v>
      </c>
      <c r="R435" s="6" t="s">
        <v>498</v>
      </c>
      <c r="S435" s="4" t="b">
        <v>0</v>
      </c>
      <c r="T435" s="60">
        <v>60</v>
      </c>
      <c r="U435" s="60">
        <v>59</v>
      </c>
      <c r="V435" s="38">
        <v>0.98299999999999998</v>
      </c>
      <c r="W435" s="35">
        <v>277.27</v>
      </c>
      <c r="X435" s="42">
        <f>VLOOKUP(VW_PREMIO_IV[[#This Row],[TIPO]],$AL$5:$AM$16,2,0)</f>
        <v>12</v>
      </c>
      <c r="Y435" s="35" t="str">
        <f>IF(VW_PREMIO_IV[[#This Row],[EQUIPE]]="Gerentes",VLOOKUP(VW_PREMIO_IV[[#This Row],[COBERTURA]],VALORES_IV_GER[],VW_PREMIO_IV[[#This Row],[Col Valor]],1),"")</f>
        <v/>
      </c>
      <c r="Z435" s="35">
        <f>IF(VW_PREMIO_IV[[#This Row],[EQUIPE]]="Especialidade (ESP)",VLOOKUP(VW_PREMIO_IV[[#This Row],[COBERTURA]],VALORES_IV_ESP[],VW_PREMIO_IV[[#This Row],[Col Valor]],1),"")</f>
        <v>277.26670000000001</v>
      </c>
      <c r="AA435" s="35" t="str">
        <f>IF(VW_PREMIO_IV[[#This Row],[EQUIPE]]="Hospitalar (HSP)",VLOOKUP(VW_PREMIO_IV[[#This Row],[COBERTURA]],VALORES_IV_HSP[],VW_PREMIO_IV[[#This Row],[Col Valor]],1),"")</f>
        <v/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3.2999999999674401E-3</v>
      </c>
    </row>
    <row r="436" spans="1:29" hidden="1" x14ac:dyDescent="0.25">
      <c r="A436" s="6" t="s">
        <v>401</v>
      </c>
      <c r="B436" s="6" t="s">
        <v>202</v>
      </c>
      <c r="C436" s="6" t="s">
        <v>33</v>
      </c>
      <c r="D436" s="6" t="s">
        <v>321</v>
      </c>
      <c r="E436" s="4">
        <v>10</v>
      </c>
      <c r="F436" s="6" t="s">
        <v>227</v>
      </c>
      <c r="G436" s="6" t="s">
        <v>499</v>
      </c>
      <c r="H436" s="4">
        <v>2021</v>
      </c>
      <c r="I436" s="4">
        <v>1</v>
      </c>
      <c r="J436" s="6" t="s">
        <v>493</v>
      </c>
      <c r="K436" s="4">
        <v>2</v>
      </c>
      <c r="L436" s="6" t="s">
        <v>500</v>
      </c>
      <c r="M436" s="6" t="s">
        <v>501</v>
      </c>
      <c r="N436" s="6" t="s">
        <v>496</v>
      </c>
      <c r="O436" s="4">
        <v>3</v>
      </c>
      <c r="P436" s="6" t="s">
        <v>497</v>
      </c>
      <c r="Q436" s="4">
        <v>8</v>
      </c>
      <c r="R436" s="6" t="s">
        <v>502</v>
      </c>
      <c r="S436" s="4" t="b">
        <v>0</v>
      </c>
      <c r="T436" s="60">
        <v>68</v>
      </c>
      <c r="U436" s="60">
        <v>74</v>
      </c>
      <c r="V436" s="38">
        <v>1.0880000000000001</v>
      </c>
      <c r="W436" s="35">
        <v>376.08</v>
      </c>
      <c r="X436" s="42">
        <f>VLOOKUP(VW_PREMIO_IV[[#This Row],[TIPO]],$AL$5:$AM$16,2,0)</f>
        <v>12</v>
      </c>
      <c r="Y436" s="35" t="str">
        <f>IF(VW_PREMIO_IV[[#This Row],[EQUIPE]]="Gerentes",VLOOKUP(VW_PREMIO_IV[[#This Row],[COBERTURA]],VALORES_IV_GER[],VW_PREMIO_IV[[#This Row],[Col Valor]],1),"")</f>
        <v/>
      </c>
      <c r="Z436" s="35">
        <f>IF(VW_PREMIO_IV[[#This Row],[EQUIPE]]="Especialidade (ESP)",VLOOKUP(VW_PREMIO_IV[[#This Row],[COBERTURA]],VALORES_IV_ESP[],VW_PREMIO_IV[[#This Row],[Col Valor]],1),"")</f>
        <v>376.08229999999998</v>
      </c>
      <c r="AA436" s="35" t="str">
        <f>IF(VW_PREMIO_IV[[#This Row],[EQUIPE]]="Hospitalar (HSP)",VLOOKUP(VW_PREMIO_IV[[#This Row],[COBERTURA]],VALORES_IV_HSP[],VW_PREMIO_IV[[#This Row],[Col Valor]],1),"")</f>
        <v/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-2.299999999991087E-3</v>
      </c>
    </row>
    <row r="437" spans="1:29" hidden="1" x14ac:dyDescent="0.25">
      <c r="A437" s="6" t="s">
        <v>401</v>
      </c>
      <c r="B437" s="6" t="s">
        <v>202</v>
      </c>
      <c r="C437" s="6" t="s">
        <v>33</v>
      </c>
      <c r="D437" s="6" t="s">
        <v>321</v>
      </c>
      <c r="E437" s="4">
        <v>10</v>
      </c>
      <c r="F437" s="6" t="s">
        <v>227</v>
      </c>
      <c r="G437" s="6" t="s">
        <v>503</v>
      </c>
      <c r="H437" s="4">
        <v>2021</v>
      </c>
      <c r="I437" s="4">
        <v>1</v>
      </c>
      <c r="J437" s="6" t="s">
        <v>493</v>
      </c>
      <c r="K437" s="4">
        <v>3</v>
      </c>
      <c r="L437" s="6" t="s">
        <v>504</v>
      </c>
      <c r="M437" s="6" t="s">
        <v>505</v>
      </c>
      <c r="N437" s="6" t="s">
        <v>496</v>
      </c>
      <c r="O437" s="4">
        <v>3</v>
      </c>
      <c r="P437" s="6" t="s">
        <v>497</v>
      </c>
      <c r="Q437" s="4">
        <v>9</v>
      </c>
      <c r="R437" s="6" t="s">
        <v>506</v>
      </c>
      <c r="S437" s="4" t="b">
        <v>0</v>
      </c>
      <c r="T437" s="60">
        <v>92</v>
      </c>
      <c r="U437" s="60">
        <v>99</v>
      </c>
      <c r="V437" s="38">
        <v>1.0760000000000001</v>
      </c>
      <c r="W437" s="35">
        <v>376.08</v>
      </c>
      <c r="X437" s="42">
        <f>VLOOKUP(VW_PREMIO_IV[[#This Row],[TIPO]],$AL$5:$AM$16,2,0)</f>
        <v>12</v>
      </c>
      <c r="Y437" s="35" t="str">
        <f>IF(VW_PREMIO_IV[[#This Row],[EQUIPE]]="Gerentes",VLOOKUP(VW_PREMIO_IV[[#This Row],[COBERTURA]],VALORES_IV_GER[],VW_PREMIO_IV[[#This Row],[Col Valor]],1),"")</f>
        <v/>
      </c>
      <c r="Z437" s="35">
        <f>IF(VW_PREMIO_IV[[#This Row],[EQUIPE]]="Especialidade (ESP)",VLOOKUP(VW_PREMIO_IV[[#This Row],[COBERTURA]],VALORES_IV_ESP[],VW_PREMIO_IV[[#This Row],[Col Valor]],1),"")</f>
        <v>376.08229999999998</v>
      </c>
      <c r="AA437" s="35" t="str">
        <f>IF(VW_PREMIO_IV[[#This Row],[EQUIPE]]="Hospitalar (HSP)",VLOOKUP(VW_PREMIO_IV[[#This Row],[COBERTURA]],VALORES_IV_HSP[],VW_PREMIO_IV[[#This Row],[Col Valor]],1),"")</f>
        <v/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-2.299999999991087E-3</v>
      </c>
    </row>
    <row r="438" spans="1:29" hidden="1" x14ac:dyDescent="0.25">
      <c r="A438" s="6" t="s">
        <v>401</v>
      </c>
      <c r="B438" s="6" t="s">
        <v>202</v>
      </c>
      <c r="C438" s="6" t="s">
        <v>25</v>
      </c>
      <c r="D438" s="6" t="s">
        <v>322</v>
      </c>
      <c r="E438" s="4">
        <v>30</v>
      </c>
      <c r="F438" s="6" t="s">
        <v>229</v>
      </c>
      <c r="G438" s="6" t="s">
        <v>492</v>
      </c>
      <c r="H438" s="4">
        <v>2021</v>
      </c>
      <c r="I438" s="4">
        <v>1</v>
      </c>
      <c r="J438" s="6" t="s">
        <v>493</v>
      </c>
      <c r="K438" s="4">
        <v>1</v>
      </c>
      <c r="L438" s="6" t="s">
        <v>494</v>
      </c>
      <c r="M438" s="6" t="s">
        <v>495</v>
      </c>
      <c r="N438" s="6" t="s">
        <v>496</v>
      </c>
      <c r="O438" s="4">
        <v>3</v>
      </c>
      <c r="P438" s="6" t="s">
        <v>497</v>
      </c>
      <c r="Q438" s="4">
        <v>7</v>
      </c>
      <c r="R438" s="6" t="s">
        <v>498</v>
      </c>
      <c r="S438" s="4" t="b">
        <v>0</v>
      </c>
      <c r="T438" s="60">
        <v>60</v>
      </c>
      <c r="U438" s="60">
        <v>61</v>
      </c>
      <c r="V438" s="38">
        <v>1.0169999999999999</v>
      </c>
      <c r="W438" s="35">
        <v>376.08</v>
      </c>
      <c r="X438" s="42">
        <f>VLOOKUP(VW_PREMIO_IV[[#This Row],[TIPO]],$AL$5:$AM$16,2,0)</f>
        <v>12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 t="str">
        <f>IF(VW_PREMIO_IV[[#This Row],[EQUIPE]]="Hospitalar (HSP)",VLOOKUP(VW_PREMIO_IV[[#This Row],[COBERTURA]],VALORES_IV_HSP[],VW_PREMIO_IV[[#This Row],[Col Valor]],1),"")</f>
        <v/>
      </c>
      <c r="AB438" s="35">
        <f>IF(VW_PREMIO_IV[[#This Row],[EQUIPE]]="Misto (EMH)",VLOOKUP(VW_PREMIO_IV[[#This Row],[COBERTURA]],VALORES_IV_EMH[],VW_PREMIO_IV[[#This Row],[Col Valor]],1),"")</f>
        <v>376.08229999999998</v>
      </c>
      <c r="AC438" s="35">
        <f>VW_PREMIO_IV[[#This Row],[PREMIO]]-SUM(VW_PREMIO_IV[[#This Row],[Check Gerente]:[Check EMH]])</f>
        <v>-2.299999999991087E-3</v>
      </c>
    </row>
    <row r="439" spans="1:29" hidden="1" x14ac:dyDescent="0.25">
      <c r="A439" s="6" t="s">
        <v>401</v>
      </c>
      <c r="B439" s="6" t="s">
        <v>202</v>
      </c>
      <c r="C439" s="6" t="s">
        <v>25</v>
      </c>
      <c r="D439" s="6" t="s">
        <v>322</v>
      </c>
      <c r="E439" s="4">
        <v>30</v>
      </c>
      <c r="F439" s="6" t="s">
        <v>229</v>
      </c>
      <c r="G439" s="6" t="s">
        <v>499</v>
      </c>
      <c r="H439" s="4">
        <v>2021</v>
      </c>
      <c r="I439" s="4">
        <v>1</v>
      </c>
      <c r="J439" s="6" t="s">
        <v>493</v>
      </c>
      <c r="K439" s="4">
        <v>2</v>
      </c>
      <c r="L439" s="6" t="s">
        <v>500</v>
      </c>
      <c r="M439" s="6" t="s">
        <v>501</v>
      </c>
      <c r="N439" s="6" t="s">
        <v>496</v>
      </c>
      <c r="O439" s="4">
        <v>3</v>
      </c>
      <c r="P439" s="6" t="s">
        <v>497</v>
      </c>
      <c r="Q439" s="4">
        <v>8</v>
      </c>
      <c r="R439" s="6" t="s">
        <v>502</v>
      </c>
      <c r="S439" s="4" t="b">
        <v>0</v>
      </c>
      <c r="T439" s="60">
        <v>68</v>
      </c>
      <c r="U439" s="60">
        <v>68</v>
      </c>
      <c r="V439" s="38">
        <v>1</v>
      </c>
      <c r="W439" s="35">
        <v>376.08</v>
      </c>
      <c r="X439" s="42">
        <f>VLOOKUP(VW_PREMIO_IV[[#This Row],[TIPO]],$AL$5:$AM$16,2,0)</f>
        <v>12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 t="str">
        <f>IF(VW_PREMIO_IV[[#This Row],[EQUIPE]]="Hospitalar (HSP)",VLOOKUP(VW_PREMIO_IV[[#This Row],[COBERTURA]],VALORES_IV_HSP[],VW_PREMIO_IV[[#This Row],[Col Valor]],1),"")</f>
        <v/>
      </c>
      <c r="AB439" s="35">
        <f>IF(VW_PREMIO_IV[[#This Row],[EQUIPE]]="Misto (EMH)",VLOOKUP(VW_PREMIO_IV[[#This Row],[COBERTURA]],VALORES_IV_EMH[],VW_PREMIO_IV[[#This Row],[Col Valor]],1),"")</f>
        <v>376.08229999999998</v>
      </c>
      <c r="AC439" s="35">
        <f>VW_PREMIO_IV[[#This Row],[PREMIO]]-SUM(VW_PREMIO_IV[[#This Row],[Check Gerente]:[Check EMH]])</f>
        <v>-2.299999999991087E-3</v>
      </c>
    </row>
    <row r="440" spans="1:29" hidden="1" x14ac:dyDescent="0.25">
      <c r="A440" s="6" t="s">
        <v>401</v>
      </c>
      <c r="B440" s="6" t="s">
        <v>202</v>
      </c>
      <c r="C440" s="6" t="s">
        <v>25</v>
      </c>
      <c r="D440" s="6" t="s">
        <v>322</v>
      </c>
      <c r="E440" s="4">
        <v>30</v>
      </c>
      <c r="F440" s="6" t="s">
        <v>229</v>
      </c>
      <c r="G440" s="6" t="s">
        <v>503</v>
      </c>
      <c r="H440" s="4">
        <v>2021</v>
      </c>
      <c r="I440" s="4">
        <v>1</v>
      </c>
      <c r="J440" s="6" t="s">
        <v>493</v>
      </c>
      <c r="K440" s="4">
        <v>3</v>
      </c>
      <c r="L440" s="6" t="s">
        <v>504</v>
      </c>
      <c r="M440" s="6" t="s">
        <v>505</v>
      </c>
      <c r="N440" s="6" t="s">
        <v>496</v>
      </c>
      <c r="O440" s="4">
        <v>3</v>
      </c>
      <c r="P440" s="6" t="s">
        <v>497</v>
      </c>
      <c r="Q440" s="4">
        <v>9</v>
      </c>
      <c r="R440" s="6" t="s">
        <v>506</v>
      </c>
      <c r="S440" s="4" t="b">
        <v>0</v>
      </c>
      <c r="T440" s="60">
        <v>92</v>
      </c>
      <c r="U440" s="60">
        <v>91</v>
      </c>
      <c r="V440" s="38">
        <v>0.98899999999999999</v>
      </c>
      <c r="W440" s="35">
        <v>278.95999999999998</v>
      </c>
      <c r="X440" s="42">
        <f>VLOOKUP(VW_PREMIO_IV[[#This Row],[TIPO]],$AL$5:$AM$16,2,0)</f>
        <v>12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 t="str">
        <f>IF(VW_PREMIO_IV[[#This Row],[EQUIPE]]="Hospitalar (HSP)",VLOOKUP(VW_PREMIO_IV[[#This Row],[COBERTURA]],VALORES_IV_HSP[],VW_PREMIO_IV[[#This Row],[Col Valor]],1),"")</f>
        <v/>
      </c>
      <c r="AB440" s="35">
        <f>IF(VW_PREMIO_IV[[#This Row],[EQUIPE]]="Misto (EMH)",VLOOKUP(VW_PREMIO_IV[[#This Row],[COBERTURA]],VALORES_IV_EMH[],VW_PREMIO_IV[[#This Row],[Col Valor]],1),"")</f>
        <v>278.95909999999998</v>
      </c>
      <c r="AC440" s="35">
        <f>VW_PREMIO_IV[[#This Row],[PREMIO]]-SUM(VW_PREMIO_IV[[#This Row],[Check Gerente]:[Check EMH]])</f>
        <v>9.0000000000145519E-4</v>
      </c>
    </row>
    <row r="441" spans="1:29" hidden="1" x14ac:dyDescent="0.25">
      <c r="A441" s="6" t="s">
        <v>401</v>
      </c>
      <c r="B441" s="6" t="s">
        <v>206</v>
      </c>
      <c r="C441" s="6" t="s">
        <v>9</v>
      </c>
      <c r="D441" s="6" t="s">
        <v>220</v>
      </c>
      <c r="E441" s="4">
        <v>20</v>
      </c>
      <c r="F441" s="6" t="s">
        <v>222</v>
      </c>
      <c r="G441" s="6" t="s">
        <v>492</v>
      </c>
      <c r="H441" s="4">
        <v>2021</v>
      </c>
      <c r="I441" s="4">
        <v>1</v>
      </c>
      <c r="J441" s="6" t="s">
        <v>493</v>
      </c>
      <c r="K441" s="4">
        <v>1</v>
      </c>
      <c r="L441" s="6" t="s">
        <v>494</v>
      </c>
      <c r="M441" s="6" t="s">
        <v>495</v>
      </c>
      <c r="N441" s="6" t="s">
        <v>496</v>
      </c>
      <c r="O441" s="4">
        <v>3</v>
      </c>
      <c r="P441" s="6" t="s">
        <v>497</v>
      </c>
      <c r="Q441" s="4">
        <v>7</v>
      </c>
      <c r="R441" s="6" t="s">
        <v>498</v>
      </c>
      <c r="S441" s="4" t="b">
        <v>0</v>
      </c>
      <c r="T441" s="60">
        <v>1</v>
      </c>
      <c r="U441" s="60">
        <v>1</v>
      </c>
      <c r="V441" s="38">
        <v>1</v>
      </c>
      <c r="W441" s="35">
        <v>376.08</v>
      </c>
      <c r="X441" s="42">
        <f>VLOOKUP(VW_PREMIO_IV[[#This Row],[TIPO]],$AL$5:$AM$16,2,0)</f>
        <v>16</v>
      </c>
      <c r="Y441" s="35" t="str">
        <f>IF(VW_PREMIO_IV[[#This Row],[EQUIPE]]="Gerentes",VLOOKUP(VW_PREMIO_IV[[#This Row],[COBERTURA]],VALORES_IV_GER[],VW_PREMIO_IV[[#This Row],[Col Valor]],1),"")</f>
        <v/>
      </c>
      <c r="Z441" s="35" t="str">
        <f>IF(VW_PREMIO_IV[[#This Row],[EQUIPE]]="Especialidade (ESP)",VLOOKUP(VW_PREMIO_IV[[#This Row],[COBERTURA]],VALORES_IV_ESP[],VW_PREMIO_IV[[#This Row],[Col Valor]],1),"")</f>
        <v/>
      </c>
      <c r="AA441" s="35">
        <f>IF(VW_PREMIO_IV[[#This Row],[EQUIPE]]="Hospitalar (HSP)",VLOOKUP(VW_PREMIO_IV[[#This Row],[COBERTURA]],VALORES_IV_HSP[],VW_PREMIO_IV[[#This Row],[Col Valor]],1),"")</f>
        <v>376.08229999999998</v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-2.299999999991087E-3</v>
      </c>
    </row>
    <row r="442" spans="1:29" hidden="1" x14ac:dyDescent="0.25">
      <c r="A442" s="6" t="s">
        <v>401</v>
      </c>
      <c r="B442" s="6" t="s">
        <v>206</v>
      </c>
      <c r="C442" s="6" t="s">
        <v>9</v>
      </c>
      <c r="D442" s="6" t="s">
        <v>220</v>
      </c>
      <c r="E442" s="4">
        <v>20</v>
      </c>
      <c r="F442" s="6" t="s">
        <v>222</v>
      </c>
      <c r="G442" s="6" t="s">
        <v>499</v>
      </c>
      <c r="H442" s="4">
        <v>2021</v>
      </c>
      <c r="I442" s="4">
        <v>1</v>
      </c>
      <c r="J442" s="6" t="s">
        <v>493</v>
      </c>
      <c r="K442" s="4">
        <v>2</v>
      </c>
      <c r="L442" s="6" t="s">
        <v>500</v>
      </c>
      <c r="M442" s="6" t="s">
        <v>501</v>
      </c>
      <c r="N442" s="6" t="s">
        <v>496</v>
      </c>
      <c r="O442" s="4">
        <v>3</v>
      </c>
      <c r="P442" s="6" t="s">
        <v>497</v>
      </c>
      <c r="Q442" s="4">
        <v>8</v>
      </c>
      <c r="R442" s="6" t="s">
        <v>502</v>
      </c>
      <c r="S442" s="4" t="b">
        <v>0</v>
      </c>
      <c r="T442" s="60">
        <v>1</v>
      </c>
      <c r="U442" s="60">
        <v>1</v>
      </c>
      <c r="V442" s="38">
        <v>1</v>
      </c>
      <c r="W442" s="35">
        <v>376.08</v>
      </c>
      <c r="X442" s="42">
        <f>VLOOKUP(VW_PREMIO_IV[[#This Row],[TIPO]],$AL$5:$AM$16,2,0)</f>
        <v>16</v>
      </c>
      <c r="Y442" s="35" t="str">
        <f>IF(VW_PREMIO_IV[[#This Row],[EQUIPE]]="Gerentes",VLOOKUP(VW_PREMIO_IV[[#This Row],[COBERTURA]],VALORES_IV_GER[],VW_PREMIO_IV[[#This Row],[Col Valor]],1),"")</f>
        <v/>
      </c>
      <c r="Z442" s="35" t="str">
        <f>IF(VW_PREMIO_IV[[#This Row],[EQUIPE]]="Especialidade (ESP)",VLOOKUP(VW_PREMIO_IV[[#This Row],[COBERTURA]],VALORES_IV_ESP[],VW_PREMIO_IV[[#This Row],[Col Valor]],1),"")</f>
        <v/>
      </c>
      <c r="AA442" s="35">
        <f>IF(VW_PREMIO_IV[[#This Row],[EQUIPE]]="Hospitalar (HSP)",VLOOKUP(VW_PREMIO_IV[[#This Row],[COBERTURA]],VALORES_IV_HSP[],VW_PREMIO_IV[[#This Row],[Col Valor]],1),"")</f>
        <v>376.08229999999998</v>
      </c>
      <c r="AB442" s="35" t="str">
        <f>IF(VW_PREMIO_IV[[#This Row],[EQUIPE]]="Misto (EMH)",VLOOKUP(VW_PREMIO_IV[[#This Row],[COBERTURA]],VALORES_IV_EMH[],VW_PREMIO_IV[[#This Row],[Col Valor]],1),"")</f>
        <v/>
      </c>
      <c r="AC442" s="35">
        <f>VW_PREMIO_IV[[#This Row],[PREMIO]]-SUM(VW_PREMIO_IV[[#This Row],[Check Gerente]:[Check EMH]])</f>
        <v>-2.299999999991087E-3</v>
      </c>
    </row>
    <row r="443" spans="1:29" hidden="1" x14ac:dyDescent="0.25">
      <c r="A443" s="6" t="s">
        <v>401</v>
      </c>
      <c r="B443" s="6" t="s">
        <v>206</v>
      </c>
      <c r="C443" s="6" t="s">
        <v>9</v>
      </c>
      <c r="D443" s="6" t="s">
        <v>220</v>
      </c>
      <c r="E443" s="4">
        <v>20</v>
      </c>
      <c r="F443" s="6" t="s">
        <v>222</v>
      </c>
      <c r="G443" s="6" t="s">
        <v>503</v>
      </c>
      <c r="H443" s="4">
        <v>2021</v>
      </c>
      <c r="I443" s="4">
        <v>1</v>
      </c>
      <c r="J443" s="6" t="s">
        <v>493</v>
      </c>
      <c r="K443" s="4">
        <v>3</v>
      </c>
      <c r="L443" s="6" t="s">
        <v>504</v>
      </c>
      <c r="M443" s="6" t="s">
        <v>505</v>
      </c>
      <c r="N443" s="6" t="s">
        <v>496</v>
      </c>
      <c r="O443" s="4">
        <v>3</v>
      </c>
      <c r="P443" s="6" t="s">
        <v>497</v>
      </c>
      <c r="Q443" s="4">
        <v>9</v>
      </c>
      <c r="R443" s="6" t="s">
        <v>506</v>
      </c>
      <c r="S443" s="4" t="b">
        <v>0</v>
      </c>
      <c r="T443" s="60">
        <v>1</v>
      </c>
      <c r="U443" s="60">
        <v>1</v>
      </c>
      <c r="V443" s="38">
        <v>1</v>
      </c>
      <c r="W443" s="35">
        <v>376.08</v>
      </c>
      <c r="X443" s="42">
        <f>VLOOKUP(VW_PREMIO_IV[[#This Row],[TIPO]],$AL$5:$AM$16,2,0)</f>
        <v>16</v>
      </c>
      <c r="Y443" s="35" t="str">
        <f>IF(VW_PREMIO_IV[[#This Row],[EQUIPE]]="Gerentes",VLOOKUP(VW_PREMIO_IV[[#This Row],[COBERTURA]],VALORES_IV_GER[],VW_PREMIO_IV[[#This Row],[Col Valor]],1),"")</f>
        <v/>
      </c>
      <c r="Z443" s="35" t="str">
        <f>IF(VW_PREMIO_IV[[#This Row],[EQUIPE]]="Especialidade (ESP)",VLOOKUP(VW_PREMIO_IV[[#This Row],[COBERTURA]],VALORES_IV_ESP[],VW_PREMIO_IV[[#This Row],[Col Valor]],1),"")</f>
        <v/>
      </c>
      <c r="AA443" s="35">
        <f>IF(VW_PREMIO_IV[[#This Row],[EQUIPE]]="Hospitalar (HSP)",VLOOKUP(VW_PREMIO_IV[[#This Row],[COBERTURA]],VALORES_IV_HSP[],VW_PREMIO_IV[[#This Row],[Col Valor]],1),"")</f>
        <v>376.08229999999998</v>
      </c>
      <c r="AB443" s="35" t="str">
        <f>IF(VW_PREMIO_IV[[#This Row],[EQUIPE]]="Misto (EMH)",VLOOKUP(VW_PREMIO_IV[[#This Row],[COBERTURA]],VALORES_IV_EMH[],VW_PREMIO_IV[[#This Row],[Col Valor]],1),"")</f>
        <v/>
      </c>
      <c r="AC443" s="35">
        <f>VW_PREMIO_IV[[#This Row],[PREMIO]]-SUM(VW_PREMIO_IV[[#This Row],[Check Gerente]:[Check EMH]])</f>
        <v>-2.299999999991087E-3</v>
      </c>
    </row>
    <row r="444" spans="1:29" hidden="1" x14ac:dyDescent="0.25">
      <c r="A444" s="6" t="s">
        <v>401</v>
      </c>
      <c r="B444" s="6" t="s">
        <v>206</v>
      </c>
      <c r="C444" s="6" t="s">
        <v>11</v>
      </c>
      <c r="D444" s="6" t="s">
        <v>223</v>
      </c>
      <c r="E444" s="4">
        <v>20</v>
      </c>
      <c r="F444" s="6" t="s">
        <v>222</v>
      </c>
      <c r="G444" s="6" t="s">
        <v>492</v>
      </c>
      <c r="H444" s="4">
        <v>2021</v>
      </c>
      <c r="I444" s="4">
        <v>1</v>
      </c>
      <c r="J444" s="6" t="s">
        <v>493</v>
      </c>
      <c r="K444" s="4">
        <v>1</v>
      </c>
      <c r="L444" s="6" t="s">
        <v>494</v>
      </c>
      <c r="M444" s="6" t="s">
        <v>495</v>
      </c>
      <c r="N444" s="6" t="s">
        <v>496</v>
      </c>
      <c r="O444" s="4">
        <v>3</v>
      </c>
      <c r="P444" s="6" t="s">
        <v>497</v>
      </c>
      <c r="Q444" s="4">
        <v>7</v>
      </c>
      <c r="R444" s="6" t="s">
        <v>498</v>
      </c>
      <c r="S444" s="4" t="b">
        <v>0</v>
      </c>
      <c r="T444" s="60">
        <v>1</v>
      </c>
      <c r="U444" s="60">
        <v>1</v>
      </c>
      <c r="V444" s="38">
        <v>1</v>
      </c>
      <c r="W444" s="35">
        <v>376.08</v>
      </c>
      <c r="X444" s="42">
        <f>VLOOKUP(VW_PREMIO_IV[[#This Row],[TIPO]],$AL$5:$AM$16,2,0)</f>
        <v>16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>
        <f>IF(VW_PREMIO_IV[[#This Row],[EQUIPE]]="Hospitalar (HSP)",VLOOKUP(VW_PREMIO_IV[[#This Row],[COBERTURA]],VALORES_IV_HSP[],VW_PREMIO_IV[[#This Row],[Col Valor]],1),"")</f>
        <v>376.08229999999998</v>
      </c>
      <c r="AB444" s="35" t="str">
        <f>IF(VW_PREMIO_IV[[#This Row],[EQUIPE]]="Misto (EMH)",VLOOKUP(VW_PREMIO_IV[[#This Row],[COBERTURA]],VALORES_IV_EMH[],VW_PREMIO_IV[[#This Row],[Col Valor]],1),"")</f>
        <v/>
      </c>
      <c r="AC444" s="35">
        <f>VW_PREMIO_IV[[#This Row],[PREMIO]]-SUM(VW_PREMIO_IV[[#This Row],[Check Gerente]:[Check EMH]])</f>
        <v>-2.299999999991087E-3</v>
      </c>
    </row>
    <row r="445" spans="1:29" hidden="1" x14ac:dyDescent="0.25">
      <c r="A445" s="6" t="s">
        <v>401</v>
      </c>
      <c r="B445" s="6" t="s">
        <v>206</v>
      </c>
      <c r="C445" s="6" t="s">
        <v>11</v>
      </c>
      <c r="D445" s="6" t="s">
        <v>223</v>
      </c>
      <c r="E445" s="4">
        <v>20</v>
      </c>
      <c r="F445" s="6" t="s">
        <v>222</v>
      </c>
      <c r="G445" s="6" t="s">
        <v>499</v>
      </c>
      <c r="H445" s="4">
        <v>2021</v>
      </c>
      <c r="I445" s="4">
        <v>1</v>
      </c>
      <c r="J445" s="6" t="s">
        <v>493</v>
      </c>
      <c r="K445" s="4">
        <v>2</v>
      </c>
      <c r="L445" s="6" t="s">
        <v>500</v>
      </c>
      <c r="M445" s="6" t="s">
        <v>501</v>
      </c>
      <c r="N445" s="6" t="s">
        <v>496</v>
      </c>
      <c r="O445" s="4">
        <v>3</v>
      </c>
      <c r="P445" s="6" t="s">
        <v>497</v>
      </c>
      <c r="Q445" s="4">
        <v>8</v>
      </c>
      <c r="R445" s="6" t="s">
        <v>502</v>
      </c>
      <c r="S445" s="4" t="b">
        <v>0</v>
      </c>
      <c r="T445" s="60">
        <v>1</v>
      </c>
      <c r="U445" s="60">
        <v>1</v>
      </c>
      <c r="V445" s="38">
        <v>1</v>
      </c>
      <c r="W445" s="35">
        <v>376.08</v>
      </c>
      <c r="X445" s="42">
        <f>VLOOKUP(VW_PREMIO_IV[[#This Row],[TIPO]],$AL$5:$AM$16,2,0)</f>
        <v>16</v>
      </c>
      <c r="Y445" s="35" t="str">
        <f>IF(VW_PREMIO_IV[[#This Row],[EQUIPE]]="Gerentes",VLOOKUP(VW_PREMIO_IV[[#This Row],[COBERTURA]],VALORES_IV_GER[],VW_PREMIO_IV[[#This Row],[Col Valor]],1),"")</f>
        <v/>
      </c>
      <c r="Z445" s="35" t="str">
        <f>IF(VW_PREMIO_IV[[#This Row],[EQUIPE]]="Especialidade (ESP)",VLOOKUP(VW_PREMIO_IV[[#This Row],[COBERTURA]],VALORES_IV_ESP[],VW_PREMIO_IV[[#This Row],[Col Valor]],1),"")</f>
        <v/>
      </c>
      <c r="AA445" s="35">
        <f>IF(VW_PREMIO_IV[[#This Row],[EQUIPE]]="Hospitalar (HSP)",VLOOKUP(VW_PREMIO_IV[[#This Row],[COBERTURA]],VALORES_IV_HSP[],VW_PREMIO_IV[[#This Row],[Col Valor]],1),"")</f>
        <v>376.08229999999998</v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-2.299999999991087E-3</v>
      </c>
    </row>
    <row r="446" spans="1:29" hidden="1" x14ac:dyDescent="0.25">
      <c r="A446" s="6" t="s">
        <v>401</v>
      </c>
      <c r="B446" s="6" t="s">
        <v>206</v>
      </c>
      <c r="C446" s="6" t="s">
        <v>11</v>
      </c>
      <c r="D446" s="6" t="s">
        <v>223</v>
      </c>
      <c r="E446" s="4">
        <v>20</v>
      </c>
      <c r="F446" s="6" t="s">
        <v>222</v>
      </c>
      <c r="G446" s="6" t="s">
        <v>503</v>
      </c>
      <c r="H446" s="4">
        <v>2021</v>
      </c>
      <c r="I446" s="4">
        <v>1</v>
      </c>
      <c r="J446" s="6" t="s">
        <v>493</v>
      </c>
      <c r="K446" s="4">
        <v>3</v>
      </c>
      <c r="L446" s="6" t="s">
        <v>504</v>
      </c>
      <c r="M446" s="6" t="s">
        <v>505</v>
      </c>
      <c r="N446" s="6" t="s">
        <v>496</v>
      </c>
      <c r="O446" s="4">
        <v>3</v>
      </c>
      <c r="P446" s="6" t="s">
        <v>497</v>
      </c>
      <c r="Q446" s="4">
        <v>9</v>
      </c>
      <c r="R446" s="6" t="s">
        <v>506</v>
      </c>
      <c r="S446" s="4" t="b">
        <v>0</v>
      </c>
      <c r="T446" s="60">
        <v>1</v>
      </c>
      <c r="U446" s="60">
        <v>1</v>
      </c>
      <c r="V446" s="38">
        <v>1</v>
      </c>
      <c r="W446" s="35">
        <v>376.08</v>
      </c>
      <c r="X446" s="42">
        <f>VLOOKUP(VW_PREMIO_IV[[#This Row],[TIPO]],$AL$5:$AM$16,2,0)</f>
        <v>16</v>
      </c>
      <c r="Y446" s="35" t="str">
        <f>IF(VW_PREMIO_IV[[#This Row],[EQUIPE]]="Gerentes",VLOOKUP(VW_PREMIO_IV[[#This Row],[COBERTURA]],VALORES_IV_GER[],VW_PREMIO_IV[[#This Row],[Col Valor]],1),"")</f>
        <v/>
      </c>
      <c r="Z446" s="35" t="str">
        <f>IF(VW_PREMIO_IV[[#This Row],[EQUIPE]]="Especialidade (ESP)",VLOOKUP(VW_PREMIO_IV[[#This Row],[COBERTURA]],VALORES_IV_ESP[],VW_PREMIO_IV[[#This Row],[Col Valor]],1),"")</f>
        <v/>
      </c>
      <c r="AA446" s="35">
        <f>IF(VW_PREMIO_IV[[#This Row],[EQUIPE]]="Hospitalar (HSP)",VLOOKUP(VW_PREMIO_IV[[#This Row],[COBERTURA]],VALORES_IV_HSP[],VW_PREMIO_IV[[#This Row],[Col Valor]],1),"")</f>
        <v>376.08229999999998</v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-2.299999999991087E-3</v>
      </c>
    </row>
    <row r="447" spans="1:29" hidden="1" x14ac:dyDescent="0.25">
      <c r="A447" s="6" t="s">
        <v>401</v>
      </c>
      <c r="B447" s="6" t="s">
        <v>206</v>
      </c>
      <c r="C447" s="6" t="s">
        <v>13</v>
      </c>
      <c r="D447" s="6" t="s">
        <v>225</v>
      </c>
      <c r="E447" s="4">
        <v>20</v>
      </c>
      <c r="F447" s="6" t="s">
        <v>222</v>
      </c>
      <c r="G447" s="6" t="s">
        <v>492</v>
      </c>
      <c r="H447" s="4">
        <v>2021</v>
      </c>
      <c r="I447" s="4">
        <v>1</v>
      </c>
      <c r="J447" s="6" t="s">
        <v>493</v>
      </c>
      <c r="K447" s="4">
        <v>1</v>
      </c>
      <c r="L447" s="6" t="s">
        <v>494</v>
      </c>
      <c r="M447" s="6" t="s">
        <v>495</v>
      </c>
      <c r="N447" s="6" t="s">
        <v>496</v>
      </c>
      <c r="O447" s="4">
        <v>3</v>
      </c>
      <c r="P447" s="6" t="s">
        <v>497</v>
      </c>
      <c r="Q447" s="4">
        <v>7</v>
      </c>
      <c r="R447" s="6" t="s">
        <v>498</v>
      </c>
      <c r="S447" s="4" t="b">
        <v>0</v>
      </c>
      <c r="T447" s="60">
        <v>1</v>
      </c>
      <c r="U447" s="60">
        <v>1</v>
      </c>
      <c r="V447" s="38">
        <v>1</v>
      </c>
      <c r="W447" s="35">
        <v>376.08</v>
      </c>
      <c r="X447" s="42">
        <f>VLOOKUP(VW_PREMIO_IV[[#This Row],[TIPO]],$AL$5:$AM$16,2,0)</f>
        <v>16</v>
      </c>
      <c r="Y447" s="35" t="str">
        <f>IF(VW_PREMIO_IV[[#This Row],[EQUIPE]]="Gerentes",VLOOKUP(VW_PREMIO_IV[[#This Row],[COBERTURA]],VALORES_IV_GER[],VW_PREMIO_IV[[#This Row],[Col Valor]],1),"")</f>
        <v/>
      </c>
      <c r="Z447" s="35" t="str">
        <f>IF(VW_PREMIO_IV[[#This Row],[EQUIPE]]="Especialidade (ESP)",VLOOKUP(VW_PREMIO_IV[[#This Row],[COBERTURA]],VALORES_IV_ESP[],VW_PREMIO_IV[[#This Row],[Col Valor]],1),"")</f>
        <v/>
      </c>
      <c r="AA447" s="35">
        <f>IF(VW_PREMIO_IV[[#This Row],[EQUIPE]]="Hospitalar (HSP)",VLOOKUP(VW_PREMIO_IV[[#This Row],[COBERTURA]],VALORES_IV_HSP[],VW_PREMIO_IV[[#This Row],[Col Valor]],1),"")</f>
        <v>376.08229999999998</v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-2.299999999991087E-3</v>
      </c>
    </row>
    <row r="448" spans="1:29" hidden="1" x14ac:dyDescent="0.25">
      <c r="A448" s="6" t="s">
        <v>401</v>
      </c>
      <c r="B448" s="6" t="s">
        <v>206</v>
      </c>
      <c r="C448" s="6" t="s">
        <v>13</v>
      </c>
      <c r="D448" s="6" t="s">
        <v>225</v>
      </c>
      <c r="E448" s="4">
        <v>20</v>
      </c>
      <c r="F448" s="6" t="s">
        <v>222</v>
      </c>
      <c r="G448" s="6" t="s">
        <v>499</v>
      </c>
      <c r="H448" s="4">
        <v>2021</v>
      </c>
      <c r="I448" s="4">
        <v>1</v>
      </c>
      <c r="J448" s="6" t="s">
        <v>493</v>
      </c>
      <c r="K448" s="4">
        <v>2</v>
      </c>
      <c r="L448" s="6" t="s">
        <v>500</v>
      </c>
      <c r="M448" s="6" t="s">
        <v>501</v>
      </c>
      <c r="N448" s="6" t="s">
        <v>496</v>
      </c>
      <c r="O448" s="4">
        <v>3</v>
      </c>
      <c r="P448" s="6" t="s">
        <v>497</v>
      </c>
      <c r="Q448" s="4">
        <v>8</v>
      </c>
      <c r="R448" s="6" t="s">
        <v>502</v>
      </c>
      <c r="S448" s="4" t="b">
        <v>0</v>
      </c>
      <c r="T448" s="60">
        <v>1</v>
      </c>
      <c r="U448" s="60">
        <v>1</v>
      </c>
      <c r="V448" s="38">
        <v>1</v>
      </c>
      <c r="W448" s="35">
        <v>376.08</v>
      </c>
      <c r="X448" s="42">
        <f>VLOOKUP(VW_PREMIO_IV[[#This Row],[TIPO]],$AL$5:$AM$16,2,0)</f>
        <v>16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>
        <f>IF(VW_PREMIO_IV[[#This Row],[EQUIPE]]="Hospitalar (HSP)",VLOOKUP(VW_PREMIO_IV[[#This Row],[COBERTURA]],VALORES_IV_HSP[],VW_PREMIO_IV[[#This Row],[Col Valor]],1),"")</f>
        <v>376.08229999999998</v>
      </c>
      <c r="AB448" s="35" t="str">
        <f>IF(VW_PREMIO_IV[[#This Row],[EQUIPE]]="Misto (EMH)",VLOOKUP(VW_PREMIO_IV[[#This Row],[COBERTURA]],VALORES_IV_EMH[],VW_PREMIO_IV[[#This Row],[Col Valor]],1),"")</f>
        <v/>
      </c>
      <c r="AC448" s="35">
        <f>VW_PREMIO_IV[[#This Row],[PREMIO]]-SUM(VW_PREMIO_IV[[#This Row],[Check Gerente]:[Check EMH]])</f>
        <v>-2.299999999991087E-3</v>
      </c>
    </row>
    <row r="449" spans="1:29" hidden="1" x14ac:dyDescent="0.25">
      <c r="A449" s="6" t="s">
        <v>401</v>
      </c>
      <c r="B449" s="6" t="s">
        <v>206</v>
      </c>
      <c r="C449" s="6" t="s">
        <v>13</v>
      </c>
      <c r="D449" s="6" t="s">
        <v>225</v>
      </c>
      <c r="E449" s="4">
        <v>20</v>
      </c>
      <c r="F449" s="6" t="s">
        <v>222</v>
      </c>
      <c r="G449" s="6" t="s">
        <v>503</v>
      </c>
      <c r="H449" s="4">
        <v>2021</v>
      </c>
      <c r="I449" s="4">
        <v>1</v>
      </c>
      <c r="J449" s="6" t="s">
        <v>493</v>
      </c>
      <c r="K449" s="4">
        <v>3</v>
      </c>
      <c r="L449" s="6" t="s">
        <v>504</v>
      </c>
      <c r="M449" s="6" t="s">
        <v>505</v>
      </c>
      <c r="N449" s="6" t="s">
        <v>496</v>
      </c>
      <c r="O449" s="4">
        <v>3</v>
      </c>
      <c r="P449" s="6" t="s">
        <v>497</v>
      </c>
      <c r="Q449" s="4">
        <v>9</v>
      </c>
      <c r="R449" s="6" t="s">
        <v>506</v>
      </c>
      <c r="S449" s="4" t="b">
        <v>0</v>
      </c>
      <c r="T449" s="60">
        <v>1</v>
      </c>
      <c r="U449" s="60">
        <v>1</v>
      </c>
      <c r="V449" s="38">
        <v>1</v>
      </c>
      <c r="W449" s="35">
        <v>376.08</v>
      </c>
      <c r="X449" s="42">
        <f>VLOOKUP(VW_PREMIO_IV[[#This Row],[TIPO]],$AL$5:$AM$16,2,0)</f>
        <v>16</v>
      </c>
      <c r="Y449" s="35" t="str">
        <f>IF(VW_PREMIO_IV[[#This Row],[EQUIPE]]="Gerentes",VLOOKUP(VW_PREMIO_IV[[#This Row],[COBERTURA]],VALORES_IV_GER[],VW_PREMIO_IV[[#This Row],[Col Valor]],1),"")</f>
        <v/>
      </c>
      <c r="Z449" s="35" t="str">
        <f>IF(VW_PREMIO_IV[[#This Row],[EQUIPE]]="Especialidade (ESP)",VLOOKUP(VW_PREMIO_IV[[#This Row],[COBERTURA]],VALORES_IV_ESP[],VW_PREMIO_IV[[#This Row],[Col Valor]],1),"")</f>
        <v/>
      </c>
      <c r="AA449" s="35">
        <f>IF(VW_PREMIO_IV[[#This Row],[EQUIPE]]="Hospitalar (HSP)",VLOOKUP(VW_PREMIO_IV[[#This Row],[COBERTURA]],VALORES_IV_HSP[],VW_PREMIO_IV[[#This Row],[Col Valor]],1),"")</f>
        <v>376.08229999999998</v>
      </c>
      <c r="AB449" s="35" t="str">
        <f>IF(VW_PREMIO_IV[[#This Row],[EQUIPE]]="Misto (EMH)",VLOOKUP(VW_PREMIO_IV[[#This Row],[COBERTURA]],VALORES_IV_EMH[],VW_PREMIO_IV[[#This Row],[Col Valor]],1),"")</f>
        <v/>
      </c>
      <c r="AC449" s="35">
        <f>VW_PREMIO_IV[[#This Row],[PREMIO]]-SUM(VW_PREMIO_IV[[#This Row],[Check Gerente]:[Check EMH]])</f>
        <v>-2.299999999991087E-3</v>
      </c>
    </row>
    <row r="450" spans="1:29" hidden="1" x14ac:dyDescent="0.25">
      <c r="A450" s="6" t="s">
        <v>401</v>
      </c>
      <c r="B450" s="6" t="s">
        <v>206</v>
      </c>
      <c r="C450" s="6" t="s">
        <v>28</v>
      </c>
      <c r="D450" s="6" t="s">
        <v>226</v>
      </c>
      <c r="E450" s="4">
        <v>10</v>
      </c>
      <c r="F450" s="6" t="s">
        <v>227</v>
      </c>
      <c r="G450" s="6" t="s">
        <v>492</v>
      </c>
      <c r="H450" s="4">
        <v>2021</v>
      </c>
      <c r="I450" s="4">
        <v>1</v>
      </c>
      <c r="J450" s="6" t="s">
        <v>493</v>
      </c>
      <c r="K450" s="4">
        <v>1</v>
      </c>
      <c r="L450" s="6" t="s">
        <v>494</v>
      </c>
      <c r="M450" s="6" t="s">
        <v>495</v>
      </c>
      <c r="N450" s="6" t="s">
        <v>496</v>
      </c>
      <c r="O450" s="4">
        <v>3</v>
      </c>
      <c r="P450" s="6" t="s">
        <v>497</v>
      </c>
      <c r="Q450" s="4">
        <v>7</v>
      </c>
      <c r="R450" s="6" t="s">
        <v>498</v>
      </c>
      <c r="S450" s="4" t="b">
        <v>0</v>
      </c>
      <c r="T450" s="60">
        <v>1</v>
      </c>
      <c r="U450" s="60">
        <v>1</v>
      </c>
      <c r="V450" s="38">
        <v>1</v>
      </c>
      <c r="W450" s="35">
        <v>376.08</v>
      </c>
      <c r="X450" s="42">
        <f>VLOOKUP(VW_PREMIO_IV[[#This Row],[TIPO]],$AL$5:$AM$16,2,0)</f>
        <v>16</v>
      </c>
      <c r="Y450" s="35" t="str">
        <f>IF(VW_PREMIO_IV[[#This Row],[EQUIPE]]="Gerentes",VLOOKUP(VW_PREMIO_IV[[#This Row],[COBERTURA]],VALORES_IV_GER[],VW_PREMIO_IV[[#This Row],[Col Valor]],1),"")</f>
        <v/>
      </c>
      <c r="Z450" s="35">
        <f>IF(VW_PREMIO_IV[[#This Row],[EQUIPE]]="Especialidade (ESP)",VLOOKUP(VW_PREMIO_IV[[#This Row],[COBERTURA]],VALORES_IV_ESP[],VW_PREMIO_IV[[#This Row],[Col Valor]],1),"")</f>
        <v>376.08229999999998</v>
      </c>
      <c r="AA450" s="35" t="str">
        <f>IF(VW_PREMIO_IV[[#This Row],[EQUIPE]]="Hospitalar (HSP)",VLOOKUP(VW_PREMIO_IV[[#This Row],[COBERTURA]],VALORES_IV_HSP[],VW_PREMIO_IV[[#This Row],[Col Valor]],1),"")</f>
        <v/>
      </c>
      <c r="AB450" s="35" t="str">
        <f>IF(VW_PREMIO_IV[[#This Row],[EQUIPE]]="Misto (EMH)",VLOOKUP(VW_PREMIO_IV[[#This Row],[COBERTURA]],VALORES_IV_EMH[],VW_PREMIO_IV[[#This Row],[Col Valor]],1),"")</f>
        <v/>
      </c>
      <c r="AC450" s="35">
        <f>VW_PREMIO_IV[[#This Row],[PREMIO]]-SUM(VW_PREMIO_IV[[#This Row],[Check Gerente]:[Check EMH]])</f>
        <v>-2.299999999991087E-3</v>
      </c>
    </row>
    <row r="451" spans="1:29" hidden="1" x14ac:dyDescent="0.25">
      <c r="A451" s="6" t="s">
        <v>401</v>
      </c>
      <c r="B451" s="6" t="s">
        <v>206</v>
      </c>
      <c r="C451" s="6" t="s">
        <v>28</v>
      </c>
      <c r="D451" s="6" t="s">
        <v>226</v>
      </c>
      <c r="E451" s="4">
        <v>10</v>
      </c>
      <c r="F451" s="6" t="s">
        <v>227</v>
      </c>
      <c r="G451" s="6" t="s">
        <v>499</v>
      </c>
      <c r="H451" s="4">
        <v>2021</v>
      </c>
      <c r="I451" s="4">
        <v>1</v>
      </c>
      <c r="J451" s="6" t="s">
        <v>493</v>
      </c>
      <c r="K451" s="4">
        <v>2</v>
      </c>
      <c r="L451" s="6" t="s">
        <v>500</v>
      </c>
      <c r="M451" s="6" t="s">
        <v>501</v>
      </c>
      <c r="N451" s="6" t="s">
        <v>496</v>
      </c>
      <c r="O451" s="4">
        <v>3</v>
      </c>
      <c r="P451" s="6" t="s">
        <v>497</v>
      </c>
      <c r="Q451" s="4">
        <v>8</v>
      </c>
      <c r="R451" s="6" t="s">
        <v>502</v>
      </c>
      <c r="S451" s="4" t="b">
        <v>0</v>
      </c>
      <c r="T451" s="60">
        <v>1</v>
      </c>
      <c r="U451" s="60">
        <v>1</v>
      </c>
      <c r="V451" s="38">
        <v>1</v>
      </c>
      <c r="W451" s="35">
        <v>376.08</v>
      </c>
      <c r="X451" s="42">
        <f>VLOOKUP(VW_PREMIO_IV[[#This Row],[TIPO]],$AL$5:$AM$16,2,0)</f>
        <v>16</v>
      </c>
      <c r="Y451" s="35" t="str">
        <f>IF(VW_PREMIO_IV[[#This Row],[EQUIPE]]="Gerentes",VLOOKUP(VW_PREMIO_IV[[#This Row],[COBERTURA]],VALORES_IV_GER[],VW_PREMIO_IV[[#This Row],[Col Valor]],1),"")</f>
        <v/>
      </c>
      <c r="Z451" s="35">
        <f>IF(VW_PREMIO_IV[[#This Row],[EQUIPE]]="Especialidade (ESP)",VLOOKUP(VW_PREMIO_IV[[#This Row],[COBERTURA]],VALORES_IV_ESP[],VW_PREMIO_IV[[#This Row],[Col Valor]],1),"")</f>
        <v>376.08229999999998</v>
      </c>
      <c r="AA451" s="35" t="str">
        <f>IF(VW_PREMIO_IV[[#This Row],[EQUIPE]]="Hospitalar (HSP)",VLOOKUP(VW_PREMIO_IV[[#This Row],[COBERTURA]],VALORES_IV_HSP[],VW_PREMIO_IV[[#This Row],[Col Valor]],1),"")</f>
        <v/>
      </c>
      <c r="AB451" s="35" t="str">
        <f>IF(VW_PREMIO_IV[[#This Row],[EQUIPE]]="Misto (EMH)",VLOOKUP(VW_PREMIO_IV[[#This Row],[COBERTURA]],VALORES_IV_EMH[],VW_PREMIO_IV[[#This Row],[Col Valor]],1),"")</f>
        <v/>
      </c>
      <c r="AC451" s="35">
        <f>VW_PREMIO_IV[[#This Row],[PREMIO]]-SUM(VW_PREMIO_IV[[#This Row],[Check Gerente]:[Check EMH]])</f>
        <v>-2.299999999991087E-3</v>
      </c>
    </row>
    <row r="452" spans="1:29" hidden="1" x14ac:dyDescent="0.25">
      <c r="A452" s="6" t="s">
        <v>401</v>
      </c>
      <c r="B452" s="6" t="s">
        <v>206</v>
      </c>
      <c r="C452" s="6" t="s">
        <v>28</v>
      </c>
      <c r="D452" s="6" t="s">
        <v>226</v>
      </c>
      <c r="E452" s="4">
        <v>10</v>
      </c>
      <c r="F452" s="6" t="s">
        <v>227</v>
      </c>
      <c r="G452" s="6" t="s">
        <v>503</v>
      </c>
      <c r="H452" s="4">
        <v>2021</v>
      </c>
      <c r="I452" s="4">
        <v>1</v>
      </c>
      <c r="J452" s="6" t="s">
        <v>493</v>
      </c>
      <c r="K452" s="4">
        <v>3</v>
      </c>
      <c r="L452" s="6" t="s">
        <v>504</v>
      </c>
      <c r="M452" s="6" t="s">
        <v>505</v>
      </c>
      <c r="N452" s="6" t="s">
        <v>496</v>
      </c>
      <c r="O452" s="4">
        <v>3</v>
      </c>
      <c r="P452" s="6" t="s">
        <v>497</v>
      </c>
      <c r="Q452" s="4">
        <v>9</v>
      </c>
      <c r="R452" s="6" t="s">
        <v>506</v>
      </c>
      <c r="S452" s="4" t="b">
        <v>0</v>
      </c>
      <c r="T452" s="60">
        <v>1</v>
      </c>
      <c r="U452" s="60">
        <v>1</v>
      </c>
      <c r="V452" s="38">
        <v>1</v>
      </c>
      <c r="W452" s="35">
        <v>376.08</v>
      </c>
      <c r="X452" s="42">
        <f>VLOOKUP(VW_PREMIO_IV[[#This Row],[TIPO]],$AL$5:$AM$16,2,0)</f>
        <v>16</v>
      </c>
      <c r="Y452" s="35" t="str">
        <f>IF(VW_PREMIO_IV[[#This Row],[EQUIPE]]="Gerentes",VLOOKUP(VW_PREMIO_IV[[#This Row],[COBERTURA]],VALORES_IV_GER[],VW_PREMIO_IV[[#This Row],[Col Valor]],1),"")</f>
        <v/>
      </c>
      <c r="Z452" s="35">
        <f>IF(VW_PREMIO_IV[[#This Row],[EQUIPE]]="Especialidade (ESP)",VLOOKUP(VW_PREMIO_IV[[#This Row],[COBERTURA]],VALORES_IV_ESP[],VW_PREMIO_IV[[#This Row],[Col Valor]],1),"")</f>
        <v>376.08229999999998</v>
      </c>
      <c r="AA452" s="35" t="str">
        <f>IF(VW_PREMIO_IV[[#This Row],[EQUIPE]]="Hospitalar (HSP)",VLOOKUP(VW_PREMIO_IV[[#This Row],[COBERTURA]],VALORES_IV_HSP[],VW_PREMIO_IV[[#This Row],[Col Valor]],1),"")</f>
        <v/>
      </c>
      <c r="AB452" s="35" t="str">
        <f>IF(VW_PREMIO_IV[[#This Row],[EQUIPE]]="Misto (EMH)",VLOOKUP(VW_PREMIO_IV[[#This Row],[COBERTURA]],VALORES_IV_EMH[],VW_PREMIO_IV[[#This Row],[Col Valor]],1),"")</f>
        <v/>
      </c>
      <c r="AC452" s="35">
        <f>VW_PREMIO_IV[[#This Row],[PREMIO]]-SUM(VW_PREMIO_IV[[#This Row],[Check Gerente]:[Check EMH]])</f>
        <v>-2.299999999991087E-3</v>
      </c>
    </row>
    <row r="453" spans="1:29" hidden="1" x14ac:dyDescent="0.25">
      <c r="A453" s="6" t="s">
        <v>401</v>
      </c>
      <c r="B453" s="6" t="s">
        <v>206</v>
      </c>
      <c r="C453" s="6" t="s">
        <v>29</v>
      </c>
      <c r="D453" s="6" t="s">
        <v>228</v>
      </c>
      <c r="E453" s="4">
        <v>30</v>
      </c>
      <c r="F453" s="6" t="s">
        <v>229</v>
      </c>
      <c r="G453" s="6" t="s">
        <v>492</v>
      </c>
      <c r="H453" s="4">
        <v>2021</v>
      </c>
      <c r="I453" s="4">
        <v>1</v>
      </c>
      <c r="J453" s="6" t="s">
        <v>493</v>
      </c>
      <c r="K453" s="4">
        <v>1</v>
      </c>
      <c r="L453" s="6" t="s">
        <v>494</v>
      </c>
      <c r="M453" s="6" t="s">
        <v>495</v>
      </c>
      <c r="N453" s="6" t="s">
        <v>496</v>
      </c>
      <c r="O453" s="4">
        <v>3</v>
      </c>
      <c r="P453" s="6" t="s">
        <v>497</v>
      </c>
      <c r="Q453" s="4">
        <v>7</v>
      </c>
      <c r="R453" s="6" t="s">
        <v>498</v>
      </c>
      <c r="S453" s="4" t="b">
        <v>0</v>
      </c>
      <c r="T453" s="60">
        <v>1</v>
      </c>
      <c r="U453" s="60">
        <v>1</v>
      </c>
      <c r="V453" s="38">
        <v>1</v>
      </c>
      <c r="W453" s="35">
        <v>376.08</v>
      </c>
      <c r="X453" s="42">
        <f>VLOOKUP(VW_PREMIO_IV[[#This Row],[TIPO]],$AL$5:$AM$16,2,0)</f>
        <v>16</v>
      </c>
      <c r="Y453" s="35" t="str">
        <f>IF(VW_PREMIO_IV[[#This Row],[EQUIPE]]="Gerentes",VLOOKUP(VW_PREMIO_IV[[#This Row],[COBERTURA]],VALORES_IV_GER[],VW_PREMIO_IV[[#This Row],[Col Valor]],1),"")</f>
        <v/>
      </c>
      <c r="Z453" s="35" t="str">
        <f>IF(VW_PREMIO_IV[[#This Row],[EQUIPE]]="Especialidade (ESP)",VLOOKUP(VW_PREMIO_IV[[#This Row],[COBERTURA]],VALORES_IV_ESP[],VW_PREMIO_IV[[#This Row],[Col Valor]],1),"")</f>
        <v/>
      </c>
      <c r="AA453" s="35" t="str">
        <f>IF(VW_PREMIO_IV[[#This Row],[EQUIPE]]="Hospitalar (HSP)",VLOOKUP(VW_PREMIO_IV[[#This Row],[COBERTURA]],VALORES_IV_HSP[],VW_PREMIO_IV[[#This Row],[Col Valor]],1),"")</f>
        <v/>
      </c>
      <c r="AB453" s="35">
        <f>IF(VW_PREMIO_IV[[#This Row],[EQUIPE]]="Misto (EMH)",VLOOKUP(VW_PREMIO_IV[[#This Row],[COBERTURA]],VALORES_IV_EMH[],VW_PREMIO_IV[[#This Row],[Col Valor]],1),"")</f>
        <v>376.08229999999998</v>
      </c>
      <c r="AC453" s="35">
        <f>VW_PREMIO_IV[[#This Row],[PREMIO]]-SUM(VW_PREMIO_IV[[#This Row],[Check Gerente]:[Check EMH]])</f>
        <v>-2.299999999991087E-3</v>
      </c>
    </row>
    <row r="454" spans="1:29" hidden="1" x14ac:dyDescent="0.25">
      <c r="A454" s="6" t="s">
        <v>401</v>
      </c>
      <c r="B454" s="6" t="s">
        <v>206</v>
      </c>
      <c r="C454" s="6" t="s">
        <v>29</v>
      </c>
      <c r="D454" s="6" t="s">
        <v>228</v>
      </c>
      <c r="E454" s="4">
        <v>30</v>
      </c>
      <c r="F454" s="6" t="s">
        <v>229</v>
      </c>
      <c r="G454" s="6" t="s">
        <v>499</v>
      </c>
      <c r="H454" s="4">
        <v>2021</v>
      </c>
      <c r="I454" s="4">
        <v>1</v>
      </c>
      <c r="J454" s="6" t="s">
        <v>493</v>
      </c>
      <c r="K454" s="4">
        <v>2</v>
      </c>
      <c r="L454" s="6" t="s">
        <v>500</v>
      </c>
      <c r="M454" s="6" t="s">
        <v>501</v>
      </c>
      <c r="N454" s="6" t="s">
        <v>496</v>
      </c>
      <c r="O454" s="4">
        <v>3</v>
      </c>
      <c r="P454" s="6" t="s">
        <v>497</v>
      </c>
      <c r="Q454" s="4">
        <v>8</v>
      </c>
      <c r="R454" s="6" t="s">
        <v>502</v>
      </c>
      <c r="S454" s="4" t="b">
        <v>0</v>
      </c>
      <c r="T454" s="60">
        <v>1</v>
      </c>
      <c r="U454" s="60">
        <v>1</v>
      </c>
      <c r="V454" s="38">
        <v>1</v>
      </c>
      <c r="W454" s="35">
        <v>376.08</v>
      </c>
      <c r="X454" s="42">
        <f>VLOOKUP(VW_PREMIO_IV[[#This Row],[TIPO]],$AL$5:$AM$16,2,0)</f>
        <v>16</v>
      </c>
      <c r="Y454" s="35" t="str">
        <f>IF(VW_PREMIO_IV[[#This Row],[EQUIPE]]="Gerentes",VLOOKUP(VW_PREMIO_IV[[#This Row],[COBERTURA]],VALORES_IV_GER[],VW_PREMIO_IV[[#This Row],[Col Valor]],1),"")</f>
        <v/>
      </c>
      <c r="Z454" s="35" t="str">
        <f>IF(VW_PREMIO_IV[[#This Row],[EQUIPE]]="Especialidade (ESP)",VLOOKUP(VW_PREMIO_IV[[#This Row],[COBERTURA]],VALORES_IV_ESP[],VW_PREMIO_IV[[#This Row],[Col Valor]],1),"")</f>
        <v/>
      </c>
      <c r="AA454" s="35" t="str">
        <f>IF(VW_PREMIO_IV[[#This Row],[EQUIPE]]="Hospitalar (HSP)",VLOOKUP(VW_PREMIO_IV[[#This Row],[COBERTURA]],VALORES_IV_HSP[],VW_PREMIO_IV[[#This Row],[Col Valor]],1),"")</f>
        <v/>
      </c>
      <c r="AB454" s="35">
        <f>IF(VW_PREMIO_IV[[#This Row],[EQUIPE]]="Misto (EMH)",VLOOKUP(VW_PREMIO_IV[[#This Row],[COBERTURA]],VALORES_IV_EMH[],VW_PREMIO_IV[[#This Row],[Col Valor]],1),"")</f>
        <v>376.08229999999998</v>
      </c>
      <c r="AC454" s="35">
        <f>VW_PREMIO_IV[[#This Row],[PREMIO]]-SUM(VW_PREMIO_IV[[#This Row],[Check Gerente]:[Check EMH]])</f>
        <v>-2.299999999991087E-3</v>
      </c>
    </row>
    <row r="455" spans="1:29" hidden="1" x14ac:dyDescent="0.25">
      <c r="A455" s="6" t="s">
        <v>401</v>
      </c>
      <c r="B455" s="6" t="s">
        <v>206</v>
      </c>
      <c r="C455" s="6" t="s">
        <v>29</v>
      </c>
      <c r="D455" s="6" t="s">
        <v>228</v>
      </c>
      <c r="E455" s="4">
        <v>30</v>
      </c>
      <c r="F455" s="6" t="s">
        <v>229</v>
      </c>
      <c r="G455" s="6" t="s">
        <v>503</v>
      </c>
      <c r="H455" s="4">
        <v>2021</v>
      </c>
      <c r="I455" s="4">
        <v>1</v>
      </c>
      <c r="J455" s="6" t="s">
        <v>493</v>
      </c>
      <c r="K455" s="4">
        <v>3</v>
      </c>
      <c r="L455" s="6" t="s">
        <v>504</v>
      </c>
      <c r="M455" s="6" t="s">
        <v>505</v>
      </c>
      <c r="N455" s="6" t="s">
        <v>496</v>
      </c>
      <c r="O455" s="4">
        <v>3</v>
      </c>
      <c r="P455" s="6" t="s">
        <v>497</v>
      </c>
      <c r="Q455" s="4">
        <v>9</v>
      </c>
      <c r="R455" s="6" t="s">
        <v>506</v>
      </c>
      <c r="S455" s="4" t="b">
        <v>0</v>
      </c>
      <c r="T455" s="60">
        <v>1</v>
      </c>
      <c r="U455" s="60">
        <v>1</v>
      </c>
      <c r="V455" s="38">
        <v>1</v>
      </c>
      <c r="W455" s="35">
        <v>376.08</v>
      </c>
      <c r="X455" s="42">
        <f>VLOOKUP(VW_PREMIO_IV[[#This Row],[TIPO]],$AL$5:$AM$16,2,0)</f>
        <v>16</v>
      </c>
      <c r="Y455" s="35" t="str">
        <f>IF(VW_PREMIO_IV[[#This Row],[EQUIPE]]="Gerentes",VLOOKUP(VW_PREMIO_IV[[#This Row],[COBERTURA]],VALORES_IV_GER[],VW_PREMIO_IV[[#This Row],[Col Valor]],1),"")</f>
        <v/>
      </c>
      <c r="Z455" s="35" t="str">
        <f>IF(VW_PREMIO_IV[[#This Row],[EQUIPE]]="Especialidade (ESP)",VLOOKUP(VW_PREMIO_IV[[#This Row],[COBERTURA]],VALORES_IV_ESP[],VW_PREMIO_IV[[#This Row],[Col Valor]],1),"")</f>
        <v/>
      </c>
      <c r="AA455" s="35" t="str">
        <f>IF(VW_PREMIO_IV[[#This Row],[EQUIPE]]="Hospitalar (HSP)",VLOOKUP(VW_PREMIO_IV[[#This Row],[COBERTURA]],VALORES_IV_HSP[],VW_PREMIO_IV[[#This Row],[Col Valor]],1),"")</f>
        <v/>
      </c>
      <c r="AB455" s="35">
        <f>IF(VW_PREMIO_IV[[#This Row],[EQUIPE]]="Misto (EMH)",VLOOKUP(VW_PREMIO_IV[[#This Row],[COBERTURA]],VALORES_IV_EMH[],VW_PREMIO_IV[[#This Row],[Col Valor]],1),"")</f>
        <v>376.08229999999998</v>
      </c>
      <c r="AC455" s="35">
        <f>VW_PREMIO_IV[[#This Row],[PREMIO]]-SUM(VW_PREMIO_IV[[#This Row],[Check Gerente]:[Check EMH]])</f>
        <v>-2.299999999991087E-3</v>
      </c>
    </row>
    <row r="456" spans="1:29" hidden="1" x14ac:dyDescent="0.25">
      <c r="A456" s="6" t="s">
        <v>401</v>
      </c>
      <c r="B456" s="6" t="s">
        <v>206</v>
      </c>
      <c r="C456" s="6" t="s">
        <v>30</v>
      </c>
      <c r="D456" s="6" t="s">
        <v>234</v>
      </c>
      <c r="E456" s="4">
        <v>10</v>
      </c>
      <c r="F456" s="6" t="s">
        <v>227</v>
      </c>
      <c r="G456" s="6" t="s">
        <v>492</v>
      </c>
      <c r="H456" s="4">
        <v>2021</v>
      </c>
      <c r="I456" s="4">
        <v>1</v>
      </c>
      <c r="J456" s="6" t="s">
        <v>493</v>
      </c>
      <c r="K456" s="4">
        <v>1</v>
      </c>
      <c r="L456" s="6" t="s">
        <v>494</v>
      </c>
      <c r="M456" s="6" t="s">
        <v>495</v>
      </c>
      <c r="N456" s="6" t="s">
        <v>496</v>
      </c>
      <c r="O456" s="4">
        <v>3</v>
      </c>
      <c r="P456" s="6" t="s">
        <v>497</v>
      </c>
      <c r="Q456" s="4">
        <v>7</v>
      </c>
      <c r="R456" s="6" t="s">
        <v>498</v>
      </c>
      <c r="S456" s="4" t="b">
        <v>0</v>
      </c>
      <c r="T456" s="60">
        <v>1</v>
      </c>
      <c r="U456" s="60">
        <v>1</v>
      </c>
      <c r="V456" s="38">
        <v>1</v>
      </c>
      <c r="W456" s="35">
        <v>376.08</v>
      </c>
      <c r="X456" s="42">
        <f>VLOOKUP(VW_PREMIO_IV[[#This Row],[TIPO]],$AL$5:$AM$16,2,0)</f>
        <v>16</v>
      </c>
      <c r="Y456" s="35" t="str">
        <f>IF(VW_PREMIO_IV[[#This Row],[EQUIPE]]="Gerentes",VLOOKUP(VW_PREMIO_IV[[#This Row],[COBERTURA]],VALORES_IV_GER[],VW_PREMIO_IV[[#This Row],[Col Valor]],1),"")</f>
        <v/>
      </c>
      <c r="Z456" s="35">
        <f>IF(VW_PREMIO_IV[[#This Row],[EQUIPE]]="Especialidade (ESP)",VLOOKUP(VW_PREMIO_IV[[#This Row],[COBERTURA]],VALORES_IV_ESP[],VW_PREMIO_IV[[#This Row],[Col Valor]],1),"")</f>
        <v>376.08229999999998</v>
      </c>
      <c r="AA456" s="35" t="str">
        <f>IF(VW_PREMIO_IV[[#This Row],[EQUIPE]]="Hospitalar (HSP)",VLOOKUP(VW_PREMIO_IV[[#This Row],[COBERTURA]],VALORES_IV_HSP[],VW_PREMIO_IV[[#This Row],[Col Valor]],1),"")</f>
        <v/>
      </c>
      <c r="AB456" s="35" t="str">
        <f>IF(VW_PREMIO_IV[[#This Row],[EQUIPE]]="Misto (EMH)",VLOOKUP(VW_PREMIO_IV[[#This Row],[COBERTURA]],VALORES_IV_EMH[],VW_PREMIO_IV[[#This Row],[Col Valor]],1),"")</f>
        <v/>
      </c>
      <c r="AC456" s="35">
        <f>VW_PREMIO_IV[[#This Row],[PREMIO]]-SUM(VW_PREMIO_IV[[#This Row],[Check Gerente]:[Check EMH]])</f>
        <v>-2.299999999991087E-3</v>
      </c>
    </row>
    <row r="457" spans="1:29" hidden="1" x14ac:dyDescent="0.25">
      <c r="A457" s="6" t="s">
        <v>401</v>
      </c>
      <c r="B457" s="6" t="s">
        <v>206</v>
      </c>
      <c r="C457" s="6" t="s">
        <v>30</v>
      </c>
      <c r="D457" s="6" t="s">
        <v>234</v>
      </c>
      <c r="E457" s="4">
        <v>10</v>
      </c>
      <c r="F457" s="6" t="s">
        <v>227</v>
      </c>
      <c r="G457" s="6" t="s">
        <v>499</v>
      </c>
      <c r="H457" s="4">
        <v>2021</v>
      </c>
      <c r="I457" s="4">
        <v>1</v>
      </c>
      <c r="J457" s="6" t="s">
        <v>493</v>
      </c>
      <c r="K457" s="4">
        <v>2</v>
      </c>
      <c r="L457" s="6" t="s">
        <v>500</v>
      </c>
      <c r="M457" s="6" t="s">
        <v>501</v>
      </c>
      <c r="N457" s="6" t="s">
        <v>496</v>
      </c>
      <c r="O457" s="4">
        <v>3</v>
      </c>
      <c r="P457" s="6" t="s">
        <v>497</v>
      </c>
      <c r="Q457" s="4">
        <v>8</v>
      </c>
      <c r="R457" s="6" t="s">
        <v>502</v>
      </c>
      <c r="S457" s="4" t="b">
        <v>0</v>
      </c>
      <c r="T457" s="60">
        <v>1</v>
      </c>
      <c r="U457" s="60">
        <v>1</v>
      </c>
      <c r="V457" s="38">
        <v>1</v>
      </c>
      <c r="W457" s="35">
        <v>376.08</v>
      </c>
      <c r="X457" s="42">
        <f>VLOOKUP(VW_PREMIO_IV[[#This Row],[TIPO]],$AL$5:$AM$16,2,0)</f>
        <v>16</v>
      </c>
      <c r="Y457" s="35" t="str">
        <f>IF(VW_PREMIO_IV[[#This Row],[EQUIPE]]="Gerentes",VLOOKUP(VW_PREMIO_IV[[#This Row],[COBERTURA]],VALORES_IV_GER[],VW_PREMIO_IV[[#This Row],[Col Valor]],1),"")</f>
        <v/>
      </c>
      <c r="Z457" s="35">
        <f>IF(VW_PREMIO_IV[[#This Row],[EQUIPE]]="Especialidade (ESP)",VLOOKUP(VW_PREMIO_IV[[#This Row],[COBERTURA]],VALORES_IV_ESP[],VW_PREMIO_IV[[#This Row],[Col Valor]],1),"")</f>
        <v>376.08229999999998</v>
      </c>
      <c r="AA457" s="35" t="str">
        <f>IF(VW_PREMIO_IV[[#This Row],[EQUIPE]]="Hospitalar (HSP)",VLOOKUP(VW_PREMIO_IV[[#This Row],[COBERTURA]],VALORES_IV_HSP[],VW_PREMIO_IV[[#This Row],[Col Valor]],1),"")</f>
        <v/>
      </c>
      <c r="AB457" s="35" t="str">
        <f>IF(VW_PREMIO_IV[[#This Row],[EQUIPE]]="Misto (EMH)",VLOOKUP(VW_PREMIO_IV[[#This Row],[COBERTURA]],VALORES_IV_EMH[],VW_PREMIO_IV[[#This Row],[Col Valor]],1),"")</f>
        <v/>
      </c>
      <c r="AC457" s="35">
        <f>VW_PREMIO_IV[[#This Row],[PREMIO]]-SUM(VW_PREMIO_IV[[#This Row],[Check Gerente]:[Check EMH]])</f>
        <v>-2.299999999991087E-3</v>
      </c>
    </row>
    <row r="458" spans="1:29" hidden="1" x14ac:dyDescent="0.25">
      <c r="A458" s="6" t="s">
        <v>401</v>
      </c>
      <c r="B458" s="6" t="s">
        <v>206</v>
      </c>
      <c r="C458" s="6" t="s">
        <v>30</v>
      </c>
      <c r="D458" s="6" t="s">
        <v>234</v>
      </c>
      <c r="E458" s="4">
        <v>10</v>
      </c>
      <c r="F458" s="6" t="s">
        <v>227</v>
      </c>
      <c r="G458" s="6" t="s">
        <v>503</v>
      </c>
      <c r="H458" s="4">
        <v>2021</v>
      </c>
      <c r="I458" s="4">
        <v>1</v>
      </c>
      <c r="J458" s="6" t="s">
        <v>493</v>
      </c>
      <c r="K458" s="4">
        <v>3</v>
      </c>
      <c r="L458" s="6" t="s">
        <v>504</v>
      </c>
      <c r="M458" s="6" t="s">
        <v>505</v>
      </c>
      <c r="N458" s="6" t="s">
        <v>496</v>
      </c>
      <c r="O458" s="4">
        <v>3</v>
      </c>
      <c r="P458" s="6" t="s">
        <v>497</v>
      </c>
      <c r="Q458" s="4">
        <v>9</v>
      </c>
      <c r="R458" s="6" t="s">
        <v>506</v>
      </c>
      <c r="S458" s="4" t="b">
        <v>0</v>
      </c>
      <c r="T458" s="60">
        <v>1</v>
      </c>
      <c r="U458" s="60">
        <v>1</v>
      </c>
      <c r="V458" s="38">
        <v>1</v>
      </c>
      <c r="W458" s="35">
        <v>376.08</v>
      </c>
      <c r="X458" s="42">
        <f>VLOOKUP(VW_PREMIO_IV[[#This Row],[TIPO]],$AL$5:$AM$16,2,0)</f>
        <v>16</v>
      </c>
      <c r="Y458" s="35" t="str">
        <f>IF(VW_PREMIO_IV[[#This Row],[EQUIPE]]="Gerentes",VLOOKUP(VW_PREMIO_IV[[#This Row],[COBERTURA]],VALORES_IV_GER[],VW_PREMIO_IV[[#This Row],[Col Valor]],1),"")</f>
        <v/>
      </c>
      <c r="Z458" s="35">
        <f>IF(VW_PREMIO_IV[[#This Row],[EQUIPE]]="Especialidade (ESP)",VLOOKUP(VW_PREMIO_IV[[#This Row],[COBERTURA]],VALORES_IV_ESP[],VW_PREMIO_IV[[#This Row],[Col Valor]],1),"")</f>
        <v>376.08229999999998</v>
      </c>
      <c r="AA458" s="35" t="str">
        <f>IF(VW_PREMIO_IV[[#This Row],[EQUIPE]]="Hospitalar (HSP)",VLOOKUP(VW_PREMIO_IV[[#This Row],[COBERTURA]],VALORES_IV_HSP[],VW_PREMIO_IV[[#This Row],[Col Valor]],1),"")</f>
        <v/>
      </c>
      <c r="AB458" s="35" t="str">
        <f>IF(VW_PREMIO_IV[[#This Row],[EQUIPE]]="Misto (EMH)",VLOOKUP(VW_PREMIO_IV[[#This Row],[COBERTURA]],VALORES_IV_EMH[],VW_PREMIO_IV[[#This Row],[Col Valor]],1),"")</f>
        <v/>
      </c>
      <c r="AC458" s="35">
        <f>VW_PREMIO_IV[[#This Row],[PREMIO]]-SUM(VW_PREMIO_IV[[#This Row],[Check Gerente]:[Check EMH]])</f>
        <v>-2.299999999991087E-3</v>
      </c>
    </row>
    <row r="459" spans="1:29" hidden="1" x14ac:dyDescent="0.25">
      <c r="A459" s="6" t="s">
        <v>401</v>
      </c>
      <c r="B459" s="6" t="s">
        <v>206</v>
      </c>
      <c r="C459" s="6" t="s">
        <v>14</v>
      </c>
      <c r="D459" s="6" t="s">
        <v>235</v>
      </c>
      <c r="E459" s="4">
        <v>20</v>
      </c>
      <c r="F459" s="6" t="s">
        <v>222</v>
      </c>
      <c r="G459" s="6" t="s">
        <v>492</v>
      </c>
      <c r="H459" s="4">
        <v>2021</v>
      </c>
      <c r="I459" s="4">
        <v>1</v>
      </c>
      <c r="J459" s="6" t="s">
        <v>493</v>
      </c>
      <c r="K459" s="4">
        <v>1</v>
      </c>
      <c r="L459" s="6" t="s">
        <v>494</v>
      </c>
      <c r="M459" s="6" t="s">
        <v>495</v>
      </c>
      <c r="N459" s="6" t="s">
        <v>496</v>
      </c>
      <c r="O459" s="4">
        <v>3</v>
      </c>
      <c r="P459" s="6" t="s">
        <v>497</v>
      </c>
      <c r="Q459" s="4">
        <v>7</v>
      </c>
      <c r="R459" s="6" t="s">
        <v>498</v>
      </c>
      <c r="S459" s="4" t="b">
        <v>0</v>
      </c>
      <c r="T459" s="60">
        <v>1</v>
      </c>
      <c r="U459" s="60">
        <v>1</v>
      </c>
      <c r="V459" s="38">
        <v>1</v>
      </c>
      <c r="W459" s="35">
        <v>376.08</v>
      </c>
      <c r="X459" s="42">
        <f>VLOOKUP(VW_PREMIO_IV[[#This Row],[TIPO]],$AL$5:$AM$16,2,0)</f>
        <v>16</v>
      </c>
      <c r="Y459" s="35" t="str">
        <f>IF(VW_PREMIO_IV[[#This Row],[EQUIPE]]="Gerentes",VLOOKUP(VW_PREMIO_IV[[#This Row],[COBERTURA]],VALORES_IV_GER[],VW_PREMIO_IV[[#This Row],[Col Valor]],1),"")</f>
        <v/>
      </c>
      <c r="Z459" s="35" t="str">
        <f>IF(VW_PREMIO_IV[[#This Row],[EQUIPE]]="Especialidade (ESP)",VLOOKUP(VW_PREMIO_IV[[#This Row],[COBERTURA]],VALORES_IV_ESP[],VW_PREMIO_IV[[#This Row],[Col Valor]],1),"")</f>
        <v/>
      </c>
      <c r="AA459" s="35">
        <f>IF(VW_PREMIO_IV[[#This Row],[EQUIPE]]="Hospitalar (HSP)",VLOOKUP(VW_PREMIO_IV[[#This Row],[COBERTURA]],VALORES_IV_HSP[],VW_PREMIO_IV[[#This Row],[Col Valor]],1),"")</f>
        <v>376.08229999999998</v>
      </c>
      <c r="AB459" s="35" t="str">
        <f>IF(VW_PREMIO_IV[[#This Row],[EQUIPE]]="Misto (EMH)",VLOOKUP(VW_PREMIO_IV[[#This Row],[COBERTURA]],VALORES_IV_EMH[],VW_PREMIO_IV[[#This Row],[Col Valor]],1),"")</f>
        <v/>
      </c>
      <c r="AC459" s="35">
        <f>VW_PREMIO_IV[[#This Row],[PREMIO]]-SUM(VW_PREMIO_IV[[#This Row],[Check Gerente]:[Check EMH]])</f>
        <v>-2.299999999991087E-3</v>
      </c>
    </row>
    <row r="460" spans="1:29" hidden="1" x14ac:dyDescent="0.25">
      <c r="A460" s="6" t="s">
        <v>401</v>
      </c>
      <c r="B460" s="6" t="s">
        <v>206</v>
      </c>
      <c r="C460" s="6" t="s">
        <v>14</v>
      </c>
      <c r="D460" s="6" t="s">
        <v>235</v>
      </c>
      <c r="E460" s="4">
        <v>20</v>
      </c>
      <c r="F460" s="6" t="s">
        <v>222</v>
      </c>
      <c r="G460" s="6" t="s">
        <v>499</v>
      </c>
      <c r="H460" s="4">
        <v>2021</v>
      </c>
      <c r="I460" s="4">
        <v>1</v>
      </c>
      <c r="J460" s="6" t="s">
        <v>493</v>
      </c>
      <c r="K460" s="4">
        <v>2</v>
      </c>
      <c r="L460" s="6" t="s">
        <v>500</v>
      </c>
      <c r="M460" s="6" t="s">
        <v>501</v>
      </c>
      <c r="N460" s="6" t="s">
        <v>496</v>
      </c>
      <c r="O460" s="4">
        <v>3</v>
      </c>
      <c r="P460" s="6" t="s">
        <v>497</v>
      </c>
      <c r="Q460" s="4">
        <v>8</v>
      </c>
      <c r="R460" s="6" t="s">
        <v>502</v>
      </c>
      <c r="S460" s="4" t="b">
        <v>0</v>
      </c>
      <c r="T460" s="60">
        <v>1</v>
      </c>
      <c r="U460" s="60">
        <v>1</v>
      </c>
      <c r="V460" s="38">
        <v>1</v>
      </c>
      <c r="W460" s="35">
        <v>376.08</v>
      </c>
      <c r="X460" s="42">
        <f>VLOOKUP(VW_PREMIO_IV[[#This Row],[TIPO]],$AL$5:$AM$16,2,0)</f>
        <v>16</v>
      </c>
      <c r="Y460" s="35" t="str">
        <f>IF(VW_PREMIO_IV[[#This Row],[EQUIPE]]="Gerentes",VLOOKUP(VW_PREMIO_IV[[#This Row],[COBERTURA]],VALORES_IV_GER[],VW_PREMIO_IV[[#This Row],[Col Valor]],1),"")</f>
        <v/>
      </c>
      <c r="Z460" s="35" t="str">
        <f>IF(VW_PREMIO_IV[[#This Row],[EQUIPE]]="Especialidade (ESP)",VLOOKUP(VW_PREMIO_IV[[#This Row],[COBERTURA]],VALORES_IV_ESP[],VW_PREMIO_IV[[#This Row],[Col Valor]],1),"")</f>
        <v/>
      </c>
      <c r="AA460" s="35">
        <f>IF(VW_PREMIO_IV[[#This Row],[EQUIPE]]="Hospitalar (HSP)",VLOOKUP(VW_PREMIO_IV[[#This Row],[COBERTURA]],VALORES_IV_HSP[],VW_PREMIO_IV[[#This Row],[Col Valor]],1),"")</f>
        <v>376.08229999999998</v>
      </c>
      <c r="AB460" s="35" t="str">
        <f>IF(VW_PREMIO_IV[[#This Row],[EQUIPE]]="Misto (EMH)",VLOOKUP(VW_PREMIO_IV[[#This Row],[COBERTURA]],VALORES_IV_EMH[],VW_PREMIO_IV[[#This Row],[Col Valor]],1),"")</f>
        <v/>
      </c>
      <c r="AC460" s="35">
        <f>VW_PREMIO_IV[[#This Row],[PREMIO]]-SUM(VW_PREMIO_IV[[#This Row],[Check Gerente]:[Check EMH]])</f>
        <v>-2.299999999991087E-3</v>
      </c>
    </row>
    <row r="461" spans="1:29" hidden="1" x14ac:dyDescent="0.25">
      <c r="A461" s="6" t="s">
        <v>401</v>
      </c>
      <c r="B461" s="6" t="s">
        <v>206</v>
      </c>
      <c r="C461" s="6" t="s">
        <v>14</v>
      </c>
      <c r="D461" s="6" t="s">
        <v>235</v>
      </c>
      <c r="E461" s="4">
        <v>20</v>
      </c>
      <c r="F461" s="6" t="s">
        <v>222</v>
      </c>
      <c r="G461" s="6" t="s">
        <v>503</v>
      </c>
      <c r="H461" s="4">
        <v>2021</v>
      </c>
      <c r="I461" s="4">
        <v>1</v>
      </c>
      <c r="J461" s="6" t="s">
        <v>493</v>
      </c>
      <c r="K461" s="4">
        <v>3</v>
      </c>
      <c r="L461" s="6" t="s">
        <v>504</v>
      </c>
      <c r="M461" s="6" t="s">
        <v>505</v>
      </c>
      <c r="N461" s="6" t="s">
        <v>496</v>
      </c>
      <c r="O461" s="4">
        <v>3</v>
      </c>
      <c r="P461" s="6" t="s">
        <v>497</v>
      </c>
      <c r="Q461" s="4">
        <v>9</v>
      </c>
      <c r="R461" s="6" t="s">
        <v>506</v>
      </c>
      <c r="S461" s="4" t="b">
        <v>0</v>
      </c>
      <c r="T461" s="60">
        <v>1</v>
      </c>
      <c r="U461" s="60">
        <v>1</v>
      </c>
      <c r="V461" s="38">
        <v>1</v>
      </c>
      <c r="W461" s="35">
        <v>376.08</v>
      </c>
      <c r="X461" s="42">
        <f>VLOOKUP(VW_PREMIO_IV[[#This Row],[TIPO]],$AL$5:$AM$16,2,0)</f>
        <v>16</v>
      </c>
      <c r="Y461" s="35" t="str">
        <f>IF(VW_PREMIO_IV[[#This Row],[EQUIPE]]="Gerentes",VLOOKUP(VW_PREMIO_IV[[#This Row],[COBERTURA]],VALORES_IV_GER[],VW_PREMIO_IV[[#This Row],[Col Valor]],1),"")</f>
        <v/>
      </c>
      <c r="Z461" s="35" t="str">
        <f>IF(VW_PREMIO_IV[[#This Row],[EQUIPE]]="Especialidade (ESP)",VLOOKUP(VW_PREMIO_IV[[#This Row],[COBERTURA]],VALORES_IV_ESP[],VW_PREMIO_IV[[#This Row],[Col Valor]],1),"")</f>
        <v/>
      </c>
      <c r="AA461" s="35">
        <f>IF(VW_PREMIO_IV[[#This Row],[EQUIPE]]="Hospitalar (HSP)",VLOOKUP(VW_PREMIO_IV[[#This Row],[COBERTURA]],VALORES_IV_HSP[],VW_PREMIO_IV[[#This Row],[Col Valor]],1),"")</f>
        <v>376.08229999999998</v>
      </c>
      <c r="AB461" s="35" t="str">
        <f>IF(VW_PREMIO_IV[[#This Row],[EQUIPE]]="Misto (EMH)",VLOOKUP(VW_PREMIO_IV[[#This Row],[COBERTURA]],VALORES_IV_EMH[],VW_PREMIO_IV[[#This Row],[Col Valor]],1),"")</f>
        <v/>
      </c>
      <c r="AC461" s="35">
        <f>VW_PREMIO_IV[[#This Row],[PREMIO]]-SUM(VW_PREMIO_IV[[#This Row],[Check Gerente]:[Check EMH]])</f>
        <v>-2.299999999991087E-3</v>
      </c>
    </row>
    <row r="462" spans="1:29" hidden="1" x14ac:dyDescent="0.25">
      <c r="A462" s="6" t="s">
        <v>401</v>
      </c>
      <c r="B462" s="6" t="s">
        <v>206</v>
      </c>
      <c r="C462" s="6" t="s">
        <v>15</v>
      </c>
      <c r="D462" s="6" t="s">
        <v>236</v>
      </c>
      <c r="E462" s="4">
        <v>30</v>
      </c>
      <c r="F462" s="6" t="s">
        <v>229</v>
      </c>
      <c r="G462" s="6" t="s">
        <v>492</v>
      </c>
      <c r="H462" s="4">
        <v>2021</v>
      </c>
      <c r="I462" s="4">
        <v>1</v>
      </c>
      <c r="J462" s="6" t="s">
        <v>493</v>
      </c>
      <c r="K462" s="4">
        <v>1</v>
      </c>
      <c r="L462" s="6" t="s">
        <v>494</v>
      </c>
      <c r="M462" s="6" t="s">
        <v>495</v>
      </c>
      <c r="N462" s="6" t="s">
        <v>496</v>
      </c>
      <c r="O462" s="4">
        <v>3</v>
      </c>
      <c r="P462" s="6" t="s">
        <v>497</v>
      </c>
      <c r="Q462" s="4">
        <v>7</v>
      </c>
      <c r="R462" s="6" t="s">
        <v>498</v>
      </c>
      <c r="S462" s="4" t="b">
        <v>0</v>
      </c>
      <c r="T462" s="60">
        <v>1</v>
      </c>
      <c r="U462" s="60">
        <v>1</v>
      </c>
      <c r="V462" s="38">
        <v>1</v>
      </c>
      <c r="W462" s="35">
        <v>376.08</v>
      </c>
      <c r="X462" s="42">
        <f>VLOOKUP(VW_PREMIO_IV[[#This Row],[TIPO]],$AL$5:$AM$16,2,0)</f>
        <v>16</v>
      </c>
      <c r="Y462" s="35" t="str">
        <f>IF(VW_PREMIO_IV[[#This Row],[EQUIPE]]="Gerentes",VLOOKUP(VW_PREMIO_IV[[#This Row],[COBERTURA]],VALORES_IV_GER[],VW_PREMIO_IV[[#This Row],[Col Valor]],1),"")</f>
        <v/>
      </c>
      <c r="Z462" s="35" t="str">
        <f>IF(VW_PREMIO_IV[[#This Row],[EQUIPE]]="Especialidade (ESP)",VLOOKUP(VW_PREMIO_IV[[#This Row],[COBERTURA]],VALORES_IV_ESP[],VW_PREMIO_IV[[#This Row],[Col Valor]],1),"")</f>
        <v/>
      </c>
      <c r="AA462" s="35" t="str">
        <f>IF(VW_PREMIO_IV[[#This Row],[EQUIPE]]="Hospitalar (HSP)",VLOOKUP(VW_PREMIO_IV[[#This Row],[COBERTURA]],VALORES_IV_HSP[],VW_PREMIO_IV[[#This Row],[Col Valor]],1),"")</f>
        <v/>
      </c>
      <c r="AB462" s="35">
        <f>IF(VW_PREMIO_IV[[#This Row],[EQUIPE]]="Misto (EMH)",VLOOKUP(VW_PREMIO_IV[[#This Row],[COBERTURA]],VALORES_IV_EMH[],VW_PREMIO_IV[[#This Row],[Col Valor]],1),"")</f>
        <v>376.08229999999998</v>
      </c>
      <c r="AC462" s="35">
        <f>VW_PREMIO_IV[[#This Row],[PREMIO]]-SUM(VW_PREMIO_IV[[#This Row],[Check Gerente]:[Check EMH]])</f>
        <v>-2.299999999991087E-3</v>
      </c>
    </row>
    <row r="463" spans="1:29" hidden="1" x14ac:dyDescent="0.25">
      <c r="A463" s="6" t="s">
        <v>401</v>
      </c>
      <c r="B463" s="6" t="s">
        <v>206</v>
      </c>
      <c r="C463" s="6" t="s">
        <v>15</v>
      </c>
      <c r="D463" s="6" t="s">
        <v>236</v>
      </c>
      <c r="E463" s="4">
        <v>30</v>
      </c>
      <c r="F463" s="6" t="s">
        <v>229</v>
      </c>
      <c r="G463" s="6" t="s">
        <v>499</v>
      </c>
      <c r="H463" s="4">
        <v>2021</v>
      </c>
      <c r="I463" s="4">
        <v>1</v>
      </c>
      <c r="J463" s="6" t="s">
        <v>493</v>
      </c>
      <c r="K463" s="4">
        <v>2</v>
      </c>
      <c r="L463" s="6" t="s">
        <v>500</v>
      </c>
      <c r="M463" s="6" t="s">
        <v>501</v>
      </c>
      <c r="N463" s="6" t="s">
        <v>496</v>
      </c>
      <c r="O463" s="4">
        <v>3</v>
      </c>
      <c r="P463" s="6" t="s">
        <v>497</v>
      </c>
      <c r="Q463" s="4">
        <v>8</v>
      </c>
      <c r="R463" s="6" t="s">
        <v>502</v>
      </c>
      <c r="S463" s="4" t="b">
        <v>0</v>
      </c>
      <c r="T463" s="60">
        <v>1</v>
      </c>
      <c r="U463" s="60">
        <v>1</v>
      </c>
      <c r="V463" s="38">
        <v>1</v>
      </c>
      <c r="W463" s="35">
        <v>376.08</v>
      </c>
      <c r="X463" s="42">
        <f>VLOOKUP(VW_PREMIO_IV[[#This Row],[TIPO]],$AL$5:$AM$16,2,0)</f>
        <v>16</v>
      </c>
      <c r="Y463" s="35" t="str">
        <f>IF(VW_PREMIO_IV[[#This Row],[EQUIPE]]="Gerentes",VLOOKUP(VW_PREMIO_IV[[#This Row],[COBERTURA]],VALORES_IV_GER[],VW_PREMIO_IV[[#This Row],[Col Valor]],1),"")</f>
        <v/>
      </c>
      <c r="Z463" s="35" t="str">
        <f>IF(VW_PREMIO_IV[[#This Row],[EQUIPE]]="Especialidade (ESP)",VLOOKUP(VW_PREMIO_IV[[#This Row],[COBERTURA]],VALORES_IV_ESP[],VW_PREMIO_IV[[#This Row],[Col Valor]],1),"")</f>
        <v/>
      </c>
      <c r="AA463" s="35" t="str">
        <f>IF(VW_PREMIO_IV[[#This Row],[EQUIPE]]="Hospitalar (HSP)",VLOOKUP(VW_PREMIO_IV[[#This Row],[COBERTURA]],VALORES_IV_HSP[],VW_PREMIO_IV[[#This Row],[Col Valor]],1),"")</f>
        <v/>
      </c>
      <c r="AB463" s="35">
        <f>IF(VW_PREMIO_IV[[#This Row],[EQUIPE]]="Misto (EMH)",VLOOKUP(VW_PREMIO_IV[[#This Row],[COBERTURA]],VALORES_IV_EMH[],VW_PREMIO_IV[[#This Row],[Col Valor]],1),"")</f>
        <v>376.08229999999998</v>
      </c>
      <c r="AC463" s="35">
        <f>VW_PREMIO_IV[[#This Row],[PREMIO]]-SUM(VW_PREMIO_IV[[#This Row],[Check Gerente]:[Check EMH]])</f>
        <v>-2.299999999991087E-3</v>
      </c>
    </row>
    <row r="464" spans="1:29" hidden="1" x14ac:dyDescent="0.25">
      <c r="A464" s="6" t="s">
        <v>401</v>
      </c>
      <c r="B464" s="6" t="s">
        <v>206</v>
      </c>
      <c r="C464" s="6" t="s">
        <v>15</v>
      </c>
      <c r="D464" s="6" t="s">
        <v>236</v>
      </c>
      <c r="E464" s="4">
        <v>30</v>
      </c>
      <c r="F464" s="6" t="s">
        <v>229</v>
      </c>
      <c r="G464" s="6" t="s">
        <v>503</v>
      </c>
      <c r="H464" s="4">
        <v>2021</v>
      </c>
      <c r="I464" s="4">
        <v>1</v>
      </c>
      <c r="J464" s="6" t="s">
        <v>493</v>
      </c>
      <c r="K464" s="4">
        <v>3</v>
      </c>
      <c r="L464" s="6" t="s">
        <v>504</v>
      </c>
      <c r="M464" s="6" t="s">
        <v>505</v>
      </c>
      <c r="N464" s="6" t="s">
        <v>496</v>
      </c>
      <c r="O464" s="4">
        <v>3</v>
      </c>
      <c r="P464" s="6" t="s">
        <v>497</v>
      </c>
      <c r="Q464" s="4">
        <v>9</v>
      </c>
      <c r="R464" s="6" t="s">
        <v>506</v>
      </c>
      <c r="S464" s="4" t="b">
        <v>0</v>
      </c>
      <c r="T464" s="60">
        <v>1</v>
      </c>
      <c r="U464" s="60">
        <v>1</v>
      </c>
      <c r="V464" s="38">
        <v>1</v>
      </c>
      <c r="W464" s="35">
        <v>376.08</v>
      </c>
      <c r="X464" s="42">
        <f>VLOOKUP(VW_PREMIO_IV[[#This Row],[TIPO]],$AL$5:$AM$16,2,0)</f>
        <v>16</v>
      </c>
      <c r="Y464" s="35" t="str">
        <f>IF(VW_PREMIO_IV[[#This Row],[EQUIPE]]="Gerentes",VLOOKUP(VW_PREMIO_IV[[#This Row],[COBERTURA]],VALORES_IV_GER[],VW_PREMIO_IV[[#This Row],[Col Valor]],1),"")</f>
        <v/>
      </c>
      <c r="Z464" s="35" t="str">
        <f>IF(VW_PREMIO_IV[[#This Row],[EQUIPE]]="Especialidade (ESP)",VLOOKUP(VW_PREMIO_IV[[#This Row],[COBERTURA]],VALORES_IV_ESP[],VW_PREMIO_IV[[#This Row],[Col Valor]],1),"")</f>
        <v/>
      </c>
      <c r="AA464" s="35" t="str">
        <f>IF(VW_PREMIO_IV[[#This Row],[EQUIPE]]="Hospitalar (HSP)",VLOOKUP(VW_PREMIO_IV[[#This Row],[COBERTURA]],VALORES_IV_HSP[],VW_PREMIO_IV[[#This Row],[Col Valor]],1),"")</f>
        <v/>
      </c>
      <c r="AB464" s="35">
        <f>IF(VW_PREMIO_IV[[#This Row],[EQUIPE]]="Misto (EMH)",VLOOKUP(VW_PREMIO_IV[[#This Row],[COBERTURA]],VALORES_IV_EMH[],VW_PREMIO_IV[[#This Row],[Col Valor]],1),"")</f>
        <v>376.08229999999998</v>
      </c>
      <c r="AC464" s="35">
        <f>VW_PREMIO_IV[[#This Row],[PREMIO]]-SUM(VW_PREMIO_IV[[#This Row],[Check Gerente]:[Check EMH]])</f>
        <v>-2.299999999991087E-3</v>
      </c>
    </row>
    <row r="465" spans="1:29" hidden="1" x14ac:dyDescent="0.25">
      <c r="A465" s="6" t="s">
        <v>401</v>
      </c>
      <c r="B465" s="6" t="s">
        <v>206</v>
      </c>
      <c r="C465" s="6" t="s">
        <v>31</v>
      </c>
      <c r="D465" s="6" t="s">
        <v>237</v>
      </c>
      <c r="E465" s="4">
        <v>10</v>
      </c>
      <c r="F465" s="6" t="s">
        <v>227</v>
      </c>
      <c r="G465" s="6" t="s">
        <v>492</v>
      </c>
      <c r="H465" s="4">
        <v>2021</v>
      </c>
      <c r="I465" s="4">
        <v>1</v>
      </c>
      <c r="J465" s="6" t="s">
        <v>493</v>
      </c>
      <c r="K465" s="4">
        <v>1</v>
      </c>
      <c r="L465" s="6" t="s">
        <v>494</v>
      </c>
      <c r="M465" s="6" t="s">
        <v>495</v>
      </c>
      <c r="N465" s="6" t="s">
        <v>496</v>
      </c>
      <c r="O465" s="4">
        <v>3</v>
      </c>
      <c r="P465" s="6" t="s">
        <v>497</v>
      </c>
      <c r="Q465" s="4">
        <v>7</v>
      </c>
      <c r="R465" s="6" t="s">
        <v>498</v>
      </c>
      <c r="S465" s="4" t="b">
        <v>0</v>
      </c>
      <c r="T465" s="60">
        <v>1</v>
      </c>
      <c r="U465" s="60">
        <v>1</v>
      </c>
      <c r="V465" s="38">
        <v>1</v>
      </c>
      <c r="W465" s="35">
        <v>376.08</v>
      </c>
      <c r="X465" s="42">
        <f>VLOOKUP(VW_PREMIO_IV[[#This Row],[TIPO]],$AL$5:$AM$16,2,0)</f>
        <v>16</v>
      </c>
      <c r="Y465" s="35" t="str">
        <f>IF(VW_PREMIO_IV[[#This Row],[EQUIPE]]="Gerentes",VLOOKUP(VW_PREMIO_IV[[#This Row],[COBERTURA]],VALORES_IV_GER[],VW_PREMIO_IV[[#This Row],[Col Valor]],1),"")</f>
        <v/>
      </c>
      <c r="Z465" s="35">
        <f>IF(VW_PREMIO_IV[[#This Row],[EQUIPE]]="Especialidade (ESP)",VLOOKUP(VW_PREMIO_IV[[#This Row],[COBERTURA]],VALORES_IV_ESP[],VW_PREMIO_IV[[#This Row],[Col Valor]],1),"")</f>
        <v>376.08229999999998</v>
      </c>
      <c r="AA465" s="35" t="str">
        <f>IF(VW_PREMIO_IV[[#This Row],[EQUIPE]]="Hospitalar (HSP)",VLOOKUP(VW_PREMIO_IV[[#This Row],[COBERTURA]],VALORES_IV_HSP[],VW_PREMIO_IV[[#This Row],[Col Valor]],1),"")</f>
        <v/>
      </c>
      <c r="AB465" s="35" t="str">
        <f>IF(VW_PREMIO_IV[[#This Row],[EQUIPE]]="Misto (EMH)",VLOOKUP(VW_PREMIO_IV[[#This Row],[COBERTURA]],VALORES_IV_EMH[],VW_PREMIO_IV[[#This Row],[Col Valor]],1),"")</f>
        <v/>
      </c>
      <c r="AC465" s="35">
        <f>VW_PREMIO_IV[[#This Row],[PREMIO]]-SUM(VW_PREMIO_IV[[#This Row],[Check Gerente]:[Check EMH]])</f>
        <v>-2.299999999991087E-3</v>
      </c>
    </row>
    <row r="466" spans="1:29" hidden="1" x14ac:dyDescent="0.25">
      <c r="A466" s="6" t="s">
        <v>401</v>
      </c>
      <c r="B466" s="6" t="s">
        <v>206</v>
      </c>
      <c r="C466" s="6" t="s">
        <v>31</v>
      </c>
      <c r="D466" s="6" t="s">
        <v>237</v>
      </c>
      <c r="E466" s="4">
        <v>10</v>
      </c>
      <c r="F466" s="6" t="s">
        <v>227</v>
      </c>
      <c r="G466" s="6" t="s">
        <v>499</v>
      </c>
      <c r="H466" s="4">
        <v>2021</v>
      </c>
      <c r="I466" s="4">
        <v>1</v>
      </c>
      <c r="J466" s="6" t="s">
        <v>493</v>
      </c>
      <c r="K466" s="4">
        <v>2</v>
      </c>
      <c r="L466" s="6" t="s">
        <v>500</v>
      </c>
      <c r="M466" s="6" t="s">
        <v>501</v>
      </c>
      <c r="N466" s="6" t="s">
        <v>496</v>
      </c>
      <c r="O466" s="4">
        <v>3</v>
      </c>
      <c r="P466" s="6" t="s">
        <v>497</v>
      </c>
      <c r="Q466" s="4">
        <v>8</v>
      </c>
      <c r="R466" s="6" t="s">
        <v>502</v>
      </c>
      <c r="S466" s="4" t="b">
        <v>0</v>
      </c>
      <c r="T466" s="60">
        <v>1</v>
      </c>
      <c r="U466" s="60">
        <v>1</v>
      </c>
      <c r="V466" s="38">
        <v>1</v>
      </c>
      <c r="W466" s="35">
        <v>376.08</v>
      </c>
      <c r="X466" s="42">
        <f>VLOOKUP(VW_PREMIO_IV[[#This Row],[TIPO]],$AL$5:$AM$16,2,0)</f>
        <v>16</v>
      </c>
      <c r="Y466" s="35" t="str">
        <f>IF(VW_PREMIO_IV[[#This Row],[EQUIPE]]="Gerentes",VLOOKUP(VW_PREMIO_IV[[#This Row],[COBERTURA]],VALORES_IV_GER[],VW_PREMIO_IV[[#This Row],[Col Valor]],1),"")</f>
        <v/>
      </c>
      <c r="Z466" s="35">
        <f>IF(VW_PREMIO_IV[[#This Row],[EQUIPE]]="Especialidade (ESP)",VLOOKUP(VW_PREMIO_IV[[#This Row],[COBERTURA]],VALORES_IV_ESP[],VW_PREMIO_IV[[#This Row],[Col Valor]],1),"")</f>
        <v>376.08229999999998</v>
      </c>
      <c r="AA466" s="35" t="str">
        <f>IF(VW_PREMIO_IV[[#This Row],[EQUIPE]]="Hospitalar (HSP)",VLOOKUP(VW_PREMIO_IV[[#This Row],[COBERTURA]],VALORES_IV_HSP[],VW_PREMIO_IV[[#This Row],[Col Valor]],1),"")</f>
        <v/>
      </c>
      <c r="AB466" s="35" t="str">
        <f>IF(VW_PREMIO_IV[[#This Row],[EQUIPE]]="Misto (EMH)",VLOOKUP(VW_PREMIO_IV[[#This Row],[COBERTURA]],VALORES_IV_EMH[],VW_PREMIO_IV[[#This Row],[Col Valor]],1),"")</f>
        <v/>
      </c>
      <c r="AC466" s="35">
        <f>VW_PREMIO_IV[[#This Row],[PREMIO]]-SUM(VW_PREMIO_IV[[#This Row],[Check Gerente]:[Check EMH]])</f>
        <v>-2.299999999991087E-3</v>
      </c>
    </row>
    <row r="467" spans="1:29" hidden="1" x14ac:dyDescent="0.25">
      <c r="A467" s="6" t="s">
        <v>401</v>
      </c>
      <c r="B467" s="6" t="s">
        <v>206</v>
      </c>
      <c r="C467" s="6" t="s">
        <v>31</v>
      </c>
      <c r="D467" s="6" t="s">
        <v>237</v>
      </c>
      <c r="E467" s="4">
        <v>10</v>
      </c>
      <c r="F467" s="6" t="s">
        <v>227</v>
      </c>
      <c r="G467" s="6" t="s">
        <v>503</v>
      </c>
      <c r="H467" s="4">
        <v>2021</v>
      </c>
      <c r="I467" s="4">
        <v>1</v>
      </c>
      <c r="J467" s="6" t="s">
        <v>493</v>
      </c>
      <c r="K467" s="4">
        <v>3</v>
      </c>
      <c r="L467" s="6" t="s">
        <v>504</v>
      </c>
      <c r="M467" s="6" t="s">
        <v>505</v>
      </c>
      <c r="N467" s="6" t="s">
        <v>496</v>
      </c>
      <c r="O467" s="4">
        <v>3</v>
      </c>
      <c r="P467" s="6" t="s">
        <v>497</v>
      </c>
      <c r="Q467" s="4">
        <v>9</v>
      </c>
      <c r="R467" s="6" t="s">
        <v>506</v>
      </c>
      <c r="S467" s="4" t="b">
        <v>0</v>
      </c>
      <c r="T467" s="60">
        <v>1</v>
      </c>
      <c r="U467" s="60">
        <v>1</v>
      </c>
      <c r="V467" s="38">
        <v>1</v>
      </c>
      <c r="W467" s="35">
        <v>376.08</v>
      </c>
      <c r="X467" s="42">
        <f>VLOOKUP(VW_PREMIO_IV[[#This Row],[TIPO]],$AL$5:$AM$16,2,0)</f>
        <v>16</v>
      </c>
      <c r="Y467" s="35" t="str">
        <f>IF(VW_PREMIO_IV[[#This Row],[EQUIPE]]="Gerentes",VLOOKUP(VW_PREMIO_IV[[#This Row],[COBERTURA]],VALORES_IV_GER[],VW_PREMIO_IV[[#This Row],[Col Valor]],1),"")</f>
        <v/>
      </c>
      <c r="Z467" s="35">
        <f>IF(VW_PREMIO_IV[[#This Row],[EQUIPE]]="Especialidade (ESP)",VLOOKUP(VW_PREMIO_IV[[#This Row],[COBERTURA]],VALORES_IV_ESP[],VW_PREMIO_IV[[#This Row],[Col Valor]],1),"")</f>
        <v>376.08229999999998</v>
      </c>
      <c r="AA467" s="35" t="str">
        <f>IF(VW_PREMIO_IV[[#This Row],[EQUIPE]]="Hospitalar (HSP)",VLOOKUP(VW_PREMIO_IV[[#This Row],[COBERTURA]],VALORES_IV_HSP[],VW_PREMIO_IV[[#This Row],[Col Valor]],1),"")</f>
        <v/>
      </c>
      <c r="AB467" s="35" t="str">
        <f>IF(VW_PREMIO_IV[[#This Row],[EQUIPE]]="Misto (EMH)",VLOOKUP(VW_PREMIO_IV[[#This Row],[COBERTURA]],VALORES_IV_EMH[],VW_PREMIO_IV[[#This Row],[Col Valor]],1),"")</f>
        <v/>
      </c>
      <c r="AC467" s="35">
        <f>VW_PREMIO_IV[[#This Row],[PREMIO]]-SUM(VW_PREMIO_IV[[#This Row],[Check Gerente]:[Check EMH]])</f>
        <v>-2.299999999991087E-3</v>
      </c>
    </row>
    <row r="468" spans="1:29" hidden="1" x14ac:dyDescent="0.25">
      <c r="A468" s="6" t="s">
        <v>401</v>
      </c>
      <c r="B468" s="6" t="s">
        <v>206</v>
      </c>
      <c r="C468" s="6" t="s">
        <v>16</v>
      </c>
      <c r="D468" s="6" t="s">
        <v>238</v>
      </c>
      <c r="E468" s="4">
        <v>20</v>
      </c>
      <c r="F468" s="6" t="s">
        <v>222</v>
      </c>
      <c r="G468" s="6" t="s">
        <v>492</v>
      </c>
      <c r="H468" s="4">
        <v>2021</v>
      </c>
      <c r="I468" s="4">
        <v>1</v>
      </c>
      <c r="J468" s="6" t="s">
        <v>493</v>
      </c>
      <c r="K468" s="4">
        <v>1</v>
      </c>
      <c r="L468" s="6" t="s">
        <v>494</v>
      </c>
      <c r="M468" s="6" t="s">
        <v>495</v>
      </c>
      <c r="N468" s="6" t="s">
        <v>496</v>
      </c>
      <c r="O468" s="4">
        <v>3</v>
      </c>
      <c r="P468" s="6" t="s">
        <v>497</v>
      </c>
      <c r="Q468" s="4">
        <v>7</v>
      </c>
      <c r="R468" s="6" t="s">
        <v>498</v>
      </c>
      <c r="S468" s="4" t="b">
        <v>0</v>
      </c>
      <c r="T468" s="60">
        <v>1</v>
      </c>
      <c r="U468" s="60">
        <v>1</v>
      </c>
      <c r="V468" s="38">
        <v>1</v>
      </c>
      <c r="W468" s="35">
        <v>376.08</v>
      </c>
      <c r="X468" s="42">
        <f>VLOOKUP(VW_PREMIO_IV[[#This Row],[TIPO]],$AL$5:$AM$16,2,0)</f>
        <v>16</v>
      </c>
      <c r="Y468" s="35" t="str">
        <f>IF(VW_PREMIO_IV[[#This Row],[EQUIPE]]="Gerentes",VLOOKUP(VW_PREMIO_IV[[#This Row],[COBERTURA]],VALORES_IV_GER[],VW_PREMIO_IV[[#This Row],[Col Valor]],1),"")</f>
        <v/>
      </c>
      <c r="Z468" s="35" t="str">
        <f>IF(VW_PREMIO_IV[[#This Row],[EQUIPE]]="Especialidade (ESP)",VLOOKUP(VW_PREMIO_IV[[#This Row],[COBERTURA]],VALORES_IV_ESP[],VW_PREMIO_IV[[#This Row],[Col Valor]],1),"")</f>
        <v/>
      </c>
      <c r="AA468" s="35">
        <f>IF(VW_PREMIO_IV[[#This Row],[EQUIPE]]="Hospitalar (HSP)",VLOOKUP(VW_PREMIO_IV[[#This Row],[COBERTURA]],VALORES_IV_HSP[],VW_PREMIO_IV[[#This Row],[Col Valor]],1),"")</f>
        <v>376.08229999999998</v>
      </c>
      <c r="AB468" s="35" t="str">
        <f>IF(VW_PREMIO_IV[[#This Row],[EQUIPE]]="Misto (EMH)",VLOOKUP(VW_PREMIO_IV[[#This Row],[COBERTURA]],VALORES_IV_EMH[],VW_PREMIO_IV[[#This Row],[Col Valor]],1),"")</f>
        <v/>
      </c>
      <c r="AC468" s="35">
        <f>VW_PREMIO_IV[[#This Row],[PREMIO]]-SUM(VW_PREMIO_IV[[#This Row],[Check Gerente]:[Check EMH]])</f>
        <v>-2.299999999991087E-3</v>
      </c>
    </row>
    <row r="469" spans="1:29" hidden="1" x14ac:dyDescent="0.25">
      <c r="A469" s="6" t="s">
        <v>401</v>
      </c>
      <c r="B469" s="6" t="s">
        <v>206</v>
      </c>
      <c r="C469" s="6" t="s">
        <v>16</v>
      </c>
      <c r="D469" s="6" t="s">
        <v>238</v>
      </c>
      <c r="E469" s="4">
        <v>20</v>
      </c>
      <c r="F469" s="6" t="s">
        <v>222</v>
      </c>
      <c r="G469" s="6" t="s">
        <v>499</v>
      </c>
      <c r="H469" s="4">
        <v>2021</v>
      </c>
      <c r="I469" s="4">
        <v>1</v>
      </c>
      <c r="J469" s="6" t="s">
        <v>493</v>
      </c>
      <c r="K469" s="4">
        <v>2</v>
      </c>
      <c r="L469" s="6" t="s">
        <v>500</v>
      </c>
      <c r="M469" s="6" t="s">
        <v>501</v>
      </c>
      <c r="N469" s="6" t="s">
        <v>496</v>
      </c>
      <c r="O469" s="4">
        <v>3</v>
      </c>
      <c r="P469" s="6" t="s">
        <v>497</v>
      </c>
      <c r="Q469" s="4">
        <v>8</v>
      </c>
      <c r="R469" s="6" t="s">
        <v>502</v>
      </c>
      <c r="S469" s="4" t="b">
        <v>0</v>
      </c>
      <c r="T469" s="60">
        <v>1</v>
      </c>
      <c r="U469" s="60">
        <v>1</v>
      </c>
      <c r="V469" s="38">
        <v>1</v>
      </c>
      <c r="W469" s="35">
        <v>376.08</v>
      </c>
      <c r="X469" s="42">
        <f>VLOOKUP(VW_PREMIO_IV[[#This Row],[TIPO]],$AL$5:$AM$16,2,0)</f>
        <v>16</v>
      </c>
      <c r="Y469" s="35" t="str">
        <f>IF(VW_PREMIO_IV[[#This Row],[EQUIPE]]="Gerentes",VLOOKUP(VW_PREMIO_IV[[#This Row],[COBERTURA]],VALORES_IV_GER[],VW_PREMIO_IV[[#This Row],[Col Valor]],1),"")</f>
        <v/>
      </c>
      <c r="Z469" s="35" t="str">
        <f>IF(VW_PREMIO_IV[[#This Row],[EQUIPE]]="Especialidade (ESP)",VLOOKUP(VW_PREMIO_IV[[#This Row],[COBERTURA]],VALORES_IV_ESP[],VW_PREMIO_IV[[#This Row],[Col Valor]],1),"")</f>
        <v/>
      </c>
      <c r="AA469" s="35">
        <f>IF(VW_PREMIO_IV[[#This Row],[EQUIPE]]="Hospitalar (HSP)",VLOOKUP(VW_PREMIO_IV[[#This Row],[COBERTURA]],VALORES_IV_HSP[],VW_PREMIO_IV[[#This Row],[Col Valor]],1),"")</f>
        <v>376.08229999999998</v>
      </c>
      <c r="AB469" s="35" t="str">
        <f>IF(VW_PREMIO_IV[[#This Row],[EQUIPE]]="Misto (EMH)",VLOOKUP(VW_PREMIO_IV[[#This Row],[COBERTURA]],VALORES_IV_EMH[],VW_PREMIO_IV[[#This Row],[Col Valor]],1),"")</f>
        <v/>
      </c>
      <c r="AC469" s="35">
        <f>VW_PREMIO_IV[[#This Row],[PREMIO]]-SUM(VW_PREMIO_IV[[#This Row],[Check Gerente]:[Check EMH]])</f>
        <v>-2.299999999991087E-3</v>
      </c>
    </row>
    <row r="470" spans="1:29" hidden="1" x14ac:dyDescent="0.25">
      <c r="A470" s="6" t="s">
        <v>401</v>
      </c>
      <c r="B470" s="6" t="s">
        <v>206</v>
      </c>
      <c r="C470" s="6" t="s">
        <v>16</v>
      </c>
      <c r="D470" s="6" t="s">
        <v>238</v>
      </c>
      <c r="E470" s="4">
        <v>20</v>
      </c>
      <c r="F470" s="6" t="s">
        <v>222</v>
      </c>
      <c r="G470" s="6" t="s">
        <v>503</v>
      </c>
      <c r="H470" s="4">
        <v>2021</v>
      </c>
      <c r="I470" s="4">
        <v>1</v>
      </c>
      <c r="J470" s="6" t="s">
        <v>493</v>
      </c>
      <c r="K470" s="4">
        <v>3</v>
      </c>
      <c r="L470" s="6" t="s">
        <v>504</v>
      </c>
      <c r="M470" s="6" t="s">
        <v>505</v>
      </c>
      <c r="N470" s="6" t="s">
        <v>496</v>
      </c>
      <c r="O470" s="4">
        <v>3</v>
      </c>
      <c r="P470" s="6" t="s">
        <v>497</v>
      </c>
      <c r="Q470" s="4">
        <v>9</v>
      </c>
      <c r="R470" s="6" t="s">
        <v>506</v>
      </c>
      <c r="S470" s="4" t="b">
        <v>0</v>
      </c>
      <c r="T470" s="60">
        <v>1</v>
      </c>
      <c r="U470" s="60">
        <v>1</v>
      </c>
      <c r="V470" s="38">
        <v>1</v>
      </c>
      <c r="W470" s="35">
        <v>376.08</v>
      </c>
      <c r="X470" s="42">
        <f>VLOOKUP(VW_PREMIO_IV[[#This Row],[TIPO]],$AL$5:$AM$16,2,0)</f>
        <v>16</v>
      </c>
      <c r="Y470" s="35" t="str">
        <f>IF(VW_PREMIO_IV[[#This Row],[EQUIPE]]="Gerentes",VLOOKUP(VW_PREMIO_IV[[#This Row],[COBERTURA]],VALORES_IV_GER[],VW_PREMIO_IV[[#This Row],[Col Valor]],1),"")</f>
        <v/>
      </c>
      <c r="Z470" s="35" t="str">
        <f>IF(VW_PREMIO_IV[[#This Row],[EQUIPE]]="Especialidade (ESP)",VLOOKUP(VW_PREMIO_IV[[#This Row],[COBERTURA]],VALORES_IV_ESP[],VW_PREMIO_IV[[#This Row],[Col Valor]],1),"")</f>
        <v/>
      </c>
      <c r="AA470" s="35">
        <f>IF(VW_PREMIO_IV[[#This Row],[EQUIPE]]="Hospitalar (HSP)",VLOOKUP(VW_PREMIO_IV[[#This Row],[COBERTURA]],VALORES_IV_HSP[],VW_PREMIO_IV[[#This Row],[Col Valor]],1),"")</f>
        <v>376.08229999999998</v>
      </c>
      <c r="AB470" s="35" t="str">
        <f>IF(VW_PREMIO_IV[[#This Row],[EQUIPE]]="Misto (EMH)",VLOOKUP(VW_PREMIO_IV[[#This Row],[COBERTURA]],VALORES_IV_EMH[],VW_PREMIO_IV[[#This Row],[Col Valor]],1),"")</f>
        <v/>
      </c>
      <c r="AC470" s="35">
        <f>VW_PREMIO_IV[[#This Row],[PREMIO]]-SUM(VW_PREMIO_IV[[#This Row],[Check Gerente]:[Check EMH]])</f>
        <v>-2.299999999991087E-3</v>
      </c>
    </row>
    <row r="471" spans="1:29" hidden="1" x14ac:dyDescent="0.25">
      <c r="A471" s="6" t="s">
        <v>401</v>
      </c>
      <c r="B471" s="6" t="s">
        <v>206</v>
      </c>
      <c r="C471" s="6" t="s">
        <v>18</v>
      </c>
      <c r="D471" s="6" t="s">
        <v>240</v>
      </c>
      <c r="E471" s="4">
        <v>20</v>
      </c>
      <c r="F471" s="6" t="s">
        <v>222</v>
      </c>
      <c r="G471" s="6" t="s">
        <v>492</v>
      </c>
      <c r="H471" s="4">
        <v>2021</v>
      </c>
      <c r="I471" s="4">
        <v>1</v>
      </c>
      <c r="J471" s="6" t="s">
        <v>493</v>
      </c>
      <c r="K471" s="4">
        <v>1</v>
      </c>
      <c r="L471" s="6" t="s">
        <v>494</v>
      </c>
      <c r="M471" s="6" t="s">
        <v>495</v>
      </c>
      <c r="N471" s="6" t="s">
        <v>496</v>
      </c>
      <c r="O471" s="4">
        <v>3</v>
      </c>
      <c r="P471" s="6" t="s">
        <v>497</v>
      </c>
      <c r="Q471" s="4">
        <v>7</v>
      </c>
      <c r="R471" s="6" t="s">
        <v>498</v>
      </c>
      <c r="S471" s="4" t="b">
        <v>0</v>
      </c>
      <c r="T471" s="60">
        <v>1</v>
      </c>
      <c r="U471" s="60">
        <v>1</v>
      </c>
      <c r="V471" s="38">
        <v>1</v>
      </c>
      <c r="W471" s="35">
        <v>376.08</v>
      </c>
      <c r="X471" s="42">
        <f>VLOOKUP(VW_PREMIO_IV[[#This Row],[TIPO]],$AL$5:$AM$16,2,0)</f>
        <v>16</v>
      </c>
      <c r="Y471" s="35" t="str">
        <f>IF(VW_PREMIO_IV[[#This Row],[EQUIPE]]="Gerentes",VLOOKUP(VW_PREMIO_IV[[#This Row],[COBERTURA]],VALORES_IV_GER[],VW_PREMIO_IV[[#This Row],[Col Valor]],1),"")</f>
        <v/>
      </c>
      <c r="Z471" s="35" t="str">
        <f>IF(VW_PREMIO_IV[[#This Row],[EQUIPE]]="Especialidade (ESP)",VLOOKUP(VW_PREMIO_IV[[#This Row],[COBERTURA]],VALORES_IV_ESP[],VW_PREMIO_IV[[#This Row],[Col Valor]],1),"")</f>
        <v/>
      </c>
      <c r="AA471" s="35">
        <f>IF(VW_PREMIO_IV[[#This Row],[EQUIPE]]="Hospitalar (HSP)",VLOOKUP(VW_PREMIO_IV[[#This Row],[COBERTURA]],VALORES_IV_HSP[],VW_PREMIO_IV[[#This Row],[Col Valor]],1),"")</f>
        <v>376.08229999999998</v>
      </c>
      <c r="AB471" s="35" t="str">
        <f>IF(VW_PREMIO_IV[[#This Row],[EQUIPE]]="Misto (EMH)",VLOOKUP(VW_PREMIO_IV[[#This Row],[COBERTURA]],VALORES_IV_EMH[],VW_PREMIO_IV[[#This Row],[Col Valor]],1),"")</f>
        <v/>
      </c>
      <c r="AC471" s="35">
        <f>VW_PREMIO_IV[[#This Row],[PREMIO]]-SUM(VW_PREMIO_IV[[#This Row],[Check Gerente]:[Check EMH]])</f>
        <v>-2.299999999991087E-3</v>
      </c>
    </row>
    <row r="472" spans="1:29" hidden="1" x14ac:dyDescent="0.25">
      <c r="A472" s="6" t="s">
        <v>401</v>
      </c>
      <c r="B472" s="6" t="s">
        <v>206</v>
      </c>
      <c r="C472" s="6" t="s">
        <v>18</v>
      </c>
      <c r="D472" s="6" t="s">
        <v>240</v>
      </c>
      <c r="E472" s="4">
        <v>20</v>
      </c>
      <c r="F472" s="6" t="s">
        <v>222</v>
      </c>
      <c r="G472" s="6" t="s">
        <v>499</v>
      </c>
      <c r="H472" s="4">
        <v>2021</v>
      </c>
      <c r="I472" s="4">
        <v>1</v>
      </c>
      <c r="J472" s="6" t="s">
        <v>493</v>
      </c>
      <c r="K472" s="4">
        <v>2</v>
      </c>
      <c r="L472" s="6" t="s">
        <v>500</v>
      </c>
      <c r="M472" s="6" t="s">
        <v>501</v>
      </c>
      <c r="N472" s="6" t="s">
        <v>496</v>
      </c>
      <c r="O472" s="4">
        <v>3</v>
      </c>
      <c r="P472" s="6" t="s">
        <v>497</v>
      </c>
      <c r="Q472" s="4">
        <v>8</v>
      </c>
      <c r="R472" s="6" t="s">
        <v>502</v>
      </c>
      <c r="S472" s="4" t="b">
        <v>0</v>
      </c>
      <c r="T472" s="60">
        <v>1</v>
      </c>
      <c r="U472" s="60">
        <v>1</v>
      </c>
      <c r="V472" s="38">
        <v>1</v>
      </c>
      <c r="W472" s="35">
        <v>376.08</v>
      </c>
      <c r="X472" s="42">
        <f>VLOOKUP(VW_PREMIO_IV[[#This Row],[TIPO]],$AL$5:$AM$16,2,0)</f>
        <v>16</v>
      </c>
      <c r="Y472" s="35" t="str">
        <f>IF(VW_PREMIO_IV[[#This Row],[EQUIPE]]="Gerentes",VLOOKUP(VW_PREMIO_IV[[#This Row],[COBERTURA]],VALORES_IV_GER[],VW_PREMIO_IV[[#This Row],[Col Valor]],1),"")</f>
        <v/>
      </c>
      <c r="Z472" s="35" t="str">
        <f>IF(VW_PREMIO_IV[[#This Row],[EQUIPE]]="Especialidade (ESP)",VLOOKUP(VW_PREMIO_IV[[#This Row],[COBERTURA]],VALORES_IV_ESP[],VW_PREMIO_IV[[#This Row],[Col Valor]],1),"")</f>
        <v/>
      </c>
      <c r="AA472" s="35">
        <f>IF(VW_PREMIO_IV[[#This Row],[EQUIPE]]="Hospitalar (HSP)",VLOOKUP(VW_PREMIO_IV[[#This Row],[COBERTURA]],VALORES_IV_HSP[],VW_PREMIO_IV[[#This Row],[Col Valor]],1),"")</f>
        <v>376.08229999999998</v>
      </c>
      <c r="AB472" s="35" t="str">
        <f>IF(VW_PREMIO_IV[[#This Row],[EQUIPE]]="Misto (EMH)",VLOOKUP(VW_PREMIO_IV[[#This Row],[COBERTURA]],VALORES_IV_EMH[],VW_PREMIO_IV[[#This Row],[Col Valor]],1),"")</f>
        <v/>
      </c>
      <c r="AC472" s="35">
        <f>VW_PREMIO_IV[[#This Row],[PREMIO]]-SUM(VW_PREMIO_IV[[#This Row],[Check Gerente]:[Check EMH]])</f>
        <v>-2.299999999991087E-3</v>
      </c>
    </row>
    <row r="473" spans="1:29" hidden="1" x14ac:dyDescent="0.25">
      <c r="A473" s="6" t="s">
        <v>401</v>
      </c>
      <c r="B473" s="6" t="s">
        <v>206</v>
      </c>
      <c r="C473" s="6" t="s">
        <v>18</v>
      </c>
      <c r="D473" s="6" t="s">
        <v>240</v>
      </c>
      <c r="E473" s="4">
        <v>20</v>
      </c>
      <c r="F473" s="6" t="s">
        <v>222</v>
      </c>
      <c r="G473" s="6" t="s">
        <v>503</v>
      </c>
      <c r="H473" s="4">
        <v>2021</v>
      </c>
      <c r="I473" s="4">
        <v>1</v>
      </c>
      <c r="J473" s="6" t="s">
        <v>493</v>
      </c>
      <c r="K473" s="4">
        <v>3</v>
      </c>
      <c r="L473" s="6" t="s">
        <v>504</v>
      </c>
      <c r="M473" s="6" t="s">
        <v>505</v>
      </c>
      <c r="N473" s="6" t="s">
        <v>496</v>
      </c>
      <c r="O473" s="4">
        <v>3</v>
      </c>
      <c r="P473" s="6" t="s">
        <v>497</v>
      </c>
      <c r="Q473" s="4">
        <v>9</v>
      </c>
      <c r="R473" s="6" t="s">
        <v>506</v>
      </c>
      <c r="S473" s="4" t="b">
        <v>0</v>
      </c>
      <c r="T473" s="60">
        <v>1</v>
      </c>
      <c r="U473" s="60">
        <v>1</v>
      </c>
      <c r="V473" s="38">
        <v>1</v>
      </c>
      <c r="W473" s="35">
        <v>376.08</v>
      </c>
      <c r="X473" s="42">
        <f>VLOOKUP(VW_PREMIO_IV[[#This Row],[TIPO]],$AL$5:$AM$16,2,0)</f>
        <v>16</v>
      </c>
      <c r="Y473" s="35" t="str">
        <f>IF(VW_PREMIO_IV[[#This Row],[EQUIPE]]="Gerentes",VLOOKUP(VW_PREMIO_IV[[#This Row],[COBERTURA]],VALORES_IV_GER[],VW_PREMIO_IV[[#This Row],[Col Valor]],1),"")</f>
        <v/>
      </c>
      <c r="Z473" s="35" t="str">
        <f>IF(VW_PREMIO_IV[[#This Row],[EQUIPE]]="Especialidade (ESP)",VLOOKUP(VW_PREMIO_IV[[#This Row],[COBERTURA]],VALORES_IV_ESP[],VW_PREMIO_IV[[#This Row],[Col Valor]],1),"")</f>
        <v/>
      </c>
      <c r="AA473" s="35">
        <f>IF(VW_PREMIO_IV[[#This Row],[EQUIPE]]="Hospitalar (HSP)",VLOOKUP(VW_PREMIO_IV[[#This Row],[COBERTURA]],VALORES_IV_HSP[],VW_PREMIO_IV[[#This Row],[Col Valor]],1),"")</f>
        <v>376.08229999999998</v>
      </c>
      <c r="AB473" s="35" t="str">
        <f>IF(VW_PREMIO_IV[[#This Row],[EQUIPE]]="Misto (EMH)",VLOOKUP(VW_PREMIO_IV[[#This Row],[COBERTURA]],VALORES_IV_EMH[],VW_PREMIO_IV[[#This Row],[Col Valor]],1),"")</f>
        <v/>
      </c>
      <c r="AC473" s="35">
        <f>VW_PREMIO_IV[[#This Row],[PREMIO]]-SUM(VW_PREMIO_IV[[#This Row],[Check Gerente]:[Check EMH]])</f>
        <v>-2.299999999991087E-3</v>
      </c>
    </row>
    <row r="474" spans="1:29" hidden="1" x14ac:dyDescent="0.25">
      <c r="A474" s="6" t="s">
        <v>401</v>
      </c>
      <c r="B474" s="6" t="s">
        <v>206</v>
      </c>
      <c r="C474" s="6" t="s">
        <v>19</v>
      </c>
      <c r="D474" s="6" t="s">
        <v>241</v>
      </c>
      <c r="E474" s="4">
        <v>20</v>
      </c>
      <c r="F474" s="6" t="s">
        <v>222</v>
      </c>
      <c r="G474" s="6" t="s">
        <v>492</v>
      </c>
      <c r="H474" s="4">
        <v>2021</v>
      </c>
      <c r="I474" s="4">
        <v>1</v>
      </c>
      <c r="J474" s="6" t="s">
        <v>493</v>
      </c>
      <c r="K474" s="4">
        <v>1</v>
      </c>
      <c r="L474" s="6" t="s">
        <v>494</v>
      </c>
      <c r="M474" s="6" t="s">
        <v>495</v>
      </c>
      <c r="N474" s="6" t="s">
        <v>496</v>
      </c>
      <c r="O474" s="4">
        <v>3</v>
      </c>
      <c r="P474" s="6" t="s">
        <v>497</v>
      </c>
      <c r="Q474" s="4">
        <v>7</v>
      </c>
      <c r="R474" s="6" t="s">
        <v>498</v>
      </c>
      <c r="S474" s="4" t="b">
        <v>0</v>
      </c>
      <c r="T474" s="60">
        <v>1</v>
      </c>
      <c r="U474" s="60">
        <v>1</v>
      </c>
      <c r="V474" s="38">
        <v>1</v>
      </c>
      <c r="W474" s="35">
        <v>376.08</v>
      </c>
      <c r="X474" s="42">
        <f>VLOOKUP(VW_PREMIO_IV[[#This Row],[TIPO]],$AL$5:$AM$16,2,0)</f>
        <v>16</v>
      </c>
      <c r="Y474" s="35" t="str">
        <f>IF(VW_PREMIO_IV[[#This Row],[EQUIPE]]="Gerentes",VLOOKUP(VW_PREMIO_IV[[#This Row],[COBERTURA]],VALORES_IV_GER[],VW_PREMIO_IV[[#This Row],[Col Valor]],1),"")</f>
        <v/>
      </c>
      <c r="Z474" s="35" t="str">
        <f>IF(VW_PREMIO_IV[[#This Row],[EQUIPE]]="Especialidade (ESP)",VLOOKUP(VW_PREMIO_IV[[#This Row],[COBERTURA]],VALORES_IV_ESP[],VW_PREMIO_IV[[#This Row],[Col Valor]],1),"")</f>
        <v/>
      </c>
      <c r="AA474" s="35">
        <f>IF(VW_PREMIO_IV[[#This Row],[EQUIPE]]="Hospitalar (HSP)",VLOOKUP(VW_PREMIO_IV[[#This Row],[COBERTURA]],VALORES_IV_HSP[],VW_PREMIO_IV[[#This Row],[Col Valor]],1),"")</f>
        <v>376.08229999999998</v>
      </c>
      <c r="AB474" s="35" t="str">
        <f>IF(VW_PREMIO_IV[[#This Row],[EQUIPE]]="Misto (EMH)",VLOOKUP(VW_PREMIO_IV[[#This Row],[COBERTURA]],VALORES_IV_EMH[],VW_PREMIO_IV[[#This Row],[Col Valor]],1),"")</f>
        <v/>
      </c>
      <c r="AC474" s="35">
        <f>VW_PREMIO_IV[[#This Row],[PREMIO]]-SUM(VW_PREMIO_IV[[#This Row],[Check Gerente]:[Check EMH]])</f>
        <v>-2.299999999991087E-3</v>
      </c>
    </row>
    <row r="475" spans="1:29" hidden="1" x14ac:dyDescent="0.25">
      <c r="A475" s="6" t="s">
        <v>401</v>
      </c>
      <c r="B475" s="6" t="s">
        <v>206</v>
      </c>
      <c r="C475" s="6" t="s">
        <v>19</v>
      </c>
      <c r="D475" s="6" t="s">
        <v>241</v>
      </c>
      <c r="E475" s="4">
        <v>20</v>
      </c>
      <c r="F475" s="6" t="s">
        <v>222</v>
      </c>
      <c r="G475" s="6" t="s">
        <v>499</v>
      </c>
      <c r="H475" s="4">
        <v>2021</v>
      </c>
      <c r="I475" s="4">
        <v>1</v>
      </c>
      <c r="J475" s="6" t="s">
        <v>493</v>
      </c>
      <c r="K475" s="4">
        <v>2</v>
      </c>
      <c r="L475" s="6" t="s">
        <v>500</v>
      </c>
      <c r="M475" s="6" t="s">
        <v>501</v>
      </c>
      <c r="N475" s="6" t="s">
        <v>496</v>
      </c>
      <c r="O475" s="4">
        <v>3</v>
      </c>
      <c r="P475" s="6" t="s">
        <v>497</v>
      </c>
      <c r="Q475" s="4">
        <v>8</v>
      </c>
      <c r="R475" s="6" t="s">
        <v>502</v>
      </c>
      <c r="S475" s="4" t="b">
        <v>0</v>
      </c>
      <c r="T475" s="60">
        <v>1</v>
      </c>
      <c r="U475" s="60">
        <v>1</v>
      </c>
      <c r="V475" s="38">
        <v>1</v>
      </c>
      <c r="W475" s="35">
        <v>376.08</v>
      </c>
      <c r="X475" s="42">
        <f>VLOOKUP(VW_PREMIO_IV[[#This Row],[TIPO]],$AL$5:$AM$16,2,0)</f>
        <v>16</v>
      </c>
      <c r="Y475" s="35" t="str">
        <f>IF(VW_PREMIO_IV[[#This Row],[EQUIPE]]="Gerentes",VLOOKUP(VW_PREMIO_IV[[#This Row],[COBERTURA]],VALORES_IV_GER[],VW_PREMIO_IV[[#This Row],[Col Valor]],1),"")</f>
        <v/>
      </c>
      <c r="Z475" s="35" t="str">
        <f>IF(VW_PREMIO_IV[[#This Row],[EQUIPE]]="Especialidade (ESP)",VLOOKUP(VW_PREMIO_IV[[#This Row],[COBERTURA]],VALORES_IV_ESP[],VW_PREMIO_IV[[#This Row],[Col Valor]],1),"")</f>
        <v/>
      </c>
      <c r="AA475" s="35">
        <f>IF(VW_PREMIO_IV[[#This Row],[EQUIPE]]="Hospitalar (HSP)",VLOOKUP(VW_PREMIO_IV[[#This Row],[COBERTURA]],VALORES_IV_HSP[],VW_PREMIO_IV[[#This Row],[Col Valor]],1),"")</f>
        <v>376.08229999999998</v>
      </c>
      <c r="AB475" s="35" t="str">
        <f>IF(VW_PREMIO_IV[[#This Row],[EQUIPE]]="Misto (EMH)",VLOOKUP(VW_PREMIO_IV[[#This Row],[COBERTURA]],VALORES_IV_EMH[],VW_PREMIO_IV[[#This Row],[Col Valor]],1),"")</f>
        <v/>
      </c>
      <c r="AC475" s="35">
        <f>VW_PREMIO_IV[[#This Row],[PREMIO]]-SUM(VW_PREMIO_IV[[#This Row],[Check Gerente]:[Check EMH]])</f>
        <v>-2.299999999991087E-3</v>
      </c>
    </row>
    <row r="476" spans="1:29" hidden="1" x14ac:dyDescent="0.25">
      <c r="A476" s="6" t="s">
        <v>401</v>
      </c>
      <c r="B476" s="6" t="s">
        <v>206</v>
      </c>
      <c r="C476" s="6" t="s">
        <v>19</v>
      </c>
      <c r="D476" s="6" t="s">
        <v>241</v>
      </c>
      <c r="E476" s="4">
        <v>20</v>
      </c>
      <c r="F476" s="6" t="s">
        <v>222</v>
      </c>
      <c r="G476" s="6" t="s">
        <v>503</v>
      </c>
      <c r="H476" s="4">
        <v>2021</v>
      </c>
      <c r="I476" s="4">
        <v>1</v>
      </c>
      <c r="J476" s="6" t="s">
        <v>493</v>
      </c>
      <c r="K476" s="4">
        <v>3</v>
      </c>
      <c r="L476" s="6" t="s">
        <v>504</v>
      </c>
      <c r="M476" s="6" t="s">
        <v>505</v>
      </c>
      <c r="N476" s="6" t="s">
        <v>496</v>
      </c>
      <c r="O476" s="4">
        <v>3</v>
      </c>
      <c r="P476" s="6" t="s">
        <v>497</v>
      </c>
      <c r="Q476" s="4">
        <v>9</v>
      </c>
      <c r="R476" s="6" t="s">
        <v>506</v>
      </c>
      <c r="S476" s="4" t="b">
        <v>0</v>
      </c>
      <c r="T476" s="60">
        <v>1</v>
      </c>
      <c r="U476" s="60">
        <v>1</v>
      </c>
      <c r="V476" s="38">
        <v>1</v>
      </c>
      <c r="W476" s="35">
        <v>376.08</v>
      </c>
      <c r="X476" s="42">
        <f>VLOOKUP(VW_PREMIO_IV[[#This Row],[TIPO]],$AL$5:$AM$16,2,0)</f>
        <v>16</v>
      </c>
      <c r="Y476" s="35" t="str">
        <f>IF(VW_PREMIO_IV[[#This Row],[EQUIPE]]="Gerentes",VLOOKUP(VW_PREMIO_IV[[#This Row],[COBERTURA]],VALORES_IV_GER[],VW_PREMIO_IV[[#This Row],[Col Valor]],1),"")</f>
        <v/>
      </c>
      <c r="Z476" s="35" t="str">
        <f>IF(VW_PREMIO_IV[[#This Row],[EQUIPE]]="Especialidade (ESP)",VLOOKUP(VW_PREMIO_IV[[#This Row],[COBERTURA]],VALORES_IV_ESP[],VW_PREMIO_IV[[#This Row],[Col Valor]],1),"")</f>
        <v/>
      </c>
      <c r="AA476" s="35">
        <f>IF(VW_PREMIO_IV[[#This Row],[EQUIPE]]="Hospitalar (HSP)",VLOOKUP(VW_PREMIO_IV[[#This Row],[COBERTURA]],VALORES_IV_HSP[],VW_PREMIO_IV[[#This Row],[Col Valor]],1),"")</f>
        <v>376.08229999999998</v>
      </c>
      <c r="AB476" s="35" t="str">
        <f>IF(VW_PREMIO_IV[[#This Row],[EQUIPE]]="Misto (EMH)",VLOOKUP(VW_PREMIO_IV[[#This Row],[COBERTURA]],VALORES_IV_EMH[],VW_PREMIO_IV[[#This Row],[Col Valor]],1),"")</f>
        <v/>
      </c>
      <c r="AC476" s="35">
        <f>VW_PREMIO_IV[[#This Row],[PREMIO]]-SUM(VW_PREMIO_IV[[#This Row],[Check Gerente]:[Check EMH]])</f>
        <v>-2.299999999991087E-3</v>
      </c>
    </row>
    <row r="477" spans="1:29" hidden="1" x14ac:dyDescent="0.25">
      <c r="A477" s="6" t="s">
        <v>401</v>
      </c>
      <c r="B477" s="6" t="s">
        <v>206</v>
      </c>
      <c r="C477" s="6" t="s">
        <v>20</v>
      </c>
      <c r="D477" s="6" t="s">
        <v>242</v>
      </c>
      <c r="E477" s="4">
        <v>20</v>
      </c>
      <c r="F477" s="6" t="s">
        <v>222</v>
      </c>
      <c r="G477" s="6" t="s">
        <v>492</v>
      </c>
      <c r="H477" s="4">
        <v>2021</v>
      </c>
      <c r="I477" s="4">
        <v>1</v>
      </c>
      <c r="J477" s="6" t="s">
        <v>493</v>
      </c>
      <c r="K477" s="4">
        <v>1</v>
      </c>
      <c r="L477" s="6" t="s">
        <v>494</v>
      </c>
      <c r="M477" s="6" t="s">
        <v>495</v>
      </c>
      <c r="N477" s="6" t="s">
        <v>496</v>
      </c>
      <c r="O477" s="4">
        <v>3</v>
      </c>
      <c r="P477" s="6" t="s">
        <v>497</v>
      </c>
      <c r="Q477" s="4">
        <v>7</v>
      </c>
      <c r="R477" s="6" t="s">
        <v>498</v>
      </c>
      <c r="S477" s="4" t="b">
        <v>0</v>
      </c>
      <c r="T477" s="60">
        <v>1</v>
      </c>
      <c r="U477" s="60">
        <v>1</v>
      </c>
      <c r="V477" s="38">
        <v>1</v>
      </c>
      <c r="W477" s="35">
        <v>376.08</v>
      </c>
      <c r="X477" s="42">
        <f>VLOOKUP(VW_PREMIO_IV[[#This Row],[TIPO]],$AL$5:$AM$16,2,0)</f>
        <v>16</v>
      </c>
      <c r="Y477" s="35" t="str">
        <f>IF(VW_PREMIO_IV[[#This Row],[EQUIPE]]="Gerentes",VLOOKUP(VW_PREMIO_IV[[#This Row],[COBERTURA]],VALORES_IV_GER[],VW_PREMIO_IV[[#This Row],[Col Valor]],1),"")</f>
        <v/>
      </c>
      <c r="Z477" s="35" t="str">
        <f>IF(VW_PREMIO_IV[[#This Row],[EQUIPE]]="Especialidade (ESP)",VLOOKUP(VW_PREMIO_IV[[#This Row],[COBERTURA]],VALORES_IV_ESP[],VW_PREMIO_IV[[#This Row],[Col Valor]],1),"")</f>
        <v/>
      </c>
      <c r="AA477" s="35">
        <f>IF(VW_PREMIO_IV[[#This Row],[EQUIPE]]="Hospitalar (HSP)",VLOOKUP(VW_PREMIO_IV[[#This Row],[COBERTURA]],VALORES_IV_HSP[],VW_PREMIO_IV[[#This Row],[Col Valor]],1),"")</f>
        <v>376.08229999999998</v>
      </c>
      <c r="AB477" s="35" t="str">
        <f>IF(VW_PREMIO_IV[[#This Row],[EQUIPE]]="Misto (EMH)",VLOOKUP(VW_PREMIO_IV[[#This Row],[COBERTURA]],VALORES_IV_EMH[],VW_PREMIO_IV[[#This Row],[Col Valor]],1),"")</f>
        <v/>
      </c>
      <c r="AC477" s="35">
        <f>VW_PREMIO_IV[[#This Row],[PREMIO]]-SUM(VW_PREMIO_IV[[#This Row],[Check Gerente]:[Check EMH]])</f>
        <v>-2.299999999991087E-3</v>
      </c>
    </row>
    <row r="478" spans="1:29" hidden="1" x14ac:dyDescent="0.25">
      <c r="A478" s="6" t="s">
        <v>401</v>
      </c>
      <c r="B478" s="6" t="s">
        <v>206</v>
      </c>
      <c r="C478" s="6" t="s">
        <v>20</v>
      </c>
      <c r="D478" s="6" t="s">
        <v>242</v>
      </c>
      <c r="E478" s="4">
        <v>20</v>
      </c>
      <c r="F478" s="6" t="s">
        <v>222</v>
      </c>
      <c r="G478" s="6" t="s">
        <v>499</v>
      </c>
      <c r="H478" s="4">
        <v>2021</v>
      </c>
      <c r="I478" s="4">
        <v>1</v>
      </c>
      <c r="J478" s="6" t="s">
        <v>493</v>
      </c>
      <c r="K478" s="4">
        <v>2</v>
      </c>
      <c r="L478" s="6" t="s">
        <v>500</v>
      </c>
      <c r="M478" s="6" t="s">
        <v>501</v>
      </c>
      <c r="N478" s="6" t="s">
        <v>496</v>
      </c>
      <c r="O478" s="4">
        <v>3</v>
      </c>
      <c r="P478" s="6" t="s">
        <v>497</v>
      </c>
      <c r="Q478" s="4">
        <v>8</v>
      </c>
      <c r="R478" s="6" t="s">
        <v>502</v>
      </c>
      <c r="S478" s="4" t="b">
        <v>0</v>
      </c>
      <c r="T478" s="60">
        <v>1</v>
      </c>
      <c r="U478" s="60">
        <v>1</v>
      </c>
      <c r="V478" s="38">
        <v>1</v>
      </c>
      <c r="W478" s="35">
        <v>376.08</v>
      </c>
      <c r="X478" s="42">
        <f>VLOOKUP(VW_PREMIO_IV[[#This Row],[TIPO]],$AL$5:$AM$16,2,0)</f>
        <v>16</v>
      </c>
      <c r="Y478" s="35" t="str">
        <f>IF(VW_PREMIO_IV[[#This Row],[EQUIPE]]="Gerentes",VLOOKUP(VW_PREMIO_IV[[#This Row],[COBERTURA]],VALORES_IV_GER[],VW_PREMIO_IV[[#This Row],[Col Valor]],1),"")</f>
        <v/>
      </c>
      <c r="Z478" s="35" t="str">
        <f>IF(VW_PREMIO_IV[[#This Row],[EQUIPE]]="Especialidade (ESP)",VLOOKUP(VW_PREMIO_IV[[#This Row],[COBERTURA]],VALORES_IV_ESP[],VW_PREMIO_IV[[#This Row],[Col Valor]],1),"")</f>
        <v/>
      </c>
      <c r="AA478" s="35">
        <f>IF(VW_PREMIO_IV[[#This Row],[EQUIPE]]="Hospitalar (HSP)",VLOOKUP(VW_PREMIO_IV[[#This Row],[COBERTURA]],VALORES_IV_HSP[],VW_PREMIO_IV[[#This Row],[Col Valor]],1),"")</f>
        <v>376.08229999999998</v>
      </c>
      <c r="AB478" s="35" t="str">
        <f>IF(VW_PREMIO_IV[[#This Row],[EQUIPE]]="Misto (EMH)",VLOOKUP(VW_PREMIO_IV[[#This Row],[COBERTURA]],VALORES_IV_EMH[],VW_PREMIO_IV[[#This Row],[Col Valor]],1),"")</f>
        <v/>
      </c>
      <c r="AC478" s="35">
        <f>VW_PREMIO_IV[[#This Row],[PREMIO]]-SUM(VW_PREMIO_IV[[#This Row],[Check Gerente]:[Check EMH]])</f>
        <v>-2.299999999991087E-3</v>
      </c>
    </row>
    <row r="479" spans="1:29" hidden="1" x14ac:dyDescent="0.25">
      <c r="A479" s="6" t="s">
        <v>401</v>
      </c>
      <c r="B479" s="6" t="s">
        <v>206</v>
      </c>
      <c r="C479" s="6" t="s">
        <v>20</v>
      </c>
      <c r="D479" s="6" t="s">
        <v>242</v>
      </c>
      <c r="E479" s="4">
        <v>20</v>
      </c>
      <c r="F479" s="6" t="s">
        <v>222</v>
      </c>
      <c r="G479" s="6" t="s">
        <v>503</v>
      </c>
      <c r="H479" s="4">
        <v>2021</v>
      </c>
      <c r="I479" s="4">
        <v>1</v>
      </c>
      <c r="J479" s="6" t="s">
        <v>493</v>
      </c>
      <c r="K479" s="4">
        <v>3</v>
      </c>
      <c r="L479" s="6" t="s">
        <v>504</v>
      </c>
      <c r="M479" s="6" t="s">
        <v>505</v>
      </c>
      <c r="N479" s="6" t="s">
        <v>496</v>
      </c>
      <c r="O479" s="4">
        <v>3</v>
      </c>
      <c r="P479" s="6" t="s">
        <v>497</v>
      </c>
      <c r="Q479" s="4">
        <v>9</v>
      </c>
      <c r="R479" s="6" t="s">
        <v>506</v>
      </c>
      <c r="S479" s="4" t="b">
        <v>0</v>
      </c>
      <c r="T479" s="60">
        <v>1</v>
      </c>
      <c r="U479" s="60">
        <v>1</v>
      </c>
      <c r="V479" s="38">
        <v>1</v>
      </c>
      <c r="W479" s="35">
        <v>376.08</v>
      </c>
      <c r="X479" s="42">
        <f>VLOOKUP(VW_PREMIO_IV[[#This Row],[TIPO]],$AL$5:$AM$16,2,0)</f>
        <v>16</v>
      </c>
      <c r="Y479" s="35" t="str">
        <f>IF(VW_PREMIO_IV[[#This Row],[EQUIPE]]="Gerentes",VLOOKUP(VW_PREMIO_IV[[#This Row],[COBERTURA]],VALORES_IV_GER[],VW_PREMIO_IV[[#This Row],[Col Valor]],1),"")</f>
        <v/>
      </c>
      <c r="Z479" s="35" t="str">
        <f>IF(VW_PREMIO_IV[[#This Row],[EQUIPE]]="Especialidade (ESP)",VLOOKUP(VW_PREMIO_IV[[#This Row],[COBERTURA]],VALORES_IV_ESP[],VW_PREMIO_IV[[#This Row],[Col Valor]],1),"")</f>
        <v/>
      </c>
      <c r="AA479" s="35">
        <f>IF(VW_PREMIO_IV[[#This Row],[EQUIPE]]="Hospitalar (HSP)",VLOOKUP(VW_PREMIO_IV[[#This Row],[COBERTURA]],VALORES_IV_HSP[],VW_PREMIO_IV[[#This Row],[Col Valor]],1),"")</f>
        <v>376.08229999999998</v>
      </c>
      <c r="AB479" s="35" t="str">
        <f>IF(VW_PREMIO_IV[[#This Row],[EQUIPE]]="Misto (EMH)",VLOOKUP(VW_PREMIO_IV[[#This Row],[COBERTURA]],VALORES_IV_EMH[],VW_PREMIO_IV[[#This Row],[Col Valor]],1),"")</f>
        <v/>
      </c>
      <c r="AC479" s="35">
        <f>VW_PREMIO_IV[[#This Row],[PREMIO]]-SUM(VW_PREMIO_IV[[#This Row],[Check Gerente]:[Check EMH]])</f>
        <v>-2.299999999991087E-3</v>
      </c>
    </row>
    <row r="480" spans="1:29" hidden="1" x14ac:dyDescent="0.25">
      <c r="A480" s="6" t="s">
        <v>401</v>
      </c>
      <c r="B480" s="6" t="s">
        <v>206</v>
      </c>
      <c r="C480" s="6" t="s">
        <v>21</v>
      </c>
      <c r="D480" s="6" t="s">
        <v>245</v>
      </c>
      <c r="E480" s="4">
        <v>20</v>
      </c>
      <c r="F480" s="6" t="s">
        <v>222</v>
      </c>
      <c r="G480" s="6" t="s">
        <v>492</v>
      </c>
      <c r="H480" s="4">
        <v>2021</v>
      </c>
      <c r="I480" s="4">
        <v>1</v>
      </c>
      <c r="J480" s="6" t="s">
        <v>493</v>
      </c>
      <c r="K480" s="4">
        <v>1</v>
      </c>
      <c r="L480" s="6" t="s">
        <v>494</v>
      </c>
      <c r="M480" s="6" t="s">
        <v>495</v>
      </c>
      <c r="N480" s="6" t="s">
        <v>496</v>
      </c>
      <c r="O480" s="4">
        <v>3</v>
      </c>
      <c r="P480" s="6" t="s">
        <v>497</v>
      </c>
      <c r="Q480" s="4">
        <v>7</v>
      </c>
      <c r="R480" s="6" t="s">
        <v>498</v>
      </c>
      <c r="S480" s="4" t="b">
        <v>0</v>
      </c>
      <c r="T480" s="60">
        <v>1</v>
      </c>
      <c r="U480" s="60">
        <v>1</v>
      </c>
      <c r="V480" s="38">
        <v>1</v>
      </c>
      <c r="W480" s="35">
        <v>376.08</v>
      </c>
      <c r="X480" s="42">
        <f>VLOOKUP(VW_PREMIO_IV[[#This Row],[TIPO]],$AL$5:$AM$16,2,0)</f>
        <v>16</v>
      </c>
      <c r="Y480" s="35" t="str">
        <f>IF(VW_PREMIO_IV[[#This Row],[EQUIPE]]="Gerentes",VLOOKUP(VW_PREMIO_IV[[#This Row],[COBERTURA]],VALORES_IV_GER[],VW_PREMIO_IV[[#This Row],[Col Valor]],1),"")</f>
        <v/>
      </c>
      <c r="Z480" s="35" t="str">
        <f>IF(VW_PREMIO_IV[[#This Row],[EQUIPE]]="Especialidade (ESP)",VLOOKUP(VW_PREMIO_IV[[#This Row],[COBERTURA]],VALORES_IV_ESP[],VW_PREMIO_IV[[#This Row],[Col Valor]],1),"")</f>
        <v/>
      </c>
      <c r="AA480" s="35">
        <f>IF(VW_PREMIO_IV[[#This Row],[EQUIPE]]="Hospitalar (HSP)",VLOOKUP(VW_PREMIO_IV[[#This Row],[COBERTURA]],VALORES_IV_HSP[],VW_PREMIO_IV[[#This Row],[Col Valor]],1),"")</f>
        <v>376.08229999999998</v>
      </c>
      <c r="AB480" s="35" t="str">
        <f>IF(VW_PREMIO_IV[[#This Row],[EQUIPE]]="Misto (EMH)",VLOOKUP(VW_PREMIO_IV[[#This Row],[COBERTURA]],VALORES_IV_EMH[],VW_PREMIO_IV[[#This Row],[Col Valor]],1),"")</f>
        <v/>
      </c>
      <c r="AC480" s="35">
        <f>VW_PREMIO_IV[[#This Row],[PREMIO]]-SUM(VW_PREMIO_IV[[#This Row],[Check Gerente]:[Check EMH]])</f>
        <v>-2.299999999991087E-3</v>
      </c>
    </row>
    <row r="481" spans="1:29" hidden="1" x14ac:dyDescent="0.25">
      <c r="A481" s="6" t="s">
        <v>401</v>
      </c>
      <c r="B481" s="6" t="s">
        <v>206</v>
      </c>
      <c r="C481" s="6" t="s">
        <v>21</v>
      </c>
      <c r="D481" s="6" t="s">
        <v>245</v>
      </c>
      <c r="E481" s="4">
        <v>20</v>
      </c>
      <c r="F481" s="6" t="s">
        <v>222</v>
      </c>
      <c r="G481" s="6" t="s">
        <v>499</v>
      </c>
      <c r="H481" s="4">
        <v>2021</v>
      </c>
      <c r="I481" s="4">
        <v>1</v>
      </c>
      <c r="J481" s="6" t="s">
        <v>493</v>
      </c>
      <c r="K481" s="4">
        <v>2</v>
      </c>
      <c r="L481" s="6" t="s">
        <v>500</v>
      </c>
      <c r="M481" s="6" t="s">
        <v>501</v>
      </c>
      <c r="N481" s="6" t="s">
        <v>496</v>
      </c>
      <c r="O481" s="4">
        <v>3</v>
      </c>
      <c r="P481" s="6" t="s">
        <v>497</v>
      </c>
      <c r="Q481" s="4">
        <v>8</v>
      </c>
      <c r="R481" s="6" t="s">
        <v>502</v>
      </c>
      <c r="S481" s="4" t="b">
        <v>0</v>
      </c>
      <c r="T481" s="60">
        <v>1</v>
      </c>
      <c r="U481" s="60">
        <v>1</v>
      </c>
      <c r="V481" s="38">
        <v>1</v>
      </c>
      <c r="W481" s="35">
        <v>376.08</v>
      </c>
      <c r="X481" s="42">
        <f>VLOOKUP(VW_PREMIO_IV[[#This Row],[TIPO]],$AL$5:$AM$16,2,0)</f>
        <v>16</v>
      </c>
      <c r="Y481" s="35" t="str">
        <f>IF(VW_PREMIO_IV[[#This Row],[EQUIPE]]="Gerentes",VLOOKUP(VW_PREMIO_IV[[#This Row],[COBERTURA]],VALORES_IV_GER[],VW_PREMIO_IV[[#This Row],[Col Valor]],1),"")</f>
        <v/>
      </c>
      <c r="Z481" s="35" t="str">
        <f>IF(VW_PREMIO_IV[[#This Row],[EQUIPE]]="Especialidade (ESP)",VLOOKUP(VW_PREMIO_IV[[#This Row],[COBERTURA]],VALORES_IV_ESP[],VW_PREMIO_IV[[#This Row],[Col Valor]],1),"")</f>
        <v/>
      </c>
      <c r="AA481" s="35">
        <f>IF(VW_PREMIO_IV[[#This Row],[EQUIPE]]="Hospitalar (HSP)",VLOOKUP(VW_PREMIO_IV[[#This Row],[COBERTURA]],VALORES_IV_HSP[],VW_PREMIO_IV[[#This Row],[Col Valor]],1),"")</f>
        <v>376.08229999999998</v>
      </c>
      <c r="AB481" s="35" t="str">
        <f>IF(VW_PREMIO_IV[[#This Row],[EQUIPE]]="Misto (EMH)",VLOOKUP(VW_PREMIO_IV[[#This Row],[COBERTURA]],VALORES_IV_EMH[],VW_PREMIO_IV[[#This Row],[Col Valor]],1),"")</f>
        <v/>
      </c>
      <c r="AC481" s="35">
        <f>VW_PREMIO_IV[[#This Row],[PREMIO]]-SUM(VW_PREMIO_IV[[#This Row],[Check Gerente]:[Check EMH]])</f>
        <v>-2.299999999991087E-3</v>
      </c>
    </row>
    <row r="482" spans="1:29" hidden="1" x14ac:dyDescent="0.25">
      <c r="A482" s="6" t="s">
        <v>401</v>
      </c>
      <c r="B482" s="6" t="s">
        <v>206</v>
      </c>
      <c r="C482" s="6" t="s">
        <v>21</v>
      </c>
      <c r="D482" s="6" t="s">
        <v>245</v>
      </c>
      <c r="E482" s="4">
        <v>20</v>
      </c>
      <c r="F482" s="6" t="s">
        <v>222</v>
      </c>
      <c r="G482" s="6" t="s">
        <v>503</v>
      </c>
      <c r="H482" s="4">
        <v>2021</v>
      </c>
      <c r="I482" s="4">
        <v>1</v>
      </c>
      <c r="J482" s="6" t="s">
        <v>493</v>
      </c>
      <c r="K482" s="4">
        <v>3</v>
      </c>
      <c r="L482" s="6" t="s">
        <v>504</v>
      </c>
      <c r="M482" s="6" t="s">
        <v>505</v>
      </c>
      <c r="N482" s="6" t="s">
        <v>496</v>
      </c>
      <c r="O482" s="4">
        <v>3</v>
      </c>
      <c r="P482" s="6" t="s">
        <v>497</v>
      </c>
      <c r="Q482" s="4">
        <v>9</v>
      </c>
      <c r="R482" s="6" t="s">
        <v>506</v>
      </c>
      <c r="S482" s="4" t="b">
        <v>0</v>
      </c>
      <c r="T482" s="60">
        <v>1</v>
      </c>
      <c r="U482" s="60">
        <v>1</v>
      </c>
      <c r="V482" s="38">
        <v>1</v>
      </c>
      <c r="W482" s="35">
        <v>376.08</v>
      </c>
      <c r="X482" s="42">
        <f>VLOOKUP(VW_PREMIO_IV[[#This Row],[TIPO]],$AL$5:$AM$16,2,0)</f>
        <v>16</v>
      </c>
      <c r="Y482" s="35" t="str">
        <f>IF(VW_PREMIO_IV[[#This Row],[EQUIPE]]="Gerentes",VLOOKUP(VW_PREMIO_IV[[#This Row],[COBERTURA]],VALORES_IV_GER[],VW_PREMIO_IV[[#This Row],[Col Valor]],1),"")</f>
        <v/>
      </c>
      <c r="Z482" s="35" t="str">
        <f>IF(VW_PREMIO_IV[[#This Row],[EQUIPE]]="Especialidade (ESP)",VLOOKUP(VW_PREMIO_IV[[#This Row],[COBERTURA]],VALORES_IV_ESP[],VW_PREMIO_IV[[#This Row],[Col Valor]],1),"")</f>
        <v/>
      </c>
      <c r="AA482" s="35">
        <f>IF(VW_PREMIO_IV[[#This Row],[EQUIPE]]="Hospitalar (HSP)",VLOOKUP(VW_PREMIO_IV[[#This Row],[COBERTURA]],VALORES_IV_HSP[],VW_PREMIO_IV[[#This Row],[Col Valor]],1),"")</f>
        <v>376.08229999999998</v>
      </c>
      <c r="AB482" s="35" t="str">
        <f>IF(VW_PREMIO_IV[[#This Row],[EQUIPE]]="Misto (EMH)",VLOOKUP(VW_PREMIO_IV[[#This Row],[COBERTURA]],VALORES_IV_EMH[],VW_PREMIO_IV[[#This Row],[Col Valor]],1),"")</f>
        <v/>
      </c>
      <c r="AC482" s="35">
        <f>VW_PREMIO_IV[[#This Row],[PREMIO]]-SUM(VW_PREMIO_IV[[#This Row],[Check Gerente]:[Check EMH]])</f>
        <v>-2.299999999991087E-3</v>
      </c>
    </row>
    <row r="483" spans="1:29" hidden="1" x14ac:dyDescent="0.25">
      <c r="A483" s="6" t="s">
        <v>401</v>
      </c>
      <c r="B483" s="6" t="s">
        <v>206</v>
      </c>
      <c r="C483" s="6" t="s">
        <v>32</v>
      </c>
      <c r="D483" s="6" t="s">
        <v>246</v>
      </c>
      <c r="E483" s="4">
        <v>10</v>
      </c>
      <c r="F483" s="6" t="s">
        <v>227</v>
      </c>
      <c r="G483" s="6" t="s">
        <v>492</v>
      </c>
      <c r="H483" s="4">
        <v>2021</v>
      </c>
      <c r="I483" s="4">
        <v>1</v>
      </c>
      <c r="J483" s="6" t="s">
        <v>493</v>
      </c>
      <c r="K483" s="4">
        <v>1</v>
      </c>
      <c r="L483" s="6" t="s">
        <v>494</v>
      </c>
      <c r="M483" s="6" t="s">
        <v>495</v>
      </c>
      <c r="N483" s="6" t="s">
        <v>496</v>
      </c>
      <c r="O483" s="4">
        <v>3</v>
      </c>
      <c r="P483" s="6" t="s">
        <v>497</v>
      </c>
      <c r="Q483" s="4">
        <v>7</v>
      </c>
      <c r="R483" s="6" t="s">
        <v>498</v>
      </c>
      <c r="S483" s="4" t="b">
        <v>0</v>
      </c>
      <c r="T483" s="60">
        <v>1</v>
      </c>
      <c r="U483" s="60">
        <v>1</v>
      </c>
      <c r="V483" s="38">
        <v>1</v>
      </c>
      <c r="W483" s="35">
        <v>376.08</v>
      </c>
      <c r="X483" s="42">
        <f>VLOOKUP(VW_PREMIO_IV[[#This Row],[TIPO]],$AL$5:$AM$16,2,0)</f>
        <v>16</v>
      </c>
      <c r="Y483" s="35" t="str">
        <f>IF(VW_PREMIO_IV[[#This Row],[EQUIPE]]="Gerentes",VLOOKUP(VW_PREMIO_IV[[#This Row],[COBERTURA]],VALORES_IV_GER[],VW_PREMIO_IV[[#This Row],[Col Valor]],1),"")</f>
        <v/>
      </c>
      <c r="Z483" s="35">
        <f>IF(VW_PREMIO_IV[[#This Row],[EQUIPE]]="Especialidade (ESP)",VLOOKUP(VW_PREMIO_IV[[#This Row],[COBERTURA]],VALORES_IV_ESP[],VW_PREMIO_IV[[#This Row],[Col Valor]],1),"")</f>
        <v>376.08229999999998</v>
      </c>
      <c r="AA483" s="35" t="str">
        <f>IF(VW_PREMIO_IV[[#This Row],[EQUIPE]]="Hospitalar (HSP)",VLOOKUP(VW_PREMIO_IV[[#This Row],[COBERTURA]],VALORES_IV_HSP[],VW_PREMIO_IV[[#This Row],[Col Valor]],1),"")</f>
        <v/>
      </c>
      <c r="AB483" s="35" t="str">
        <f>IF(VW_PREMIO_IV[[#This Row],[EQUIPE]]="Misto (EMH)",VLOOKUP(VW_PREMIO_IV[[#This Row],[COBERTURA]],VALORES_IV_EMH[],VW_PREMIO_IV[[#This Row],[Col Valor]],1),"")</f>
        <v/>
      </c>
      <c r="AC483" s="35">
        <f>VW_PREMIO_IV[[#This Row],[PREMIO]]-SUM(VW_PREMIO_IV[[#This Row],[Check Gerente]:[Check EMH]])</f>
        <v>-2.299999999991087E-3</v>
      </c>
    </row>
    <row r="484" spans="1:29" hidden="1" x14ac:dyDescent="0.25">
      <c r="A484" s="6" t="s">
        <v>401</v>
      </c>
      <c r="B484" s="6" t="s">
        <v>206</v>
      </c>
      <c r="C484" s="6" t="s">
        <v>32</v>
      </c>
      <c r="D484" s="6" t="s">
        <v>246</v>
      </c>
      <c r="E484" s="4">
        <v>10</v>
      </c>
      <c r="F484" s="6" t="s">
        <v>227</v>
      </c>
      <c r="G484" s="6" t="s">
        <v>499</v>
      </c>
      <c r="H484" s="4">
        <v>2021</v>
      </c>
      <c r="I484" s="4">
        <v>1</v>
      </c>
      <c r="J484" s="6" t="s">
        <v>493</v>
      </c>
      <c r="K484" s="4">
        <v>2</v>
      </c>
      <c r="L484" s="6" t="s">
        <v>500</v>
      </c>
      <c r="M484" s="6" t="s">
        <v>501</v>
      </c>
      <c r="N484" s="6" t="s">
        <v>496</v>
      </c>
      <c r="O484" s="4">
        <v>3</v>
      </c>
      <c r="P484" s="6" t="s">
        <v>497</v>
      </c>
      <c r="Q484" s="4">
        <v>8</v>
      </c>
      <c r="R484" s="6" t="s">
        <v>502</v>
      </c>
      <c r="S484" s="4" t="b">
        <v>0</v>
      </c>
      <c r="T484" s="60">
        <v>1</v>
      </c>
      <c r="U484" s="60">
        <v>1</v>
      </c>
      <c r="V484" s="38">
        <v>1</v>
      </c>
      <c r="W484" s="35">
        <v>376.08</v>
      </c>
      <c r="X484" s="42">
        <f>VLOOKUP(VW_PREMIO_IV[[#This Row],[TIPO]],$AL$5:$AM$16,2,0)</f>
        <v>16</v>
      </c>
      <c r="Y484" s="35" t="str">
        <f>IF(VW_PREMIO_IV[[#This Row],[EQUIPE]]="Gerentes",VLOOKUP(VW_PREMIO_IV[[#This Row],[COBERTURA]],VALORES_IV_GER[],VW_PREMIO_IV[[#This Row],[Col Valor]],1),"")</f>
        <v/>
      </c>
      <c r="Z484" s="35">
        <f>IF(VW_PREMIO_IV[[#This Row],[EQUIPE]]="Especialidade (ESP)",VLOOKUP(VW_PREMIO_IV[[#This Row],[COBERTURA]],VALORES_IV_ESP[],VW_PREMIO_IV[[#This Row],[Col Valor]],1),"")</f>
        <v>376.08229999999998</v>
      </c>
      <c r="AA484" s="35" t="str">
        <f>IF(VW_PREMIO_IV[[#This Row],[EQUIPE]]="Hospitalar (HSP)",VLOOKUP(VW_PREMIO_IV[[#This Row],[COBERTURA]],VALORES_IV_HSP[],VW_PREMIO_IV[[#This Row],[Col Valor]],1),"")</f>
        <v/>
      </c>
      <c r="AB484" s="35" t="str">
        <f>IF(VW_PREMIO_IV[[#This Row],[EQUIPE]]="Misto (EMH)",VLOOKUP(VW_PREMIO_IV[[#This Row],[COBERTURA]],VALORES_IV_EMH[],VW_PREMIO_IV[[#This Row],[Col Valor]],1),"")</f>
        <v/>
      </c>
      <c r="AC484" s="35">
        <f>VW_PREMIO_IV[[#This Row],[PREMIO]]-SUM(VW_PREMIO_IV[[#This Row],[Check Gerente]:[Check EMH]])</f>
        <v>-2.299999999991087E-3</v>
      </c>
    </row>
    <row r="485" spans="1:29" hidden="1" x14ac:dyDescent="0.25">
      <c r="A485" s="6" t="s">
        <v>401</v>
      </c>
      <c r="B485" s="6" t="s">
        <v>206</v>
      </c>
      <c r="C485" s="6" t="s">
        <v>32</v>
      </c>
      <c r="D485" s="6" t="s">
        <v>246</v>
      </c>
      <c r="E485" s="4">
        <v>10</v>
      </c>
      <c r="F485" s="6" t="s">
        <v>227</v>
      </c>
      <c r="G485" s="6" t="s">
        <v>503</v>
      </c>
      <c r="H485" s="4">
        <v>2021</v>
      </c>
      <c r="I485" s="4">
        <v>1</v>
      </c>
      <c r="J485" s="6" t="s">
        <v>493</v>
      </c>
      <c r="K485" s="4">
        <v>3</v>
      </c>
      <c r="L485" s="6" t="s">
        <v>504</v>
      </c>
      <c r="M485" s="6" t="s">
        <v>505</v>
      </c>
      <c r="N485" s="6" t="s">
        <v>496</v>
      </c>
      <c r="O485" s="4">
        <v>3</v>
      </c>
      <c r="P485" s="6" t="s">
        <v>497</v>
      </c>
      <c r="Q485" s="4">
        <v>9</v>
      </c>
      <c r="R485" s="6" t="s">
        <v>506</v>
      </c>
      <c r="S485" s="4" t="b">
        <v>0</v>
      </c>
      <c r="T485" s="60">
        <v>1</v>
      </c>
      <c r="U485" s="60">
        <v>1</v>
      </c>
      <c r="V485" s="38">
        <v>1</v>
      </c>
      <c r="W485" s="35">
        <v>376.08</v>
      </c>
      <c r="X485" s="42">
        <f>VLOOKUP(VW_PREMIO_IV[[#This Row],[TIPO]],$AL$5:$AM$16,2,0)</f>
        <v>16</v>
      </c>
      <c r="Y485" s="35" t="str">
        <f>IF(VW_PREMIO_IV[[#This Row],[EQUIPE]]="Gerentes",VLOOKUP(VW_PREMIO_IV[[#This Row],[COBERTURA]],VALORES_IV_GER[],VW_PREMIO_IV[[#This Row],[Col Valor]],1),"")</f>
        <v/>
      </c>
      <c r="Z485" s="35">
        <f>IF(VW_PREMIO_IV[[#This Row],[EQUIPE]]="Especialidade (ESP)",VLOOKUP(VW_PREMIO_IV[[#This Row],[COBERTURA]],VALORES_IV_ESP[],VW_PREMIO_IV[[#This Row],[Col Valor]],1),"")</f>
        <v>376.08229999999998</v>
      </c>
      <c r="AA485" s="35" t="str">
        <f>IF(VW_PREMIO_IV[[#This Row],[EQUIPE]]="Hospitalar (HSP)",VLOOKUP(VW_PREMIO_IV[[#This Row],[COBERTURA]],VALORES_IV_HSP[],VW_PREMIO_IV[[#This Row],[Col Valor]],1),"")</f>
        <v/>
      </c>
      <c r="AB485" s="35" t="str">
        <f>IF(VW_PREMIO_IV[[#This Row],[EQUIPE]]="Misto (EMH)",VLOOKUP(VW_PREMIO_IV[[#This Row],[COBERTURA]],VALORES_IV_EMH[],VW_PREMIO_IV[[#This Row],[Col Valor]],1),"")</f>
        <v/>
      </c>
      <c r="AC485" s="35">
        <f>VW_PREMIO_IV[[#This Row],[PREMIO]]-SUM(VW_PREMIO_IV[[#This Row],[Check Gerente]:[Check EMH]])</f>
        <v>-2.299999999991087E-3</v>
      </c>
    </row>
    <row r="486" spans="1:29" hidden="1" x14ac:dyDescent="0.25">
      <c r="A486" s="6" t="s">
        <v>401</v>
      </c>
      <c r="B486" s="6" t="s">
        <v>206</v>
      </c>
      <c r="C486" s="6" t="s">
        <v>22</v>
      </c>
      <c r="D486" s="6" t="s">
        <v>281</v>
      </c>
      <c r="E486" s="4">
        <v>20</v>
      </c>
      <c r="F486" s="6" t="s">
        <v>222</v>
      </c>
      <c r="G486" s="6" t="s">
        <v>492</v>
      </c>
      <c r="H486" s="4">
        <v>2021</v>
      </c>
      <c r="I486" s="4">
        <v>1</v>
      </c>
      <c r="J486" s="6" t="s">
        <v>493</v>
      </c>
      <c r="K486" s="4">
        <v>1</v>
      </c>
      <c r="L486" s="6" t="s">
        <v>494</v>
      </c>
      <c r="M486" s="6" t="s">
        <v>495</v>
      </c>
      <c r="N486" s="6" t="s">
        <v>496</v>
      </c>
      <c r="O486" s="4">
        <v>3</v>
      </c>
      <c r="P486" s="6" t="s">
        <v>497</v>
      </c>
      <c r="Q486" s="4">
        <v>7</v>
      </c>
      <c r="R486" s="6" t="s">
        <v>498</v>
      </c>
      <c r="S486" s="4" t="b">
        <v>0</v>
      </c>
      <c r="T486" s="60">
        <v>1</v>
      </c>
      <c r="U486" s="60">
        <v>1</v>
      </c>
      <c r="V486" s="38">
        <v>1</v>
      </c>
      <c r="W486" s="35">
        <v>376.08</v>
      </c>
      <c r="X486" s="42">
        <f>VLOOKUP(VW_PREMIO_IV[[#This Row],[TIPO]],$AL$5:$AM$16,2,0)</f>
        <v>16</v>
      </c>
      <c r="Y486" s="35" t="str">
        <f>IF(VW_PREMIO_IV[[#This Row],[EQUIPE]]="Gerentes",VLOOKUP(VW_PREMIO_IV[[#This Row],[COBERTURA]],VALORES_IV_GER[],VW_PREMIO_IV[[#This Row],[Col Valor]],1),"")</f>
        <v/>
      </c>
      <c r="Z486" s="35" t="str">
        <f>IF(VW_PREMIO_IV[[#This Row],[EQUIPE]]="Especialidade (ESP)",VLOOKUP(VW_PREMIO_IV[[#This Row],[COBERTURA]],VALORES_IV_ESP[],VW_PREMIO_IV[[#This Row],[Col Valor]],1),"")</f>
        <v/>
      </c>
      <c r="AA486" s="35">
        <f>IF(VW_PREMIO_IV[[#This Row],[EQUIPE]]="Hospitalar (HSP)",VLOOKUP(VW_PREMIO_IV[[#This Row],[COBERTURA]],VALORES_IV_HSP[],VW_PREMIO_IV[[#This Row],[Col Valor]],1),"")</f>
        <v>376.08229999999998</v>
      </c>
      <c r="AB486" s="35" t="str">
        <f>IF(VW_PREMIO_IV[[#This Row],[EQUIPE]]="Misto (EMH)",VLOOKUP(VW_PREMIO_IV[[#This Row],[COBERTURA]],VALORES_IV_EMH[],VW_PREMIO_IV[[#This Row],[Col Valor]],1),"")</f>
        <v/>
      </c>
      <c r="AC486" s="35">
        <f>VW_PREMIO_IV[[#This Row],[PREMIO]]-SUM(VW_PREMIO_IV[[#This Row],[Check Gerente]:[Check EMH]])</f>
        <v>-2.299999999991087E-3</v>
      </c>
    </row>
    <row r="487" spans="1:29" hidden="1" x14ac:dyDescent="0.25">
      <c r="A487" s="6" t="s">
        <v>401</v>
      </c>
      <c r="B487" s="6" t="s">
        <v>206</v>
      </c>
      <c r="C487" s="6" t="s">
        <v>22</v>
      </c>
      <c r="D487" s="6" t="s">
        <v>281</v>
      </c>
      <c r="E487" s="4">
        <v>20</v>
      </c>
      <c r="F487" s="6" t="s">
        <v>222</v>
      </c>
      <c r="G487" s="6" t="s">
        <v>499</v>
      </c>
      <c r="H487" s="4">
        <v>2021</v>
      </c>
      <c r="I487" s="4">
        <v>1</v>
      </c>
      <c r="J487" s="6" t="s">
        <v>493</v>
      </c>
      <c r="K487" s="4">
        <v>2</v>
      </c>
      <c r="L487" s="6" t="s">
        <v>500</v>
      </c>
      <c r="M487" s="6" t="s">
        <v>501</v>
      </c>
      <c r="N487" s="6" t="s">
        <v>496</v>
      </c>
      <c r="O487" s="4">
        <v>3</v>
      </c>
      <c r="P487" s="6" t="s">
        <v>497</v>
      </c>
      <c r="Q487" s="4">
        <v>8</v>
      </c>
      <c r="R487" s="6" t="s">
        <v>502</v>
      </c>
      <c r="S487" s="4" t="b">
        <v>0</v>
      </c>
      <c r="T487" s="60">
        <v>1</v>
      </c>
      <c r="U487" s="60">
        <v>1</v>
      </c>
      <c r="V487" s="38">
        <v>1</v>
      </c>
      <c r="W487" s="35">
        <v>376.08</v>
      </c>
      <c r="X487" s="42">
        <f>VLOOKUP(VW_PREMIO_IV[[#This Row],[TIPO]],$AL$5:$AM$16,2,0)</f>
        <v>16</v>
      </c>
      <c r="Y487" s="35" t="str">
        <f>IF(VW_PREMIO_IV[[#This Row],[EQUIPE]]="Gerentes",VLOOKUP(VW_PREMIO_IV[[#This Row],[COBERTURA]],VALORES_IV_GER[],VW_PREMIO_IV[[#This Row],[Col Valor]],1),"")</f>
        <v/>
      </c>
      <c r="Z487" s="35" t="str">
        <f>IF(VW_PREMIO_IV[[#This Row],[EQUIPE]]="Especialidade (ESP)",VLOOKUP(VW_PREMIO_IV[[#This Row],[COBERTURA]],VALORES_IV_ESP[],VW_PREMIO_IV[[#This Row],[Col Valor]],1),"")</f>
        <v/>
      </c>
      <c r="AA487" s="35">
        <f>IF(VW_PREMIO_IV[[#This Row],[EQUIPE]]="Hospitalar (HSP)",VLOOKUP(VW_PREMIO_IV[[#This Row],[COBERTURA]],VALORES_IV_HSP[],VW_PREMIO_IV[[#This Row],[Col Valor]],1),"")</f>
        <v>376.08229999999998</v>
      </c>
      <c r="AB487" s="35" t="str">
        <f>IF(VW_PREMIO_IV[[#This Row],[EQUIPE]]="Misto (EMH)",VLOOKUP(VW_PREMIO_IV[[#This Row],[COBERTURA]],VALORES_IV_EMH[],VW_PREMIO_IV[[#This Row],[Col Valor]],1),"")</f>
        <v/>
      </c>
      <c r="AC487" s="35">
        <f>VW_PREMIO_IV[[#This Row],[PREMIO]]-SUM(VW_PREMIO_IV[[#This Row],[Check Gerente]:[Check EMH]])</f>
        <v>-2.299999999991087E-3</v>
      </c>
    </row>
    <row r="488" spans="1:29" hidden="1" x14ac:dyDescent="0.25">
      <c r="A488" s="6" t="s">
        <v>401</v>
      </c>
      <c r="B488" s="6" t="s">
        <v>206</v>
      </c>
      <c r="C488" s="6" t="s">
        <v>22</v>
      </c>
      <c r="D488" s="6" t="s">
        <v>281</v>
      </c>
      <c r="E488" s="4">
        <v>20</v>
      </c>
      <c r="F488" s="6" t="s">
        <v>222</v>
      </c>
      <c r="G488" s="6" t="s">
        <v>503</v>
      </c>
      <c r="H488" s="4">
        <v>2021</v>
      </c>
      <c r="I488" s="4">
        <v>1</v>
      </c>
      <c r="J488" s="6" t="s">
        <v>493</v>
      </c>
      <c r="K488" s="4">
        <v>3</v>
      </c>
      <c r="L488" s="6" t="s">
        <v>504</v>
      </c>
      <c r="M488" s="6" t="s">
        <v>505</v>
      </c>
      <c r="N488" s="6" t="s">
        <v>496</v>
      </c>
      <c r="O488" s="4">
        <v>3</v>
      </c>
      <c r="P488" s="6" t="s">
        <v>497</v>
      </c>
      <c r="Q488" s="4">
        <v>9</v>
      </c>
      <c r="R488" s="6" t="s">
        <v>506</v>
      </c>
      <c r="S488" s="4" t="b">
        <v>0</v>
      </c>
      <c r="T488" s="60">
        <v>1</v>
      </c>
      <c r="U488" s="60">
        <v>1</v>
      </c>
      <c r="V488" s="38">
        <v>1</v>
      </c>
      <c r="W488" s="35">
        <v>376.08</v>
      </c>
      <c r="X488" s="42">
        <f>VLOOKUP(VW_PREMIO_IV[[#This Row],[TIPO]],$AL$5:$AM$16,2,0)</f>
        <v>16</v>
      </c>
      <c r="Y488" s="35" t="str">
        <f>IF(VW_PREMIO_IV[[#This Row],[EQUIPE]]="Gerentes",VLOOKUP(VW_PREMIO_IV[[#This Row],[COBERTURA]],VALORES_IV_GER[],VW_PREMIO_IV[[#This Row],[Col Valor]],1),"")</f>
        <v/>
      </c>
      <c r="Z488" s="35" t="str">
        <f>IF(VW_PREMIO_IV[[#This Row],[EQUIPE]]="Especialidade (ESP)",VLOOKUP(VW_PREMIO_IV[[#This Row],[COBERTURA]],VALORES_IV_ESP[],VW_PREMIO_IV[[#This Row],[Col Valor]],1),"")</f>
        <v/>
      </c>
      <c r="AA488" s="35">
        <f>IF(VW_PREMIO_IV[[#This Row],[EQUIPE]]="Hospitalar (HSP)",VLOOKUP(VW_PREMIO_IV[[#This Row],[COBERTURA]],VALORES_IV_HSP[],VW_PREMIO_IV[[#This Row],[Col Valor]],1),"")</f>
        <v>376.08229999999998</v>
      </c>
      <c r="AB488" s="35" t="str">
        <f>IF(VW_PREMIO_IV[[#This Row],[EQUIPE]]="Misto (EMH)",VLOOKUP(VW_PREMIO_IV[[#This Row],[COBERTURA]],VALORES_IV_EMH[],VW_PREMIO_IV[[#This Row],[Col Valor]],1),"")</f>
        <v/>
      </c>
      <c r="AC488" s="35">
        <f>VW_PREMIO_IV[[#This Row],[PREMIO]]-SUM(VW_PREMIO_IV[[#This Row],[Check Gerente]:[Check EMH]])</f>
        <v>-2.299999999991087E-3</v>
      </c>
    </row>
    <row r="489" spans="1:29" hidden="1" x14ac:dyDescent="0.25">
      <c r="A489" s="6" t="s">
        <v>401</v>
      </c>
      <c r="B489" s="6" t="s">
        <v>206</v>
      </c>
      <c r="C489" s="6" t="s">
        <v>23</v>
      </c>
      <c r="D489" s="6" t="s">
        <v>285</v>
      </c>
      <c r="E489" s="4">
        <v>20</v>
      </c>
      <c r="F489" s="6" t="s">
        <v>222</v>
      </c>
      <c r="G489" s="6" t="s">
        <v>492</v>
      </c>
      <c r="H489" s="4">
        <v>2021</v>
      </c>
      <c r="I489" s="4">
        <v>1</v>
      </c>
      <c r="J489" s="6" t="s">
        <v>493</v>
      </c>
      <c r="K489" s="4">
        <v>1</v>
      </c>
      <c r="L489" s="6" t="s">
        <v>494</v>
      </c>
      <c r="M489" s="6" t="s">
        <v>495</v>
      </c>
      <c r="N489" s="6" t="s">
        <v>496</v>
      </c>
      <c r="O489" s="4">
        <v>3</v>
      </c>
      <c r="P489" s="6" t="s">
        <v>497</v>
      </c>
      <c r="Q489" s="4">
        <v>7</v>
      </c>
      <c r="R489" s="6" t="s">
        <v>498</v>
      </c>
      <c r="S489" s="4" t="b">
        <v>0</v>
      </c>
      <c r="T489" s="60">
        <v>1</v>
      </c>
      <c r="U489" s="60">
        <v>1</v>
      </c>
      <c r="V489" s="38">
        <v>1</v>
      </c>
      <c r="W489" s="35">
        <v>376.08</v>
      </c>
      <c r="X489" s="42">
        <f>VLOOKUP(VW_PREMIO_IV[[#This Row],[TIPO]],$AL$5:$AM$16,2,0)</f>
        <v>16</v>
      </c>
      <c r="Y489" s="35" t="str">
        <f>IF(VW_PREMIO_IV[[#This Row],[EQUIPE]]="Gerentes",VLOOKUP(VW_PREMIO_IV[[#This Row],[COBERTURA]],VALORES_IV_GER[],VW_PREMIO_IV[[#This Row],[Col Valor]],1),"")</f>
        <v/>
      </c>
      <c r="Z489" s="35" t="str">
        <f>IF(VW_PREMIO_IV[[#This Row],[EQUIPE]]="Especialidade (ESP)",VLOOKUP(VW_PREMIO_IV[[#This Row],[COBERTURA]],VALORES_IV_ESP[],VW_PREMIO_IV[[#This Row],[Col Valor]],1),"")</f>
        <v/>
      </c>
      <c r="AA489" s="35">
        <f>IF(VW_PREMIO_IV[[#This Row],[EQUIPE]]="Hospitalar (HSP)",VLOOKUP(VW_PREMIO_IV[[#This Row],[COBERTURA]],VALORES_IV_HSP[],VW_PREMIO_IV[[#This Row],[Col Valor]],1),"")</f>
        <v>376.08229999999998</v>
      </c>
      <c r="AB489" s="35" t="str">
        <f>IF(VW_PREMIO_IV[[#This Row],[EQUIPE]]="Misto (EMH)",VLOOKUP(VW_PREMIO_IV[[#This Row],[COBERTURA]],VALORES_IV_EMH[],VW_PREMIO_IV[[#This Row],[Col Valor]],1),"")</f>
        <v/>
      </c>
      <c r="AC489" s="35">
        <f>VW_PREMIO_IV[[#This Row],[PREMIO]]-SUM(VW_PREMIO_IV[[#This Row],[Check Gerente]:[Check EMH]])</f>
        <v>-2.299999999991087E-3</v>
      </c>
    </row>
    <row r="490" spans="1:29" hidden="1" x14ac:dyDescent="0.25">
      <c r="A490" s="6" t="s">
        <v>401</v>
      </c>
      <c r="B490" s="6" t="s">
        <v>206</v>
      </c>
      <c r="C490" s="6" t="s">
        <v>23</v>
      </c>
      <c r="D490" s="6" t="s">
        <v>285</v>
      </c>
      <c r="E490" s="4">
        <v>20</v>
      </c>
      <c r="F490" s="6" t="s">
        <v>222</v>
      </c>
      <c r="G490" s="6" t="s">
        <v>499</v>
      </c>
      <c r="H490" s="4">
        <v>2021</v>
      </c>
      <c r="I490" s="4">
        <v>1</v>
      </c>
      <c r="J490" s="6" t="s">
        <v>493</v>
      </c>
      <c r="K490" s="4">
        <v>2</v>
      </c>
      <c r="L490" s="6" t="s">
        <v>500</v>
      </c>
      <c r="M490" s="6" t="s">
        <v>501</v>
      </c>
      <c r="N490" s="6" t="s">
        <v>496</v>
      </c>
      <c r="O490" s="4">
        <v>3</v>
      </c>
      <c r="P490" s="6" t="s">
        <v>497</v>
      </c>
      <c r="Q490" s="4">
        <v>8</v>
      </c>
      <c r="R490" s="6" t="s">
        <v>502</v>
      </c>
      <c r="S490" s="4" t="b">
        <v>0</v>
      </c>
      <c r="T490" s="60">
        <v>1</v>
      </c>
      <c r="U490" s="60">
        <v>1</v>
      </c>
      <c r="V490" s="38">
        <v>1</v>
      </c>
      <c r="W490" s="35">
        <v>376.08</v>
      </c>
      <c r="X490" s="42">
        <f>VLOOKUP(VW_PREMIO_IV[[#This Row],[TIPO]],$AL$5:$AM$16,2,0)</f>
        <v>16</v>
      </c>
      <c r="Y490" s="35" t="str">
        <f>IF(VW_PREMIO_IV[[#This Row],[EQUIPE]]="Gerentes",VLOOKUP(VW_PREMIO_IV[[#This Row],[COBERTURA]],VALORES_IV_GER[],VW_PREMIO_IV[[#This Row],[Col Valor]],1),"")</f>
        <v/>
      </c>
      <c r="Z490" s="35" t="str">
        <f>IF(VW_PREMIO_IV[[#This Row],[EQUIPE]]="Especialidade (ESP)",VLOOKUP(VW_PREMIO_IV[[#This Row],[COBERTURA]],VALORES_IV_ESP[],VW_PREMIO_IV[[#This Row],[Col Valor]],1),"")</f>
        <v/>
      </c>
      <c r="AA490" s="35">
        <f>IF(VW_PREMIO_IV[[#This Row],[EQUIPE]]="Hospitalar (HSP)",VLOOKUP(VW_PREMIO_IV[[#This Row],[COBERTURA]],VALORES_IV_HSP[],VW_PREMIO_IV[[#This Row],[Col Valor]],1),"")</f>
        <v>376.08229999999998</v>
      </c>
      <c r="AB490" s="35" t="str">
        <f>IF(VW_PREMIO_IV[[#This Row],[EQUIPE]]="Misto (EMH)",VLOOKUP(VW_PREMIO_IV[[#This Row],[COBERTURA]],VALORES_IV_EMH[],VW_PREMIO_IV[[#This Row],[Col Valor]],1),"")</f>
        <v/>
      </c>
      <c r="AC490" s="35">
        <f>VW_PREMIO_IV[[#This Row],[PREMIO]]-SUM(VW_PREMIO_IV[[#This Row],[Check Gerente]:[Check EMH]])</f>
        <v>-2.299999999991087E-3</v>
      </c>
    </row>
    <row r="491" spans="1:29" hidden="1" x14ac:dyDescent="0.25">
      <c r="A491" s="6" t="s">
        <v>401</v>
      </c>
      <c r="B491" s="6" t="s">
        <v>206</v>
      </c>
      <c r="C491" s="6" t="s">
        <v>23</v>
      </c>
      <c r="D491" s="6" t="s">
        <v>285</v>
      </c>
      <c r="E491" s="4">
        <v>20</v>
      </c>
      <c r="F491" s="6" t="s">
        <v>222</v>
      </c>
      <c r="G491" s="6" t="s">
        <v>503</v>
      </c>
      <c r="H491" s="4">
        <v>2021</v>
      </c>
      <c r="I491" s="4">
        <v>1</v>
      </c>
      <c r="J491" s="6" t="s">
        <v>493</v>
      </c>
      <c r="K491" s="4">
        <v>3</v>
      </c>
      <c r="L491" s="6" t="s">
        <v>504</v>
      </c>
      <c r="M491" s="6" t="s">
        <v>505</v>
      </c>
      <c r="N491" s="6" t="s">
        <v>496</v>
      </c>
      <c r="O491" s="4">
        <v>3</v>
      </c>
      <c r="P491" s="6" t="s">
        <v>497</v>
      </c>
      <c r="Q491" s="4">
        <v>9</v>
      </c>
      <c r="R491" s="6" t="s">
        <v>506</v>
      </c>
      <c r="S491" s="4" t="b">
        <v>0</v>
      </c>
      <c r="T491" s="60">
        <v>1</v>
      </c>
      <c r="U491" s="60">
        <v>1</v>
      </c>
      <c r="V491" s="38">
        <v>1</v>
      </c>
      <c r="W491" s="35">
        <v>376.08</v>
      </c>
      <c r="X491" s="42">
        <f>VLOOKUP(VW_PREMIO_IV[[#This Row],[TIPO]],$AL$5:$AM$16,2,0)</f>
        <v>16</v>
      </c>
      <c r="Y491" s="35" t="str">
        <f>IF(VW_PREMIO_IV[[#This Row],[EQUIPE]]="Gerentes",VLOOKUP(VW_PREMIO_IV[[#This Row],[COBERTURA]],VALORES_IV_GER[],VW_PREMIO_IV[[#This Row],[Col Valor]],1),"")</f>
        <v/>
      </c>
      <c r="Z491" s="35" t="str">
        <f>IF(VW_PREMIO_IV[[#This Row],[EQUIPE]]="Especialidade (ESP)",VLOOKUP(VW_PREMIO_IV[[#This Row],[COBERTURA]],VALORES_IV_ESP[],VW_PREMIO_IV[[#This Row],[Col Valor]],1),"")</f>
        <v/>
      </c>
      <c r="AA491" s="35">
        <f>IF(VW_PREMIO_IV[[#This Row],[EQUIPE]]="Hospitalar (HSP)",VLOOKUP(VW_PREMIO_IV[[#This Row],[COBERTURA]],VALORES_IV_HSP[],VW_PREMIO_IV[[#This Row],[Col Valor]],1),"")</f>
        <v>376.08229999999998</v>
      </c>
      <c r="AB491" s="35" t="str">
        <f>IF(VW_PREMIO_IV[[#This Row],[EQUIPE]]="Misto (EMH)",VLOOKUP(VW_PREMIO_IV[[#This Row],[COBERTURA]],VALORES_IV_EMH[],VW_PREMIO_IV[[#This Row],[Col Valor]],1),"")</f>
        <v/>
      </c>
      <c r="AC491" s="35">
        <f>VW_PREMIO_IV[[#This Row],[PREMIO]]-SUM(VW_PREMIO_IV[[#This Row],[Check Gerente]:[Check EMH]])</f>
        <v>-2.299999999991087E-3</v>
      </c>
    </row>
    <row r="492" spans="1:29" hidden="1" x14ac:dyDescent="0.25">
      <c r="A492" s="6" t="s">
        <v>401</v>
      </c>
      <c r="B492" s="6" t="s">
        <v>206</v>
      </c>
      <c r="C492" s="6" t="s">
        <v>33</v>
      </c>
      <c r="D492" s="6" t="s">
        <v>321</v>
      </c>
      <c r="E492" s="4">
        <v>10</v>
      </c>
      <c r="F492" s="6" t="s">
        <v>227</v>
      </c>
      <c r="G492" s="6" t="s">
        <v>492</v>
      </c>
      <c r="H492" s="4">
        <v>2021</v>
      </c>
      <c r="I492" s="4">
        <v>1</v>
      </c>
      <c r="J492" s="6" t="s">
        <v>493</v>
      </c>
      <c r="K492" s="4">
        <v>1</v>
      </c>
      <c r="L492" s="6" t="s">
        <v>494</v>
      </c>
      <c r="M492" s="6" t="s">
        <v>495</v>
      </c>
      <c r="N492" s="6" t="s">
        <v>496</v>
      </c>
      <c r="O492" s="4">
        <v>3</v>
      </c>
      <c r="P492" s="6" t="s">
        <v>497</v>
      </c>
      <c r="Q492" s="4">
        <v>7</v>
      </c>
      <c r="R492" s="6" t="s">
        <v>498</v>
      </c>
      <c r="S492" s="4" t="b">
        <v>0</v>
      </c>
      <c r="T492" s="60">
        <v>1</v>
      </c>
      <c r="U492" s="60">
        <v>1</v>
      </c>
      <c r="V492" s="38">
        <v>1</v>
      </c>
      <c r="W492" s="35">
        <v>376.08</v>
      </c>
      <c r="X492" s="42">
        <f>VLOOKUP(VW_PREMIO_IV[[#This Row],[TIPO]],$AL$5:$AM$16,2,0)</f>
        <v>16</v>
      </c>
      <c r="Y492" s="35" t="str">
        <f>IF(VW_PREMIO_IV[[#This Row],[EQUIPE]]="Gerentes",VLOOKUP(VW_PREMIO_IV[[#This Row],[COBERTURA]],VALORES_IV_GER[],VW_PREMIO_IV[[#This Row],[Col Valor]],1),"")</f>
        <v/>
      </c>
      <c r="Z492" s="35">
        <f>IF(VW_PREMIO_IV[[#This Row],[EQUIPE]]="Especialidade (ESP)",VLOOKUP(VW_PREMIO_IV[[#This Row],[COBERTURA]],VALORES_IV_ESP[],VW_PREMIO_IV[[#This Row],[Col Valor]],1),"")</f>
        <v>376.08229999999998</v>
      </c>
      <c r="AA492" s="35" t="str">
        <f>IF(VW_PREMIO_IV[[#This Row],[EQUIPE]]="Hospitalar (HSP)",VLOOKUP(VW_PREMIO_IV[[#This Row],[COBERTURA]],VALORES_IV_HSP[],VW_PREMIO_IV[[#This Row],[Col Valor]],1),"")</f>
        <v/>
      </c>
      <c r="AB492" s="35" t="str">
        <f>IF(VW_PREMIO_IV[[#This Row],[EQUIPE]]="Misto (EMH)",VLOOKUP(VW_PREMIO_IV[[#This Row],[COBERTURA]],VALORES_IV_EMH[],VW_PREMIO_IV[[#This Row],[Col Valor]],1),"")</f>
        <v/>
      </c>
      <c r="AC492" s="35">
        <f>VW_PREMIO_IV[[#This Row],[PREMIO]]-SUM(VW_PREMIO_IV[[#This Row],[Check Gerente]:[Check EMH]])</f>
        <v>-2.299999999991087E-3</v>
      </c>
    </row>
    <row r="493" spans="1:29" hidden="1" x14ac:dyDescent="0.25">
      <c r="A493" s="6" t="s">
        <v>401</v>
      </c>
      <c r="B493" s="6" t="s">
        <v>206</v>
      </c>
      <c r="C493" s="6" t="s">
        <v>33</v>
      </c>
      <c r="D493" s="6" t="s">
        <v>321</v>
      </c>
      <c r="E493" s="4">
        <v>10</v>
      </c>
      <c r="F493" s="6" t="s">
        <v>227</v>
      </c>
      <c r="G493" s="6" t="s">
        <v>499</v>
      </c>
      <c r="H493" s="4">
        <v>2021</v>
      </c>
      <c r="I493" s="4">
        <v>1</v>
      </c>
      <c r="J493" s="6" t="s">
        <v>493</v>
      </c>
      <c r="K493" s="4">
        <v>2</v>
      </c>
      <c r="L493" s="6" t="s">
        <v>500</v>
      </c>
      <c r="M493" s="6" t="s">
        <v>501</v>
      </c>
      <c r="N493" s="6" t="s">
        <v>496</v>
      </c>
      <c r="O493" s="4">
        <v>3</v>
      </c>
      <c r="P493" s="6" t="s">
        <v>497</v>
      </c>
      <c r="Q493" s="4">
        <v>8</v>
      </c>
      <c r="R493" s="6" t="s">
        <v>502</v>
      </c>
      <c r="S493" s="4" t="b">
        <v>0</v>
      </c>
      <c r="T493" s="60">
        <v>1</v>
      </c>
      <c r="U493" s="60">
        <v>1</v>
      </c>
      <c r="V493" s="38">
        <v>1</v>
      </c>
      <c r="W493" s="35">
        <v>376.08</v>
      </c>
      <c r="X493" s="42">
        <f>VLOOKUP(VW_PREMIO_IV[[#This Row],[TIPO]],$AL$5:$AM$16,2,0)</f>
        <v>16</v>
      </c>
      <c r="Y493" s="35" t="str">
        <f>IF(VW_PREMIO_IV[[#This Row],[EQUIPE]]="Gerentes",VLOOKUP(VW_PREMIO_IV[[#This Row],[COBERTURA]],VALORES_IV_GER[],VW_PREMIO_IV[[#This Row],[Col Valor]],1),"")</f>
        <v/>
      </c>
      <c r="Z493" s="35">
        <f>IF(VW_PREMIO_IV[[#This Row],[EQUIPE]]="Especialidade (ESP)",VLOOKUP(VW_PREMIO_IV[[#This Row],[COBERTURA]],VALORES_IV_ESP[],VW_PREMIO_IV[[#This Row],[Col Valor]],1),"")</f>
        <v>376.08229999999998</v>
      </c>
      <c r="AA493" s="35" t="str">
        <f>IF(VW_PREMIO_IV[[#This Row],[EQUIPE]]="Hospitalar (HSP)",VLOOKUP(VW_PREMIO_IV[[#This Row],[COBERTURA]],VALORES_IV_HSP[],VW_PREMIO_IV[[#This Row],[Col Valor]],1),"")</f>
        <v/>
      </c>
      <c r="AB493" s="35" t="str">
        <f>IF(VW_PREMIO_IV[[#This Row],[EQUIPE]]="Misto (EMH)",VLOOKUP(VW_PREMIO_IV[[#This Row],[COBERTURA]],VALORES_IV_EMH[],VW_PREMIO_IV[[#This Row],[Col Valor]],1),"")</f>
        <v/>
      </c>
      <c r="AC493" s="35">
        <f>VW_PREMIO_IV[[#This Row],[PREMIO]]-SUM(VW_PREMIO_IV[[#This Row],[Check Gerente]:[Check EMH]])</f>
        <v>-2.299999999991087E-3</v>
      </c>
    </row>
    <row r="494" spans="1:29" hidden="1" x14ac:dyDescent="0.25">
      <c r="A494" s="6" t="s">
        <v>401</v>
      </c>
      <c r="B494" s="6" t="s">
        <v>206</v>
      </c>
      <c r="C494" s="6" t="s">
        <v>33</v>
      </c>
      <c r="D494" s="6" t="s">
        <v>321</v>
      </c>
      <c r="E494" s="4">
        <v>10</v>
      </c>
      <c r="F494" s="6" t="s">
        <v>227</v>
      </c>
      <c r="G494" s="6" t="s">
        <v>503</v>
      </c>
      <c r="H494" s="4">
        <v>2021</v>
      </c>
      <c r="I494" s="4">
        <v>1</v>
      </c>
      <c r="J494" s="6" t="s">
        <v>493</v>
      </c>
      <c r="K494" s="4">
        <v>3</v>
      </c>
      <c r="L494" s="6" t="s">
        <v>504</v>
      </c>
      <c r="M494" s="6" t="s">
        <v>505</v>
      </c>
      <c r="N494" s="6" t="s">
        <v>496</v>
      </c>
      <c r="O494" s="4">
        <v>3</v>
      </c>
      <c r="P494" s="6" t="s">
        <v>497</v>
      </c>
      <c r="Q494" s="4">
        <v>9</v>
      </c>
      <c r="R494" s="6" t="s">
        <v>506</v>
      </c>
      <c r="S494" s="4" t="b">
        <v>0</v>
      </c>
      <c r="T494" s="60">
        <v>1</v>
      </c>
      <c r="U494" s="60">
        <v>1</v>
      </c>
      <c r="V494" s="38">
        <v>1</v>
      </c>
      <c r="W494" s="35">
        <v>376.08</v>
      </c>
      <c r="X494" s="42">
        <f>VLOOKUP(VW_PREMIO_IV[[#This Row],[TIPO]],$AL$5:$AM$16,2,0)</f>
        <v>16</v>
      </c>
      <c r="Y494" s="35" t="str">
        <f>IF(VW_PREMIO_IV[[#This Row],[EQUIPE]]="Gerentes",VLOOKUP(VW_PREMIO_IV[[#This Row],[COBERTURA]],VALORES_IV_GER[],VW_PREMIO_IV[[#This Row],[Col Valor]],1),"")</f>
        <v/>
      </c>
      <c r="Z494" s="35">
        <f>IF(VW_PREMIO_IV[[#This Row],[EQUIPE]]="Especialidade (ESP)",VLOOKUP(VW_PREMIO_IV[[#This Row],[COBERTURA]],VALORES_IV_ESP[],VW_PREMIO_IV[[#This Row],[Col Valor]],1),"")</f>
        <v>376.08229999999998</v>
      </c>
      <c r="AA494" s="35" t="str">
        <f>IF(VW_PREMIO_IV[[#This Row],[EQUIPE]]="Hospitalar (HSP)",VLOOKUP(VW_PREMIO_IV[[#This Row],[COBERTURA]],VALORES_IV_HSP[],VW_PREMIO_IV[[#This Row],[Col Valor]],1),"")</f>
        <v/>
      </c>
      <c r="AB494" s="35" t="str">
        <f>IF(VW_PREMIO_IV[[#This Row],[EQUIPE]]="Misto (EMH)",VLOOKUP(VW_PREMIO_IV[[#This Row],[COBERTURA]],VALORES_IV_EMH[],VW_PREMIO_IV[[#This Row],[Col Valor]],1),"")</f>
        <v/>
      </c>
      <c r="AC494" s="35">
        <f>VW_PREMIO_IV[[#This Row],[PREMIO]]-SUM(VW_PREMIO_IV[[#This Row],[Check Gerente]:[Check EMH]])</f>
        <v>-2.299999999991087E-3</v>
      </c>
    </row>
    <row r="495" spans="1:29" hidden="1" x14ac:dyDescent="0.25">
      <c r="A495" s="6" t="s">
        <v>401</v>
      </c>
      <c r="B495" s="6" t="s">
        <v>206</v>
      </c>
      <c r="C495" s="6" t="s">
        <v>25</v>
      </c>
      <c r="D495" s="6" t="s">
        <v>322</v>
      </c>
      <c r="E495" s="4">
        <v>30</v>
      </c>
      <c r="F495" s="6" t="s">
        <v>229</v>
      </c>
      <c r="G495" s="6" t="s">
        <v>492</v>
      </c>
      <c r="H495" s="4">
        <v>2021</v>
      </c>
      <c r="I495" s="4">
        <v>1</v>
      </c>
      <c r="J495" s="6" t="s">
        <v>493</v>
      </c>
      <c r="K495" s="4">
        <v>1</v>
      </c>
      <c r="L495" s="6" t="s">
        <v>494</v>
      </c>
      <c r="M495" s="6" t="s">
        <v>495</v>
      </c>
      <c r="N495" s="6" t="s">
        <v>496</v>
      </c>
      <c r="O495" s="4">
        <v>3</v>
      </c>
      <c r="P495" s="6" t="s">
        <v>497</v>
      </c>
      <c r="Q495" s="4">
        <v>7</v>
      </c>
      <c r="R495" s="6" t="s">
        <v>498</v>
      </c>
      <c r="S495" s="4" t="b">
        <v>0</v>
      </c>
      <c r="T495" s="60">
        <v>1</v>
      </c>
      <c r="U495" s="60">
        <v>1</v>
      </c>
      <c r="V495" s="38">
        <v>1</v>
      </c>
      <c r="W495" s="35">
        <v>376.08</v>
      </c>
      <c r="X495" s="42">
        <f>VLOOKUP(VW_PREMIO_IV[[#This Row],[TIPO]],$AL$5:$AM$16,2,0)</f>
        <v>16</v>
      </c>
      <c r="Y495" s="35" t="str">
        <f>IF(VW_PREMIO_IV[[#This Row],[EQUIPE]]="Gerentes",VLOOKUP(VW_PREMIO_IV[[#This Row],[COBERTURA]],VALORES_IV_GER[],VW_PREMIO_IV[[#This Row],[Col Valor]],1),"")</f>
        <v/>
      </c>
      <c r="Z495" s="35" t="str">
        <f>IF(VW_PREMIO_IV[[#This Row],[EQUIPE]]="Especialidade (ESP)",VLOOKUP(VW_PREMIO_IV[[#This Row],[COBERTURA]],VALORES_IV_ESP[],VW_PREMIO_IV[[#This Row],[Col Valor]],1),"")</f>
        <v/>
      </c>
      <c r="AA495" s="35" t="str">
        <f>IF(VW_PREMIO_IV[[#This Row],[EQUIPE]]="Hospitalar (HSP)",VLOOKUP(VW_PREMIO_IV[[#This Row],[COBERTURA]],VALORES_IV_HSP[],VW_PREMIO_IV[[#This Row],[Col Valor]],1),"")</f>
        <v/>
      </c>
      <c r="AB495" s="35">
        <f>IF(VW_PREMIO_IV[[#This Row],[EQUIPE]]="Misto (EMH)",VLOOKUP(VW_PREMIO_IV[[#This Row],[COBERTURA]],VALORES_IV_EMH[],VW_PREMIO_IV[[#This Row],[Col Valor]],1),"")</f>
        <v>376.08229999999998</v>
      </c>
      <c r="AC495" s="35">
        <f>VW_PREMIO_IV[[#This Row],[PREMIO]]-SUM(VW_PREMIO_IV[[#This Row],[Check Gerente]:[Check EMH]])</f>
        <v>-2.299999999991087E-3</v>
      </c>
    </row>
    <row r="496" spans="1:29" hidden="1" x14ac:dyDescent="0.25">
      <c r="A496" s="6" t="s">
        <v>401</v>
      </c>
      <c r="B496" s="6" t="s">
        <v>206</v>
      </c>
      <c r="C496" s="6" t="s">
        <v>25</v>
      </c>
      <c r="D496" s="6" t="s">
        <v>322</v>
      </c>
      <c r="E496" s="4">
        <v>30</v>
      </c>
      <c r="F496" s="6" t="s">
        <v>229</v>
      </c>
      <c r="G496" s="6" t="s">
        <v>499</v>
      </c>
      <c r="H496" s="4">
        <v>2021</v>
      </c>
      <c r="I496" s="4">
        <v>1</v>
      </c>
      <c r="J496" s="6" t="s">
        <v>493</v>
      </c>
      <c r="K496" s="4">
        <v>2</v>
      </c>
      <c r="L496" s="6" t="s">
        <v>500</v>
      </c>
      <c r="M496" s="6" t="s">
        <v>501</v>
      </c>
      <c r="N496" s="6" t="s">
        <v>496</v>
      </c>
      <c r="O496" s="4">
        <v>3</v>
      </c>
      <c r="P496" s="6" t="s">
        <v>497</v>
      </c>
      <c r="Q496" s="4">
        <v>8</v>
      </c>
      <c r="R496" s="6" t="s">
        <v>502</v>
      </c>
      <c r="S496" s="4" t="b">
        <v>0</v>
      </c>
      <c r="T496" s="60">
        <v>1</v>
      </c>
      <c r="U496" s="60">
        <v>1</v>
      </c>
      <c r="V496" s="38">
        <v>1</v>
      </c>
      <c r="W496" s="35">
        <v>376.08</v>
      </c>
      <c r="X496" s="42">
        <f>VLOOKUP(VW_PREMIO_IV[[#This Row],[TIPO]],$AL$5:$AM$16,2,0)</f>
        <v>16</v>
      </c>
      <c r="Y496" s="35" t="str">
        <f>IF(VW_PREMIO_IV[[#This Row],[EQUIPE]]="Gerentes",VLOOKUP(VW_PREMIO_IV[[#This Row],[COBERTURA]],VALORES_IV_GER[],VW_PREMIO_IV[[#This Row],[Col Valor]],1),"")</f>
        <v/>
      </c>
      <c r="Z496" s="35" t="str">
        <f>IF(VW_PREMIO_IV[[#This Row],[EQUIPE]]="Especialidade (ESP)",VLOOKUP(VW_PREMIO_IV[[#This Row],[COBERTURA]],VALORES_IV_ESP[],VW_PREMIO_IV[[#This Row],[Col Valor]],1),"")</f>
        <v/>
      </c>
      <c r="AA496" s="35" t="str">
        <f>IF(VW_PREMIO_IV[[#This Row],[EQUIPE]]="Hospitalar (HSP)",VLOOKUP(VW_PREMIO_IV[[#This Row],[COBERTURA]],VALORES_IV_HSP[],VW_PREMIO_IV[[#This Row],[Col Valor]],1),"")</f>
        <v/>
      </c>
      <c r="AB496" s="35">
        <f>IF(VW_PREMIO_IV[[#This Row],[EQUIPE]]="Misto (EMH)",VLOOKUP(VW_PREMIO_IV[[#This Row],[COBERTURA]],VALORES_IV_EMH[],VW_PREMIO_IV[[#This Row],[Col Valor]],1),"")</f>
        <v>376.08229999999998</v>
      </c>
      <c r="AC496" s="35">
        <f>VW_PREMIO_IV[[#This Row],[PREMIO]]-SUM(VW_PREMIO_IV[[#This Row],[Check Gerente]:[Check EMH]])</f>
        <v>-2.299999999991087E-3</v>
      </c>
    </row>
    <row r="497" spans="1:29" hidden="1" x14ac:dyDescent="0.25">
      <c r="A497" s="6" t="s">
        <v>401</v>
      </c>
      <c r="B497" s="6" t="s">
        <v>206</v>
      </c>
      <c r="C497" s="6" t="s">
        <v>25</v>
      </c>
      <c r="D497" s="6" t="s">
        <v>322</v>
      </c>
      <c r="E497" s="4">
        <v>30</v>
      </c>
      <c r="F497" s="6" t="s">
        <v>229</v>
      </c>
      <c r="G497" s="6" t="s">
        <v>503</v>
      </c>
      <c r="H497" s="4">
        <v>2021</v>
      </c>
      <c r="I497" s="4">
        <v>1</v>
      </c>
      <c r="J497" s="6" t="s">
        <v>493</v>
      </c>
      <c r="K497" s="4">
        <v>3</v>
      </c>
      <c r="L497" s="6" t="s">
        <v>504</v>
      </c>
      <c r="M497" s="6" t="s">
        <v>505</v>
      </c>
      <c r="N497" s="6" t="s">
        <v>496</v>
      </c>
      <c r="O497" s="4">
        <v>3</v>
      </c>
      <c r="P497" s="6" t="s">
        <v>497</v>
      </c>
      <c r="Q497" s="4">
        <v>9</v>
      </c>
      <c r="R497" s="6" t="s">
        <v>506</v>
      </c>
      <c r="S497" s="4" t="b">
        <v>0</v>
      </c>
      <c r="T497" s="60">
        <v>1</v>
      </c>
      <c r="U497" s="60">
        <v>1</v>
      </c>
      <c r="V497" s="38">
        <v>1</v>
      </c>
      <c r="W497" s="35">
        <v>376.08</v>
      </c>
      <c r="X497" s="42">
        <f>VLOOKUP(VW_PREMIO_IV[[#This Row],[TIPO]],$AL$5:$AM$16,2,0)</f>
        <v>16</v>
      </c>
      <c r="Y497" s="35" t="str">
        <f>IF(VW_PREMIO_IV[[#This Row],[EQUIPE]]="Gerentes",VLOOKUP(VW_PREMIO_IV[[#This Row],[COBERTURA]],VALORES_IV_GER[],VW_PREMIO_IV[[#This Row],[Col Valor]],1),"")</f>
        <v/>
      </c>
      <c r="Z497" s="35" t="str">
        <f>IF(VW_PREMIO_IV[[#This Row],[EQUIPE]]="Especialidade (ESP)",VLOOKUP(VW_PREMIO_IV[[#This Row],[COBERTURA]],VALORES_IV_ESP[],VW_PREMIO_IV[[#This Row],[Col Valor]],1),"")</f>
        <v/>
      </c>
      <c r="AA497" s="35" t="str">
        <f>IF(VW_PREMIO_IV[[#This Row],[EQUIPE]]="Hospitalar (HSP)",VLOOKUP(VW_PREMIO_IV[[#This Row],[COBERTURA]],VALORES_IV_HSP[],VW_PREMIO_IV[[#This Row],[Col Valor]],1),"")</f>
        <v/>
      </c>
      <c r="AB497" s="35">
        <f>IF(VW_PREMIO_IV[[#This Row],[EQUIPE]]="Misto (EMH)",VLOOKUP(VW_PREMIO_IV[[#This Row],[COBERTURA]],VALORES_IV_EMH[],VW_PREMIO_IV[[#This Row],[Col Valor]],1),"")</f>
        <v>376.08229999999998</v>
      </c>
      <c r="AC497" s="35">
        <f>VW_PREMIO_IV[[#This Row],[PREMIO]]-SUM(VW_PREMIO_IV[[#This Row],[Check Gerente]:[Check EMH]])</f>
        <v>-2.299999999991087E-3</v>
      </c>
    </row>
    <row r="498" spans="1:29" hidden="1" x14ac:dyDescent="0.25">
      <c r="A498" s="6" t="s">
        <v>401</v>
      </c>
      <c r="B498" s="6" t="s">
        <v>389</v>
      </c>
      <c r="C498" s="6" t="s">
        <v>9</v>
      </c>
      <c r="D498" s="6" t="s">
        <v>220</v>
      </c>
      <c r="E498" s="4">
        <v>20</v>
      </c>
      <c r="F498" s="6" t="s">
        <v>222</v>
      </c>
      <c r="G498" s="6" t="s">
        <v>492</v>
      </c>
      <c r="H498" s="4">
        <v>2021</v>
      </c>
      <c r="I498" s="4">
        <v>1</v>
      </c>
      <c r="J498" s="6" t="s">
        <v>493</v>
      </c>
      <c r="K498" s="4">
        <v>1</v>
      </c>
      <c r="L498" s="6" t="s">
        <v>494</v>
      </c>
      <c r="M498" s="6" t="s">
        <v>495</v>
      </c>
      <c r="N498" s="6" t="s">
        <v>496</v>
      </c>
      <c r="O498" s="4">
        <v>3</v>
      </c>
      <c r="P498" s="6" t="s">
        <v>497</v>
      </c>
      <c r="Q498" s="4">
        <v>7</v>
      </c>
      <c r="R498" s="6" t="s">
        <v>498</v>
      </c>
      <c r="S498" s="4" t="b">
        <v>0</v>
      </c>
      <c r="T498" s="60">
        <v>1</v>
      </c>
      <c r="U498" s="60">
        <v>1</v>
      </c>
      <c r="V498" s="38">
        <v>1</v>
      </c>
      <c r="W498" s="35">
        <v>188.04</v>
      </c>
      <c r="X498" s="42">
        <f>VLOOKUP(VW_PREMIO_IV[[#This Row],[TIPO]],$AL$5:$AM$16,2,0)</f>
        <v>13</v>
      </c>
      <c r="Y498" s="35" t="str">
        <f>IF(VW_PREMIO_IV[[#This Row],[EQUIPE]]="Gerentes",VLOOKUP(VW_PREMIO_IV[[#This Row],[COBERTURA]],VALORES_IV_GER[],VW_PREMIO_IV[[#This Row],[Col Valor]],1),"")</f>
        <v/>
      </c>
      <c r="Z498" s="35" t="str">
        <f>IF(VW_PREMIO_IV[[#This Row],[EQUIPE]]="Especialidade (ESP)",VLOOKUP(VW_PREMIO_IV[[#This Row],[COBERTURA]],VALORES_IV_ESP[],VW_PREMIO_IV[[#This Row],[Col Valor]],1),"")</f>
        <v/>
      </c>
      <c r="AA498" s="35">
        <f>IF(VW_PREMIO_IV[[#This Row],[EQUIPE]]="Hospitalar (HSP)",VLOOKUP(VW_PREMIO_IV[[#This Row],[COBERTURA]],VALORES_IV_HSP[],VW_PREMIO_IV[[#This Row],[Col Valor]],1),"")</f>
        <v>188.0412</v>
      </c>
      <c r="AB498" s="35" t="str">
        <f>IF(VW_PREMIO_IV[[#This Row],[EQUIPE]]="Misto (EMH)",VLOOKUP(VW_PREMIO_IV[[#This Row],[COBERTURA]],VALORES_IV_EMH[],VW_PREMIO_IV[[#This Row],[Col Valor]],1),"")</f>
        <v/>
      </c>
      <c r="AC498" s="35">
        <f>VW_PREMIO_IV[[#This Row],[PREMIO]]-SUM(VW_PREMIO_IV[[#This Row],[Check Gerente]:[Check EMH]])</f>
        <v>-1.2000000000114142E-3</v>
      </c>
    </row>
    <row r="499" spans="1:29" hidden="1" x14ac:dyDescent="0.25">
      <c r="A499" s="6" t="s">
        <v>401</v>
      </c>
      <c r="B499" s="6" t="s">
        <v>389</v>
      </c>
      <c r="C499" s="6" t="s">
        <v>9</v>
      </c>
      <c r="D499" s="6" t="s">
        <v>220</v>
      </c>
      <c r="E499" s="4">
        <v>20</v>
      </c>
      <c r="F499" s="6" t="s">
        <v>222</v>
      </c>
      <c r="G499" s="6" t="s">
        <v>499</v>
      </c>
      <c r="H499" s="4">
        <v>2021</v>
      </c>
      <c r="I499" s="4">
        <v>1</v>
      </c>
      <c r="J499" s="6" t="s">
        <v>493</v>
      </c>
      <c r="K499" s="4">
        <v>2</v>
      </c>
      <c r="L499" s="6" t="s">
        <v>500</v>
      </c>
      <c r="M499" s="6" t="s">
        <v>501</v>
      </c>
      <c r="N499" s="6" t="s">
        <v>496</v>
      </c>
      <c r="O499" s="4">
        <v>3</v>
      </c>
      <c r="P499" s="6" t="s">
        <v>497</v>
      </c>
      <c r="Q499" s="4">
        <v>8</v>
      </c>
      <c r="R499" s="6" t="s">
        <v>502</v>
      </c>
      <c r="S499" s="4" t="b">
        <v>0</v>
      </c>
      <c r="T499" s="60">
        <v>1</v>
      </c>
      <c r="U499" s="60">
        <v>1</v>
      </c>
      <c r="V499" s="38">
        <v>1</v>
      </c>
      <c r="W499" s="35">
        <v>188.04</v>
      </c>
      <c r="X499" s="42">
        <f>VLOOKUP(VW_PREMIO_IV[[#This Row],[TIPO]],$AL$5:$AM$16,2,0)</f>
        <v>13</v>
      </c>
      <c r="Y499" s="35" t="str">
        <f>IF(VW_PREMIO_IV[[#This Row],[EQUIPE]]="Gerentes",VLOOKUP(VW_PREMIO_IV[[#This Row],[COBERTURA]],VALORES_IV_GER[],VW_PREMIO_IV[[#This Row],[Col Valor]],1),"")</f>
        <v/>
      </c>
      <c r="Z499" s="35" t="str">
        <f>IF(VW_PREMIO_IV[[#This Row],[EQUIPE]]="Especialidade (ESP)",VLOOKUP(VW_PREMIO_IV[[#This Row],[COBERTURA]],VALORES_IV_ESP[],VW_PREMIO_IV[[#This Row],[Col Valor]],1),"")</f>
        <v/>
      </c>
      <c r="AA499" s="35">
        <f>IF(VW_PREMIO_IV[[#This Row],[EQUIPE]]="Hospitalar (HSP)",VLOOKUP(VW_PREMIO_IV[[#This Row],[COBERTURA]],VALORES_IV_HSP[],VW_PREMIO_IV[[#This Row],[Col Valor]],1),"")</f>
        <v>188.0412</v>
      </c>
      <c r="AB499" s="35" t="str">
        <f>IF(VW_PREMIO_IV[[#This Row],[EQUIPE]]="Misto (EMH)",VLOOKUP(VW_PREMIO_IV[[#This Row],[COBERTURA]],VALORES_IV_EMH[],VW_PREMIO_IV[[#This Row],[Col Valor]],1),"")</f>
        <v/>
      </c>
      <c r="AC499" s="35">
        <f>VW_PREMIO_IV[[#This Row],[PREMIO]]-SUM(VW_PREMIO_IV[[#This Row],[Check Gerente]:[Check EMH]])</f>
        <v>-1.2000000000114142E-3</v>
      </c>
    </row>
    <row r="500" spans="1:29" hidden="1" x14ac:dyDescent="0.25">
      <c r="A500" s="6" t="s">
        <v>401</v>
      </c>
      <c r="B500" s="6" t="s">
        <v>389</v>
      </c>
      <c r="C500" s="6" t="s">
        <v>9</v>
      </c>
      <c r="D500" s="6" t="s">
        <v>220</v>
      </c>
      <c r="E500" s="4">
        <v>20</v>
      </c>
      <c r="F500" s="6" t="s">
        <v>222</v>
      </c>
      <c r="G500" s="6" t="s">
        <v>503</v>
      </c>
      <c r="H500" s="4">
        <v>2021</v>
      </c>
      <c r="I500" s="4">
        <v>1</v>
      </c>
      <c r="J500" s="6" t="s">
        <v>493</v>
      </c>
      <c r="K500" s="4">
        <v>3</v>
      </c>
      <c r="L500" s="6" t="s">
        <v>504</v>
      </c>
      <c r="M500" s="6" t="s">
        <v>505</v>
      </c>
      <c r="N500" s="6" t="s">
        <v>496</v>
      </c>
      <c r="O500" s="4">
        <v>3</v>
      </c>
      <c r="P500" s="6" t="s">
        <v>497</v>
      </c>
      <c r="Q500" s="4">
        <v>9</v>
      </c>
      <c r="R500" s="6" t="s">
        <v>506</v>
      </c>
      <c r="S500" s="4" t="b">
        <v>0</v>
      </c>
      <c r="T500" s="60">
        <v>1</v>
      </c>
      <c r="U500" s="60">
        <v>1</v>
      </c>
      <c r="V500" s="38">
        <v>1</v>
      </c>
      <c r="W500" s="35">
        <v>188.04</v>
      </c>
      <c r="X500" s="42">
        <f>VLOOKUP(VW_PREMIO_IV[[#This Row],[TIPO]],$AL$5:$AM$16,2,0)</f>
        <v>13</v>
      </c>
      <c r="Y500" s="35" t="str">
        <f>IF(VW_PREMIO_IV[[#This Row],[EQUIPE]]="Gerentes",VLOOKUP(VW_PREMIO_IV[[#This Row],[COBERTURA]],VALORES_IV_GER[],VW_PREMIO_IV[[#This Row],[Col Valor]],1),"")</f>
        <v/>
      </c>
      <c r="Z500" s="35" t="str">
        <f>IF(VW_PREMIO_IV[[#This Row],[EQUIPE]]="Especialidade (ESP)",VLOOKUP(VW_PREMIO_IV[[#This Row],[COBERTURA]],VALORES_IV_ESP[],VW_PREMIO_IV[[#This Row],[Col Valor]],1),"")</f>
        <v/>
      </c>
      <c r="AA500" s="35">
        <f>IF(VW_PREMIO_IV[[#This Row],[EQUIPE]]="Hospitalar (HSP)",VLOOKUP(VW_PREMIO_IV[[#This Row],[COBERTURA]],VALORES_IV_HSP[],VW_PREMIO_IV[[#This Row],[Col Valor]],1),"")</f>
        <v>188.0412</v>
      </c>
      <c r="AB500" s="35" t="str">
        <f>IF(VW_PREMIO_IV[[#This Row],[EQUIPE]]="Misto (EMH)",VLOOKUP(VW_PREMIO_IV[[#This Row],[COBERTURA]],VALORES_IV_EMH[],VW_PREMIO_IV[[#This Row],[Col Valor]],1),"")</f>
        <v/>
      </c>
      <c r="AC500" s="35">
        <f>VW_PREMIO_IV[[#This Row],[PREMIO]]-SUM(VW_PREMIO_IV[[#This Row],[Check Gerente]:[Check EMH]])</f>
        <v>-1.2000000000114142E-3</v>
      </c>
    </row>
    <row r="501" spans="1:29" hidden="1" x14ac:dyDescent="0.25">
      <c r="A501" s="6" t="s">
        <v>401</v>
      </c>
      <c r="B501" s="6" t="s">
        <v>389</v>
      </c>
      <c r="C501" s="6" t="s">
        <v>11</v>
      </c>
      <c r="D501" s="6" t="s">
        <v>223</v>
      </c>
      <c r="E501" s="4">
        <v>20</v>
      </c>
      <c r="F501" s="6" t="s">
        <v>222</v>
      </c>
      <c r="G501" s="6" t="s">
        <v>492</v>
      </c>
      <c r="H501" s="4">
        <v>2021</v>
      </c>
      <c r="I501" s="4">
        <v>1</v>
      </c>
      <c r="J501" s="6" t="s">
        <v>493</v>
      </c>
      <c r="K501" s="4">
        <v>1</v>
      </c>
      <c r="L501" s="6" t="s">
        <v>494</v>
      </c>
      <c r="M501" s="6" t="s">
        <v>495</v>
      </c>
      <c r="N501" s="6" t="s">
        <v>496</v>
      </c>
      <c r="O501" s="4">
        <v>3</v>
      </c>
      <c r="P501" s="6" t="s">
        <v>497</v>
      </c>
      <c r="Q501" s="4">
        <v>7</v>
      </c>
      <c r="R501" s="6" t="s">
        <v>498</v>
      </c>
      <c r="S501" s="4" t="b">
        <v>0</v>
      </c>
      <c r="T501" s="60">
        <v>1</v>
      </c>
      <c r="U501" s="60">
        <v>0.95</v>
      </c>
      <c r="V501" s="38">
        <v>0.95</v>
      </c>
      <c r="W501" s="35">
        <v>133.97999999999999</v>
      </c>
      <c r="X501" s="42">
        <f>VLOOKUP(VW_PREMIO_IV[[#This Row],[TIPO]],$AL$5:$AM$16,2,0)</f>
        <v>13</v>
      </c>
      <c r="Y501" s="35" t="str">
        <f>IF(VW_PREMIO_IV[[#This Row],[EQUIPE]]="Gerentes",VLOOKUP(VW_PREMIO_IV[[#This Row],[COBERTURA]],VALORES_IV_GER[],VW_PREMIO_IV[[#This Row],[Col Valor]],1),"")</f>
        <v/>
      </c>
      <c r="Z501" s="35" t="str">
        <f>IF(VW_PREMIO_IV[[#This Row],[EQUIPE]]="Especialidade (ESP)",VLOOKUP(VW_PREMIO_IV[[#This Row],[COBERTURA]],VALORES_IV_ESP[],VW_PREMIO_IV[[#This Row],[Col Valor]],1),"")</f>
        <v/>
      </c>
      <c r="AA501" s="35">
        <f>IF(VW_PREMIO_IV[[#This Row],[EQUIPE]]="Hospitalar (HSP)",VLOOKUP(VW_PREMIO_IV[[#This Row],[COBERTURA]],VALORES_IV_HSP[],VW_PREMIO_IV[[#This Row],[Col Valor]],1),"")</f>
        <v>133.97929999999999</v>
      </c>
      <c r="AB501" s="35" t="str">
        <f>IF(VW_PREMIO_IV[[#This Row],[EQUIPE]]="Misto (EMH)",VLOOKUP(VW_PREMIO_IV[[#This Row],[COBERTURA]],VALORES_IV_EMH[],VW_PREMIO_IV[[#This Row],[Col Valor]],1),"")</f>
        <v/>
      </c>
      <c r="AC501" s="35">
        <f>VW_PREMIO_IV[[#This Row],[PREMIO]]-SUM(VW_PREMIO_IV[[#This Row],[Check Gerente]:[Check EMH]])</f>
        <v>6.9999999999481588E-4</v>
      </c>
    </row>
    <row r="502" spans="1:29" hidden="1" x14ac:dyDescent="0.25">
      <c r="A502" s="6" t="s">
        <v>401</v>
      </c>
      <c r="B502" s="6" t="s">
        <v>389</v>
      </c>
      <c r="C502" s="6" t="s">
        <v>11</v>
      </c>
      <c r="D502" s="6" t="s">
        <v>223</v>
      </c>
      <c r="E502" s="4">
        <v>20</v>
      </c>
      <c r="F502" s="6" t="s">
        <v>222</v>
      </c>
      <c r="G502" s="6" t="s">
        <v>499</v>
      </c>
      <c r="H502" s="4">
        <v>2021</v>
      </c>
      <c r="I502" s="4">
        <v>1</v>
      </c>
      <c r="J502" s="6" t="s">
        <v>493</v>
      </c>
      <c r="K502" s="4">
        <v>2</v>
      </c>
      <c r="L502" s="6" t="s">
        <v>500</v>
      </c>
      <c r="M502" s="6" t="s">
        <v>501</v>
      </c>
      <c r="N502" s="6" t="s">
        <v>496</v>
      </c>
      <c r="O502" s="4">
        <v>3</v>
      </c>
      <c r="P502" s="6" t="s">
        <v>497</v>
      </c>
      <c r="Q502" s="4">
        <v>8</v>
      </c>
      <c r="R502" s="6" t="s">
        <v>502</v>
      </c>
      <c r="S502" s="4" t="b">
        <v>0</v>
      </c>
      <c r="T502" s="60">
        <v>1</v>
      </c>
      <c r="U502" s="60">
        <v>1</v>
      </c>
      <c r="V502" s="38">
        <v>1</v>
      </c>
      <c r="W502" s="35">
        <v>188.04</v>
      </c>
      <c r="X502" s="42">
        <f>VLOOKUP(VW_PREMIO_IV[[#This Row],[TIPO]],$AL$5:$AM$16,2,0)</f>
        <v>13</v>
      </c>
      <c r="Y502" s="35" t="str">
        <f>IF(VW_PREMIO_IV[[#This Row],[EQUIPE]]="Gerentes",VLOOKUP(VW_PREMIO_IV[[#This Row],[COBERTURA]],VALORES_IV_GER[],VW_PREMIO_IV[[#This Row],[Col Valor]],1),"")</f>
        <v/>
      </c>
      <c r="Z502" s="35" t="str">
        <f>IF(VW_PREMIO_IV[[#This Row],[EQUIPE]]="Especialidade (ESP)",VLOOKUP(VW_PREMIO_IV[[#This Row],[COBERTURA]],VALORES_IV_ESP[],VW_PREMIO_IV[[#This Row],[Col Valor]],1),"")</f>
        <v/>
      </c>
      <c r="AA502" s="35">
        <f>IF(VW_PREMIO_IV[[#This Row],[EQUIPE]]="Hospitalar (HSP)",VLOOKUP(VW_PREMIO_IV[[#This Row],[COBERTURA]],VALORES_IV_HSP[],VW_PREMIO_IV[[#This Row],[Col Valor]],1),"")</f>
        <v>188.0412</v>
      </c>
      <c r="AB502" s="35" t="str">
        <f>IF(VW_PREMIO_IV[[#This Row],[EQUIPE]]="Misto (EMH)",VLOOKUP(VW_PREMIO_IV[[#This Row],[COBERTURA]],VALORES_IV_EMH[],VW_PREMIO_IV[[#This Row],[Col Valor]],1),"")</f>
        <v/>
      </c>
      <c r="AC502" s="35">
        <f>VW_PREMIO_IV[[#This Row],[PREMIO]]-SUM(VW_PREMIO_IV[[#This Row],[Check Gerente]:[Check EMH]])</f>
        <v>-1.2000000000114142E-3</v>
      </c>
    </row>
    <row r="503" spans="1:29" hidden="1" x14ac:dyDescent="0.25">
      <c r="A503" s="6" t="s">
        <v>401</v>
      </c>
      <c r="B503" s="6" t="s">
        <v>389</v>
      </c>
      <c r="C503" s="6" t="s">
        <v>11</v>
      </c>
      <c r="D503" s="6" t="s">
        <v>223</v>
      </c>
      <c r="E503" s="4">
        <v>20</v>
      </c>
      <c r="F503" s="6" t="s">
        <v>222</v>
      </c>
      <c r="G503" s="6" t="s">
        <v>503</v>
      </c>
      <c r="H503" s="4">
        <v>2021</v>
      </c>
      <c r="I503" s="4">
        <v>1</v>
      </c>
      <c r="J503" s="6" t="s">
        <v>493</v>
      </c>
      <c r="K503" s="4">
        <v>3</v>
      </c>
      <c r="L503" s="6" t="s">
        <v>504</v>
      </c>
      <c r="M503" s="6" t="s">
        <v>505</v>
      </c>
      <c r="N503" s="6" t="s">
        <v>496</v>
      </c>
      <c r="O503" s="4">
        <v>3</v>
      </c>
      <c r="P503" s="6" t="s">
        <v>497</v>
      </c>
      <c r="Q503" s="4">
        <v>9</v>
      </c>
      <c r="R503" s="6" t="s">
        <v>506</v>
      </c>
      <c r="S503" s="4" t="b">
        <v>0</v>
      </c>
      <c r="T503" s="60">
        <v>1</v>
      </c>
      <c r="U503" s="60">
        <v>0.93</v>
      </c>
      <c r="V503" s="38">
        <v>0.93</v>
      </c>
      <c r="W503" s="35">
        <v>131.16</v>
      </c>
      <c r="X503" s="42">
        <f>VLOOKUP(VW_PREMIO_IV[[#This Row],[TIPO]],$AL$5:$AM$16,2,0)</f>
        <v>13</v>
      </c>
      <c r="Y503" s="35" t="str">
        <f>IF(VW_PREMIO_IV[[#This Row],[EQUIPE]]="Gerentes",VLOOKUP(VW_PREMIO_IV[[#This Row],[COBERTURA]],VALORES_IV_GER[],VW_PREMIO_IV[[#This Row],[Col Valor]],1),"")</f>
        <v/>
      </c>
      <c r="Z503" s="35" t="str">
        <f>IF(VW_PREMIO_IV[[#This Row],[EQUIPE]]="Especialidade (ESP)",VLOOKUP(VW_PREMIO_IV[[#This Row],[COBERTURA]],VALORES_IV_ESP[],VW_PREMIO_IV[[#This Row],[Col Valor]],1),"")</f>
        <v/>
      </c>
      <c r="AA503" s="35">
        <f>IF(VW_PREMIO_IV[[#This Row],[EQUIPE]]="Hospitalar (HSP)",VLOOKUP(VW_PREMIO_IV[[#This Row],[COBERTURA]],VALORES_IV_HSP[],VW_PREMIO_IV[[#This Row],[Col Valor]],1),"")</f>
        <v>131.15870000000001</v>
      </c>
      <c r="AB503" s="35" t="str">
        <f>IF(VW_PREMIO_IV[[#This Row],[EQUIPE]]="Misto (EMH)",VLOOKUP(VW_PREMIO_IV[[#This Row],[COBERTURA]],VALORES_IV_EMH[],VW_PREMIO_IV[[#This Row],[Col Valor]],1),"")</f>
        <v/>
      </c>
      <c r="AC503" s="35">
        <f>VW_PREMIO_IV[[#This Row],[PREMIO]]-SUM(VW_PREMIO_IV[[#This Row],[Check Gerente]:[Check EMH]])</f>
        <v>1.2999999999863121E-3</v>
      </c>
    </row>
    <row r="504" spans="1:29" hidden="1" x14ac:dyDescent="0.25">
      <c r="A504" s="6" t="s">
        <v>401</v>
      </c>
      <c r="B504" s="6" t="s">
        <v>389</v>
      </c>
      <c r="C504" s="6" t="s">
        <v>13</v>
      </c>
      <c r="D504" s="6" t="s">
        <v>225</v>
      </c>
      <c r="E504" s="4">
        <v>20</v>
      </c>
      <c r="F504" s="6" t="s">
        <v>222</v>
      </c>
      <c r="G504" s="6" t="s">
        <v>492</v>
      </c>
      <c r="H504" s="4">
        <v>2021</v>
      </c>
      <c r="I504" s="4">
        <v>1</v>
      </c>
      <c r="J504" s="6" t="s">
        <v>493</v>
      </c>
      <c r="K504" s="4">
        <v>1</v>
      </c>
      <c r="L504" s="6" t="s">
        <v>494</v>
      </c>
      <c r="M504" s="6" t="s">
        <v>495</v>
      </c>
      <c r="N504" s="6" t="s">
        <v>496</v>
      </c>
      <c r="O504" s="4">
        <v>3</v>
      </c>
      <c r="P504" s="6" t="s">
        <v>497</v>
      </c>
      <c r="Q504" s="4">
        <v>7</v>
      </c>
      <c r="R504" s="6" t="s">
        <v>498</v>
      </c>
      <c r="S504" s="4" t="b">
        <v>0</v>
      </c>
      <c r="T504" s="60">
        <v>1</v>
      </c>
      <c r="U504" s="60">
        <v>1</v>
      </c>
      <c r="V504" s="38">
        <v>1</v>
      </c>
      <c r="W504" s="35">
        <v>188.04</v>
      </c>
      <c r="X504" s="42">
        <f>VLOOKUP(VW_PREMIO_IV[[#This Row],[TIPO]],$AL$5:$AM$16,2,0)</f>
        <v>13</v>
      </c>
      <c r="Y504" s="35" t="str">
        <f>IF(VW_PREMIO_IV[[#This Row],[EQUIPE]]="Gerentes",VLOOKUP(VW_PREMIO_IV[[#This Row],[COBERTURA]],VALORES_IV_GER[],VW_PREMIO_IV[[#This Row],[Col Valor]],1),"")</f>
        <v/>
      </c>
      <c r="Z504" s="35" t="str">
        <f>IF(VW_PREMIO_IV[[#This Row],[EQUIPE]]="Especialidade (ESP)",VLOOKUP(VW_PREMIO_IV[[#This Row],[COBERTURA]],VALORES_IV_ESP[],VW_PREMIO_IV[[#This Row],[Col Valor]],1),"")</f>
        <v/>
      </c>
      <c r="AA504" s="35">
        <f>IF(VW_PREMIO_IV[[#This Row],[EQUIPE]]="Hospitalar (HSP)",VLOOKUP(VW_PREMIO_IV[[#This Row],[COBERTURA]],VALORES_IV_HSP[],VW_PREMIO_IV[[#This Row],[Col Valor]],1),"")</f>
        <v>188.0412</v>
      </c>
      <c r="AB504" s="35" t="str">
        <f>IF(VW_PREMIO_IV[[#This Row],[EQUIPE]]="Misto (EMH)",VLOOKUP(VW_PREMIO_IV[[#This Row],[COBERTURA]],VALORES_IV_EMH[],VW_PREMIO_IV[[#This Row],[Col Valor]],1),"")</f>
        <v/>
      </c>
      <c r="AC504" s="35">
        <f>VW_PREMIO_IV[[#This Row],[PREMIO]]-SUM(VW_PREMIO_IV[[#This Row],[Check Gerente]:[Check EMH]])</f>
        <v>-1.2000000000114142E-3</v>
      </c>
    </row>
    <row r="505" spans="1:29" hidden="1" x14ac:dyDescent="0.25">
      <c r="A505" s="6" t="s">
        <v>401</v>
      </c>
      <c r="B505" s="6" t="s">
        <v>389</v>
      </c>
      <c r="C505" s="6" t="s">
        <v>13</v>
      </c>
      <c r="D505" s="6" t="s">
        <v>225</v>
      </c>
      <c r="E505" s="4">
        <v>20</v>
      </c>
      <c r="F505" s="6" t="s">
        <v>222</v>
      </c>
      <c r="G505" s="6" t="s">
        <v>499</v>
      </c>
      <c r="H505" s="4">
        <v>2021</v>
      </c>
      <c r="I505" s="4">
        <v>1</v>
      </c>
      <c r="J505" s="6" t="s">
        <v>493</v>
      </c>
      <c r="K505" s="4">
        <v>2</v>
      </c>
      <c r="L505" s="6" t="s">
        <v>500</v>
      </c>
      <c r="M505" s="6" t="s">
        <v>501</v>
      </c>
      <c r="N505" s="6" t="s">
        <v>496</v>
      </c>
      <c r="O505" s="4">
        <v>3</v>
      </c>
      <c r="P505" s="6" t="s">
        <v>497</v>
      </c>
      <c r="Q505" s="4">
        <v>8</v>
      </c>
      <c r="R505" s="6" t="s">
        <v>502</v>
      </c>
      <c r="S505" s="4" t="b">
        <v>0</v>
      </c>
      <c r="T505" s="60">
        <v>1</v>
      </c>
      <c r="U505" s="60">
        <v>1</v>
      </c>
      <c r="V505" s="38">
        <v>1</v>
      </c>
      <c r="W505" s="35">
        <v>188.04</v>
      </c>
      <c r="X505" s="42">
        <f>VLOOKUP(VW_PREMIO_IV[[#This Row],[TIPO]],$AL$5:$AM$16,2,0)</f>
        <v>13</v>
      </c>
      <c r="Y505" s="35" t="str">
        <f>IF(VW_PREMIO_IV[[#This Row],[EQUIPE]]="Gerentes",VLOOKUP(VW_PREMIO_IV[[#This Row],[COBERTURA]],VALORES_IV_GER[],VW_PREMIO_IV[[#This Row],[Col Valor]],1),"")</f>
        <v/>
      </c>
      <c r="Z505" s="35" t="str">
        <f>IF(VW_PREMIO_IV[[#This Row],[EQUIPE]]="Especialidade (ESP)",VLOOKUP(VW_PREMIO_IV[[#This Row],[COBERTURA]],VALORES_IV_ESP[],VW_PREMIO_IV[[#This Row],[Col Valor]],1),"")</f>
        <v/>
      </c>
      <c r="AA505" s="35">
        <f>IF(VW_PREMIO_IV[[#This Row],[EQUIPE]]="Hospitalar (HSP)",VLOOKUP(VW_PREMIO_IV[[#This Row],[COBERTURA]],VALORES_IV_HSP[],VW_PREMIO_IV[[#This Row],[Col Valor]],1),"")</f>
        <v>188.0412</v>
      </c>
      <c r="AB505" s="35" t="str">
        <f>IF(VW_PREMIO_IV[[#This Row],[EQUIPE]]="Misto (EMH)",VLOOKUP(VW_PREMIO_IV[[#This Row],[COBERTURA]],VALORES_IV_EMH[],VW_PREMIO_IV[[#This Row],[Col Valor]],1),"")</f>
        <v/>
      </c>
      <c r="AC505" s="35">
        <f>VW_PREMIO_IV[[#This Row],[PREMIO]]-SUM(VW_PREMIO_IV[[#This Row],[Check Gerente]:[Check EMH]])</f>
        <v>-1.2000000000114142E-3</v>
      </c>
    </row>
    <row r="506" spans="1:29" hidden="1" x14ac:dyDescent="0.25">
      <c r="A506" s="6" t="s">
        <v>401</v>
      </c>
      <c r="B506" s="6" t="s">
        <v>389</v>
      </c>
      <c r="C506" s="6" t="s">
        <v>13</v>
      </c>
      <c r="D506" s="6" t="s">
        <v>225</v>
      </c>
      <c r="E506" s="4">
        <v>20</v>
      </c>
      <c r="F506" s="6" t="s">
        <v>222</v>
      </c>
      <c r="G506" s="6" t="s">
        <v>503</v>
      </c>
      <c r="H506" s="4">
        <v>2021</v>
      </c>
      <c r="I506" s="4">
        <v>1</v>
      </c>
      <c r="J506" s="6" t="s">
        <v>493</v>
      </c>
      <c r="K506" s="4">
        <v>3</v>
      </c>
      <c r="L506" s="6" t="s">
        <v>504</v>
      </c>
      <c r="M506" s="6" t="s">
        <v>505</v>
      </c>
      <c r="N506" s="6" t="s">
        <v>496</v>
      </c>
      <c r="O506" s="4">
        <v>3</v>
      </c>
      <c r="P506" s="6" t="s">
        <v>497</v>
      </c>
      <c r="Q506" s="4">
        <v>9</v>
      </c>
      <c r="R506" s="6" t="s">
        <v>506</v>
      </c>
      <c r="S506" s="4" t="b">
        <v>0</v>
      </c>
      <c r="T506" s="60">
        <v>1</v>
      </c>
      <c r="U506" s="60">
        <v>0.93</v>
      </c>
      <c r="V506" s="38">
        <v>0.93</v>
      </c>
      <c r="W506" s="35">
        <v>131.16</v>
      </c>
      <c r="X506" s="42">
        <f>VLOOKUP(VW_PREMIO_IV[[#This Row],[TIPO]],$AL$5:$AM$16,2,0)</f>
        <v>13</v>
      </c>
      <c r="Y506" s="35" t="str">
        <f>IF(VW_PREMIO_IV[[#This Row],[EQUIPE]]="Gerentes",VLOOKUP(VW_PREMIO_IV[[#This Row],[COBERTURA]],VALORES_IV_GER[],VW_PREMIO_IV[[#This Row],[Col Valor]],1),"")</f>
        <v/>
      </c>
      <c r="Z506" s="35" t="str">
        <f>IF(VW_PREMIO_IV[[#This Row],[EQUIPE]]="Especialidade (ESP)",VLOOKUP(VW_PREMIO_IV[[#This Row],[COBERTURA]],VALORES_IV_ESP[],VW_PREMIO_IV[[#This Row],[Col Valor]],1),"")</f>
        <v/>
      </c>
      <c r="AA506" s="35">
        <f>IF(VW_PREMIO_IV[[#This Row],[EQUIPE]]="Hospitalar (HSP)",VLOOKUP(VW_PREMIO_IV[[#This Row],[COBERTURA]],VALORES_IV_HSP[],VW_PREMIO_IV[[#This Row],[Col Valor]],1),"")</f>
        <v>131.15870000000001</v>
      </c>
      <c r="AB506" s="35" t="str">
        <f>IF(VW_PREMIO_IV[[#This Row],[EQUIPE]]="Misto (EMH)",VLOOKUP(VW_PREMIO_IV[[#This Row],[COBERTURA]],VALORES_IV_EMH[],VW_PREMIO_IV[[#This Row],[Col Valor]],1),"")</f>
        <v/>
      </c>
      <c r="AC506" s="35">
        <f>VW_PREMIO_IV[[#This Row],[PREMIO]]-SUM(VW_PREMIO_IV[[#This Row],[Check Gerente]:[Check EMH]])</f>
        <v>1.2999999999863121E-3</v>
      </c>
    </row>
    <row r="507" spans="1:29" hidden="1" x14ac:dyDescent="0.25">
      <c r="A507" s="6" t="s">
        <v>401</v>
      </c>
      <c r="B507" s="6" t="s">
        <v>389</v>
      </c>
      <c r="C507" s="6" t="s">
        <v>28</v>
      </c>
      <c r="D507" s="6" t="s">
        <v>226</v>
      </c>
      <c r="E507" s="4">
        <v>10</v>
      </c>
      <c r="F507" s="6" t="s">
        <v>227</v>
      </c>
      <c r="G507" s="6" t="s">
        <v>492</v>
      </c>
      <c r="H507" s="4">
        <v>2021</v>
      </c>
      <c r="I507" s="4">
        <v>1</v>
      </c>
      <c r="J507" s="6" t="s">
        <v>493</v>
      </c>
      <c r="K507" s="4">
        <v>1</v>
      </c>
      <c r="L507" s="6" t="s">
        <v>494</v>
      </c>
      <c r="M507" s="6" t="s">
        <v>495</v>
      </c>
      <c r="N507" s="6" t="s">
        <v>496</v>
      </c>
      <c r="O507" s="4">
        <v>3</v>
      </c>
      <c r="P507" s="6" t="s">
        <v>497</v>
      </c>
      <c r="Q507" s="4">
        <v>7</v>
      </c>
      <c r="R507" s="6" t="s">
        <v>498</v>
      </c>
      <c r="S507" s="4" t="b">
        <v>0</v>
      </c>
      <c r="T507" s="60">
        <v>1</v>
      </c>
      <c r="U507" s="60">
        <v>1</v>
      </c>
      <c r="V507" s="38">
        <v>1</v>
      </c>
      <c r="W507" s="35">
        <v>188.04</v>
      </c>
      <c r="X507" s="42">
        <f>VLOOKUP(VW_PREMIO_IV[[#This Row],[TIPO]],$AL$5:$AM$16,2,0)</f>
        <v>13</v>
      </c>
      <c r="Y507" s="35" t="str">
        <f>IF(VW_PREMIO_IV[[#This Row],[EQUIPE]]="Gerentes",VLOOKUP(VW_PREMIO_IV[[#This Row],[COBERTURA]],VALORES_IV_GER[],VW_PREMIO_IV[[#This Row],[Col Valor]],1),"")</f>
        <v/>
      </c>
      <c r="Z507" s="35">
        <f>IF(VW_PREMIO_IV[[#This Row],[EQUIPE]]="Especialidade (ESP)",VLOOKUP(VW_PREMIO_IV[[#This Row],[COBERTURA]],VALORES_IV_ESP[],VW_PREMIO_IV[[#This Row],[Col Valor]],1),"")</f>
        <v>188.0412</v>
      </c>
      <c r="AA507" s="35" t="str">
        <f>IF(VW_PREMIO_IV[[#This Row],[EQUIPE]]="Hospitalar (HSP)",VLOOKUP(VW_PREMIO_IV[[#This Row],[COBERTURA]],VALORES_IV_HSP[],VW_PREMIO_IV[[#This Row],[Col Valor]],1),"")</f>
        <v/>
      </c>
      <c r="AB507" s="35" t="str">
        <f>IF(VW_PREMIO_IV[[#This Row],[EQUIPE]]="Misto (EMH)",VLOOKUP(VW_PREMIO_IV[[#This Row],[COBERTURA]],VALORES_IV_EMH[],VW_PREMIO_IV[[#This Row],[Col Valor]],1),"")</f>
        <v/>
      </c>
      <c r="AC507" s="35">
        <f>VW_PREMIO_IV[[#This Row],[PREMIO]]-SUM(VW_PREMIO_IV[[#This Row],[Check Gerente]:[Check EMH]])</f>
        <v>-1.2000000000114142E-3</v>
      </c>
    </row>
    <row r="508" spans="1:29" hidden="1" x14ac:dyDescent="0.25">
      <c r="A508" s="6" t="s">
        <v>401</v>
      </c>
      <c r="B508" s="6" t="s">
        <v>389</v>
      </c>
      <c r="C508" s="6" t="s">
        <v>28</v>
      </c>
      <c r="D508" s="6" t="s">
        <v>226</v>
      </c>
      <c r="E508" s="4">
        <v>10</v>
      </c>
      <c r="F508" s="6" t="s">
        <v>227</v>
      </c>
      <c r="G508" s="6" t="s">
        <v>499</v>
      </c>
      <c r="H508" s="4">
        <v>2021</v>
      </c>
      <c r="I508" s="4">
        <v>1</v>
      </c>
      <c r="J508" s="6" t="s">
        <v>493</v>
      </c>
      <c r="K508" s="4">
        <v>2</v>
      </c>
      <c r="L508" s="6" t="s">
        <v>500</v>
      </c>
      <c r="M508" s="6" t="s">
        <v>501</v>
      </c>
      <c r="N508" s="6" t="s">
        <v>496</v>
      </c>
      <c r="O508" s="4">
        <v>3</v>
      </c>
      <c r="P508" s="6" t="s">
        <v>497</v>
      </c>
      <c r="Q508" s="4">
        <v>8</v>
      </c>
      <c r="R508" s="6" t="s">
        <v>502</v>
      </c>
      <c r="S508" s="4" t="b">
        <v>0</v>
      </c>
      <c r="T508" s="60">
        <v>1</v>
      </c>
      <c r="U508" s="60">
        <v>1</v>
      </c>
      <c r="V508" s="38">
        <v>1</v>
      </c>
      <c r="W508" s="35">
        <v>188.04</v>
      </c>
      <c r="X508" s="42">
        <f>VLOOKUP(VW_PREMIO_IV[[#This Row],[TIPO]],$AL$5:$AM$16,2,0)</f>
        <v>13</v>
      </c>
      <c r="Y508" s="35" t="str">
        <f>IF(VW_PREMIO_IV[[#This Row],[EQUIPE]]="Gerentes",VLOOKUP(VW_PREMIO_IV[[#This Row],[COBERTURA]],VALORES_IV_GER[],VW_PREMIO_IV[[#This Row],[Col Valor]],1),"")</f>
        <v/>
      </c>
      <c r="Z508" s="35">
        <f>IF(VW_PREMIO_IV[[#This Row],[EQUIPE]]="Especialidade (ESP)",VLOOKUP(VW_PREMIO_IV[[#This Row],[COBERTURA]],VALORES_IV_ESP[],VW_PREMIO_IV[[#This Row],[Col Valor]],1),"")</f>
        <v>188.0412</v>
      </c>
      <c r="AA508" s="35" t="str">
        <f>IF(VW_PREMIO_IV[[#This Row],[EQUIPE]]="Hospitalar (HSP)",VLOOKUP(VW_PREMIO_IV[[#This Row],[COBERTURA]],VALORES_IV_HSP[],VW_PREMIO_IV[[#This Row],[Col Valor]],1),"")</f>
        <v/>
      </c>
      <c r="AB508" s="35" t="str">
        <f>IF(VW_PREMIO_IV[[#This Row],[EQUIPE]]="Misto (EMH)",VLOOKUP(VW_PREMIO_IV[[#This Row],[COBERTURA]],VALORES_IV_EMH[],VW_PREMIO_IV[[#This Row],[Col Valor]],1),"")</f>
        <v/>
      </c>
      <c r="AC508" s="35">
        <f>VW_PREMIO_IV[[#This Row],[PREMIO]]-SUM(VW_PREMIO_IV[[#This Row],[Check Gerente]:[Check EMH]])</f>
        <v>-1.2000000000114142E-3</v>
      </c>
    </row>
    <row r="509" spans="1:29" hidden="1" x14ac:dyDescent="0.25">
      <c r="A509" s="6" t="s">
        <v>401</v>
      </c>
      <c r="B509" s="6" t="s">
        <v>389</v>
      </c>
      <c r="C509" s="6" t="s">
        <v>28</v>
      </c>
      <c r="D509" s="6" t="s">
        <v>226</v>
      </c>
      <c r="E509" s="4">
        <v>10</v>
      </c>
      <c r="F509" s="6" t="s">
        <v>227</v>
      </c>
      <c r="G509" s="6" t="s">
        <v>503</v>
      </c>
      <c r="H509" s="4">
        <v>2021</v>
      </c>
      <c r="I509" s="4">
        <v>1</v>
      </c>
      <c r="J509" s="6" t="s">
        <v>493</v>
      </c>
      <c r="K509" s="4">
        <v>3</v>
      </c>
      <c r="L509" s="6" t="s">
        <v>504</v>
      </c>
      <c r="M509" s="6" t="s">
        <v>505</v>
      </c>
      <c r="N509" s="6" t="s">
        <v>496</v>
      </c>
      <c r="O509" s="4">
        <v>3</v>
      </c>
      <c r="P509" s="6" t="s">
        <v>497</v>
      </c>
      <c r="Q509" s="4">
        <v>9</v>
      </c>
      <c r="R509" s="6" t="s">
        <v>506</v>
      </c>
      <c r="S509" s="4" t="b">
        <v>0</v>
      </c>
      <c r="T509" s="60">
        <v>1</v>
      </c>
      <c r="U509" s="60">
        <v>1</v>
      </c>
      <c r="V509" s="38">
        <v>1</v>
      </c>
      <c r="W509" s="35">
        <v>188.04</v>
      </c>
      <c r="X509" s="42">
        <f>VLOOKUP(VW_PREMIO_IV[[#This Row],[TIPO]],$AL$5:$AM$16,2,0)</f>
        <v>13</v>
      </c>
      <c r="Y509" s="35" t="str">
        <f>IF(VW_PREMIO_IV[[#This Row],[EQUIPE]]="Gerentes",VLOOKUP(VW_PREMIO_IV[[#This Row],[COBERTURA]],VALORES_IV_GER[],VW_PREMIO_IV[[#This Row],[Col Valor]],1),"")</f>
        <v/>
      </c>
      <c r="Z509" s="35">
        <f>IF(VW_PREMIO_IV[[#This Row],[EQUIPE]]="Especialidade (ESP)",VLOOKUP(VW_PREMIO_IV[[#This Row],[COBERTURA]],VALORES_IV_ESP[],VW_PREMIO_IV[[#This Row],[Col Valor]],1),"")</f>
        <v>188.0412</v>
      </c>
      <c r="AA509" s="35" t="str">
        <f>IF(VW_PREMIO_IV[[#This Row],[EQUIPE]]="Hospitalar (HSP)",VLOOKUP(VW_PREMIO_IV[[#This Row],[COBERTURA]],VALORES_IV_HSP[],VW_PREMIO_IV[[#This Row],[Col Valor]],1),"")</f>
        <v/>
      </c>
      <c r="AB509" s="35" t="str">
        <f>IF(VW_PREMIO_IV[[#This Row],[EQUIPE]]="Misto (EMH)",VLOOKUP(VW_PREMIO_IV[[#This Row],[COBERTURA]],VALORES_IV_EMH[],VW_PREMIO_IV[[#This Row],[Col Valor]],1),"")</f>
        <v/>
      </c>
      <c r="AC509" s="35">
        <f>VW_PREMIO_IV[[#This Row],[PREMIO]]-SUM(VW_PREMIO_IV[[#This Row],[Check Gerente]:[Check EMH]])</f>
        <v>-1.2000000000114142E-3</v>
      </c>
    </row>
    <row r="510" spans="1:29" hidden="1" x14ac:dyDescent="0.25">
      <c r="A510" s="6" t="s">
        <v>401</v>
      </c>
      <c r="B510" s="6" t="s">
        <v>389</v>
      </c>
      <c r="C510" s="6" t="s">
        <v>29</v>
      </c>
      <c r="D510" s="6" t="s">
        <v>228</v>
      </c>
      <c r="E510" s="4">
        <v>30</v>
      </c>
      <c r="F510" s="6" t="s">
        <v>229</v>
      </c>
      <c r="G510" s="6" t="s">
        <v>492</v>
      </c>
      <c r="H510" s="4">
        <v>2021</v>
      </c>
      <c r="I510" s="4">
        <v>1</v>
      </c>
      <c r="J510" s="6" t="s">
        <v>493</v>
      </c>
      <c r="K510" s="4">
        <v>1</v>
      </c>
      <c r="L510" s="6" t="s">
        <v>494</v>
      </c>
      <c r="M510" s="6" t="s">
        <v>495</v>
      </c>
      <c r="N510" s="6" t="s">
        <v>496</v>
      </c>
      <c r="O510" s="4">
        <v>3</v>
      </c>
      <c r="P510" s="6" t="s">
        <v>497</v>
      </c>
      <c r="Q510" s="4">
        <v>7</v>
      </c>
      <c r="R510" s="6" t="s">
        <v>498</v>
      </c>
      <c r="S510" s="4" t="b">
        <v>0</v>
      </c>
      <c r="T510" s="60">
        <v>1</v>
      </c>
      <c r="U510" s="60">
        <v>0.9</v>
      </c>
      <c r="V510" s="38">
        <v>0.9</v>
      </c>
      <c r="W510" s="35">
        <v>126.93</v>
      </c>
      <c r="X510" s="42">
        <f>VLOOKUP(VW_PREMIO_IV[[#This Row],[TIPO]],$AL$5:$AM$16,2,0)</f>
        <v>13</v>
      </c>
      <c r="Y510" s="35" t="str">
        <f>IF(VW_PREMIO_IV[[#This Row],[EQUIPE]]="Gerentes",VLOOKUP(VW_PREMIO_IV[[#This Row],[COBERTURA]],VALORES_IV_GER[],VW_PREMIO_IV[[#This Row],[Col Valor]],1),"")</f>
        <v/>
      </c>
      <c r="Z510" s="35" t="str">
        <f>IF(VW_PREMIO_IV[[#This Row],[EQUIPE]]="Especialidade (ESP)",VLOOKUP(VW_PREMIO_IV[[#This Row],[COBERTURA]],VALORES_IV_ESP[],VW_PREMIO_IV[[#This Row],[Col Valor]],1),"")</f>
        <v/>
      </c>
      <c r="AA510" s="35" t="str">
        <f>IF(VW_PREMIO_IV[[#This Row],[EQUIPE]]="Hospitalar (HSP)",VLOOKUP(VW_PREMIO_IV[[#This Row],[COBERTURA]],VALORES_IV_HSP[],VW_PREMIO_IV[[#This Row],[Col Valor]],1),"")</f>
        <v/>
      </c>
      <c r="AB510" s="35">
        <f>IF(VW_PREMIO_IV[[#This Row],[EQUIPE]]="Misto (EMH)",VLOOKUP(VW_PREMIO_IV[[#This Row],[COBERTURA]],VALORES_IV_EMH[],VW_PREMIO_IV[[#This Row],[Col Valor]],1),"")</f>
        <v>126.9278</v>
      </c>
      <c r="AC510" s="35">
        <f>VW_PREMIO_IV[[#This Row],[PREMIO]]-SUM(VW_PREMIO_IV[[#This Row],[Check Gerente]:[Check EMH]])</f>
        <v>2.2000000000019782E-3</v>
      </c>
    </row>
    <row r="511" spans="1:29" hidden="1" x14ac:dyDescent="0.25">
      <c r="A511" s="6" t="s">
        <v>401</v>
      </c>
      <c r="B511" s="6" t="s">
        <v>389</v>
      </c>
      <c r="C511" s="6" t="s">
        <v>29</v>
      </c>
      <c r="D511" s="6" t="s">
        <v>228</v>
      </c>
      <c r="E511" s="4">
        <v>30</v>
      </c>
      <c r="F511" s="6" t="s">
        <v>229</v>
      </c>
      <c r="G511" s="6" t="s">
        <v>499</v>
      </c>
      <c r="H511" s="4">
        <v>2021</v>
      </c>
      <c r="I511" s="4">
        <v>1</v>
      </c>
      <c r="J511" s="6" t="s">
        <v>493</v>
      </c>
      <c r="K511" s="4">
        <v>2</v>
      </c>
      <c r="L511" s="6" t="s">
        <v>500</v>
      </c>
      <c r="M511" s="6" t="s">
        <v>501</v>
      </c>
      <c r="N511" s="6" t="s">
        <v>496</v>
      </c>
      <c r="O511" s="4">
        <v>3</v>
      </c>
      <c r="P511" s="6" t="s">
        <v>497</v>
      </c>
      <c r="Q511" s="4">
        <v>8</v>
      </c>
      <c r="R511" s="6" t="s">
        <v>502</v>
      </c>
      <c r="S511" s="4" t="b">
        <v>0</v>
      </c>
      <c r="T511" s="60">
        <v>1</v>
      </c>
      <c r="U511" s="60">
        <v>0.98</v>
      </c>
      <c r="V511" s="38">
        <v>0.98</v>
      </c>
      <c r="W511" s="35">
        <v>138.21</v>
      </c>
      <c r="X511" s="42">
        <f>VLOOKUP(VW_PREMIO_IV[[#This Row],[TIPO]],$AL$5:$AM$16,2,0)</f>
        <v>13</v>
      </c>
      <c r="Y511" s="35" t="str">
        <f>IF(VW_PREMIO_IV[[#This Row],[EQUIPE]]="Gerentes",VLOOKUP(VW_PREMIO_IV[[#This Row],[COBERTURA]],VALORES_IV_GER[],VW_PREMIO_IV[[#This Row],[Col Valor]],1),"")</f>
        <v/>
      </c>
      <c r="Z511" s="35" t="str">
        <f>IF(VW_PREMIO_IV[[#This Row],[EQUIPE]]="Especialidade (ESP)",VLOOKUP(VW_PREMIO_IV[[#This Row],[COBERTURA]],VALORES_IV_ESP[],VW_PREMIO_IV[[#This Row],[Col Valor]],1),"")</f>
        <v/>
      </c>
      <c r="AA511" s="35" t="str">
        <f>IF(VW_PREMIO_IV[[#This Row],[EQUIPE]]="Hospitalar (HSP)",VLOOKUP(VW_PREMIO_IV[[#This Row],[COBERTURA]],VALORES_IV_HSP[],VW_PREMIO_IV[[#This Row],[Col Valor]],1),"")</f>
        <v/>
      </c>
      <c r="AB511" s="35">
        <f>IF(VW_PREMIO_IV[[#This Row],[EQUIPE]]="Misto (EMH)",VLOOKUP(VW_PREMIO_IV[[#This Row],[COBERTURA]],VALORES_IV_EMH[],VW_PREMIO_IV[[#This Row],[Col Valor]],1),"")</f>
        <v>138.21029999999999</v>
      </c>
      <c r="AC511" s="35">
        <f>VW_PREMIO_IV[[#This Row],[PREMIO]]-SUM(VW_PREMIO_IV[[#This Row],[Check Gerente]:[Check EMH]])</f>
        <v>-2.9999999998153726E-4</v>
      </c>
    </row>
    <row r="512" spans="1:29" hidden="1" x14ac:dyDescent="0.25">
      <c r="A512" s="6" t="s">
        <v>401</v>
      </c>
      <c r="B512" s="6" t="s">
        <v>389</v>
      </c>
      <c r="C512" s="6" t="s">
        <v>29</v>
      </c>
      <c r="D512" s="6" t="s">
        <v>228</v>
      </c>
      <c r="E512" s="4">
        <v>30</v>
      </c>
      <c r="F512" s="6" t="s">
        <v>229</v>
      </c>
      <c r="G512" s="6" t="s">
        <v>503</v>
      </c>
      <c r="H512" s="4">
        <v>2021</v>
      </c>
      <c r="I512" s="4">
        <v>1</v>
      </c>
      <c r="J512" s="6" t="s">
        <v>493</v>
      </c>
      <c r="K512" s="4">
        <v>3</v>
      </c>
      <c r="L512" s="6" t="s">
        <v>504</v>
      </c>
      <c r="M512" s="6" t="s">
        <v>505</v>
      </c>
      <c r="N512" s="6" t="s">
        <v>496</v>
      </c>
      <c r="O512" s="4">
        <v>3</v>
      </c>
      <c r="P512" s="6" t="s">
        <v>497</v>
      </c>
      <c r="Q512" s="4">
        <v>9</v>
      </c>
      <c r="R512" s="6" t="s">
        <v>506</v>
      </c>
      <c r="S512" s="4" t="b">
        <v>0</v>
      </c>
      <c r="T512" s="60">
        <v>1</v>
      </c>
      <c r="U512" s="60">
        <v>1</v>
      </c>
      <c r="V512" s="38">
        <v>1</v>
      </c>
      <c r="W512" s="35">
        <v>188.04</v>
      </c>
      <c r="X512" s="42">
        <f>VLOOKUP(VW_PREMIO_IV[[#This Row],[TIPO]],$AL$5:$AM$16,2,0)</f>
        <v>13</v>
      </c>
      <c r="Y512" s="35" t="str">
        <f>IF(VW_PREMIO_IV[[#This Row],[EQUIPE]]="Gerentes",VLOOKUP(VW_PREMIO_IV[[#This Row],[COBERTURA]],VALORES_IV_GER[],VW_PREMIO_IV[[#This Row],[Col Valor]],1),"")</f>
        <v/>
      </c>
      <c r="Z512" s="35" t="str">
        <f>IF(VW_PREMIO_IV[[#This Row],[EQUIPE]]="Especialidade (ESP)",VLOOKUP(VW_PREMIO_IV[[#This Row],[COBERTURA]],VALORES_IV_ESP[],VW_PREMIO_IV[[#This Row],[Col Valor]],1),"")</f>
        <v/>
      </c>
      <c r="AA512" s="35" t="str">
        <f>IF(VW_PREMIO_IV[[#This Row],[EQUIPE]]="Hospitalar (HSP)",VLOOKUP(VW_PREMIO_IV[[#This Row],[COBERTURA]],VALORES_IV_HSP[],VW_PREMIO_IV[[#This Row],[Col Valor]],1),"")</f>
        <v/>
      </c>
      <c r="AB512" s="35">
        <f>IF(VW_PREMIO_IV[[#This Row],[EQUIPE]]="Misto (EMH)",VLOOKUP(VW_PREMIO_IV[[#This Row],[COBERTURA]],VALORES_IV_EMH[],VW_PREMIO_IV[[#This Row],[Col Valor]],1),"")</f>
        <v>188.0412</v>
      </c>
      <c r="AC512" s="35">
        <f>VW_PREMIO_IV[[#This Row],[PREMIO]]-SUM(VW_PREMIO_IV[[#This Row],[Check Gerente]:[Check EMH]])</f>
        <v>-1.2000000000114142E-3</v>
      </c>
    </row>
    <row r="513" spans="1:29" hidden="1" x14ac:dyDescent="0.25">
      <c r="A513" s="6" t="s">
        <v>401</v>
      </c>
      <c r="B513" s="6" t="s">
        <v>389</v>
      </c>
      <c r="C513" s="6" t="s">
        <v>30</v>
      </c>
      <c r="D513" s="6" t="s">
        <v>234</v>
      </c>
      <c r="E513" s="4">
        <v>10</v>
      </c>
      <c r="F513" s="6" t="s">
        <v>227</v>
      </c>
      <c r="G513" s="6" t="s">
        <v>492</v>
      </c>
      <c r="H513" s="4">
        <v>2021</v>
      </c>
      <c r="I513" s="4">
        <v>1</v>
      </c>
      <c r="J513" s="6" t="s">
        <v>493</v>
      </c>
      <c r="K513" s="4">
        <v>1</v>
      </c>
      <c r="L513" s="6" t="s">
        <v>494</v>
      </c>
      <c r="M513" s="6" t="s">
        <v>495</v>
      </c>
      <c r="N513" s="6" t="s">
        <v>496</v>
      </c>
      <c r="O513" s="4">
        <v>3</v>
      </c>
      <c r="P513" s="6" t="s">
        <v>497</v>
      </c>
      <c r="Q513" s="4">
        <v>7</v>
      </c>
      <c r="R513" s="6" t="s">
        <v>498</v>
      </c>
      <c r="S513" s="4" t="b">
        <v>0</v>
      </c>
      <c r="T513" s="60">
        <v>1</v>
      </c>
      <c r="U513" s="60">
        <v>1</v>
      </c>
      <c r="V513" s="38">
        <v>1</v>
      </c>
      <c r="W513" s="35">
        <v>188.04</v>
      </c>
      <c r="X513" s="42">
        <f>VLOOKUP(VW_PREMIO_IV[[#This Row],[TIPO]],$AL$5:$AM$16,2,0)</f>
        <v>13</v>
      </c>
      <c r="Y513" s="35" t="str">
        <f>IF(VW_PREMIO_IV[[#This Row],[EQUIPE]]="Gerentes",VLOOKUP(VW_PREMIO_IV[[#This Row],[COBERTURA]],VALORES_IV_GER[],VW_PREMIO_IV[[#This Row],[Col Valor]],1),"")</f>
        <v/>
      </c>
      <c r="Z513" s="35">
        <f>IF(VW_PREMIO_IV[[#This Row],[EQUIPE]]="Especialidade (ESP)",VLOOKUP(VW_PREMIO_IV[[#This Row],[COBERTURA]],VALORES_IV_ESP[],VW_PREMIO_IV[[#This Row],[Col Valor]],1),"")</f>
        <v>188.0412</v>
      </c>
      <c r="AA513" s="35" t="str">
        <f>IF(VW_PREMIO_IV[[#This Row],[EQUIPE]]="Hospitalar (HSP)",VLOOKUP(VW_PREMIO_IV[[#This Row],[COBERTURA]],VALORES_IV_HSP[],VW_PREMIO_IV[[#This Row],[Col Valor]],1),"")</f>
        <v/>
      </c>
      <c r="AB513" s="35" t="str">
        <f>IF(VW_PREMIO_IV[[#This Row],[EQUIPE]]="Misto (EMH)",VLOOKUP(VW_PREMIO_IV[[#This Row],[COBERTURA]],VALORES_IV_EMH[],VW_PREMIO_IV[[#This Row],[Col Valor]],1),"")</f>
        <v/>
      </c>
      <c r="AC513" s="35">
        <f>VW_PREMIO_IV[[#This Row],[PREMIO]]-SUM(VW_PREMIO_IV[[#This Row],[Check Gerente]:[Check EMH]])</f>
        <v>-1.2000000000114142E-3</v>
      </c>
    </row>
    <row r="514" spans="1:29" hidden="1" x14ac:dyDescent="0.25">
      <c r="A514" s="6" t="s">
        <v>401</v>
      </c>
      <c r="B514" s="6" t="s">
        <v>389</v>
      </c>
      <c r="C514" s="6" t="s">
        <v>30</v>
      </c>
      <c r="D514" s="6" t="s">
        <v>234</v>
      </c>
      <c r="E514" s="4">
        <v>10</v>
      </c>
      <c r="F514" s="6" t="s">
        <v>227</v>
      </c>
      <c r="G514" s="6" t="s">
        <v>499</v>
      </c>
      <c r="H514" s="4">
        <v>2021</v>
      </c>
      <c r="I514" s="4">
        <v>1</v>
      </c>
      <c r="J514" s="6" t="s">
        <v>493</v>
      </c>
      <c r="K514" s="4">
        <v>2</v>
      </c>
      <c r="L514" s="6" t="s">
        <v>500</v>
      </c>
      <c r="M514" s="6" t="s">
        <v>501</v>
      </c>
      <c r="N514" s="6" t="s">
        <v>496</v>
      </c>
      <c r="O514" s="4">
        <v>3</v>
      </c>
      <c r="P514" s="6" t="s">
        <v>497</v>
      </c>
      <c r="Q514" s="4">
        <v>8</v>
      </c>
      <c r="R514" s="6" t="s">
        <v>502</v>
      </c>
      <c r="S514" s="4" t="b">
        <v>0</v>
      </c>
      <c r="T514" s="60">
        <v>1</v>
      </c>
      <c r="U514" s="60">
        <v>1</v>
      </c>
      <c r="V514" s="38">
        <v>1</v>
      </c>
      <c r="W514" s="35">
        <v>188.04</v>
      </c>
      <c r="X514" s="42">
        <f>VLOOKUP(VW_PREMIO_IV[[#This Row],[TIPO]],$AL$5:$AM$16,2,0)</f>
        <v>13</v>
      </c>
      <c r="Y514" s="35" t="str">
        <f>IF(VW_PREMIO_IV[[#This Row],[EQUIPE]]="Gerentes",VLOOKUP(VW_PREMIO_IV[[#This Row],[COBERTURA]],VALORES_IV_GER[],VW_PREMIO_IV[[#This Row],[Col Valor]],1),"")</f>
        <v/>
      </c>
      <c r="Z514" s="35">
        <f>IF(VW_PREMIO_IV[[#This Row],[EQUIPE]]="Especialidade (ESP)",VLOOKUP(VW_PREMIO_IV[[#This Row],[COBERTURA]],VALORES_IV_ESP[],VW_PREMIO_IV[[#This Row],[Col Valor]],1),"")</f>
        <v>188.0412</v>
      </c>
      <c r="AA514" s="35" t="str">
        <f>IF(VW_PREMIO_IV[[#This Row],[EQUIPE]]="Hospitalar (HSP)",VLOOKUP(VW_PREMIO_IV[[#This Row],[COBERTURA]],VALORES_IV_HSP[],VW_PREMIO_IV[[#This Row],[Col Valor]],1),"")</f>
        <v/>
      </c>
      <c r="AB514" s="35" t="str">
        <f>IF(VW_PREMIO_IV[[#This Row],[EQUIPE]]="Misto (EMH)",VLOOKUP(VW_PREMIO_IV[[#This Row],[COBERTURA]],VALORES_IV_EMH[],VW_PREMIO_IV[[#This Row],[Col Valor]],1),"")</f>
        <v/>
      </c>
      <c r="AC514" s="35">
        <f>VW_PREMIO_IV[[#This Row],[PREMIO]]-SUM(VW_PREMIO_IV[[#This Row],[Check Gerente]:[Check EMH]])</f>
        <v>-1.2000000000114142E-3</v>
      </c>
    </row>
    <row r="515" spans="1:29" hidden="1" x14ac:dyDescent="0.25">
      <c r="A515" s="6" t="s">
        <v>401</v>
      </c>
      <c r="B515" s="6" t="s">
        <v>389</v>
      </c>
      <c r="C515" s="6" t="s">
        <v>30</v>
      </c>
      <c r="D515" s="6" t="s">
        <v>234</v>
      </c>
      <c r="E515" s="4">
        <v>10</v>
      </c>
      <c r="F515" s="6" t="s">
        <v>227</v>
      </c>
      <c r="G515" s="6" t="s">
        <v>503</v>
      </c>
      <c r="H515" s="4">
        <v>2021</v>
      </c>
      <c r="I515" s="4">
        <v>1</v>
      </c>
      <c r="J515" s="6" t="s">
        <v>493</v>
      </c>
      <c r="K515" s="4">
        <v>3</v>
      </c>
      <c r="L515" s="6" t="s">
        <v>504</v>
      </c>
      <c r="M515" s="6" t="s">
        <v>505</v>
      </c>
      <c r="N515" s="6" t="s">
        <v>496</v>
      </c>
      <c r="O515" s="4">
        <v>3</v>
      </c>
      <c r="P515" s="6" t="s">
        <v>497</v>
      </c>
      <c r="Q515" s="4">
        <v>9</v>
      </c>
      <c r="R515" s="6" t="s">
        <v>506</v>
      </c>
      <c r="S515" s="4" t="b">
        <v>0</v>
      </c>
      <c r="T515" s="60">
        <v>1</v>
      </c>
      <c r="U515" s="60">
        <v>1</v>
      </c>
      <c r="V515" s="38">
        <v>1</v>
      </c>
      <c r="W515" s="35">
        <v>188.04</v>
      </c>
      <c r="X515" s="42">
        <f>VLOOKUP(VW_PREMIO_IV[[#This Row],[TIPO]],$AL$5:$AM$16,2,0)</f>
        <v>13</v>
      </c>
      <c r="Y515" s="35" t="str">
        <f>IF(VW_PREMIO_IV[[#This Row],[EQUIPE]]="Gerentes",VLOOKUP(VW_PREMIO_IV[[#This Row],[COBERTURA]],VALORES_IV_GER[],VW_PREMIO_IV[[#This Row],[Col Valor]],1),"")</f>
        <v/>
      </c>
      <c r="Z515" s="35">
        <f>IF(VW_PREMIO_IV[[#This Row],[EQUIPE]]="Especialidade (ESP)",VLOOKUP(VW_PREMIO_IV[[#This Row],[COBERTURA]],VALORES_IV_ESP[],VW_PREMIO_IV[[#This Row],[Col Valor]],1),"")</f>
        <v>188.0412</v>
      </c>
      <c r="AA515" s="35" t="str">
        <f>IF(VW_PREMIO_IV[[#This Row],[EQUIPE]]="Hospitalar (HSP)",VLOOKUP(VW_PREMIO_IV[[#This Row],[COBERTURA]],VALORES_IV_HSP[],VW_PREMIO_IV[[#This Row],[Col Valor]],1),"")</f>
        <v/>
      </c>
      <c r="AB515" s="35" t="str">
        <f>IF(VW_PREMIO_IV[[#This Row],[EQUIPE]]="Misto (EMH)",VLOOKUP(VW_PREMIO_IV[[#This Row],[COBERTURA]],VALORES_IV_EMH[],VW_PREMIO_IV[[#This Row],[Col Valor]],1),"")</f>
        <v/>
      </c>
      <c r="AC515" s="35">
        <f>VW_PREMIO_IV[[#This Row],[PREMIO]]-SUM(VW_PREMIO_IV[[#This Row],[Check Gerente]:[Check EMH]])</f>
        <v>-1.2000000000114142E-3</v>
      </c>
    </row>
    <row r="516" spans="1:29" hidden="1" x14ac:dyDescent="0.25">
      <c r="A516" s="6" t="s">
        <v>401</v>
      </c>
      <c r="B516" s="6" t="s">
        <v>389</v>
      </c>
      <c r="C516" s="6" t="s">
        <v>14</v>
      </c>
      <c r="D516" s="6" t="s">
        <v>235</v>
      </c>
      <c r="E516" s="4">
        <v>20</v>
      </c>
      <c r="F516" s="6" t="s">
        <v>222</v>
      </c>
      <c r="G516" s="6" t="s">
        <v>492</v>
      </c>
      <c r="H516" s="4">
        <v>2021</v>
      </c>
      <c r="I516" s="4">
        <v>1</v>
      </c>
      <c r="J516" s="6" t="s">
        <v>493</v>
      </c>
      <c r="K516" s="4">
        <v>1</v>
      </c>
      <c r="L516" s="6" t="s">
        <v>494</v>
      </c>
      <c r="M516" s="6" t="s">
        <v>495</v>
      </c>
      <c r="N516" s="6" t="s">
        <v>496</v>
      </c>
      <c r="O516" s="4">
        <v>3</v>
      </c>
      <c r="P516" s="6" t="s">
        <v>497</v>
      </c>
      <c r="Q516" s="4">
        <v>7</v>
      </c>
      <c r="R516" s="6" t="s">
        <v>498</v>
      </c>
      <c r="S516" s="4" t="b">
        <v>0</v>
      </c>
      <c r="T516" s="60">
        <v>1</v>
      </c>
      <c r="U516" s="60">
        <v>1</v>
      </c>
      <c r="V516" s="38">
        <v>1</v>
      </c>
      <c r="W516" s="35">
        <v>188.04</v>
      </c>
      <c r="X516" s="42">
        <f>VLOOKUP(VW_PREMIO_IV[[#This Row],[TIPO]],$AL$5:$AM$16,2,0)</f>
        <v>13</v>
      </c>
      <c r="Y516" s="35" t="str">
        <f>IF(VW_PREMIO_IV[[#This Row],[EQUIPE]]="Gerentes",VLOOKUP(VW_PREMIO_IV[[#This Row],[COBERTURA]],VALORES_IV_GER[],VW_PREMIO_IV[[#This Row],[Col Valor]],1),"")</f>
        <v/>
      </c>
      <c r="Z516" s="35" t="str">
        <f>IF(VW_PREMIO_IV[[#This Row],[EQUIPE]]="Especialidade (ESP)",VLOOKUP(VW_PREMIO_IV[[#This Row],[COBERTURA]],VALORES_IV_ESP[],VW_PREMIO_IV[[#This Row],[Col Valor]],1),"")</f>
        <v/>
      </c>
      <c r="AA516" s="35">
        <f>IF(VW_PREMIO_IV[[#This Row],[EQUIPE]]="Hospitalar (HSP)",VLOOKUP(VW_PREMIO_IV[[#This Row],[COBERTURA]],VALORES_IV_HSP[],VW_PREMIO_IV[[#This Row],[Col Valor]],1),"")</f>
        <v>188.0412</v>
      </c>
      <c r="AB516" s="35" t="str">
        <f>IF(VW_PREMIO_IV[[#This Row],[EQUIPE]]="Misto (EMH)",VLOOKUP(VW_PREMIO_IV[[#This Row],[COBERTURA]],VALORES_IV_EMH[],VW_PREMIO_IV[[#This Row],[Col Valor]],1),"")</f>
        <v/>
      </c>
      <c r="AC516" s="35">
        <f>VW_PREMIO_IV[[#This Row],[PREMIO]]-SUM(VW_PREMIO_IV[[#This Row],[Check Gerente]:[Check EMH]])</f>
        <v>-1.2000000000114142E-3</v>
      </c>
    </row>
    <row r="517" spans="1:29" hidden="1" x14ac:dyDescent="0.25">
      <c r="A517" s="6" t="s">
        <v>401</v>
      </c>
      <c r="B517" s="6" t="s">
        <v>389</v>
      </c>
      <c r="C517" s="6" t="s">
        <v>14</v>
      </c>
      <c r="D517" s="6" t="s">
        <v>235</v>
      </c>
      <c r="E517" s="4">
        <v>20</v>
      </c>
      <c r="F517" s="6" t="s">
        <v>222</v>
      </c>
      <c r="G517" s="6" t="s">
        <v>499</v>
      </c>
      <c r="H517" s="4">
        <v>2021</v>
      </c>
      <c r="I517" s="4">
        <v>1</v>
      </c>
      <c r="J517" s="6" t="s">
        <v>493</v>
      </c>
      <c r="K517" s="4">
        <v>2</v>
      </c>
      <c r="L517" s="6" t="s">
        <v>500</v>
      </c>
      <c r="M517" s="6" t="s">
        <v>501</v>
      </c>
      <c r="N517" s="6" t="s">
        <v>496</v>
      </c>
      <c r="O517" s="4">
        <v>3</v>
      </c>
      <c r="P517" s="6" t="s">
        <v>497</v>
      </c>
      <c r="Q517" s="4">
        <v>8</v>
      </c>
      <c r="R517" s="6" t="s">
        <v>502</v>
      </c>
      <c r="S517" s="4" t="b">
        <v>0</v>
      </c>
      <c r="T517" s="60">
        <v>1</v>
      </c>
      <c r="U517" s="60">
        <v>1</v>
      </c>
      <c r="V517" s="38">
        <v>1</v>
      </c>
      <c r="W517" s="35">
        <v>188.04</v>
      </c>
      <c r="X517" s="42">
        <f>VLOOKUP(VW_PREMIO_IV[[#This Row],[TIPO]],$AL$5:$AM$16,2,0)</f>
        <v>13</v>
      </c>
      <c r="Y517" s="35" t="str">
        <f>IF(VW_PREMIO_IV[[#This Row],[EQUIPE]]="Gerentes",VLOOKUP(VW_PREMIO_IV[[#This Row],[COBERTURA]],VALORES_IV_GER[],VW_PREMIO_IV[[#This Row],[Col Valor]],1),"")</f>
        <v/>
      </c>
      <c r="Z517" s="35" t="str">
        <f>IF(VW_PREMIO_IV[[#This Row],[EQUIPE]]="Especialidade (ESP)",VLOOKUP(VW_PREMIO_IV[[#This Row],[COBERTURA]],VALORES_IV_ESP[],VW_PREMIO_IV[[#This Row],[Col Valor]],1),"")</f>
        <v/>
      </c>
      <c r="AA517" s="35">
        <f>IF(VW_PREMIO_IV[[#This Row],[EQUIPE]]="Hospitalar (HSP)",VLOOKUP(VW_PREMIO_IV[[#This Row],[COBERTURA]],VALORES_IV_HSP[],VW_PREMIO_IV[[#This Row],[Col Valor]],1),"")</f>
        <v>188.0412</v>
      </c>
      <c r="AB517" s="35" t="str">
        <f>IF(VW_PREMIO_IV[[#This Row],[EQUIPE]]="Misto (EMH)",VLOOKUP(VW_PREMIO_IV[[#This Row],[COBERTURA]],VALORES_IV_EMH[],VW_PREMIO_IV[[#This Row],[Col Valor]],1),"")</f>
        <v/>
      </c>
      <c r="AC517" s="35">
        <f>VW_PREMIO_IV[[#This Row],[PREMIO]]-SUM(VW_PREMIO_IV[[#This Row],[Check Gerente]:[Check EMH]])</f>
        <v>-1.2000000000114142E-3</v>
      </c>
    </row>
    <row r="518" spans="1:29" hidden="1" x14ac:dyDescent="0.25">
      <c r="A518" s="6" t="s">
        <v>401</v>
      </c>
      <c r="B518" s="6" t="s">
        <v>389</v>
      </c>
      <c r="C518" s="6" t="s">
        <v>14</v>
      </c>
      <c r="D518" s="6" t="s">
        <v>235</v>
      </c>
      <c r="E518" s="4">
        <v>20</v>
      </c>
      <c r="F518" s="6" t="s">
        <v>222</v>
      </c>
      <c r="G518" s="6" t="s">
        <v>503</v>
      </c>
      <c r="H518" s="4">
        <v>2021</v>
      </c>
      <c r="I518" s="4">
        <v>1</v>
      </c>
      <c r="J518" s="6" t="s">
        <v>493</v>
      </c>
      <c r="K518" s="4">
        <v>3</v>
      </c>
      <c r="L518" s="6" t="s">
        <v>504</v>
      </c>
      <c r="M518" s="6" t="s">
        <v>505</v>
      </c>
      <c r="N518" s="6" t="s">
        <v>496</v>
      </c>
      <c r="O518" s="4">
        <v>3</v>
      </c>
      <c r="P518" s="6" t="s">
        <v>497</v>
      </c>
      <c r="Q518" s="4">
        <v>9</v>
      </c>
      <c r="R518" s="6" t="s">
        <v>506</v>
      </c>
      <c r="S518" s="4" t="b">
        <v>0</v>
      </c>
      <c r="T518" s="60">
        <v>1</v>
      </c>
      <c r="U518" s="60">
        <v>1</v>
      </c>
      <c r="V518" s="38">
        <v>1</v>
      </c>
      <c r="W518" s="35">
        <v>188.04</v>
      </c>
      <c r="X518" s="42">
        <f>VLOOKUP(VW_PREMIO_IV[[#This Row],[TIPO]],$AL$5:$AM$16,2,0)</f>
        <v>13</v>
      </c>
      <c r="Y518" s="35" t="str">
        <f>IF(VW_PREMIO_IV[[#This Row],[EQUIPE]]="Gerentes",VLOOKUP(VW_PREMIO_IV[[#This Row],[COBERTURA]],VALORES_IV_GER[],VW_PREMIO_IV[[#This Row],[Col Valor]],1),"")</f>
        <v/>
      </c>
      <c r="Z518" s="35" t="str">
        <f>IF(VW_PREMIO_IV[[#This Row],[EQUIPE]]="Especialidade (ESP)",VLOOKUP(VW_PREMIO_IV[[#This Row],[COBERTURA]],VALORES_IV_ESP[],VW_PREMIO_IV[[#This Row],[Col Valor]],1),"")</f>
        <v/>
      </c>
      <c r="AA518" s="35">
        <f>IF(VW_PREMIO_IV[[#This Row],[EQUIPE]]="Hospitalar (HSP)",VLOOKUP(VW_PREMIO_IV[[#This Row],[COBERTURA]],VALORES_IV_HSP[],VW_PREMIO_IV[[#This Row],[Col Valor]],1),"")</f>
        <v>188.0412</v>
      </c>
      <c r="AB518" s="35" t="str">
        <f>IF(VW_PREMIO_IV[[#This Row],[EQUIPE]]="Misto (EMH)",VLOOKUP(VW_PREMIO_IV[[#This Row],[COBERTURA]],VALORES_IV_EMH[],VW_PREMIO_IV[[#This Row],[Col Valor]],1),"")</f>
        <v/>
      </c>
      <c r="AC518" s="35">
        <f>VW_PREMIO_IV[[#This Row],[PREMIO]]-SUM(VW_PREMIO_IV[[#This Row],[Check Gerente]:[Check EMH]])</f>
        <v>-1.2000000000114142E-3</v>
      </c>
    </row>
    <row r="519" spans="1:29" hidden="1" x14ac:dyDescent="0.25">
      <c r="A519" s="6" t="s">
        <v>401</v>
      </c>
      <c r="B519" s="6" t="s">
        <v>389</v>
      </c>
      <c r="C519" s="6" t="s">
        <v>15</v>
      </c>
      <c r="D519" s="6" t="s">
        <v>236</v>
      </c>
      <c r="E519" s="4">
        <v>30</v>
      </c>
      <c r="F519" s="6" t="s">
        <v>229</v>
      </c>
      <c r="G519" s="6" t="s">
        <v>492</v>
      </c>
      <c r="H519" s="4">
        <v>2021</v>
      </c>
      <c r="I519" s="4">
        <v>1</v>
      </c>
      <c r="J519" s="6" t="s">
        <v>493</v>
      </c>
      <c r="K519" s="4">
        <v>1</v>
      </c>
      <c r="L519" s="6" t="s">
        <v>494</v>
      </c>
      <c r="M519" s="6" t="s">
        <v>495</v>
      </c>
      <c r="N519" s="6" t="s">
        <v>496</v>
      </c>
      <c r="O519" s="4">
        <v>3</v>
      </c>
      <c r="P519" s="6" t="s">
        <v>497</v>
      </c>
      <c r="Q519" s="4">
        <v>7</v>
      </c>
      <c r="R519" s="6" t="s">
        <v>498</v>
      </c>
      <c r="S519" s="4" t="b">
        <v>0</v>
      </c>
      <c r="T519" s="60">
        <v>1</v>
      </c>
      <c r="U519" s="60">
        <v>0.96</v>
      </c>
      <c r="V519" s="38">
        <v>0.96</v>
      </c>
      <c r="W519" s="35">
        <v>135.38999999999999</v>
      </c>
      <c r="X519" s="42">
        <f>VLOOKUP(VW_PREMIO_IV[[#This Row],[TIPO]],$AL$5:$AM$16,2,0)</f>
        <v>13</v>
      </c>
      <c r="Y519" s="35" t="str">
        <f>IF(VW_PREMIO_IV[[#This Row],[EQUIPE]]="Gerentes",VLOOKUP(VW_PREMIO_IV[[#This Row],[COBERTURA]],VALORES_IV_GER[],VW_PREMIO_IV[[#This Row],[Col Valor]],1),"")</f>
        <v/>
      </c>
      <c r="Z519" s="35" t="str">
        <f>IF(VW_PREMIO_IV[[#This Row],[EQUIPE]]="Especialidade (ESP)",VLOOKUP(VW_PREMIO_IV[[#This Row],[COBERTURA]],VALORES_IV_ESP[],VW_PREMIO_IV[[#This Row],[Col Valor]],1),"")</f>
        <v/>
      </c>
      <c r="AA519" s="35" t="str">
        <f>IF(VW_PREMIO_IV[[#This Row],[EQUIPE]]="Hospitalar (HSP)",VLOOKUP(VW_PREMIO_IV[[#This Row],[COBERTURA]],VALORES_IV_HSP[],VW_PREMIO_IV[[#This Row],[Col Valor]],1),"")</f>
        <v/>
      </c>
      <c r="AB519" s="35">
        <f>IF(VW_PREMIO_IV[[#This Row],[EQUIPE]]="Misto (EMH)",VLOOKUP(VW_PREMIO_IV[[#This Row],[COBERTURA]],VALORES_IV_EMH[],VW_PREMIO_IV[[#This Row],[Col Valor]],1),"")</f>
        <v>135.3896</v>
      </c>
      <c r="AC519" s="35">
        <f>VW_PREMIO_IV[[#This Row],[PREMIO]]-SUM(VW_PREMIO_IV[[#This Row],[Check Gerente]:[Check EMH]])</f>
        <v>3.9999999998485691E-4</v>
      </c>
    </row>
    <row r="520" spans="1:29" hidden="1" x14ac:dyDescent="0.25">
      <c r="A520" s="6" t="s">
        <v>401</v>
      </c>
      <c r="B520" s="6" t="s">
        <v>389</v>
      </c>
      <c r="C520" s="6" t="s">
        <v>15</v>
      </c>
      <c r="D520" s="6" t="s">
        <v>236</v>
      </c>
      <c r="E520" s="4">
        <v>30</v>
      </c>
      <c r="F520" s="6" t="s">
        <v>229</v>
      </c>
      <c r="G520" s="6" t="s">
        <v>499</v>
      </c>
      <c r="H520" s="4">
        <v>2021</v>
      </c>
      <c r="I520" s="4">
        <v>1</v>
      </c>
      <c r="J520" s="6" t="s">
        <v>493</v>
      </c>
      <c r="K520" s="4">
        <v>2</v>
      </c>
      <c r="L520" s="6" t="s">
        <v>500</v>
      </c>
      <c r="M520" s="6" t="s">
        <v>501</v>
      </c>
      <c r="N520" s="6" t="s">
        <v>496</v>
      </c>
      <c r="O520" s="4">
        <v>3</v>
      </c>
      <c r="P520" s="6" t="s">
        <v>497</v>
      </c>
      <c r="Q520" s="4">
        <v>8</v>
      </c>
      <c r="R520" s="6" t="s">
        <v>502</v>
      </c>
      <c r="S520" s="4" t="b">
        <v>0</v>
      </c>
      <c r="T520" s="60">
        <v>1</v>
      </c>
      <c r="U520" s="60">
        <v>0.98</v>
      </c>
      <c r="V520" s="38">
        <v>0.98</v>
      </c>
      <c r="W520" s="35">
        <v>138.21</v>
      </c>
      <c r="X520" s="42">
        <f>VLOOKUP(VW_PREMIO_IV[[#This Row],[TIPO]],$AL$5:$AM$16,2,0)</f>
        <v>13</v>
      </c>
      <c r="Y520" s="35" t="str">
        <f>IF(VW_PREMIO_IV[[#This Row],[EQUIPE]]="Gerentes",VLOOKUP(VW_PREMIO_IV[[#This Row],[COBERTURA]],VALORES_IV_GER[],VW_PREMIO_IV[[#This Row],[Col Valor]],1),"")</f>
        <v/>
      </c>
      <c r="Z520" s="35" t="str">
        <f>IF(VW_PREMIO_IV[[#This Row],[EQUIPE]]="Especialidade (ESP)",VLOOKUP(VW_PREMIO_IV[[#This Row],[COBERTURA]],VALORES_IV_ESP[],VW_PREMIO_IV[[#This Row],[Col Valor]],1),"")</f>
        <v/>
      </c>
      <c r="AA520" s="35" t="str">
        <f>IF(VW_PREMIO_IV[[#This Row],[EQUIPE]]="Hospitalar (HSP)",VLOOKUP(VW_PREMIO_IV[[#This Row],[COBERTURA]],VALORES_IV_HSP[],VW_PREMIO_IV[[#This Row],[Col Valor]],1),"")</f>
        <v/>
      </c>
      <c r="AB520" s="35">
        <f>IF(VW_PREMIO_IV[[#This Row],[EQUIPE]]="Misto (EMH)",VLOOKUP(VW_PREMIO_IV[[#This Row],[COBERTURA]],VALORES_IV_EMH[],VW_PREMIO_IV[[#This Row],[Col Valor]],1),"")</f>
        <v>138.21029999999999</v>
      </c>
      <c r="AC520" s="35">
        <f>VW_PREMIO_IV[[#This Row],[PREMIO]]-SUM(VW_PREMIO_IV[[#This Row],[Check Gerente]:[Check EMH]])</f>
        <v>-2.9999999998153726E-4</v>
      </c>
    </row>
    <row r="521" spans="1:29" hidden="1" x14ac:dyDescent="0.25">
      <c r="A521" s="6" t="s">
        <v>401</v>
      </c>
      <c r="B521" s="6" t="s">
        <v>389</v>
      </c>
      <c r="C521" s="6" t="s">
        <v>15</v>
      </c>
      <c r="D521" s="6" t="s">
        <v>236</v>
      </c>
      <c r="E521" s="4">
        <v>30</v>
      </c>
      <c r="F521" s="6" t="s">
        <v>229</v>
      </c>
      <c r="G521" s="6" t="s">
        <v>503</v>
      </c>
      <c r="H521" s="4">
        <v>2021</v>
      </c>
      <c r="I521" s="4">
        <v>1</v>
      </c>
      <c r="J521" s="6" t="s">
        <v>493</v>
      </c>
      <c r="K521" s="4">
        <v>3</v>
      </c>
      <c r="L521" s="6" t="s">
        <v>504</v>
      </c>
      <c r="M521" s="6" t="s">
        <v>505</v>
      </c>
      <c r="N521" s="6" t="s">
        <v>496</v>
      </c>
      <c r="O521" s="4">
        <v>3</v>
      </c>
      <c r="P521" s="6" t="s">
        <v>497</v>
      </c>
      <c r="Q521" s="4">
        <v>9</v>
      </c>
      <c r="R521" s="6" t="s">
        <v>506</v>
      </c>
      <c r="S521" s="4" t="b">
        <v>0</v>
      </c>
      <c r="T521" s="60">
        <v>1</v>
      </c>
      <c r="U521" s="60">
        <v>0.97</v>
      </c>
      <c r="V521" s="38">
        <v>0.97</v>
      </c>
      <c r="W521" s="35">
        <v>136.80000000000001</v>
      </c>
      <c r="X521" s="42">
        <f>VLOOKUP(VW_PREMIO_IV[[#This Row],[TIPO]],$AL$5:$AM$16,2,0)</f>
        <v>13</v>
      </c>
      <c r="Y521" s="35" t="str">
        <f>IF(VW_PREMIO_IV[[#This Row],[EQUIPE]]="Gerentes",VLOOKUP(VW_PREMIO_IV[[#This Row],[COBERTURA]],VALORES_IV_GER[],VW_PREMIO_IV[[#This Row],[Col Valor]],1),"")</f>
        <v/>
      </c>
      <c r="Z521" s="35" t="str">
        <f>IF(VW_PREMIO_IV[[#This Row],[EQUIPE]]="Especialidade (ESP)",VLOOKUP(VW_PREMIO_IV[[#This Row],[COBERTURA]],VALORES_IV_ESP[],VW_PREMIO_IV[[#This Row],[Col Valor]],1),"")</f>
        <v/>
      </c>
      <c r="AA521" s="35" t="str">
        <f>IF(VW_PREMIO_IV[[#This Row],[EQUIPE]]="Hospitalar (HSP)",VLOOKUP(VW_PREMIO_IV[[#This Row],[COBERTURA]],VALORES_IV_HSP[],VW_PREMIO_IV[[#This Row],[Col Valor]],1),"")</f>
        <v/>
      </c>
      <c r="AB521" s="35">
        <f>IF(VW_PREMIO_IV[[#This Row],[EQUIPE]]="Misto (EMH)",VLOOKUP(VW_PREMIO_IV[[#This Row],[COBERTURA]],VALORES_IV_EMH[],VW_PREMIO_IV[[#This Row],[Col Valor]],1),"")</f>
        <v>136.79990000000001</v>
      </c>
      <c r="AC521" s="35">
        <f>VW_PREMIO_IV[[#This Row],[PREMIO]]-SUM(VW_PREMIO_IV[[#This Row],[Check Gerente]:[Check EMH]])</f>
        <v>1.0000000000331966E-4</v>
      </c>
    </row>
    <row r="522" spans="1:29" hidden="1" x14ac:dyDescent="0.25">
      <c r="A522" s="6" t="s">
        <v>401</v>
      </c>
      <c r="B522" s="6" t="s">
        <v>389</v>
      </c>
      <c r="C522" s="6" t="s">
        <v>31</v>
      </c>
      <c r="D522" s="6" t="s">
        <v>237</v>
      </c>
      <c r="E522" s="4">
        <v>10</v>
      </c>
      <c r="F522" s="6" t="s">
        <v>227</v>
      </c>
      <c r="G522" s="6" t="s">
        <v>492</v>
      </c>
      <c r="H522" s="4">
        <v>2021</v>
      </c>
      <c r="I522" s="4">
        <v>1</v>
      </c>
      <c r="J522" s="6" t="s">
        <v>493</v>
      </c>
      <c r="K522" s="4">
        <v>1</v>
      </c>
      <c r="L522" s="6" t="s">
        <v>494</v>
      </c>
      <c r="M522" s="6" t="s">
        <v>495</v>
      </c>
      <c r="N522" s="6" t="s">
        <v>496</v>
      </c>
      <c r="O522" s="4">
        <v>3</v>
      </c>
      <c r="P522" s="6" t="s">
        <v>497</v>
      </c>
      <c r="Q522" s="4">
        <v>7</v>
      </c>
      <c r="R522" s="6" t="s">
        <v>498</v>
      </c>
      <c r="S522" s="4" t="b">
        <v>0</v>
      </c>
      <c r="T522" s="60">
        <v>1</v>
      </c>
      <c r="U522" s="60">
        <v>0.87</v>
      </c>
      <c r="V522" s="38">
        <v>0.87</v>
      </c>
      <c r="W522" s="35">
        <v>81.8</v>
      </c>
      <c r="X522" s="42">
        <f>VLOOKUP(VW_PREMIO_IV[[#This Row],[TIPO]],$AL$5:$AM$16,2,0)</f>
        <v>13</v>
      </c>
      <c r="Y522" s="35" t="str">
        <f>IF(VW_PREMIO_IV[[#This Row],[EQUIPE]]="Gerentes",VLOOKUP(VW_PREMIO_IV[[#This Row],[COBERTURA]],VALORES_IV_GER[],VW_PREMIO_IV[[#This Row],[Col Valor]],1),"")</f>
        <v/>
      </c>
      <c r="Z522" s="35">
        <f>IF(VW_PREMIO_IV[[#This Row],[EQUIPE]]="Especialidade (ESP)",VLOOKUP(VW_PREMIO_IV[[#This Row],[COBERTURA]],VALORES_IV_ESP[],VW_PREMIO_IV[[#This Row],[Col Valor]],1),"")</f>
        <v>81.797899999999998</v>
      </c>
      <c r="AA522" s="35" t="str">
        <f>IF(VW_PREMIO_IV[[#This Row],[EQUIPE]]="Hospitalar (HSP)",VLOOKUP(VW_PREMIO_IV[[#This Row],[COBERTURA]],VALORES_IV_HSP[],VW_PREMIO_IV[[#This Row],[Col Valor]],1),"")</f>
        <v/>
      </c>
      <c r="AB522" s="35" t="str">
        <f>IF(VW_PREMIO_IV[[#This Row],[EQUIPE]]="Misto (EMH)",VLOOKUP(VW_PREMIO_IV[[#This Row],[COBERTURA]],VALORES_IV_EMH[],VW_PREMIO_IV[[#This Row],[Col Valor]],1),"")</f>
        <v/>
      </c>
      <c r="AC522" s="35">
        <f>VW_PREMIO_IV[[#This Row],[PREMIO]]-SUM(VW_PREMIO_IV[[#This Row],[Check Gerente]:[Check EMH]])</f>
        <v>2.0999999999986585E-3</v>
      </c>
    </row>
    <row r="523" spans="1:29" hidden="1" x14ac:dyDescent="0.25">
      <c r="A523" s="6" t="s">
        <v>401</v>
      </c>
      <c r="B523" s="6" t="s">
        <v>389</v>
      </c>
      <c r="C523" s="6" t="s">
        <v>31</v>
      </c>
      <c r="D523" s="6" t="s">
        <v>237</v>
      </c>
      <c r="E523" s="4">
        <v>10</v>
      </c>
      <c r="F523" s="6" t="s">
        <v>227</v>
      </c>
      <c r="G523" s="6" t="s">
        <v>499</v>
      </c>
      <c r="H523" s="4">
        <v>2021</v>
      </c>
      <c r="I523" s="4">
        <v>1</v>
      </c>
      <c r="J523" s="6" t="s">
        <v>493</v>
      </c>
      <c r="K523" s="4">
        <v>2</v>
      </c>
      <c r="L523" s="6" t="s">
        <v>500</v>
      </c>
      <c r="M523" s="6" t="s">
        <v>501</v>
      </c>
      <c r="N523" s="6" t="s">
        <v>496</v>
      </c>
      <c r="O523" s="4">
        <v>3</v>
      </c>
      <c r="P523" s="6" t="s">
        <v>497</v>
      </c>
      <c r="Q523" s="4">
        <v>8</v>
      </c>
      <c r="R523" s="6" t="s">
        <v>502</v>
      </c>
      <c r="S523" s="4" t="b">
        <v>0</v>
      </c>
      <c r="T523" s="60">
        <v>1</v>
      </c>
      <c r="U523" s="60">
        <v>1</v>
      </c>
      <c r="V523" s="38">
        <v>1</v>
      </c>
      <c r="W523" s="35">
        <v>188.04</v>
      </c>
      <c r="X523" s="42">
        <f>VLOOKUP(VW_PREMIO_IV[[#This Row],[TIPO]],$AL$5:$AM$16,2,0)</f>
        <v>13</v>
      </c>
      <c r="Y523" s="35" t="str">
        <f>IF(VW_PREMIO_IV[[#This Row],[EQUIPE]]="Gerentes",VLOOKUP(VW_PREMIO_IV[[#This Row],[COBERTURA]],VALORES_IV_GER[],VW_PREMIO_IV[[#This Row],[Col Valor]],1),"")</f>
        <v/>
      </c>
      <c r="Z523" s="35">
        <f>IF(VW_PREMIO_IV[[#This Row],[EQUIPE]]="Especialidade (ESP)",VLOOKUP(VW_PREMIO_IV[[#This Row],[COBERTURA]],VALORES_IV_ESP[],VW_PREMIO_IV[[#This Row],[Col Valor]],1),"")</f>
        <v>188.0412</v>
      </c>
      <c r="AA523" s="35" t="str">
        <f>IF(VW_PREMIO_IV[[#This Row],[EQUIPE]]="Hospitalar (HSP)",VLOOKUP(VW_PREMIO_IV[[#This Row],[COBERTURA]],VALORES_IV_HSP[],VW_PREMIO_IV[[#This Row],[Col Valor]],1),"")</f>
        <v/>
      </c>
      <c r="AB523" s="35" t="str">
        <f>IF(VW_PREMIO_IV[[#This Row],[EQUIPE]]="Misto (EMH)",VLOOKUP(VW_PREMIO_IV[[#This Row],[COBERTURA]],VALORES_IV_EMH[],VW_PREMIO_IV[[#This Row],[Col Valor]],1),"")</f>
        <v/>
      </c>
      <c r="AC523" s="35">
        <f>VW_PREMIO_IV[[#This Row],[PREMIO]]-SUM(VW_PREMIO_IV[[#This Row],[Check Gerente]:[Check EMH]])</f>
        <v>-1.2000000000114142E-3</v>
      </c>
    </row>
    <row r="524" spans="1:29" hidden="1" x14ac:dyDescent="0.25">
      <c r="A524" s="6" t="s">
        <v>401</v>
      </c>
      <c r="B524" s="6" t="s">
        <v>389</v>
      </c>
      <c r="C524" s="6" t="s">
        <v>31</v>
      </c>
      <c r="D524" s="6" t="s">
        <v>237</v>
      </c>
      <c r="E524" s="4">
        <v>10</v>
      </c>
      <c r="F524" s="6" t="s">
        <v>227</v>
      </c>
      <c r="G524" s="6" t="s">
        <v>503</v>
      </c>
      <c r="H524" s="4">
        <v>2021</v>
      </c>
      <c r="I524" s="4">
        <v>1</v>
      </c>
      <c r="J524" s="6" t="s">
        <v>493</v>
      </c>
      <c r="K524" s="4">
        <v>3</v>
      </c>
      <c r="L524" s="6" t="s">
        <v>504</v>
      </c>
      <c r="M524" s="6" t="s">
        <v>505</v>
      </c>
      <c r="N524" s="6" t="s">
        <v>496</v>
      </c>
      <c r="O524" s="4">
        <v>3</v>
      </c>
      <c r="P524" s="6" t="s">
        <v>497</v>
      </c>
      <c r="Q524" s="4">
        <v>9</v>
      </c>
      <c r="R524" s="6" t="s">
        <v>506</v>
      </c>
      <c r="S524" s="4" t="b">
        <v>0</v>
      </c>
      <c r="T524" s="60">
        <v>1</v>
      </c>
      <c r="U524" s="60">
        <v>1</v>
      </c>
      <c r="V524" s="38">
        <v>1</v>
      </c>
      <c r="W524" s="35">
        <v>188.04</v>
      </c>
      <c r="X524" s="42">
        <f>VLOOKUP(VW_PREMIO_IV[[#This Row],[TIPO]],$AL$5:$AM$16,2,0)</f>
        <v>13</v>
      </c>
      <c r="Y524" s="35" t="str">
        <f>IF(VW_PREMIO_IV[[#This Row],[EQUIPE]]="Gerentes",VLOOKUP(VW_PREMIO_IV[[#This Row],[COBERTURA]],VALORES_IV_GER[],VW_PREMIO_IV[[#This Row],[Col Valor]],1),"")</f>
        <v/>
      </c>
      <c r="Z524" s="35">
        <f>IF(VW_PREMIO_IV[[#This Row],[EQUIPE]]="Especialidade (ESP)",VLOOKUP(VW_PREMIO_IV[[#This Row],[COBERTURA]],VALORES_IV_ESP[],VW_PREMIO_IV[[#This Row],[Col Valor]],1),"")</f>
        <v>188.0412</v>
      </c>
      <c r="AA524" s="35" t="str">
        <f>IF(VW_PREMIO_IV[[#This Row],[EQUIPE]]="Hospitalar (HSP)",VLOOKUP(VW_PREMIO_IV[[#This Row],[COBERTURA]],VALORES_IV_HSP[],VW_PREMIO_IV[[#This Row],[Col Valor]],1),"")</f>
        <v/>
      </c>
      <c r="AB524" s="35" t="str">
        <f>IF(VW_PREMIO_IV[[#This Row],[EQUIPE]]="Misto (EMH)",VLOOKUP(VW_PREMIO_IV[[#This Row],[COBERTURA]],VALORES_IV_EMH[],VW_PREMIO_IV[[#This Row],[Col Valor]],1),"")</f>
        <v/>
      </c>
      <c r="AC524" s="35">
        <f>VW_PREMIO_IV[[#This Row],[PREMIO]]-SUM(VW_PREMIO_IV[[#This Row],[Check Gerente]:[Check EMH]])</f>
        <v>-1.2000000000114142E-3</v>
      </c>
    </row>
    <row r="525" spans="1:29" hidden="1" x14ac:dyDescent="0.25">
      <c r="A525" s="6" t="s">
        <v>401</v>
      </c>
      <c r="B525" s="6" t="s">
        <v>389</v>
      </c>
      <c r="C525" s="6" t="s">
        <v>16</v>
      </c>
      <c r="D525" s="6" t="s">
        <v>238</v>
      </c>
      <c r="E525" s="4">
        <v>20</v>
      </c>
      <c r="F525" s="6" t="s">
        <v>222</v>
      </c>
      <c r="G525" s="6" t="s">
        <v>492</v>
      </c>
      <c r="H525" s="4">
        <v>2021</v>
      </c>
      <c r="I525" s="4">
        <v>1</v>
      </c>
      <c r="J525" s="6" t="s">
        <v>493</v>
      </c>
      <c r="K525" s="4">
        <v>1</v>
      </c>
      <c r="L525" s="6" t="s">
        <v>494</v>
      </c>
      <c r="M525" s="6" t="s">
        <v>495</v>
      </c>
      <c r="N525" s="6" t="s">
        <v>496</v>
      </c>
      <c r="O525" s="4">
        <v>3</v>
      </c>
      <c r="P525" s="6" t="s">
        <v>497</v>
      </c>
      <c r="Q525" s="4">
        <v>7</v>
      </c>
      <c r="R525" s="6" t="s">
        <v>498</v>
      </c>
      <c r="S525" s="4" t="b">
        <v>0</v>
      </c>
      <c r="T525" s="60">
        <v>1</v>
      </c>
      <c r="U525" s="60">
        <v>0.87</v>
      </c>
      <c r="V525" s="38">
        <v>0.87</v>
      </c>
      <c r="W525" s="35">
        <v>81.8</v>
      </c>
      <c r="X525" s="42">
        <f>VLOOKUP(VW_PREMIO_IV[[#This Row],[TIPO]],$AL$5:$AM$16,2,0)</f>
        <v>13</v>
      </c>
      <c r="Y525" s="35" t="str">
        <f>IF(VW_PREMIO_IV[[#This Row],[EQUIPE]]="Gerentes",VLOOKUP(VW_PREMIO_IV[[#This Row],[COBERTURA]],VALORES_IV_GER[],VW_PREMIO_IV[[#This Row],[Col Valor]],1),"")</f>
        <v/>
      </c>
      <c r="Z525" s="35" t="str">
        <f>IF(VW_PREMIO_IV[[#This Row],[EQUIPE]]="Especialidade (ESP)",VLOOKUP(VW_PREMIO_IV[[#This Row],[COBERTURA]],VALORES_IV_ESP[],VW_PREMIO_IV[[#This Row],[Col Valor]],1),"")</f>
        <v/>
      </c>
      <c r="AA525" s="35">
        <f>IF(VW_PREMIO_IV[[#This Row],[EQUIPE]]="Hospitalar (HSP)",VLOOKUP(VW_PREMIO_IV[[#This Row],[COBERTURA]],VALORES_IV_HSP[],VW_PREMIO_IV[[#This Row],[Col Valor]],1),"")</f>
        <v>81.797899999999998</v>
      </c>
      <c r="AB525" s="35" t="str">
        <f>IF(VW_PREMIO_IV[[#This Row],[EQUIPE]]="Misto (EMH)",VLOOKUP(VW_PREMIO_IV[[#This Row],[COBERTURA]],VALORES_IV_EMH[],VW_PREMIO_IV[[#This Row],[Col Valor]],1),"")</f>
        <v/>
      </c>
      <c r="AC525" s="35">
        <f>VW_PREMIO_IV[[#This Row],[PREMIO]]-SUM(VW_PREMIO_IV[[#This Row],[Check Gerente]:[Check EMH]])</f>
        <v>2.0999999999986585E-3</v>
      </c>
    </row>
    <row r="526" spans="1:29" hidden="1" x14ac:dyDescent="0.25">
      <c r="A526" s="6" t="s">
        <v>401</v>
      </c>
      <c r="B526" s="6" t="s">
        <v>389</v>
      </c>
      <c r="C526" s="6" t="s">
        <v>16</v>
      </c>
      <c r="D526" s="6" t="s">
        <v>238</v>
      </c>
      <c r="E526" s="4">
        <v>20</v>
      </c>
      <c r="F526" s="6" t="s">
        <v>222</v>
      </c>
      <c r="G526" s="6" t="s">
        <v>499</v>
      </c>
      <c r="H526" s="4">
        <v>2021</v>
      </c>
      <c r="I526" s="4">
        <v>1</v>
      </c>
      <c r="J526" s="6" t="s">
        <v>493</v>
      </c>
      <c r="K526" s="4">
        <v>2</v>
      </c>
      <c r="L526" s="6" t="s">
        <v>500</v>
      </c>
      <c r="M526" s="6" t="s">
        <v>501</v>
      </c>
      <c r="N526" s="6" t="s">
        <v>496</v>
      </c>
      <c r="O526" s="4">
        <v>3</v>
      </c>
      <c r="P526" s="6" t="s">
        <v>497</v>
      </c>
      <c r="Q526" s="4">
        <v>8</v>
      </c>
      <c r="R526" s="6" t="s">
        <v>502</v>
      </c>
      <c r="S526" s="4" t="b">
        <v>0</v>
      </c>
      <c r="T526" s="60">
        <v>1</v>
      </c>
      <c r="U526" s="60">
        <v>0.92</v>
      </c>
      <c r="V526" s="38">
        <v>0.92</v>
      </c>
      <c r="W526" s="35">
        <v>129.75</v>
      </c>
      <c r="X526" s="42">
        <f>VLOOKUP(VW_PREMIO_IV[[#This Row],[TIPO]],$AL$5:$AM$16,2,0)</f>
        <v>13</v>
      </c>
      <c r="Y526" s="35" t="str">
        <f>IF(VW_PREMIO_IV[[#This Row],[EQUIPE]]="Gerentes",VLOOKUP(VW_PREMIO_IV[[#This Row],[COBERTURA]],VALORES_IV_GER[],VW_PREMIO_IV[[#This Row],[Col Valor]],1),"")</f>
        <v/>
      </c>
      <c r="Z526" s="35" t="str">
        <f>IF(VW_PREMIO_IV[[#This Row],[EQUIPE]]="Especialidade (ESP)",VLOOKUP(VW_PREMIO_IV[[#This Row],[COBERTURA]],VALORES_IV_ESP[],VW_PREMIO_IV[[#This Row],[Col Valor]],1),"")</f>
        <v/>
      </c>
      <c r="AA526" s="35">
        <f>IF(VW_PREMIO_IV[[#This Row],[EQUIPE]]="Hospitalar (HSP)",VLOOKUP(VW_PREMIO_IV[[#This Row],[COBERTURA]],VALORES_IV_HSP[],VW_PREMIO_IV[[#This Row],[Col Valor]],1),"")</f>
        <v>129.7484</v>
      </c>
      <c r="AB526" s="35" t="str">
        <f>IF(VW_PREMIO_IV[[#This Row],[EQUIPE]]="Misto (EMH)",VLOOKUP(VW_PREMIO_IV[[#This Row],[COBERTURA]],VALORES_IV_EMH[],VW_PREMIO_IV[[#This Row],[Col Valor]],1),"")</f>
        <v/>
      </c>
      <c r="AC526" s="35">
        <f>VW_PREMIO_IV[[#This Row],[PREMIO]]-SUM(VW_PREMIO_IV[[#This Row],[Check Gerente]:[Check EMH]])</f>
        <v>1.5999999999962711E-3</v>
      </c>
    </row>
    <row r="527" spans="1:29" hidden="1" x14ac:dyDescent="0.25">
      <c r="A527" s="6" t="s">
        <v>401</v>
      </c>
      <c r="B527" s="6" t="s">
        <v>389</v>
      </c>
      <c r="C527" s="6" t="s">
        <v>16</v>
      </c>
      <c r="D527" s="6" t="s">
        <v>238</v>
      </c>
      <c r="E527" s="4">
        <v>20</v>
      </c>
      <c r="F527" s="6" t="s">
        <v>222</v>
      </c>
      <c r="G527" s="6" t="s">
        <v>503</v>
      </c>
      <c r="H527" s="4">
        <v>2021</v>
      </c>
      <c r="I527" s="4">
        <v>1</v>
      </c>
      <c r="J527" s="6" t="s">
        <v>493</v>
      </c>
      <c r="K527" s="4">
        <v>3</v>
      </c>
      <c r="L527" s="6" t="s">
        <v>504</v>
      </c>
      <c r="M527" s="6" t="s">
        <v>505</v>
      </c>
      <c r="N527" s="6" t="s">
        <v>496</v>
      </c>
      <c r="O527" s="4">
        <v>3</v>
      </c>
      <c r="P527" s="6" t="s">
        <v>497</v>
      </c>
      <c r="Q527" s="4">
        <v>9</v>
      </c>
      <c r="R527" s="6" t="s">
        <v>506</v>
      </c>
      <c r="S527" s="4" t="b">
        <v>0</v>
      </c>
      <c r="T527" s="60">
        <v>1</v>
      </c>
      <c r="U527" s="60">
        <v>1</v>
      </c>
      <c r="V527" s="38">
        <v>1</v>
      </c>
      <c r="W527" s="35">
        <v>188.04</v>
      </c>
      <c r="X527" s="42">
        <f>VLOOKUP(VW_PREMIO_IV[[#This Row],[TIPO]],$AL$5:$AM$16,2,0)</f>
        <v>13</v>
      </c>
      <c r="Y527" s="35" t="str">
        <f>IF(VW_PREMIO_IV[[#This Row],[EQUIPE]]="Gerentes",VLOOKUP(VW_PREMIO_IV[[#This Row],[COBERTURA]],VALORES_IV_GER[],VW_PREMIO_IV[[#This Row],[Col Valor]],1),"")</f>
        <v/>
      </c>
      <c r="Z527" s="35" t="str">
        <f>IF(VW_PREMIO_IV[[#This Row],[EQUIPE]]="Especialidade (ESP)",VLOOKUP(VW_PREMIO_IV[[#This Row],[COBERTURA]],VALORES_IV_ESP[],VW_PREMIO_IV[[#This Row],[Col Valor]],1),"")</f>
        <v/>
      </c>
      <c r="AA527" s="35">
        <f>IF(VW_PREMIO_IV[[#This Row],[EQUIPE]]="Hospitalar (HSP)",VLOOKUP(VW_PREMIO_IV[[#This Row],[COBERTURA]],VALORES_IV_HSP[],VW_PREMIO_IV[[#This Row],[Col Valor]],1),"")</f>
        <v>188.0412</v>
      </c>
      <c r="AB527" s="35" t="str">
        <f>IF(VW_PREMIO_IV[[#This Row],[EQUIPE]]="Misto (EMH)",VLOOKUP(VW_PREMIO_IV[[#This Row],[COBERTURA]],VALORES_IV_EMH[],VW_PREMIO_IV[[#This Row],[Col Valor]],1),"")</f>
        <v/>
      </c>
      <c r="AC527" s="35">
        <f>VW_PREMIO_IV[[#This Row],[PREMIO]]-SUM(VW_PREMIO_IV[[#This Row],[Check Gerente]:[Check EMH]])</f>
        <v>-1.2000000000114142E-3</v>
      </c>
    </row>
    <row r="528" spans="1:29" hidden="1" x14ac:dyDescent="0.25">
      <c r="A528" s="6" t="s">
        <v>401</v>
      </c>
      <c r="B528" s="6" t="s">
        <v>389</v>
      </c>
      <c r="C528" s="6" t="s">
        <v>18</v>
      </c>
      <c r="D528" s="6" t="s">
        <v>240</v>
      </c>
      <c r="E528" s="4">
        <v>20</v>
      </c>
      <c r="F528" s="6" t="s">
        <v>222</v>
      </c>
      <c r="G528" s="6" t="s">
        <v>492</v>
      </c>
      <c r="H528" s="4">
        <v>2021</v>
      </c>
      <c r="I528" s="4">
        <v>1</v>
      </c>
      <c r="J528" s="6" t="s">
        <v>493</v>
      </c>
      <c r="K528" s="4">
        <v>1</v>
      </c>
      <c r="L528" s="6" t="s">
        <v>494</v>
      </c>
      <c r="M528" s="6" t="s">
        <v>495</v>
      </c>
      <c r="N528" s="6" t="s">
        <v>496</v>
      </c>
      <c r="O528" s="4">
        <v>3</v>
      </c>
      <c r="P528" s="6" t="s">
        <v>497</v>
      </c>
      <c r="Q528" s="4">
        <v>7</v>
      </c>
      <c r="R528" s="6" t="s">
        <v>498</v>
      </c>
      <c r="S528" s="4" t="b">
        <v>0</v>
      </c>
      <c r="T528" s="60">
        <v>1</v>
      </c>
      <c r="U528" s="60">
        <v>1</v>
      </c>
      <c r="V528" s="38">
        <v>1</v>
      </c>
      <c r="W528" s="35">
        <v>188.04</v>
      </c>
      <c r="X528" s="42">
        <f>VLOOKUP(VW_PREMIO_IV[[#This Row],[TIPO]],$AL$5:$AM$16,2,0)</f>
        <v>13</v>
      </c>
      <c r="Y528" s="35" t="str">
        <f>IF(VW_PREMIO_IV[[#This Row],[EQUIPE]]="Gerentes",VLOOKUP(VW_PREMIO_IV[[#This Row],[COBERTURA]],VALORES_IV_GER[],VW_PREMIO_IV[[#This Row],[Col Valor]],1),"")</f>
        <v/>
      </c>
      <c r="Z528" s="35" t="str">
        <f>IF(VW_PREMIO_IV[[#This Row],[EQUIPE]]="Especialidade (ESP)",VLOOKUP(VW_PREMIO_IV[[#This Row],[COBERTURA]],VALORES_IV_ESP[],VW_PREMIO_IV[[#This Row],[Col Valor]],1),"")</f>
        <v/>
      </c>
      <c r="AA528" s="35">
        <f>IF(VW_PREMIO_IV[[#This Row],[EQUIPE]]="Hospitalar (HSP)",VLOOKUP(VW_PREMIO_IV[[#This Row],[COBERTURA]],VALORES_IV_HSP[],VW_PREMIO_IV[[#This Row],[Col Valor]],1),"")</f>
        <v>188.0412</v>
      </c>
      <c r="AB528" s="35" t="str">
        <f>IF(VW_PREMIO_IV[[#This Row],[EQUIPE]]="Misto (EMH)",VLOOKUP(VW_PREMIO_IV[[#This Row],[COBERTURA]],VALORES_IV_EMH[],VW_PREMIO_IV[[#This Row],[Col Valor]],1),"")</f>
        <v/>
      </c>
      <c r="AC528" s="35">
        <f>VW_PREMIO_IV[[#This Row],[PREMIO]]-SUM(VW_PREMIO_IV[[#This Row],[Check Gerente]:[Check EMH]])</f>
        <v>-1.2000000000114142E-3</v>
      </c>
    </row>
    <row r="529" spans="1:29" hidden="1" x14ac:dyDescent="0.25">
      <c r="A529" s="6" t="s">
        <v>401</v>
      </c>
      <c r="B529" s="6" t="s">
        <v>389</v>
      </c>
      <c r="C529" s="6" t="s">
        <v>18</v>
      </c>
      <c r="D529" s="6" t="s">
        <v>240</v>
      </c>
      <c r="E529" s="4">
        <v>20</v>
      </c>
      <c r="F529" s="6" t="s">
        <v>222</v>
      </c>
      <c r="G529" s="6" t="s">
        <v>499</v>
      </c>
      <c r="H529" s="4">
        <v>2021</v>
      </c>
      <c r="I529" s="4">
        <v>1</v>
      </c>
      <c r="J529" s="6" t="s">
        <v>493</v>
      </c>
      <c r="K529" s="4">
        <v>2</v>
      </c>
      <c r="L529" s="6" t="s">
        <v>500</v>
      </c>
      <c r="M529" s="6" t="s">
        <v>501</v>
      </c>
      <c r="N529" s="6" t="s">
        <v>496</v>
      </c>
      <c r="O529" s="4">
        <v>3</v>
      </c>
      <c r="P529" s="6" t="s">
        <v>497</v>
      </c>
      <c r="Q529" s="4">
        <v>8</v>
      </c>
      <c r="R529" s="6" t="s">
        <v>502</v>
      </c>
      <c r="S529" s="4" t="b">
        <v>0</v>
      </c>
      <c r="T529" s="60">
        <v>1</v>
      </c>
      <c r="U529" s="60">
        <v>1</v>
      </c>
      <c r="V529" s="38">
        <v>1</v>
      </c>
      <c r="W529" s="35">
        <v>188.04</v>
      </c>
      <c r="X529" s="42">
        <f>VLOOKUP(VW_PREMIO_IV[[#This Row],[TIPO]],$AL$5:$AM$16,2,0)</f>
        <v>13</v>
      </c>
      <c r="Y529" s="35" t="str">
        <f>IF(VW_PREMIO_IV[[#This Row],[EQUIPE]]="Gerentes",VLOOKUP(VW_PREMIO_IV[[#This Row],[COBERTURA]],VALORES_IV_GER[],VW_PREMIO_IV[[#This Row],[Col Valor]],1),"")</f>
        <v/>
      </c>
      <c r="Z529" s="35" t="str">
        <f>IF(VW_PREMIO_IV[[#This Row],[EQUIPE]]="Especialidade (ESP)",VLOOKUP(VW_PREMIO_IV[[#This Row],[COBERTURA]],VALORES_IV_ESP[],VW_PREMIO_IV[[#This Row],[Col Valor]],1),"")</f>
        <v/>
      </c>
      <c r="AA529" s="35">
        <f>IF(VW_PREMIO_IV[[#This Row],[EQUIPE]]="Hospitalar (HSP)",VLOOKUP(VW_PREMIO_IV[[#This Row],[COBERTURA]],VALORES_IV_HSP[],VW_PREMIO_IV[[#This Row],[Col Valor]],1),"")</f>
        <v>188.0412</v>
      </c>
      <c r="AB529" s="35" t="str">
        <f>IF(VW_PREMIO_IV[[#This Row],[EQUIPE]]="Misto (EMH)",VLOOKUP(VW_PREMIO_IV[[#This Row],[COBERTURA]],VALORES_IV_EMH[],VW_PREMIO_IV[[#This Row],[Col Valor]],1),"")</f>
        <v/>
      </c>
      <c r="AC529" s="35">
        <f>VW_PREMIO_IV[[#This Row],[PREMIO]]-SUM(VW_PREMIO_IV[[#This Row],[Check Gerente]:[Check EMH]])</f>
        <v>-1.2000000000114142E-3</v>
      </c>
    </row>
    <row r="530" spans="1:29" hidden="1" x14ac:dyDescent="0.25">
      <c r="A530" s="6" t="s">
        <v>401</v>
      </c>
      <c r="B530" s="6" t="s">
        <v>389</v>
      </c>
      <c r="C530" s="6" t="s">
        <v>18</v>
      </c>
      <c r="D530" s="6" t="s">
        <v>240</v>
      </c>
      <c r="E530" s="4">
        <v>20</v>
      </c>
      <c r="F530" s="6" t="s">
        <v>222</v>
      </c>
      <c r="G530" s="6" t="s">
        <v>503</v>
      </c>
      <c r="H530" s="4">
        <v>2021</v>
      </c>
      <c r="I530" s="4">
        <v>1</v>
      </c>
      <c r="J530" s="6" t="s">
        <v>493</v>
      </c>
      <c r="K530" s="4">
        <v>3</v>
      </c>
      <c r="L530" s="6" t="s">
        <v>504</v>
      </c>
      <c r="M530" s="6" t="s">
        <v>505</v>
      </c>
      <c r="N530" s="6" t="s">
        <v>496</v>
      </c>
      <c r="O530" s="4">
        <v>3</v>
      </c>
      <c r="P530" s="6" t="s">
        <v>497</v>
      </c>
      <c r="Q530" s="4">
        <v>9</v>
      </c>
      <c r="R530" s="6" t="s">
        <v>506</v>
      </c>
      <c r="S530" s="4" t="b">
        <v>0</v>
      </c>
      <c r="T530" s="60">
        <v>1</v>
      </c>
      <c r="U530" s="60">
        <v>1</v>
      </c>
      <c r="V530" s="38">
        <v>1</v>
      </c>
      <c r="W530" s="35">
        <v>188.04</v>
      </c>
      <c r="X530" s="42">
        <f>VLOOKUP(VW_PREMIO_IV[[#This Row],[TIPO]],$AL$5:$AM$16,2,0)</f>
        <v>13</v>
      </c>
      <c r="Y530" s="35" t="str">
        <f>IF(VW_PREMIO_IV[[#This Row],[EQUIPE]]="Gerentes",VLOOKUP(VW_PREMIO_IV[[#This Row],[COBERTURA]],VALORES_IV_GER[],VW_PREMIO_IV[[#This Row],[Col Valor]],1),"")</f>
        <v/>
      </c>
      <c r="Z530" s="35" t="str">
        <f>IF(VW_PREMIO_IV[[#This Row],[EQUIPE]]="Especialidade (ESP)",VLOOKUP(VW_PREMIO_IV[[#This Row],[COBERTURA]],VALORES_IV_ESP[],VW_PREMIO_IV[[#This Row],[Col Valor]],1),"")</f>
        <v/>
      </c>
      <c r="AA530" s="35">
        <f>IF(VW_PREMIO_IV[[#This Row],[EQUIPE]]="Hospitalar (HSP)",VLOOKUP(VW_PREMIO_IV[[#This Row],[COBERTURA]],VALORES_IV_HSP[],VW_PREMIO_IV[[#This Row],[Col Valor]],1),"")</f>
        <v>188.0412</v>
      </c>
      <c r="AB530" s="35" t="str">
        <f>IF(VW_PREMIO_IV[[#This Row],[EQUIPE]]="Misto (EMH)",VLOOKUP(VW_PREMIO_IV[[#This Row],[COBERTURA]],VALORES_IV_EMH[],VW_PREMIO_IV[[#This Row],[Col Valor]],1),"")</f>
        <v/>
      </c>
      <c r="AC530" s="35">
        <f>VW_PREMIO_IV[[#This Row],[PREMIO]]-SUM(VW_PREMIO_IV[[#This Row],[Check Gerente]:[Check EMH]])</f>
        <v>-1.2000000000114142E-3</v>
      </c>
    </row>
    <row r="531" spans="1:29" hidden="1" x14ac:dyDescent="0.25">
      <c r="A531" s="6" t="s">
        <v>401</v>
      </c>
      <c r="B531" s="6" t="s">
        <v>389</v>
      </c>
      <c r="C531" s="6" t="s">
        <v>19</v>
      </c>
      <c r="D531" s="6" t="s">
        <v>241</v>
      </c>
      <c r="E531" s="4">
        <v>20</v>
      </c>
      <c r="F531" s="6" t="s">
        <v>222</v>
      </c>
      <c r="G531" s="6" t="s">
        <v>492</v>
      </c>
      <c r="H531" s="4">
        <v>2021</v>
      </c>
      <c r="I531" s="4">
        <v>1</v>
      </c>
      <c r="J531" s="6" t="s">
        <v>493</v>
      </c>
      <c r="K531" s="4">
        <v>1</v>
      </c>
      <c r="L531" s="6" t="s">
        <v>494</v>
      </c>
      <c r="M531" s="6" t="s">
        <v>495</v>
      </c>
      <c r="N531" s="6" t="s">
        <v>496</v>
      </c>
      <c r="O531" s="4">
        <v>3</v>
      </c>
      <c r="P531" s="6" t="s">
        <v>497</v>
      </c>
      <c r="Q531" s="4">
        <v>7</v>
      </c>
      <c r="R531" s="6" t="s">
        <v>498</v>
      </c>
      <c r="S531" s="4" t="b">
        <v>0</v>
      </c>
      <c r="T531" s="60">
        <v>1</v>
      </c>
      <c r="U531" s="60">
        <v>1</v>
      </c>
      <c r="V531" s="38">
        <v>1</v>
      </c>
      <c r="W531" s="35">
        <v>188.04</v>
      </c>
      <c r="X531" s="42">
        <f>VLOOKUP(VW_PREMIO_IV[[#This Row],[TIPO]],$AL$5:$AM$16,2,0)</f>
        <v>13</v>
      </c>
      <c r="Y531" s="35" t="str">
        <f>IF(VW_PREMIO_IV[[#This Row],[EQUIPE]]="Gerentes",VLOOKUP(VW_PREMIO_IV[[#This Row],[COBERTURA]],VALORES_IV_GER[],VW_PREMIO_IV[[#This Row],[Col Valor]],1),"")</f>
        <v/>
      </c>
      <c r="Z531" s="35" t="str">
        <f>IF(VW_PREMIO_IV[[#This Row],[EQUIPE]]="Especialidade (ESP)",VLOOKUP(VW_PREMIO_IV[[#This Row],[COBERTURA]],VALORES_IV_ESP[],VW_PREMIO_IV[[#This Row],[Col Valor]],1),"")</f>
        <v/>
      </c>
      <c r="AA531" s="35">
        <f>IF(VW_PREMIO_IV[[#This Row],[EQUIPE]]="Hospitalar (HSP)",VLOOKUP(VW_PREMIO_IV[[#This Row],[COBERTURA]],VALORES_IV_HSP[],VW_PREMIO_IV[[#This Row],[Col Valor]],1),"")</f>
        <v>188.0412</v>
      </c>
      <c r="AB531" s="35" t="str">
        <f>IF(VW_PREMIO_IV[[#This Row],[EQUIPE]]="Misto (EMH)",VLOOKUP(VW_PREMIO_IV[[#This Row],[COBERTURA]],VALORES_IV_EMH[],VW_PREMIO_IV[[#This Row],[Col Valor]],1),"")</f>
        <v/>
      </c>
      <c r="AC531" s="35">
        <f>VW_PREMIO_IV[[#This Row],[PREMIO]]-SUM(VW_PREMIO_IV[[#This Row],[Check Gerente]:[Check EMH]])</f>
        <v>-1.2000000000114142E-3</v>
      </c>
    </row>
    <row r="532" spans="1:29" hidden="1" x14ac:dyDescent="0.25">
      <c r="A532" s="6" t="s">
        <v>401</v>
      </c>
      <c r="B532" s="6" t="s">
        <v>389</v>
      </c>
      <c r="C532" s="6" t="s">
        <v>19</v>
      </c>
      <c r="D532" s="6" t="s">
        <v>241</v>
      </c>
      <c r="E532" s="4">
        <v>20</v>
      </c>
      <c r="F532" s="6" t="s">
        <v>222</v>
      </c>
      <c r="G532" s="6" t="s">
        <v>499</v>
      </c>
      <c r="H532" s="4">
        <v>2021</v>
      </c>
      <c r="I532" s="4">
        <v>1</v>
      </c>
      <c r="J532" s="6" t="s">
        <v>493</v>
      </c>
      <c r="K532" s="4">
        <v>2</v>
      </c>
      <c r="L532" s="6" t="s">
        <v>500</v>
      </c>
      <c r="M532" s="6" t="s">
        <v>501</v>
      </c>
      <c r="N532" s="6" t="s">
        <v>496</v>
      </c>
      <c r="O532" s="4">
        <v>3</v>
      </c>
      <c r="P532" s="6" t="s">
        <v>497</v>
      </c>
      <c r="Q532" s="4">
        <v>8</v>
      </c>
      <c r="R532" s="6" t="s">
        <v>502</v>
      </c>
      <c r="S532" s="4" t="b">
        <v>0</v>
      </c>
      <c r="T532" s="60">
        <v>1</v>
      </c>
      <c r="U532" s="60">
        <v>1</v>
      </c>
      <c r="V532" s="38">
        <v>1</v>
      </c>
      <c r="W532" s="35">
        <v>188.04</v>
      </c>
      <c r="X532" s="42">
        <f>VLOOKUP(VW_PREMIO_IV[[#This Row],[TIPO]],$AL$5:$AM$16,2,0)</f>
        <v>13</v>
      </c>
      <c r="Y532" s="35" t="str">
        <f>IF(VW_PREMIO_IV[[#This Row],[EQUIPE]]="Gerentes",VLOOKUP(VW_PREMIO_IV[[#This Row],[COBERTURA]],VALORES_IV_GER[],VW_PREMIO_IV[[#This Row],[Col Valor]],1),"")</f>
        <v/>
      </c>
      <c r="Z532" s="35" t="str">
        <f>IF(VW_PREMIO_IV[[#This Row],[EQUIPE]]="Especialidade (ESP)",VLOOKUP(VW_PREMIO_IV[[#This Row],[COBERTURA]],VALORES_IV_ESP[],VW_PREMIO_IV[[#This Row],[Col Valor]],1),"")</f>
        <v/>
      </c>
      <c r="AA532" s="35">
        <f>IF(VW_PREMIO_IV[[#This Row],[EQUIPE]]="Hospitalar (HSP)",VLOOKUP(VW_PREMIO_IV[[#This Row],[COBERTURA]],VALORES_IV_HSP[],VW_PREMIO_IV[[#This Row],[Col Valor]],1),"")</f>
        <v>188.0412</v>
      </c>
      <c r="AB532" s="35" t="str">
        <f>IF(VW_PREMIO_IV[[#This Row],[EQUIPE]]="Misto (EMH)",VLOOKUP(VW_PREMIO_IV[[#This Row],[COBERTURA]],VALORES_IV_EMH[],VW_PREMIO_IV[[#This Row],[Col Valor]],1),"")</f>
        <v/>
      </c>
      <c r="AC532" s="35">
        <f>VW_PREMIO_IV[[#This Row],[PREMIO]]-SUM(VW_PREMIO_IV[[#This Row],[Check Gerente]:[Check EMH]])</f>
        <v>-1.2000000000114142E-3</v>
      </c>
    </row>
    <row r="533" spans="1:29" hidden="1" x14ac:dyDescent="0.25">
      <c r="A533" s="6" t="s">
        <v>401</v>
      </c>
      <c r="B533" s="6" t="s">
        <v>389</v>
      </c>
      <c r="C533" s="6" t="s">
        <v>19</v>
      </c>
      <c r="D533" s="6" t="s">
        <v>241</v>
      </c>
      <c r="E533" s="4">
        <v>20</v>
      </c>
      <c r="F533" s="6" t="s">
        <v>222</v>
      </c>
      <c r="G533" s="6" t="s">
        <v>503</v>
      </c>
      <c r="H533" s="4">
        <v>2021</v>
      </c>
      <c r="I533" s="4">
        <v>1</v>
      </c>
      <c r="J533" s="6" t="s">
        <v>493</v>
      </c>
      <c r="K533" s="4">
        <v>3</v>
      </c>
      <c r="L533" s="6" t="s">
        <v>504</v>
      </c>
      <c r="M533" s="6" t="s">
        <v>505</v>
      </c>
      <c r="N533" s="6" t="s">
        <v>496</v>
      </c>
      <c r="O533" s="4">
        <v>3</v>
      </c>
      <c r="P533" s="6" t="s">
        <v>497</v>
      </c>
      <c r="Q533" s="4">
        <v>9</v>
      </c>
      <c r="R533" s="6" t="s">
        <v>506</v>
      </c>
      <c r="S533" s="4" t="b">
        <v>0</v>
      </c>
      <c r="T533" s="60">
        <v>1</v>
      </c>
      <c r="U533" s="60">
        <v>1</v>
      </c>
      <c r="V533" s="38">
        <v>1</v>
      </c>
      <c r="W533" s="35">
        <v>188.04</v>
      </c>
      <c r="X533" s="42">
        <f>VLOOKUP(VW_PREMIO_IV[[#This Row],[TIPO]],$AL$5:$AM$16,2,0)</f>
        <v>13</v>
      </c>
      <c r="Y533" s="35" t="str">
        <f>IF(VW_PREMIO_IV[[#This Row],[EQUIPE]]="Gerentes",VLOOKUP(VW_PREMIO_IV[[#This Row],[COBERTURA]],VALORES_IV_GER[],VW_PREMIO_IV[[#This Row],[Col Valor]],1),"")</f>
        <v/>
      </c>
      <c r="Z533" s="35" t="str">
        <f>IF(VW_PREMIO_IV[[#This Row],[EQUIPE]]="Especialidade (ESP)",VLOOKUP(VW_PREMIO_IV[[#This Row],[COBERTURA]],VALORES_IV_ESP[],VW_PREMIO_IV[[#This Row],[Col Valor]],1),"")</f>
        <v/>
      </c>
      <c r="AA533" s="35">
        <f>IF(VW_PREMIO_IV[[#This Row],[EQUIPE]]="Hospitalar (HSP)",VLOOKUP(VW_PREMIO_IV[[#This Row],[COBERTURA]],VALORES_IV_HSP[],VW_PREMIO_IV[[#This Row],[Col Valor]],1),"")</f>
        <v>188.0412</v>
      </c>
      <c r="AB533" s="35" t="str">
        <f>IF(VW_PREMIO_IV[[#This Row],[EQUIPE]]="Misto (EMH)",VLOOKUP(VW_PREMIO_IV[[#This Row],[COBERTURA]],VALORES_IV_EMH[],VW_PREMIO_IV[[#This Row],[Col Valor]],1),"")</f>
        <v/>
      </c>
      <c r="AC533" s="35">
        <f>VW_PREMIO_IV[[#This Row],[PREMIO]]-SUM(VW_PREMIO_IV[[#This Row],[Check Gerente]:[Check EMH]])</f>
        <v>-1.2000000000114142E-3</v>
      </c>
    </row>
    <row r="534" spans="1:29" hidden="1" x14ac:dyDescent="0.25">
      <c r="A534" s="6" t="s">
        <v>401</v>
      </c>
      <c r="B534" s="6" t="s">
        <v>389</v>
      </c>
      <c r="C534" s="6" t="s">
        <v>20</v>
      </c>
      <c r="D534" s="6" t="s">
        <v>242</v>
      </c>
      <c r="E534" s="4">
        <v>20</v>
      </c>
      <c r="F534" s="6" t="s">
        <v>222</v>
      </c>
      <c r="G534" s="6" t="s">
        <v>492</v>
      </c>
      <c r="H534" s="4">
        <v>2021</v>
      </c>
      <c r="I534" s="4">
        <v>1</v>
      </c>
      <c r="J534" s="6" t="s">
        <v>493</v>
      </c>
      <c r="K534" s="4">
        <v>1</v>
      </c>
      <c r="L534" s="6" t="s">
        <v>494</v>
      </c>
      <c r="M534" s="6" t="s">
        <v>495</v>
      </c>
      <c r="N534" s="6" t="s">
        <v>496</v>
      </c>
      <c r="O534" s="4">
        <v>3</v>
      </c>
      <c r="P534" s="6" t="s">
        <v>497</v>
      </c>
      <c r="Q534" s="4">
        <v>7</v>
      </c>
      <c r="R534" s="6" t="s">
        <v>498</v>
      </c>
      <c r="S534" s="4" t="b">
        <v>0</v>
      </c>
      <c r="T534" s="60">
        <v>1</v>
      </c>
      <c r="U534" s="60">
        <v>0.82</v>
      </c>
      <c r="V534" s="38">
        <v>0.82</v>
      </c>
      <c r="W534" s="35">
        <v>77.099999999999994</v>
      </c>
      <c r="X534" s="42">
        <f>VLOOKUP(VW_PREMIO_IV[[#This Row],[TIPO]],$AL$5:$AM$16,2,0)</f>
        <v>13</v>
      </c>
      <c r="Y534" s="35" t="str">
        <f>IF(VW_PREMIO_IV[[#This Row],[EQUIPE]]="Gerentes",VLOOKUP(VW_PREMIO_IV[[#This Row],[COBERTURA]],VALORES_IV_GER[],VW_PREMIO_IV[[#This Row],[Col Valor]],1),"")</f>
        <v/>
      </c>
      <c r="Z534" s="35" t="str">
        <f>IF(VW_PREMIO_IV[[#This Row],[EQUIPE]]="Especialidade (ESP)",VLOOKUP(VW_PREMIO_IV[[#This Row],[COBERTURA]],VALORES_IV_ESP[],VW_PREMIO_IV[[#This Row],[Col Valor]],1),"")</f>
        <v/>
      </c>
      <c r="AA534" s="35">
        <f>IF(VW_PREMIO_IV[[#This Row],[EQUIPE]]="Hospitalar (HSP)",VLOOKUP(VW_PREMIO_IV[[#This Row],[COBERTURA]],VALORES_IV_HSP[],VW_PREMIO_IV[[#This Row],[Col Valor]],1),"")</f>
        <v>77.096900000000005</v>
      </c>
      <c r="AB534" s="35" t="str">
        <f>IF(VW_PREMIO_IV[[#This Row],[EQUIPE]]="Misto (EMH)",VLOOKUP(VW_PREMIO_IV[[#This Row],[COBERTURA]],VALORES_IV_EMH[],VW_PREMIO_IV[[#This Row],[Col Valor]],1),"")</f>
        <v/>
      </c>
      <c r="AC534" s="35">
        <f>VW_PREMIO_IV[[#This Row],[PREMIO]]-SUM(VW_PREMIO_IV[[#This Row],[Check Gerente]:[Check EMH]])</f>
        <v>3.0999999999892225E-3</v>
      </c>
    </row>
    <row r="535" spans="1:29" hidden="1" x14ac:dyDescent="0.25">
      <c r="A535" s="6" t="s">
        <v>401</v>
      </c>
      <c r="B535" s="6" t="s">
        <v>389</v>
      </c>
      <c r="C535" s="6" t="s">
        <v>20</v>
      </c>
      <c r="D535" s="6" t="s">
        <v>242</v>
      </c>
      <c r="E535" s="4">
        <v>20</v>
      </c>
      <c r="F535" s="6" t="s">
        <v>222</v>
      </c>
      <c r="G535" s="6" t="s">
        <v>499</v>
      </c>
      <c r="H535" s="4">
        <v>2021</v>
      </c>
      <c r="I535" s="4">
        <v>1</v>
      </c>
      <c r="J535" s="6" t="s">
        <v>493</v>
      </c>
      <c r="K535" s="4">
        <v>2</v>
      </c>
      <c r="L535" s="6" t="s">
        <v>500</v>
      </c>
      <c r="M535" s="6" t="s">
        <v>501</v>
      </c>
      <c r="N535" s="6" t="s">
        <v>496</v>
      </c>
      <c r="O535" s="4">
        <v>3</v>
      </c>
      <c r="P535" s="6" t="s">
        <v>497</v>
      </c>
      <c r="Q535" s="4">
        <v>8</v>
      </c>
      <c r="R535" s="6" t="s">
        <v>502</v>
      </c>
      <c r="S535" s="4" t="b">
        <v>0</v>
      </c>
      <c r="T535" s="60">
        <v>1</v>
      </c>
      <c r="U535" s="60">
        <v>1</v>
      </c>
      <c r="V535" s="38">
        <v>1</v>
      </c>
      <c r="W535" s="35">
        <v>188.04</v>
      </c>
      <c r="X535" s="42">
        <f>VLOOKUP(VW_PREMIO_IV[[#This Row],[TIPO]],$AL$5:$AM$16,2,0)</f>
        <v>13</v>
      </c>
      <c r="Y535" s="35" t="str">
        <f>IF(VW_PREMIO_IV[[#This Row],[EQUIPE]]="Gerentes",VLOOKUP(VW_PREMIO_IV[[#This Row],[COBERTURA]],VALORES_IV_GER[],VW_PREMIO_IV[[#This Row],[Col Valor]],1),"")</f>
        <v/>
      </c>
      <c r="Z535" s="35" t="str">
        <f>IF(VW_PREMIO_IV[[#This Row],[EQUIPE]]="Especialidade (ESP)",VLOOKUP(VW_PREMIO_IV[[#This Row],[COBERTURA]],VALORES_IV_ESP[],VW_PREMIO_IV[[#This Row],[Col Valor]],1),"")</f>
        <v/>
      </c>
      <c r="AA535" s="35">
        <f>IF(VW_PREMIO_IV[[#This Row],[EQUIPE]]="Hospitalar (HSP)",VLOOKUP(VW_PREMIO_IV[[#This Row],[COBERTURA]],VALORES_IV_HSP[],VW_PREMIO_IV[[#This Row],[Col Valor]],1),"")</f>
        <v>188.0412</v>
      </c>
      <c r="AB535" s="35" t="str">
        <f>IF(VW_PREMIO_IV[[#This Row],[EQUIPE]]="Misto (EMH)",VLOOKUP(VW_PREMIO_IV[[#This Row],[COBERTURA]],VALORES_IV_EMH[],VW_PREMIO_IV[[#This Row],[Col Valor]],1),"")</f>
        <v/>
      </c>
      <c r="AC535" s="35">
        <f>VW_PREMIO_IV[[#This Row],[PREMIO]]-SUM(VW_PREMIO_IV[[#This Row],[Check Gerente]:[Check EMH]])</f>
        <v>-1.2000000000114142E-3</v>
      </c>
    </row>
    <row r="536" spans="1:29" hidden="1" x14ac:dyDescent="0.25">
      <c r="A536" s="6" t="s">
        <v>401</v>
      </c>
      <c r="B536" s="6" t="s">
        <v>389</v>
      </c>
      <c r="C536" s="6" t="s">
        <v>20</v>
      </c>
      <c r="D536" s="6" t="s">
        <v>242</v>
      </c>
      <c r="E536" s="4">
        <v>20</v>
      </c>
      <c r="F536" s="6" t="s">
        <v>222</v>
      </c>
      <c r="G536" s="6" t="s">
        <v>503</v>
      </c>
      <c r="H536" s="4">
        <v>2021</v>
      </c>
      <c r="I536" s="4">
        <v>1</v>
      </c>
      <c r="J536" s="6" t="s">
        <v>493</v>
      </c>
      <c r="K536" s="4">
        <v>3</v>
      </c>
      <c r="L536" s="6" t="s">
        <v>504</v>
      </c>
      <c r="M536" s="6" t="s">
        <v>505</v>
      </c>
      <c r="N536" s="6" t="s">
        <v>496</v>
      </c>
      <c r="O536" s="4">
        <v>3</v>
      </c>
      <c r="P536" s="6" t="s">
        <v>497</v>
      </c>
      <c r="Q536" s="4">
        <v>9</v>
      </c>
      <c r="R536" s="6" t="s">
        <v>506</v>
      </c>
      <c r="S536" s="4" t="b">
        <v>0</v>
      </c>
      <c r="T536" s="60">
        <v>1</v>
      </c>
      <c r="U536" s="60">
        <v>1</v>
      </c>
      <c r="V536" s="38">
        <v>1</v>
      </c>
      <c r="W536" s="35">
        <v>188.04</v>
      </c>
      <c r="X536" s="42">
        <f>VLOOKUP(VW_PREMIO_IV[[#This Row],[TIPO]],$AL$5:$AM$16,2,0)</f>
        <v>13</v>
      </c>
      <c r="Y536" s="35" t="str">
        <f>IF(VW_PREMIO_IV[[#This Row],[EQUIPE]]="Gerentes",VLOOKUP(VW_PREMIO_IV[[#This Row],[COBERTURA]],VALORES_IV_GER[],VW_PREMIO_IV[[#This Row],[Col Valor]],1),"")</f>
        <v/>
      </c>
      <c r="Z536" s="35" t="str">
        <f>IF(VW_PREMIO_IV[[#This Row],[EQUIPE]]="Especialidade (ESP)",VLOOKUP(VW_PREMIO_IV[[#This Row],[COBERTURA]],VALORES_IV_ESP[],VW_PREMIO_IV[[#This Row],[Col Valor]],1),"")</f>
        <v/>
      </c>
      <c r="AA536" s="35">
        <f>IF(VW_PREMIO_IV[[#This Row],[EQUIPE]]="Hospitalar (HSP)",VLOOKUP(VW_PREMIO_IV[[#This Row],[COBERTURA]],VALORES_IV_HSP[],VW_PREMIO_IV[[#This Row],[Col Valor]],1),"")</f>
        <v>188.0412</v>
      </c>
      <c r="AB536" s="35" t="str">
        <f>IF(VW_PREMIO_IV[[#This Row],[EQUIPE]]="Misto (EMH)",VLOOKUP(VW_PREMIO_IV[[#This Row],[COBERTURA]],VALORES_IV_EMH[],VW_PREMIO_IV[[#This Row],[Col Valor]],1),"")</f>
        <v/>
      </c>
      <c r="AC536" s="35">
        <f>VW_PREMIO_IV[[#This Row],[PREMIO]]-SUM(VW_PREMIO_IV[[#This Row],[Check Gerente]:[Check EMH]])</f>
        <v>-1.2000000000114142E-3</v>
      </c>
    </row>
    <row r="537" spans="1:29" hidden="1" x14ac:dyDescent="0.25">
      <c r="A537" s="6" t="s">
        <v>401</v>
      </c>
      <c r="B537" s="6" t="s">
        <v>389</v>
      </c>
      <c r="C537" s="6" t="s">
        <v>21</v>
      </c>
      <c r="D537" s="6" t="s">
        <v>245</v>
      </c>
      <c r="E537" s="4">
        <v>20</v>
      </c>
      <c r="F537" s="6" t="s">
        <v>222</v>
      </c>
      <c r="G537" s="6" t="s">
        <v>492</v>
      </c>
      <c r="H537" s="4">
        <v>2021</v>
      </c>
      <c r="I537" s="4">
        <v>1</v>
      </c>
      <c r="J537" s="6" t="s">
        <v>493</v>
      </c>
      <c r="K537" s="4">
        <v>1</v>
      </c>
      <c r="L537" s="6" t="s">
        <v>494</v>
      </c>
      <c r="M537" s="6" t="s">
        <v>495</v>
      </c>
      <c r="N537" s="6" t="s">
        <v>496</v>
      </c>
      <c r="O537" s="4">
        <v>3</v>
      </c>
      <c r="P537" s="6" t="s">
        <v>497</v>
      </c>
      <c r="Q537" s="4">
        <v>7</v>
      </c>
      <c r="R537" s="6" t="s">
        <v>498</v>
      </c>
      <c r="S537" s="4" t="b">
        <v>0</v>
      </c>
      <c r="T537" s="60">
        <v>1</v>
      </c>
      <c r="U537" s="60">
        <v>0.92</v>
      </c>
      <c r="V537" s="38">
        <v>0.92</v>
      </c>
      <c r="W537" s="35">
        <v>129.75</v>
      </c>
      <c r="X537" s="42">
        <f>VLOOKUP(VW_PREMIO_IV[[#This Row],[TIPO]],$AL$5:$AM$16,2,0)</f>
        <v>13</v>
      </c>
      <c r="Y537" s="35" t="str">
        <f>IF(VW_PREMIO_IV[[#This Row],[EQUIPE]]="Gerentes",VLOOKUP(VW_PREMIO_IV[[#This Row],[COBERTURA]],VALORES_IV_GER[],VW_PREMIO_IV[[#This Row],[Col Valor]],1),"")</f>
        <v/>
      </c>
      <c r="Z537" s="35" t="str">
        <f>IF(VW_PREMIO_IV[[#This Row],[EQUIPE]]="Especialidade (ESP)",VLOOKUP(VW_PREMIO_IV[[#This Row],[COBERTURA]],VALORES_IV_ESP[],VW_PREMIO_IV[[#This Row],[Col Valor]],1),"")</f>
        <v/>
      </c>
      <c r="AA537" s="35">
        <f>IF(VW_PREMIO_IV[[#This Row],[EQUIPE]]="Hospitalar (HSP)",VLOOKUP(VW_PREMIO_IV[[#This Row],[COBERTURA]],VALORES_IV_HSP[],VW_PREMIO_IV[[#This Row],[Col Valor]],1),"")</f>
        <v>129.7484</v>
      </c>
      <c r="AB537" s="35" t="str">
        <f>IF(VW_PREMIO_IV[[#This Row],[EQUIPE]]="Misto (EMH)",VLOOKUP(VW_PREMIO_IV[[#This Row],[COBERTURA]],VALORES_IV_EMH[],VW_PREMIO_IV[[#This Row],[Col Valor]],1),"")</f>
        <v/>
      </c>
      <c r="AC537" s="35">
        <f>VW_PREMIO_IV[[#This Row],[PREMIO]]-SUM(VW_PREMIO_IV[[#This Row],[Check Gerente]:[Check EMH]])</f>
        <v>1.5999999999962711E-3</v>
      </c>
    </row>
    <row r="538" spans="1:29" hidden="1" x14ac:dyDescent="0.25">
      <c r="A538" s="6" t="s">
        <v>401</v>
      </c>
      <c r="B538" s="6" t="s">
        <v>389</v>
      </c>
      <c r="C538" s="6" t="s">
        <v>21</v>
      </c>
      <c r="D538" s="6" t="s">
        <v>245</v>
      </c>
      <c r="E538" s="4">
        <v>20</v>
      </c>
      <c r="F538" s="6" t="s">
        <v>222</v>
      </c>
      <c r="G538" s="6" t="s">
        <v>499</v>
      </c>
      <c r="H538" s="4">
        <v>2021</v>
      </c>
      <c r="I538" s="4">
        <v>1</v>
      </c>
      <c r="J538" s="6" t="s">
        <v>493</v>
      </c>
      <c r="K538" s="4">
        <v>2</v>
      </c>
      <c r="L538" s="6" t="s">
        <v>500</v>
      </c>
      <c r="M538" s="6" t="s">
        <v>501</v>
      </c>
      <c r="N538" s="6" t="s">
        <v>496</v>
      </c>
      <c r="O538" s="4">
        <v>3</v>
      </c>
      <c r="P538" s="6" t="s">
        <v>497</v>
      </c>
      <c r="Q538" s="4">
        <v>8</v>
      </c>
      <c r="R538" s="6" t="s">
        <v>502</v>
      </c>
      <c r="S538" s="4" t="b">
        <v>0</v>
      </c>
      <c r="T538" s="60">
        <v>1</v>
      </c>
      <c r="U538" s="60">
        <v>1</v>
      </c>
      <c r="V538" s="38">
        <v>1</v>
      </c>
      <c r="W538" s="35">
        <v>188.04</v>
      </c>
      <c r="X538" s="42">
        <f>VLOOKUP(VW_PREMIO_IV[[#This Row],[TIPO]],$AL$5:$AM$16,2,0)</f>
        <v>13</v>
      </c>
      <c r="Y538" s="35" t="str">
        <f>IF(VW_PREMIO_IV[[#This Row],[EQUIPE]]="Gerentes",VLOOKUP(VW_PREMIO_IV[[#This Row],[COBERTURA]],VALORES_IV_GER[],VW_PREMIO_IV[[#This Row],[Col Valor]],1),"")</f>
        <v/>
      </c>
      <c r="Z538" s="35" t="str">
        <f>IF(VW_PREMIO_IV[[#This Row],[EQUIPE]]="Especialidade (ESP)",VLOOKUP(VW_PREMIO_IV[[#This Row],[COBERTURA]],VALORES_IV_ESP[],VW_PREMIO_IV[[#This Row],[Col Valor]],1),"")</f>
        <v/>
      </c>
      <c r="AA538" s="35">
        <f>IF(VW_PREMIO_IV[[#This Row],[EQUIPE]]="Hospitalar (HSP)",VLOOKUP(VW_PREMIO_IV[[#This Row],[COBERTURA]],VALORES_IV_HSP[],VW_PREMIO_IV[[#This Row],[Col Valor]],1),"")</f>
        <v>188.0412</v>
      </c>
      <c r="AB538" s="35" t="str">
        <f>IF(VW_PREMIO_IV[[#This Row],[EQUIPE]]="Misto (EMH)",VLOOKUP(VW_PREMIO_IV[[#This Row],[COBERTURA]],VALORES_IV_EMH[],VW_PREMIO_IV[[#This Row],[Col Valor]],1),"")</f>
        <v/>
      </c>
      <c r="AC538" s="35">
        <f>VW_PREMIO_IV[[#This Row],[PREMIO]]-SUM(VW_PREMIO_IV[[#This Row],[Check Gerente]:[Check EMH]])</f>
        <v>-1.2000000000114142E-3</v>
      </c>
    </row>
    <row r="539" spans="1:29" hidden="1" x14ac:dyDescent="0.25">
      <c r="A539" s="6" t="s">
        <v>401</v>
      </c>
      <c r="B539" s="6" t="s">
        <v>389</v>
      </c>
      <c r="C539" s="6" t="s">
        <v>21</v>
      </c>
      <c r="D539" s="6" t="s">
        <v>245</v>
      </c>
      <c r="E539" s="4">
        <v>20</v>
      </c>
      <c r="F539" s="6" t="s">
        <v>222</v>
      </c>
      <c r="G539" s="6" t="s">
        <v>503</v>
      </c>
      <c r="H539" s="4">
        <v>2021</v>
      </c>
      <c r="I539" s="4">
        <v>1</v>
      </c>
      <c r="J539" s="6" t="s">
        <v>493</v>
      </c>
      <c r="K539" s="4">
        <v>3</v>
      </c>
      <c r="L539" s="6" t="s">
        <v>504</v>
      </c>
      <c r="M539" s="6" t="s">
        <v>505</v>
      </c>
      <c r="N539" s="6" t="s">
        <v>496</v>
      </c>
      <c r="O539" s="4">
        <v>3</v>
      </c>
      <c r="P539" s="6" t="s">
        <v>497</v>
      </c>
      <c r="Q539" s="4">
        <v>9</v>
      </c>
      <c r="R539" s="6" t="s">
        <v>506</v>
      </c>
      <c r="S539" s="4" t="b">
        <v>0</v>
      </c>
      <c r="T539" s="60">
        <v>1</v>
      </c>
      <c r="U539" s="60">
        <v>1</v>
      </c>
      <c r="V539" s="38">
        <v>1</v>
      </c>
      <c r="W539" s="35">
        <v>188.04</v>
      </c>
      <c r="X539" s="42">
        <f>VLOOKUP(VW_PREMIO_IV[[#This Row],[TIPO]],$AL$5:$AM$16,2,0)</f>
        <v>13</v>
      </c>
      <c r="Y539" s="35" t="str">
        <f>IF(VW_PREMIO_IV[[#This Row],[EQUIPE]]="Gerentes",VLOOKUP(VW_PREMIO_IV[[#This Row],[COBERTURA]],VALORES_IV_GER[],VW_PREMIO_IV[[#This Row],[Col Valor]],1),"")</f>
        <v/>
      </c>
      <c r="Z539" s="35" t="str">
        <f>IF(VW_PREMIO_IV[[#This Row],[EQUIPE]]="Especialidade (ESP)",VLOOKUP(VW_PREMIO_IV[[#This Row],[COBERTURA]],VALORES_IV_ESP[],VW_PREMIO_IV[[#This Row],[Col Valor]],1),"")</f>
        <v/>
      </c>
      <c r="AA539" s="35">
        <f>IF(VW_PREMIO_IV[[#This Row],[EQUIPE]]="Hospitalar (HSP)",VLOOKUP(VW_PREMIO_IV[[#This Row],[COBERTURA]],VALORES_IV_HSP[],VW_PREMIO_IV[[#This Row],[Col Valor]],1),"")</f>
        <v>188.0412</v>
      </c>
      <c r="AB539" s="35" t="str">
        <f>IF(VW_PREMIO_IV[[#This Row],[EQUIPE]]="Misto (EMH)",VLOOKUP(VW_PREMIO_IV[[#This Row],[COBERTURA]],VALORES_IV_EMH[],VW_PREMIO_IV[[#This Row],[Col Valor]],1),"")</f>
        <v/>
      </c>
      <c r="AC539" s="35">
        <f>VW_PREMIO_IV[[#This Row],[PREMIO]]-SUM(VW_PREMIO_IV[[#This Row],[Check Gerente]:[Check EMH]])</f>
        <v>-1.2000000000114142E-3</v>
      </c>
    </row>
    <row r="540" spans="1:29" hidden="1" x14ac:dyDescent="0.25">
      <c r="A540" s="6" t="s">
        <v>401</v>
      </c>
      <c r="B540" s="6" t="s">
        <v>389</v>
      </c>
      <c r="C540" s="6" t="s">
        <v>32</v>
      </c>
      <c r="D540" s="6" t="s">
        <v>246</v>
      </c>
      <c r="E540" s="4">
        <v>10</v>
      </c>
      <c r="F540" s="6" t="s">
        <v>227</v>
      </c>
      <c r="G540" s="6" t="s">
        <v>492</v>
      </c>
      <c r="H540" s="4">
        <v>2021</v>
      </c>
      <c r="I540" s="4">
        <v>1</v>
      </c>
      <c r="J540" s="6" t="s">
        <v>493</v>
      </c>
      <c r="K540" s="4">
        <v>1</v>
      </c>
      <c r="L540" s="6" t="s">
        <v>494</v>
      </c>
      <c r="M540" s="6" t="s">
        <v>495</v>
      </c>
      <c r="N540" s="6" t="s">
        <v>496</v>
      </c>
      <c r="O540" s="4">
        <v>3</v>
      </c>
      <c r="P540" s="6" t="s">
        <v>497</v>
      </c>
      <c r="Q540" s="4">
        <v>7</v>
      </c>
      <c r="R540" s="6" t="s">
        <v>498</v>
      </c>
      <c r="S540" s="4" t="b">
        <v>0</v>
      </c>
      <c r="T540" s="60">
        <v>1</v>
      </c>
      <c r="U540" s="60">
        <v>0.92</v>
      </c>
      <c r="V540" s="38">
        <v>0.92</v>
      </c>
      <c r="W540" s="35">
        <v>129.75</v>
      </c>
      <c r="X540" s="42">
        <f>VLOOKUP(VW_PREMIO_IV[[#This Row],[TIPO]],$AL$5:$AM$16,2,0)</f>
        <v>13</v>
      </c>
      <c r="Y540" s="35" t="str">
        <f>IF(VW_PREMIO_IV[[#This Row],[EQUIPE]]="Gerentes",VLOOKUP(VW_PREMIO_IV[[#This Row],[COBERTURA]],VALORES_IV_GER[],VW_PREMIO_IV[[#This Row],[Col Valor]],1),"")</f>
        <v/>
      </c>
      <c r="Z540" s="35">
        <f>IF(VW_PREMIO_IV[[#This Row],[EQUIPE]]="Especialidade (ESP)",VLOOKUP(VW_PREMIO_IV[[#This Row],[COBERTURA]],VALORES_IV_ESP[],VW_PREMIO_IV[[#This Row],[Col Valor]],1),"")</f>
        <v>129.7484</v>
      </c>
      <c r="AA540" s="35" t="str">
        <f>IF(VW_PREMIO_IV[[#This Row],[EQUIPE]]="Hospitalar (HSP)",VLOOKUP(VW_PREMIO_IV[[#This Row],[COBERTURA]],VALORES_IV_HSP[],VW_PREMIO_IV[[#This Row],[Col Valor]],1),"")</f>
        <v/>
      </c>
      <c r="AB540" s="35" t="str">
        <f>IF(VW_PREMIO_IV[[#This Row],[EQUIPE]]="Misto (EMH)",VLOOKUP(VW_PREMIO_IV[[#This Row],[COBERTURA]],VALORES_IV_EMH[],VW_PREMIO_IV[[#This Row],[Col Valor]],1),"")</f>
        <v/>
      </c>
      <c r="AC540" s="35">
        <f>VW_PREMIO_IV[[#This Row],[PREMIO]]-SUM(VW_PREMIO_IV[[#This Row],[Check Gerente]:[Check EMH]])</f>
        <v>1.5999999999962711E-3</v>
      </c>
    </row>
    <row r="541" spans="1:29" hidden="1" x14ac:dyDescent="0.25">
      <c r="A541" s="6" t="s">
        <v>401</v>
      </c>
      <c r="B541" s="6" t="s">
        <v>389</v>
      </c>
      <c r="C541" s="6" t="s">
        <v>32</v>
      </c>
      <c r="D541" s="6" t="s">
        <v>246</v>
      </c>
      <c r="E541" s="4">
        <v>10</v>
      </c>
      <c r="F541" s="6" t="s">
        <v>227</v>
      </c>
      <c r="G541" s="6" t="s">
        <v>499</v>
      </c>
      <c r="H541" s="4">
        <v>2021</v>
      </c>
      <c r="I541" s="4">
        <v>1</v>
      </c>
      <c r="J541" s="6" t="s">
        <v>493</v>
      </c>
      <c r="K541" s="4">
        <v>2</v>
      </c>
      <c r="L541" s="6" t="s">
        <v>500</v>
      </c>
      <c r="M541" s="6" t="s">
        <v>501</v>
      </c>
      <c r="N541" s="6" t="s">
        <v>496</v>
      </c>
      <c r="O541" s="4">
        <v>3</v>
      </c>
      <c r="P541" s="6" t="s">
        <v>497</v>
      </c>
      <c r="Q541" s="4">
        <v>8</v>
      </c>
      <c r="R541" s="6" t="s">
        <v>502</v>
      </c>
      <c r="S541" s="4" t="b">
        <v>0</v>
      </c>
      <c r="T541" s="60">
        <v>1</v>
      </c>
      <c r="U541" s="60">
        <v>1</v>
      </c>
      <c r="V541" s="38">
        <v>1</v>
      </c>
      <c r="W541" s="35">
        <v>188.04</v>
      </c>
      <c r="X541" s="42">
        <f>VLOOKUP(VW_PREMIO_IV[[#This Row],[TIPO]],$AL$5:$AM$16,2,0)</f>
        <v>13</v>
      </c>
      <c r="Y541" s="35" t="str">
        <f>IF(VW_PREMIO_IV[[#This Row],[EQUIPE]]="Gerentes",VLOOKUP(VW_PREMIO_IV[[#This Row],[COBERTURA]],VALORES_IV_GER[],VW_PREMIO_IV[[#This Row],[Col Valor]],1),"")</f>
        <v/>
      </c>
      <c r="Z541" s="35">
        <f>IF(VW_PREMIO_IV[[#This Row],[EQUIPE]]="Especialidade (ESP)",VLOOKUP(VW_PREMIO_IV[[#This Row],[COBERTURA]],VALORES_IV_ESP[],VW_PREMIO_IV[[#This Row],[Col Valor]],1),"")</f>
        <v>188.0412</v>
      </c>
      <c r="AA541" s="35" t="str">
        <f>IF(VW_PREMIO_IV[[#This Row],[EQUIPE]]="Hospitalar (HSP)",VLOOKUP(VW_PREMIO_IV[[#This Row],[COBERTURA]],VALORES_IV_HSP[],VW_PREMIO_IV[[#This Row],[Col Valor]],1),"")</f>
        <v/>
      </c>
      <c r="AB541" s="35" t="str">
        <f>IF(VW_PREMIO_IV[[#This Row],[EQUIPE]]="Misto (EMH)",VLOOKUP(VW_PREMIO_IV[[#This Row],[COBERTURA]],VALORES_IV_EMH[],VW_PREMIO_IV[[#This Row],[Col Valor]],1),"")</f>
        <v/>
      </c>
      <c r="AC541" s="35">
        <f>VW_PREMIO_IV[[#This Row],[PREMIO]]-SUM(VW_PREMIO_IV[[#This Row],[Check Gerente]:[Check EMH]])</f>
        <v>-1.2000000000114142E-3</v>
      </c>
    </row>
    <row r="542" spans="1:29" hidden="1" x14ac:dyDescent="0.25">
      <c r="A542" s="6" t="s">
        <v>401</v>
      </c>
      <c r="B542" s="6" t="s">
        <v>389</v>
      </c>
      <c r="C542" s="6" t="s">
        <v>32</v>
      </c>
      <c r="D542" s="6" t="s">
        <v>246</v>
      </c>
      <c r="E542" s="4">
        <v>10</v>
      </c>
      <c r="F542" s="6" t="s">
        <v>227</v>
      </c>
      <c r="G542" s="6" t="s">
        <v>503</v>
      </c>
      <c r="H542" s="4">
        <v>2021</v>
      </c>
      <c r="I542" s="4">
        <v>1</v>
      </c>
      <c r="J542" s="6" t="s">
        <v>493</v>
      </c>
      <c r="K542" s="4">
        <v>3</v>
      </c>
      <c r="L542" s="6" t="s">
        <v>504</v>
      </c>
      <c r="M542" s="6" t="s">
        <v>505</v>
      </c>
      <c r="N542" s="6" t="s">
        <v>496</v>
      </c>
      <c r="O542" s="4">
        <v>3</v>
      </c>
      <c r="P542" s="6" t="s">
        <v>497</v>
      </c>
      <c r="Q542" s="4">
        <v>9</v>
      </c>
      <c r="R542" s="6" t="s">
        <v>506</v>
      </c>
      <c r="S542" s="4" t="b">
        <v>0</v>
      </c>
      <c r="T542" s="60">
        <v>1</v>
      </c>
      <c r="U542" s="60">
        <v>1</v>
      </c>
      <c r="V542" s="38">
        <v>1</v>
      </c>
      <c r="W542" s="35">
        <v>188.04</v>
      </c>
      <c r="X542" s="42">
        <f>VLOOKUP(VW_PREMIO_IV[[#This Row],[TIPO]],$AL$5:$AM$16,2,0)</f>
        <v>13</v>
      </c>
      <c r="Y542" s="35" t="str">
        <f>IF(VW_PREMIO_IV[[#This Row],[EQUIPE]]="Gerentes",VLOOKUP(VW_PREMIO_IV[[#This Row],[COBERTURA]],VALORES_IV_GER[],VW_PREMIO_IV[[#This Row],[Col Valor]],1),"")</f>
        <v/>
      </c>
      <c r="Z542" s="35">
        <f>IF(VW_PREMIO_IV[[#This Row],[EQUIPE]]="Especialidade (ESP)",VLOOKUP(VW_PREMIO_IV[[#This Row],[COBERTURA]],VALORES_IV_ESP[],VW_PREMIO_IV[[#This Row],[Col Valor]],1),"")</f>
        <v>188.0412</v>
      </c>
      <c r="AA542" s="35" t="str">
        <f>IF(VW_PREMIO_IV[[#This Row],[EQUIPE]]="Hospitalar (HSP)",VLOOKUP(VW_PREMIO_IV[[#This Row],[COBERTURA]],VALORES_IV_HSP[],VW_PREMIO_IV[[#This Row],[Col Valor]],1),"")</f>
        <v/>
      </c>
      <c r="AB542" s="35" t="str">
        <f>IF(VW_PREMIO_IV[[#This Row],[EQUIPE]]="Misto (EMH)",VLOOKUP(VW_PREMIO_IV[[#This Row],[COBERTURA]],VALORES_IV_EMH[],VW_PREMIO_IV[[#This Row],[Col Valor]],1),"")</f>
        <v/>
      </c>
      <c r="AC542" s="35">
        <f>VW_PREMIO_IV[[#This Row],[PREMIO]]-SUM(VW_PREMIO_IV[[#This Row],[Check Gerente]:[Check EMH]])</f>
        <v>-1.2000000000114142E-3</v>
      </c>
    </row>
    <row r="543" spans="1:29" hidden="1" x14ac:dyDescent="0.25">
      <c r="A543" s="6" t="s">
        <v>401</v>
      </c>
      <c r="B543" s="6" t="s">
        <v>389</v>
      </c>
      <c r="C543" s="6" t="s">
        <v>22</v>
      </c>
      <c r="D543" s="6" t="s">
        <v>281</v>
      </c>
      <c r="E543" s="4">
        <v>20</v>
      </c>
      <c r="F543" s="6" t="s">
        <v>222</v>
      </c>
      <c r="G543" s="6" t="s">
        <v>492</v>
      </c>
      <c r="H543" s="4">
        <v>2021</v>
      </c>
      <c r="I543" s="4">
        <v>1</v>
      </c>
      <c r="J543" s="6" t="s">
        <v>493</v>
      </c>
      <c r="K543" s="4">
        <v>1</v>
      </c>
      <c r="L543" s="6" t="s">
        <v>494</v>
      </c>
      <c r="M543" s="6" t="s">
        <v>495</v>
      </c>
      <c r="N543" s="6" t="s">
        <v>496</v>
      </c>
      <c r="O543" s="4">
        <v>3</v>
      </c>
      <c r="P543" s="6" t="s">
        <v>497</v>
      </c>
      <c r="Q543" s="4">
        <v>7</v>
      </c>
      <c r="R543" s="6" t="s">
        <v>498</v>
      </c>
      <c r="S543" s="4" t="b">
        <v>0</v>
      </c>
      <c r="T543" s="60">
        <v>1</v>
      </c>
      <c r="U543" s="60">
        <v>0.95</v>
      </c>
      <c r="V543" s="38">
        <v>0.95</v>
      </c>
      <c r="W543" s="35">
        <v>133.97999999999999</v>
      </c>
      <c r="X543" s="42">
        <f>VLOOKUP(VW_PREMIO_IV[[#This Row],[TIPO]],$AL$5:$AM$16,2,0)</f>
        <v>13</v>
      </c>
      <c r="Y543" s="35" t="str">
        <f>IF(VW_PREMIO_IV[[#This Row],[EQUIPE]]="Gerentes",VLOOKUP(VW_PREMIO_IV[[#This Row],[COBERTURA]],VALORES_IV_GER[],VW_PREMIO_IV[[#This Row],[Col Valor]],1),"")</f>
        <v/>
      </c>
      <c r="Z543" s="35" t="str">
        <f>IF(VW_PREMIO_IV[[#This Row],[EQUIPE]]="Especialidade (ESP)",VLOOKUP(VW_PREMIO_IV[[#This Row],[COBERTURA]],VALORES_IV_ESP[],VW_PREMIO_IV[[#This Row],[Col Valor]],1),"")</f>
        <v/>
      </c>
      <c r="AA543" s="35">
        <f>IF(VW_PREMIO_IV[[#This Row],[EQUIPE]]="Hospitalar (HSP)",VLOOKUP(VW_PREMIO_IV[[#This Row],[COBERTURA]],VALORES_IV_HSP[],VW_PREMIO_IV[[#This Row],[Col Valor]],1),"")</f>
        <v>133.97929999999999</v>
      </c>
      <c r="AB543" s="35" t="str">
        <f>IF(VW_PREMIO_IV[[#This Row],[EQUIPE]]="Misto (EMH)",VLOOKUP(VW_PREMIO_IV[[#This Row],[COBERTURA]],VALORES_IV_EMH[],VW_PREMIO_IV[[#This Row],[Col Valor]],1),"")</f>
        <v/>
      </c>
      <c r="AC543" s="35">
        <f>VW_PREMIO_IV[[#This Row],[PREMIO]]-SUM(VW_PREMIO_IV[[#This Row],[Check Gerente]:[Check EMH]])</f>
        <v>6.9999999999481588E-4</v>
      </c>
    </row>
    <row r="544" spans="1:29" hidden="1" x14ac:dyDescent="0.25">
      <c r="A544" s="6" t="s">
        <v>401</v>
      </c>
      <c r="B544" s="6" t="s">
        <v>389</v>
      </c>
      <c r="C544" s="6" t="s">
        <v>22</v>
      </c>
      <c r="D544" s="6" t="s">
        <v>281</v>
      </c>
      <c r="E544" s="4">
        <v>20</v>
      </c>
      <c r="F544" s="6" t="s">
        <v>222</v>
      </c>
      <c r="G544" s="6" t="s">
        <v>499</v>
      </c>
      <c r="H544" s="4">
        <v>2021</v>
      </c>
      <c r="I544" s="4">
        <v>1</v>
      </c>
      <c r="J544" s="6" t="s">
        <v>493</v>
      </c>
      <c r="K544" s="4">
        <v>2</v>
      </c>
      <c r="L544" s="6" t="s">
        <v>500</v>
      </c>
      <c r="M544" s="6" t="s">
        <v>501</v>
      </c>
      <c r="N544" s="6" t="s">
        <v>496</v>
      </c>
      <c r="O544" s="4">
        <v>3</v>
      </c>
      <c r="P544" s="6" t="s">
        <v>497</v>
      </c>
      <c r="Q544" s="4">
        <v>8</v>
      </c>
      <c r="R544" s="6" t="s">
        <v>502</v>
      </c>
      <c r="S544" s="4" t="b">
        <v>0</v>
      </c>
      <c r="T544" s="60">
        <v>1</v>
      </c>
      <c r="U544" s="60">
        <v>0.95</v>
      </c>
      <c r="V544" s="38">
        <v>0.95</v>
      </c>
      <c r="W544" s="35">
        <v>133.97999999999999</v>
      </c>
      <c r="X544" s="42">
        <f>VLOOKUP(VW_PREMIO_IV[[#This Row],[TIPO]],$AL$5:$AM$16,2,0)</f>
        <v>13</v>
      </c>
      <c r="Y544" s="35" t="str">
        <f>IF(VW_PREMIO_IV[[#This Row],[EQUIPE]]="Gerentes",VLOOKUP(VW_PREMIO_IV[[#This Row],[COBERTURA]],VALORES_IV_GER[],VW_PREMIO_IV[[#This Row],[Col Valor]],1),"")</f>
        <v/>
      </c>
      <c r="Z544" s="35" t="str">
        <f>IF(VW_PREMIO_IV[[#This Row],[EQUIPE]]="Especialidade (ESP)",VLOOKUP(VW_PREMIO_IV[[#This Row],[COBERTURA]],VALORES_IV_ESP[],VW_PREMIO_IV[[#This Row],[Col Valor]],1),"")</f>
        <v/>
      </c>
      <c r="AA544" s="35">
        <f>IF(VW_PREMIO_IV[[#This Row],[EQUIPE]]="Hospitalar (HSP)",VLOOKUP(VW_PREMIO_IV[[#This Row],[COBERTURA]],VALORES_IV_HSP[],VW_PREMIO_IV[[#This Row],[Col Valor]],1),"")</f>
        <v>133.97929999999999</v>
      </c>
      <c r="AB544" s="35" t="str">
        <f>IF(VW_PREMIO_IV[[#This Row],[EQUIPE]]="Misto (EMH)",VLOOKUP(VW_PREMIO_IV[[#This Row],[COBERTURA]],VALORES_IV_EMH[],VW_PREMIO_IV[[#This Row],[Col Valor]],1),"")</f>
        <v/>
      </c>
      <c r="AC544" s="35">
        <f>VW_PREMIO_IV[[#This Row],[PREMIO]]-SUM(VW_PREMIO_IV[[#This Row],[Check Gerente]:[Check EMH]])</f>
        <v>6.9999999999481588E-4</v>
      </c>
    </row>
    <row r="545" spans="1:29" hidden="1" x14ac:dyDescent="0.25">
      <c r="A545" s="6" t="s">
        <v>401</v>
      </c>
      <c r="B545" s="6" t="s">
        <v>389</v>
      </c>
      <c r="C545" s="6" t="s">
        <v>22</v>
      </c>
      <c r="D545" s="6" t="s">
        <v>281</v>
      </c>
      <c r="E545" s="4">
        <v>20</v>
      </c>
      <c r="F545" s="6" t="s">
        <v>222</v>
      </c>
      <c r="G545" s="6" t="s">
        <v>503</v>
      </c>
      <c r="H545" s="4">
        <v>2021</v>
      </c>
      <c r="I545" s="4">
        <v>1</v>
      </c>
      <c r="J545" s="6" t="s">
        <v>493</v>
      </c>
      <c r="K545" s="4">
        <v>3</v>
      </c>
      <c r="L545" s="6" t="s">
        <v>504</v>
      </c>
      <c r="M545" s="6" t="s">
        <v>505</v>
      </c>
      <c r="N545" s="6" t="s">
        <v>496</v>
      </c>
      <c r="O545" s="4">
        <v>3</v>
      </c>
      <c r="P545" s="6" t="s">
        <v>497</v>
      </c>
      <c r="Q545" s="4">
        <v>9</v>
      </c>
      <c r="R545" s="6" t="s">
        <v>506</v>
      </c>
      <c r="S545" s="4" t="b">
        <v>0</v>
      </c>
      <c r="T545" s="60">
        <v>1</v>
      </c>
      <c r="U545" s="60">
        <v>1</v>
      </c>
      <c r="V545" s="38">
        <v>1</v>
      </c>
      <c r="W545" s="35">
        <v>188.04</v>
      </c>
      <c r="X545" s="42">
        <f>VLOOKUP(VW_PREMIO_IV[[#This Row],[TIPO]],$AL$5:$AM$16,2,0)</f>
        <v>13</v>
      </c>
      <c r="Y545" s="35" t="str">
        <f>IF(VW_PREMIO_IV[[#This Row],[EQUIPE]]="Gerentes",VLOOKUP(VW_PREMIO_IV[[#This Row],[COBERTURA]],VALORES_IV_GER[],VW_PREMIO_IV[[#This Row],[Col Valor]],1),"")</f>
        <v/>
      </c>
      <c r="Z545" s="35" t="str">
        <f>IF(VW_PREMIO_IV[[#This Row],[EQUIPE]]="Especialidade (ESP)",VLOOKUP(VW_PREMIO_IV[[#This Row],[COBERTURA]],VALORES_IV_ESP[],VW_PREMIO_IV[[#This Row],[Col Valor]],1),"")</f>
        <v/>
      </c>
      <c r="AA545" s="35">
        <f>IF(VW_PREMIO_IV[[#This Row],[EQUIPE]]="Hospitalar (HSP)",VLOOKUP(VW_PREMIO_IV[[#This Row],[COBERTURA]],VALORES_IV_HSP[],VW_PREMIO_IV[[#This Row],[Col Valor]],1),"")</f>
        <v>188.0412</v>
      </c>
      <c r="AB545" s="35" t="str">
        <f>IF(VW_PREMIO_IV[[#This Row],[EQUIPE]]="Misto (EMH)",VLOOKUP(VW_PREMIO_IV[[#This Row],[COBERTURA]],VALORES_IV_EMH[],VW_PREMIO_IV[[#This Row],[Col Valor]],1),"")</f>
        <v/>
      </c>
      <c r="AC545" s="35">
        <f>VW_PREMIO_IV[[#This Row],[PREMIO]]-SUM(VW_PREMIO_IV[[#This Row],[Check Gerente]:[Check EMH]])</f>
        <v>-1.2000000000114142E-3</v>
      </c>
    </row>
    <row r="546" spans="1:29" hidden="1" x14ac:dyDescent="0.25">
      <c r="A546" s="6" t="s">
        <v>401</v>
      </c>
      <c r="B546" s="6" t="s">
        <v>389</v>
      </c>
      <c r="C546" s="6" t="s">
        <v>23</v>
      </c>
      <c r="D546" s="6" t="s">
        <v>285</v>
      </c>
      <c r="E546" s="4">
        <v>20</v>
      </c>
      <c r="F546" s="6" t="s">
        <v>222</v>
      </c>
      <c r="G546" s="6" t="s">
        <v>492</v>
      </c>
      <c r="H546" s="4">
        <v>2021</v>
      </c>
      <c r="I546" s="4">
        <v>1</v>
      </c>
      <c r="J546" s="6" t="s">
        <v>493</v>
      </c>
      <c r="K546" s="4">
        <v>1</v>
      </c>
      <c r="L546" s="6" t="s">
        <v>494</v>
      </c>
      <c r="M546" s="6" t="s">
        <v>495</v>
      </c>
      <c r="N546" s="6" t="s">
        <v>496</v>
      </c>
      <c r="O546" s="4">
        <v>3</v>
      </c>
      <c r="P546" s="6" t="s">
        <v>497</v>
      </c>
      <c r="Q546" s="4">
        <v>7</v>
      </c>
      <c r="R546" s="6" t="s">
        <v>498</v>
      </c>
      <c r="S546" s="4" t="b">
        <v>0</v>
      </c>
      <c r="T546" s="60">
        <v>1</v>
      </c>
      <c r="U546" s="60">
        <v>0.87</v>
      </c>
      <c r="V546" s="38">
        <v>0.87</v>
      </c>
      <c r="W546" s="35">
        <v>81.8</v>
      </c>
      <c r="X546" s="42">
        <f>VLOOKUP(VW_PREMIO_IV[[#This Row],[TIPO]],$AL$5:$AM$16,2,0)</f>
        <v>13</v>
      </c>
      <c r="Y546" s="35" t="str">
        <f>IF(VW_PREMIO_IV[[#This Row],[EQUIPE]]="Gerentes",VLOOKUP(VW_PREMIO_IV[[#This Row],[COBERTURA]],VALORES_IV_GER[],VW_PREMIO_IV[[#This Row],[Col Valor]],1),"")</f>
        <v/>
      </c>
      <c r="Z546" s="35" t="str">
        <f>IF(VW_PREMIO_IV[[#This Row],[EQUIPE]]="Especialidade (ESP)",VLOOKUP(VW_PREMIO_IV[[#This Row],[COBERTURA]],VALORES_IV_ESP[],VW_PREMIO_IV[[#This Row],[Col Valor]],1),"")</f>
        <v/>
      </c>
      <c r="AA546" s="35">
        <f>IF(VW_PREMIO_IV[[#This Row],[EQUIPE]]="Hospitalar (HSP)",VLOOKUP(VW_PREMIO_IV[[#This Row],[COBERTURA]],VALORES_IV_HSP[],VW_PREMIO_IV[[#This Row],[Col Valor]],1),"")</f>
        <v>81.797899999999998</v>
      </c>
      <c r="AB546" s="35" t="str">
        <f>IF(VW_PREMIO_IV[[#This Row],[EQUIPE]]="Misto (EMH)",VLOOKUP(VW_PREMIO_IV[[#This Row],[COBERTURA]],VALORES_IV_EMH[],VW_PREMIO_IV[[#This Row],[Col Valor]],1),"")</f>
        <v/>
      </c>
      <c r="AC546" s="35">
        <f>VW_PREMIO_IV[[#This Row],[PREMIO]]-SUM(VW_PREMIO_IV[[#This Row],[Check Gerente]:[Check EMH]])</f>
        <v>2.0999999999986585E-3</v>
      </c>
    </row>
    <row r="547" spans="1:29" hidden="1" x14ac:dyDescent="0.25">
      <c r="A547" s="6" t="s">
        <v>401</v>
      </c>
      <c r="B547" s="6" t="s">
        <v>389</v>
      </c>
      <c r="C547" s="6" t="s">
        <v>23</v>
      </c>
      <c r="D547" s="6" t="s">
        <v>285</v>
      </c>
      <c r="E547" s="4">
        <v>20</v>
      </c>
      <c r="F547" s="6" t="s">
        <v>222</v>
      </c>
      <c r="G547" s="6" t="s">
        <v>499</v>
      </c>
      <c r="H547" s="4">
        <v>2021</v>
      </c>
      <c r="I547" s="4">
        <v>1</v>
      </c>
      <c r="J547" s="6" t="s">
        <v>493</v>
      </c>
      <c r="K547" s="4">
        <v>2</v>
      </c>
      <c r="L547" s="6" t="s">
        <v>500</v>
      </c>
      <c r="M547" s="6" t="s">
        <v>501</v>
      </c>
      <c r="N547" s="6" t="s">
        <v>496</v>
      </c>
      <c r="O547" s="4">
        <v>3</v>
      </c>
      <c r="P547" s="6" t="s">
        <v>497</v>
      </c>
      <c r="Q547" s="4">
        <v>8</v>
      </c>
      <c r="R547" s="6" t="s">
        <v>502</v>
      </c>
      <c r="S547" s="4" t="b">
        <v>0</v>
      </c>
      <c r="T547" s="60">
        <v>1</v>
      </c>
      <c r="U547" s="60">
        <v>1</v>
      </c>
      <c r="V547" s="38">
        <v>1</v>
      </c>
      <c r="W547" s="35">
        <v>188.04</v>
      </c>
      <c r="X547" s="42">
        <f>VLOOKUP(VW_PREMIO_IV[[#This Row],[TIPO]],$AL$5:$AM$16,2,0)</f>
        <v>13</v>
      </c>
      <c r="Y547" s="35" t="str">
        <f>IF(VW_PREMIO_IV[[#This Row],[EQUIPE]]="Gerentes",VLOOKUP(VW_PREMIO_IV[[#This Row],[COBERTURA]],VALORES_IV_GER[],VW_PREMIO_IV[[#This Row],[Col Valor]],1),"")</f>
        <v/>
      </c>
      <c r="Z547" s="35" t="str">
        <f>IF(VW_PREMIO_IV[[#This Row],[EQUIPE]]="Especialidade (ESP)",VLOOKUP(VW_PREMIO_IV[[#This Row],[COBERTURA]],VALORES_IV_ESP[],VW_PREMIO_IV[[#This Row],[Col Valor]],1),"")</f>
        <v/>
      </c>
      <c r="AA547" s="35">
        <f>IF(VW_PREMIO_IV[[#This Row],[EQUIPE]]="Hospitalar (HSP)",VLOOKUP(VW_PREMIO_IV[[#This Row],[COBERTURA]],VALORES_IV_HSP[],VW_PREMIO_IV[[#This Row],[Col Valor]],1),"")</f>
        <v>188.0412</v>
      </c>
      <c r="AB547" s="35" t="str">
        <f>IF(VW_PREMIO_IV[[#This Row],[EQUIPE]]="Misto (EMH)",VLOOKUP(VW_PREMIO_IV[[#This Row],[COBERTURA]],VALORES_IV_EMH[],VW_PREMIO_IV[[#This Row],[Col Valor]],1),"")</f>
        <v/>
      </c>
      <c r="AC547" s="35">
        <f>VW_PREMIO_IV[[#This Row],[PREMIO]]-SUM(VW_PREMIO_IV[[#This Row],[Check Gerente]:[Check EMH]])</f>
        <v>-1.2000000000114142E-3</v>
      </c>
    </row>
    <row r="548" spans="1:29" hidden="1" x14ac:dyDescent="0.25">
      <c r="A548" s="6" t="s">
        <v>401</v>
      </c>
      <c r="B548" s="6" t="s">
        <v>389</v>
      </c>
      <c r="C548" s="6" t="s">
        <v>23</v>
      </c>
      <c r="D548" s="6" t="s">
        <v>285</v>
      </c>
      <c r="E548" s="4">
        <v>20</v>
      </c>
      <c r="F548" s="6" t="s">
        <v>222</v>
      </c>
      <c r="G548" s="6" t="s">
        <v>503</v>
      </c>
      <c r="H548" s="4">
        <v>2021</v>
      </c>
      <c r="I548" s="4">
        <v>1</v>
      </c>
      <c r="J548" s="6" t="s">
        <v>493</v>
      </c>
      <c r="K548" s="4">
        <v>3</v>
      </c>
      <c r="L548" s="6" t="s">
        <v>504</v>
      </c>
      <c r="M548" s="6" t="s">
        <v>505</v>
      </c>
      <c r="N548" s="6" t="s">
        <v>496</v>
      </c>
      <c r="O548" s="4">
        <v>3</v>
      </c>
      <c r="P548" s="6" t="s">
        <v>497</v>
      </c>
      <c r="Q548" s="4">
        <v>9</v>
      </c>
      <c r="R548" s="6" t="s">
        <v>506</v>
      </c>
      <c r="S548" s="4" t="b">
        <v>0</v>
      </c>
      <c r="T548" s="60">
        <v>1</v>
      </c>
      <c r="U548" s="60">
        <v>1</v>
      </c>
      <c r="V548" s="38">
        <v>1</v>
      </c>
      <c r="W548" s="35">
        <v>188.04</v>
      </c>
      <c r="X548" s="42">
        <f>VLOOKUP(VW_PREMIO_IV[[#This Row],[TIPO]],$AL$5:$AM$16,2,0)</f>
        <v>13</v>
      </c>
      <c r="Y548" s="35" t="str">
        <f>IF(VW_PREMIO_IV[[#This Row],[EQUIPE]]="Gerentes",VLOOKUP(VW_PREMIO_IV[[#This Row],[COBERTURA]],VALORES_IV_GER[],VW_PREMIO_IV[[#This Row],[Col Valor]],1),"")</f>
        <v/>
      </c>
      <c r="Z548" s="35" t="str">
        <f>IF(VW_PREMIO_IV[[#This Row],[EQUIPE]]="Especialidade (ESP)",VLOOKUP(VW_PREMIO_IV[[#This Row],[COBERTURA]],VALORES_IV_ESP[],VW_PREMIO_IV[[#This Row],[Col Valor]],1),"")</f>
        <v/>
      </c>
      <c r="AA548" s="35">
        <f>IF(VW_PREMIO_IV[[#This Row],[EQUIPE]]="Hospitalar (HSP)",VLOOKUP(VW_PREMIO_IV[[#This Row],[COBERTURA]],VALORES_IV_HSP[],VW_PREMIO_IV[[#This Row],[Col Valor]],1),"")</f>
        <v>188.0412</v>
      </c>
      <c r="AB548" s="35" t="str">
        <f>IF(VW_PREMIO_IV[[#This Row],[EQUIPE]]="Misto (EMH)",VLOOKUP(VW_PREMIO_IV[[#This Row],[COBERTURA]],VALORES_IV_EMH[],VW_PREMIO_IV[[#This Row],[Col Valor]],1),"")</f>
        <v/>
      </c>
      <c r="AC548" s="35">
        <f>VW_PREMIO_IV[[#This Row],[PREMIO]]-SUM(VW_PREMIO_IV[[#This Row],[Check Gerente]:[Check EMH]])</f>
        <v>-1.2000000000114142E-3</v>
      </c>
    </row>
    <row r="549" spans="1:29" hidden="1" x14ac:dyDescent="0.25">
      <c r="A549" s="6" t="s">
        <v>401</v>
      </c>
      <c r="B549" s="6" t="s">
        <v>389</v>
      </c>
      <c r="C549" s="6" t="s">
        <v>33</v>
      </c>
      <c r="D549" s="6" t="s">
        <v>321</v>
      </c>
      <c r="E549" s="4">
        <v>10</v>
      </c>
      <c r="F549" s="6" t="s">
        <v>227</v>
      </c>
      <c r="G549" s="6" t="s">
        <v>492</v>
      </c>
      <c r="H549" s="4">
        <v>2021</v>
      </c>
      <c r="I549" s="4">
        <v>1</v>
      </c>
      <c r="J549" s="6" t="s">
        <v>493</v>
      </c>
      <c r="K549" s="4">
        <v>1</v>
      </c>
      <c r="L549" s="6" t="s">
        <v>494</v>
      </c>
      <c r="M549" s="6" t="s">
        <v>495</v>
      </c>
      <c r="N549" s="6" t="s">
        <v>496</v>
      </c>
      <c r="O549" s="4">
        <v>3</v>
      </c>
      <c r="P549" s="6" t="s">
        <v>497</v>
      </c>
      <c r="Q549" s="4">
        <v>7</v>
      </c>
      <c r="R549" s="6" t="s">
        <v>498</v>
      </c>
      <c r="S549" s="4" t="b">
        <v>0</v>
      </c>
      <c r="T549" s="60">
        <v>1</v>
      </c>
      <c r="U549" s="60">
        <v>1</v>
      </c>
      <c r="V549" s="38">
        <v>1</v>
      </c>
      <c r="W549" s="35">
        <v>188.04</v>
      </c>
      <c r="X549" s="42">
        <f>VLOOKUP(VW_PREMIO_IV[[#This Row],[TIPO]],$AL$5:$AM$16,2,0)</f>
        <v>13</v>
      </c>
      <c r="Y549" s="35" t="str">
        <f>IF(VW_PREMIO_IV[[#This Row],[EQUIPE]]="Gerentes",VLOOKUP(VW_PREMIO_IV[[#This Row],[COBERTURA]],VALORES_IV_GER[],VW_PREMIO_IV[[#This Row],[Col Valor]],1),"")</f>
        <v/>
      </c>
      <c r="Z549" s="35">
        <f>IF(VW_PREMIO_IV[[#This Row],[EQUIPE]]="Especialidade (ESP)",VLOOKUP(VW_PREMIO_IV[[#This Row],[COBERTURA]],VALORES_IV_ESP[],VW_PREMIO_IV[[#This Row],[Col Valor]],1),"")</f>
        <v>188.0412</v>
      </c>
      <c r="AA549" s="35" t="str">
        <f>IF(VW_PREMIO_IV[[#This Row],[EQUIPE]]="Hospitalar (HSP)",VLOOKUP(VW_PREMIO_IV[[#This Row],[COBERTURA]],VALORES_IV_HSP[],VW_PREMIO_IV[[#This Row],[Col Valor]],1),"")</f>
        <v/>
      </c>
      <c r="AB549" s="35" t="str">
        <f>IF(VW_PREMIO_IV[[#This Row],[EQUIPE]]="Misto (EMH)",VLOOKUP(VW_PREMIO_IV[[#This Row],[COBERTURA]],VALORES_IV_EMH[],VW_PREMIO_IV[[#This Row],[Col Valor]],1),"")</f>
        <v/>
      </c>
      <c r="AC549" s="35">
        <f>VW_PREMIO_IV[[#This Row],[PREMIO]]-SUM(VW_PREMIO_IV[[#This Row],[Check Gerente]:[Check EMH]])</f>
        <v>-1.2000000000114142E-3</v>
      </c>
    </row>
    <row r="550" spans="1:29" hidden="1" x14ac:dyDescent="0.25">
      <c r="A550" s="6" t="s">
        <v>401</v>
      </c>
      <c r="B550" s="6" t="s">
        <v>389</v>
      </c>
      <c r="C550" s="6" t="s">
        <v>33</v>
      </c>
      <c r="D550" s="6" t="s">
        <v>321</v>
      </c>
      <c r="E550" s="4">
        <v>10</v>
      </c>
      <c r="F550" s="6" t="s">
        <v>227</v>
      </c>
      <c r="G550" s="6" t="s">
        <v>499</v>
      </c>
      <c r="H550" s="4">
        <v>2021</v>
      </c>
      <c r="I550" s="4">
        <v>1</v>
      </c>
      <c r="J550" s="6" t="s">
        <v>493</v>
      </c>
      <c r="K550" s="4">
        <v>2</v>
      </c>
      <c r="L550" s="6" t="s">
        <v>500</v>
      </c>
      <c r="M550" s="6" t="s">
        <v>501</v>
      </c>
      <c r="N550" s="6" t="s">
        <v>496</v>
      </c>
      <c r="O550" s="4">
        <v>3</v>
      </c>
      <c r="P550" s="6" t="s">
        <v>497</v>
      </c>
      <c r="Q550" s="4">
        <v>8</v>
      </c>
      <c r="R550" s="6" t="s">
        <v>502</v>
      </c>
      <c r="S550" s="4" t="b">
        <v>0</v>
      </c>
      <c r="T550" s="60">
        <v>1</v>
      </c>
      <c r="U550" s="60">
        <v>0.95</v>
      </c>
      <c r="V550" s="38">
        <v>0.95</v>
      </c>
      <c r="W550" s="35">
        <v>133.97999999999999</v>
      </c>
      <c r="X550" s="42">
        <f>VLOOKUP(VW_PREMIO_IV[[#This Row],[TIPO]],$AL$5:$AM$16,2,0)</f>
        <v>13</v>
      </c>
      <c r="Y550" s="35" t="str">
        <f>IF(VW_PREMIO_IV[[#This Row],[EQUIPE]]="Gerentes",VLOOKUP(VW_PREMIO_IV[[#This Row],[COBERTURA]],VALORES_IV_GER[],VW_PREMIO_IV[[#This Row],[Col Valor]],1),"")</f>
        <v/>
      </c>
      <c r="Z550" s="35">
        <f>IF(VW_PREMIO_IV[[#This Row],[EQUIPE]]="Especialidade (ESP)",VLOOKUP(VW_PREMIO_IV[[#This Row],[COBERTURA]],VALORES_IV_ESP[],VW_PREMIO_IV[[#This Row],[Col Valor]],1),"")</f>
        <v>133.97929999999999</v>
      </c>
      <c r="AA550" s="35" t="str">
        <f>IF(VW_PREMIO_IV[[#This Row],[EQUIPE]]="Hospitalar (HSP)",VLOOKUP(VW_PREMIO_IV[[#This Row],[COBERTURA]],VALORES_IV_HSP[],VW_PREMIO_IV[[#This Row],[Col Valor]],1),"")</f>
        <v/>
      </c>
      <c r="AB550" s="35" t="str">
        <f>IF(VW_PREMIO_IV[[#This Row],[EQUIPE]]="Misto (EMH)",VLOOKUP(VW_PREMIO_IV[[#This Row],[COBERTURA]],VALORES_IV_EMH[],VW_PREMIO_IV[[#This Row],[Col Valor]],1),"")</f>
        <v/>
      </c>
      <c r="AC550" s="35">
        <f>VW_PREMIO_IV[[#This Row],[PREMIO]]-SUM(VW_PREMIO_IV[[#This Row],[Check Gerente]:[Check EMH]])</f>
        <v>6.9999999999481588E-4</v>
      </c>
    </row>
    <row r="551" spans="1:29" hidden="1" x14ac:dyDescent="0.25">
      <c r="A551" s="6" t="s">
        <v>401</v>
      </c>
      <c r="B551" s="6" t="s">
        <v>389</v>
      </c>
      <c r="C551" s="6" t="s">
        <v>33</v>
      </c>
      <c r="D551" s="6" t="s">
        <v>321</v>
      </c>
      <c r="E551" s="4">
        <v>10</v>
      </c>
      <c r="F551" s="6" t="s">
        <v>227</v>
      </c>
      <c r="G551" s="6" t="s">
        <v>503</v>
      </c>
      <c r="H551" s="4">
        <v>2021</v>
      </c>
      <c r="I551" s="4">
        <v>1</v>
      </c>
      <c r="J551" s="6" t="s">
        <v>493</v>
      </c>
      <c r="K551" s="4">
        <v>3</v>
      </c>
      <c r="L551" s="6" t="s">
        <v>504</v>
      </c>
      <c r="M551" s="6" t="s">
        <v>505</v>
      </c>
      <c r="N551" s="6" t="s">
        <v>496</v>
      </c>
      <c r="O551" s="4">
        <v>3</v>
      </c>
      <c r="P551" s="6" t="s">
        <v>497</v>
      </c>
      <c r="Q551" s="4">
        <v>9</v>
      </c>
      <c r="R551" s="6" t="s">
        <v>506</v>
      </c>
      <c r="S551" s="4" t="b">
        <v>0</v>
      </c>
      <c r="T551" s="60">
        <v>1</v>
      </c>
      <c r="U551" s="60">
        <v>1</v>
      </c>
      <c r="V551" s="38">
        <v>1</v>
      </c>
      <c r="W551" s="35">
        <v>188.04</v>
      </c>
      <c r="X551" s="42">
        <f>VLOOKUP(VW_PREMIO_IV[[#This Row],[TIPO]],$AL$5:$AM$16,2,0)</f>
        <v>13</v>
      </c>
      <c r="Y551" s="35" t="str">
        <f>IF(VW_PREMIO_IV[[#This Row],[EQUIPE]]="Gerentes",VLOOKUP(VW_PREMIO_IV[[#This Row],[COBERTURA]],VALORES_IV_GER[],VW_PREMIO_IV[[#This Row],[Col Valor]],1),"")</f>
        <v/>
      </c>
      <c r="Z551" s="35">
        <f>IF(VW_PREMIO_IV[[#This Row],[EQUIPE]]="Especialidade (ESP)",VLOOKUP(VW_PREMIO_IV[[#This Row],[COBERTURA]],VALORES_IV_ESP[],VW_PREMIO_IV[[#This Row],[Col Valor]],1),"")</f>
        <v>188.0412</v>
      </c>
      <c r="AA551" s="35" t="str">
        <f>IF(VW_PREMIO_IV[[#This Row],[EQUIPE]]="Hospitalar (HSP)",VLOOKUP(VW_PREMIO_IV[[#This Row],[COBERTURA]],VALORES_IV_HSP[],VW_PREMIO_IV[[#This Row],[Col Valor]],1),"")</f>
        <v/>
      </c>
      <c r="AB551" s="35" t="str">
        <f>IF(VW_PREMIO_IV[[#This Row],[EQUIPE]]="Misto (EMH)",VLOOKUP(VW_PREMIO_IV[[#This Row],[COBERTURA]],VALORES_IV_EMH[],VW_PREMIO_IV[[#This Row],[Col Valor]],1),"")</f>
        <v/>
      </c>
      <c r="AC551" s="35">
        <f>VW_PREMIO_IV[[#This Row],[PREMIO]]-SUM(VW_PREMIO_IV[[#This Row],[Check Gerente]:[Check EMH]])</f>
        <v>-1.2000000000114142E-3</v>
      </c>
    </row>
    <row r="552" spans="1:29" hidden="1" x14ac:dyDescent="0.25">
      <c r="A552" s="6" t="s">
        <v>401</v>
      </c>
      <c r="B552" s="6" t="s">
        <v>389</v>
      </c>
      <c r="C552" s="6" t="s">
        <v>25</v>
      </c>
      <c r="D552" s="6" t="s">
        <v>322</v>
      </c>
      <c r="E552" s="4">
        <v>30</v>
      </c>
      <c r="F552" s="6" t="s">
        <v>229</v>
      </c>
      <c r="G552" s="6" t="s">
        <v>492</v>
      </c>
      <c r="H552" s="4">
        <v>2021</v>
      </c>
      <c r="I552" s="4">
        <v>1</v>
      </c>
      <c r="J552" s="6" t="s">
        <v>493</v>
      </c>
      <c r="K552" s="4">
        <v>1</v>
      </c>
      <c r="L552" s="6" t="s">
        <v>494</v>
      </c>
      <c r="M552" s="6" t="s">
        <v>495</v>
      </c>
      <c r="N552" s="6" t="s">
        <v>496</v>
      </c>
      <c r="O552" s="4">
        <v>3</v>
      </c>
      <c r="P552" s="6" t="s">
        <v>497</v>
      </c>
      <c r="Q552" s="4">
        <v>7</v>
      </c>
      <c r="R552" s="6" t="s">
        <v>498</v>
      </c>
      <c r="S552" s="4" t="b">
        <v>0</v>
      </c>
      <c r="T552" s="60">
        <v>1</v>
      </c>
      <c r="U552" s="60">
        <v>1</v>
      </c>
      <c r="V552" s="38">
        <v>1</v>
      </c>
      <c r="W552" s="35">
        <v>188.04</v>
      </c>
      <c r="X552" s="42">
        <f>VLOOKUP(VW_PREMIO_IV[[#This Row],[TIPO]],$AL$5:$AM$16,2,0)</f>
        <v>13</v>
      </c>
      <c r="Y552" s="35" t="str">
        <f>IF(VW_PREMIO_IV[[#This Row],[EQUIPE]]="Gerentes",VLOOKUP(VW_PREMIO_IV[[#This Row],[COBERTURA]],VALORES_IV_GER[],VW_PREMIO_IV[[#This Row],[Col Valor]],1),"")</f>
        <v/>
      </c>
      <c r="Z552" s="35" t="str">
        <f>IF(VW_PREMIO_IV[[#This Row],[EQUIPE]]="Especialidade (ESP)",VLOOKUP(VW_PREMIO_IV[[#This Row],[COBERTURA]],VALORES_IV_ESP[],VW_PREMIO_IV[[#This Row],[Col Valor]],1),"")</f>
        <v/>
      </c>
      <c r="AA552" s="35" t="str">
        <f>IF(VW_PREMIO_IV[[#This Row],[EQUIPE]]="Hospitalar (HSP)",VLOOKUP(VW_PREMIO_IV[[#This Row],[COBERTURA]],VALORES_IV_HSP[],VW_PREMIO_IV[[#This Row],[Col Valor]],1),"")</f>
        <v/>
      </c>
      <c r="AB552" s="35">
        <f>IF(VW_PREMIO_IV[[#This Row],[EQUIPE]]="Misto (EMH)",VLOOKUP(VW_PREMIO_IV[[#This Row],[COBERTURA]],VALORES_IV_EMH[],VW_PREMIO_IV[[#This Row],[Col Valor]],1),"")</f>
        <v>188.0412</v>
      </c>
      <c r="AC552" s="35">
        <f>VW_PREMIO_IV[[#This Row],[PREMIO]]-SUM(VW_PREMIO_IV[[#This Row],[Check Gerente]:[Check EMH]])</f>
        <v>-1.2000000000114142E-3</v>
      </c>
    </row>
    <row r="553" spans="1:29" hidden="1" x14ac:dyDescent="0.25">
      <c r="A553" s="6" t="s">
        <v>401</v>
      </c>
      <c r="B553" s="6" t="s">
        <v>389</v>
      </c>
      <c r="C553" s="6" t="s">
        <v>25</v>
      </c>
      <c r="D553" s="6" t="s">
        <v>322</v>
      </c>
      <c r="E553" s="4">
        <v>30</v>
      </c>
      <c r="F553" s="6" t="s">
        <v>229</v>
      </c>
      <c r="G553" s="6" t="s">
        <v>499</v>
      </c>
      <c r="H553" s="4">
        <v>2021</v>
      </c>
      <c r="I553" s="4">
        <v>1</v>
      </c>
      <c r="J553" s="6" t="s">
        <v>493</v>
      </c>
      <c r="K553" s="4">
        <v>2</v>
      </c>
      <c r="L553" s="6" t="s">
        <v>500</v>
      </c>
      <c r="M553" s="6" t="s">
        <v>501</v>
      </c>
      <c r="N553" s="6" t="s">
        <v>496</v>
      </c>
      <c r="O553" s="4">
        <v>3</v>
      </c>
      <c r="P553" s="6" t="s">
        <v>497</v>
      </c>
      <c r="Q553" s="4">
        <v>8</v>
      </c>
      <c r="R553" s="6" t="s">
        <v>502</v>
      </c>
      <c r="S553" s="4" t="b">
        <v>0</v>
      </c>
      <c r="T553" s="60">
        <v>1</v>
      </c>
      <c r="U553" s="60">
        <v>1</v>
      </c>
      <c r="V553" s="38">
        <v>1</v>
      </c>
      <c r="W553" s="35">
        <v>188.04</v>
      </c>
      <c r="X553" s="42">
        <f>VLOOKUP(VW_PREMIO_IV[[#This Row],[TIPO]],$AL$5:$AM$16,2,0)</f>
        <v>13</v>
      </c>
      <c r="Y553" s="35" t="str">
        <f>IF(VW_PREMIO_IV[[#This Row],[EQUIPE]]="Gerentes",VLOOKUP(VW_PREMIO_IV[[#This Row],[COBERTURA]],VALORES_IV_GER[],VW_PREMIO_IV[[#This Row],[Col Valor]],1),"")</f>
        <v/>
      </c>
      <c r="Z553" s="35" t="str">
        <f>IF(VW_PREMIO_IV[[#This Row],[EQUIPE]]="Especialidade (ESP)",VLOOKUP(VW_PREMIO_IV[[#This Row],[COBERTURA]],VALORES_IV_ESP[],VW_PREMIO_IV[[#This Row],[Col Valor]],1),"")</f>
        <v/>
      </c>
      <c r="AA553" s="35" t="str">
        <f>IF(VW_PREMIO_IV[[#This Row],[EQUIPE]]="Hospitalar (HSP)",VLOOKUP(VW_PREMIO_IV[[#This Row],[COBERTURA]],VALORES_IV_HSP[],VW_PREMIO_IV[[#This Row],[Col Valor]],1),"")</f>
        <v/>
      </c>
      <c r="AB553" s="35">
        <f>IF(VW_PREMIO_IV[[#This Row],[EQUIPE]]="Misto (EMH)",VLOOKUP(VW_PREMIO_IV[[#This Row],[COBERTURA]],VALORES_IV_EMH[],VW_PREMIO_IV[[#This Row],[Col Valor]],1),"")</f>
        <v>188.0412</v>
      </c>
      <c r="AC553" s="35">
        <f>VW_PREMIO_IV[[#This Row],[PREMIO]]-SUM(VW_PREMIO_IV[[#This Row],[Check Gerente]:[Check EMH]])</f>
        <v>-1.2000000000114142E-3</v>
      </c>
    </row>
    <row r="554" spans="1:29" hidden="1" x14ac:dyDescent="0.25">
      <c r="A554" s="6" t="s">
        <v>401</v>
      </c>
      <c r="B554" s="6" t="s">
        <v>389</v>
      </c>
      <c r="C554" s="6" t="s">
        <v>25</v>
      </c>
      <c r="D554" s="6" t="s">
        <v>322</v>
      </c>
      <c r="E554" s="4">
        <v>30</v>
      </c>
      <c r="F554" s="6" t="s">
        <v>229</v>
      </c>
      <c r="G554" s="6" t="s">
        <v>503</v>
      </c>
      <c r="H554" s="4">
        <v>2021</v>
      </c>
      <c r="I554" s="4">
        <v>1</v>
      </c>
      <c r="J554" s="6" t="s">
        <v>493</v>
      </c>
      <c r="K554" s="4">
        <v>3</v>
      </c>
      <c r="L554" s="6" t="s">
        <v>504</v>
      </c>
      <c r="M554" s="6" t="s">
        <v>505</v>
      </c>
      <c r="N554" s="6" t="s">
        <v>496</v>
      </c>
      <c r="O554" s="4">
        <v>3</v>
      </c>
      <c r="P554" s="6" t="s">
        <v>497</v>
      </c>
      <c r="Q554" s="4">
        <v>9</v>
      </c>
      <c r="R554" s="6" t="s">
        <v>506</v>
      </c>
      <c r="S554" s="4" t="b">
        <v>0</v>
      </c>
      <c r="T554" s="60">
        <v>1</v>
      </c>
      <c r="U554" s="60">
        <v>1</v>
      </c>
      <c r="V554" s="38">
        <v>1</v>
      </c>
      <c r="W554" s="35">
        <v>188.04</v>
      </c>
      <c r="X554" s="42">
        <f>VLOOKUP(VW_PREMIO_IV[[#This Row],[TIPO]],$AL$5:$AM$16,2,0)</f>
        <v>13</v>
      </c>
      <c r="Y554" s="35" t="str">
        <f>IF(VW_PREMIO_IV[[#This Row],[EQUIPE]]="Gerentes",VLOOKUP(VW_PREMIO_IV[[#This Row],[COBERTURA]],VALORES_IV_GER[],VW_PREMIO_IV[[#This Row],[Col Valor]],1),"")</f>
        <v/>
      </c>
      <c r="Z554" s="35" t="str">
        <f>IF(VW_PREMIO_IV[[#This Row],[EQUIPE]]="Especialidade (ESP)",VLOOKUP(VW_PREMIO_IV[[#This Row],[COBERTURA]],VALORES_IV_ESP[],VW_PREMIO_IV[[#This Row],[Col Valor]],1),"")</f>
        <v/>
      </c>
      <c r="AA554" s="35" t="str">
        <f>IF(VW_PREMIO_IV[[#This Row],[EQUIPE]]="Hospitalar (HSP)",VLOOKUP(VW_PREMIO_IV[[#This Row],[COBERTURA]],VALORES_IV_HSP[],VW_PREMIO_IV[[#This Row],[Col Valor]],1),"")</f>
        <v/>
      </c>
      <c r="AB554" s="35">
        <f>IF(VW_PREMIO_IV[[#This Row],[EQUIPE]]="Misto (EMH)",VLOOKUP(VW_PREMIO_IV[[#This Row],[COBERTURA]],VALORES_IV_EMH[],VW_PREMIO_IV[[#This Row],[Col Valor]],1),"")</f>
        <v>188.0412</v>
      </c>
      <c r="AC554" s="35">
        <f>VW_PREMIO_IV[[#This Row],[PREMIO]]-SUM(VW_PREMIO_IV[[#This Row],[Check Gerente]:[Check EMH]])</f>
        <v>-1.2000000000114142E-3</v>
      </c>
    </row>
    <row r="555" spans="1:29" hidden="1" x14ac:dyDescent="0.25">
      <c r="A555" s="6" t="s">
        <v>401</v>
      </c>
      <c r="B555" s="6" t="s">
        <v>205</v>
      </c>
      <c r="C555" s="6" t="s">
        <v>9</v>
      </c>
      <c r="D555" s="6" t="s">
        <v>220</v>
      </c>
      <c r="E555" s="4">
        <v>20</v>
      </c>
      <c r="F555" s="6" t="s">
        <v>222</v>
      </c>
      <c r="G555" s="6" t="s">
        <v>492</v>
      </c>
      <c r="H555" s="4">
        <v>2021</v>
      </c>
      <c r="I555" s="4">
        <v>1</v>
      </c>
      <c r="J555" s="6" t="s">
        <v>493</v>
      </c>
      <c r="K555" s="4">
        <v>1</v>
      </c>
      <c r="L555" s="6" t="s">
        <v>494</v>
      </c>
      <c r="M555" s="6" t="s">
        <v>495</v>
      </c>
      <c r="N555" s="6" t="s">
        <v>496</v>
      </c>
      <c r="O555" s="4">
        <v>3</v>
      </c>
      <c r="P555" s="6" t="s">
        <v>497</v>
      </c>
      <c r="Q555" s="4">
        <v>7</v>
      </c>
      <c r="R555" s="6" t="s">
        <v>498</v>
      </c>
      <c r="S555" s="4" t="b">
        <v>0</v>
      </c>
      <c r="T555" s="60">
        <v>1</v>
      </c>
      <c r="U555" s="60">
        <v>1</v>
      </c>
      <c r="V555" s="38">
        <v>1</v>
      </c>
      <c r="W555" s="35">
        <v>188.04</v>
      </c>
      <c r="X555" s="42">
        <f>VLOOKUP(VW_PREMIO_IV[[#This Row],[TIPO]],$AL$5:$AM$16,2,0)</f>
        <v>15</v>
      </c>
      <c r="Y555" s="35" t="str">
        <f>IF(VW_PREMIO_IV[[#This Row],[EQUIPE]]="Gerentes",VLOOKUP(VW_PREMIO_IV[[#This Row],[COBERTURA]],VALORES_IV_GER[],VW_PREMIO_IV[[#This Row],[Col Valor]],1),"")</f>
        <v/>
      </c>
      <c r="Z555" s="35" t="str">
        <f>IF(VW_PREMIO_IV[[#This Row],[EQUIPE]]="Especialidade (ESP)",VLOOKUP(VW_PREMIO_IV[[#This Row],[COBERTURA]],VALORES_IV_ESP[],VW_PREMIO_IV[[#This Row],[Col Valor]],1),"")</f>
        <v/>
      </c>
      <c r="AA555" s="35">
        <f>IF(VW_PREMIO_IV[[#This Row],[EQUIPE]]="Hospitalar (HSP)",VLOOKUP(VW_PREMIO_IV[[#This Row],[COBERTURA]],VALORES_IV_HSP[],VW_PREMIO_IV[[#This Row],[Col Valor]],1),"")</f>
        <v>188.0412</v>
      </c>
      <c r="AB555" s="35" t="str">
        <f>IF(VW_PREMIO_IV[[#This Row],[EQUIPE]]="Misto (EMH)",VLOOKUP(VW_PREMIO_IV[[#This Row],[COBERTURA]],VALORES_IV_EMH[],VW_PREMIO_IV[[#This Row],[Col Valor]],1),"")</f>
        <v/>
      </c>
      <c r="AC555" s="35">
        <f>VW_PREMIO_IV[[#This Row],[PREMIO]]-SUM(VW_PREMIO_IV[[#This Row],[Check Gerente]:[Check EMH]])</f>
        <v>-1.2000000000114142E-3</v>
      </c>
    </row>
    <row r="556" spans="1:29" hidden="1" x14ac:dyDescent="0.25">
      <c r="A556" s="6" t="s">
        <v>401</v>
      </c>
      <c r="B556" s="6" t="s">
        <v>205</v>
      </c>
      <c r="C556" s="6" t="s">
        <v>9</v>
      </c>
      <c r="D556" s="6" t="s">
        <v>220</v>
      </c>
      <c r="E556" s="4">
        <v>20</v>
      </c>
      <c r="F556" s="6" t="s">
        <v>222</v>
      </c>
      <c r="G556" s="6" t="s">
        <v>499</v>
      </c>
      <c r="H556" s="4">
        <v>2021</v>
      </c>
      <c r="I556" s="4">
        <v>1</v>
      </c>
      <c r="J556" s="6" t="s">
        <v>493</v>
      </c>
      <c r="K556" s="4">
        <v>2</v>
      </c>
      <c r="L556" s="6" t="s">
        <v>500</v>
      </c>
      <c r="M556" s="6" t="s">
        <v>501</v>
      </c>
      <c r="N556" s="6" t="s">
        <v>496</v>
      </c>
      <c r="O556" s="4">
        <v>3</v>
      </c>
      <c r="P556" s="6" t="s">
        <v>497</v>
      </c>
      <c r="Q556" s="4">
        <v>8</v>
      </c>
      <c r="R556" s="6" t="s">
        <v>502</v>
      </c>
      <c r="S556" s="4" t="b">
        <v>0</v>
      </c>
      <c r="T556" s="60">
        <v>1</v>
      </c>
      <c r="U556" s="60">
        <v>1</v>
      </c>
      <c r="V556" s="38">
        <v>1</v>
      </c>
      <c r="W556" s="35">
        <v>188.04</v>
      </c>
      <c r="X556" s="42">
        <f>VLOOKUP(VW_PREMIO_IV[[#This Row],[TIPO]],$AL$5:$AM$16,2,0)</f>
        <v>15</v>
      </c>
      <c r="Y556" s="35" t="str">
        <f>IF(VW_PREMIO_IV[[#This Row],[EQUIPE]]="Gerentes",VLOOKUP(VW_PREMIO_IV[[#This Row],[COBERTURA]],VALORES_IV_GER[],VW_PREMIO_IV[[#This Row],[Col Valor]],1),"")</f>
        <v/>
      </c>
      <c r="Z556" s="35" t="str">
        <f>IF(VW_PREMIO_IV[[#This Row],[EQUIPE]]="Especialidade (ESP)",VLOOKUP(VW_PREMIO_IV[[#This Row],[COBERTURA]],VALORES_IV_ESP[],VW_PREMIO_IV[[#This Row],[Col Valor]],1),"")</f>
        <v/>
      </c>
      <c r="AA556" s="35">
        <f>IF(VW_PREMIO_IV[[#This Row],[EQUIPE]]="Hospitalar (HSP)",VLOOKUP(VW_PREMIO_IV[[#This Row],[COBERTURA]],VALORES_IV_HSP[],VW_PREMIO_IV[[#This Row],[Col Valor]],1),"")</f>
        <v>188.0412</v>
      </c>
      <c r="AB556" s="35" t="str">
        <f>IF(VW_PREMIO_IV[[#This Row],[EQUIPE]]="Misto (EMH)",VLOOKUP(VW_PREMIO_IV[[#This Row],[COBERTURA]],VALORES_IV_EMH[],VW_PREMIO_IV[[#This Row],[Col Valor]],1),"")</f>
        <v/>
      </c>
      <c r="AC556" s="35">
        <f>VW_PREMIO_IV[[#This Row],[PREMIO]]-SUM(VW_PREMIO_IV[[#This Row],[Check Gerente]:[Check EMH]])</f>
        <v>-1.2000000000114142E-3</v>
      </c>
    </row>
    <row r="557" spans="1:29" hidden="1" x14ac:dyDescent="0.25">
      <c r="A557" s="6" t="s">
        <v>401</v>
      </c>
      <c r="B557" s="6" t="s">
        <v>205</v>
      </c>
      <c r="C557" s="6" t="s">
        <v>9</v>
      </c>
      <c r="D557" s="6" t="s">
        <v>220</v>
      </c>
      <c r="E557" s="4">
        <v>20</v>
      </c>
      <c r="F557" s="6" t="s">
        <v>222</v>
      </c>
      <c r="G557" s="6" t="s">
        <v>503</v>
      </c>
      <c r="H557" s="4">
        <v>2021</v>
      </c>
      <c r="I557" s="4">
        <v>1</v>
      </c>
      <c r="J557" s="6" t="s">
        <v>493</v>
      </c>
      <c r="K557" s="4">
        <v>3</v>
      </c>
      <c r="L557" s="6" t="s">
        <v>504</v>
      </c>
      <c r="M557" s="6" t="s">
        <v>505</v>
      </c>
      <c r="N557" s="6" t="s">
        <v>496</v>
      </c>
      <c r="O557" s="4">
        <v>3</v>
      </c>
      <c r="P557" s="6" t="s">
        <v>497</v>
      </c>
      <c r="Q557" s="4">
        <v>9</v>
      </c>
      <c r="R557" s="6" t="s">
        <v>506</v>
      </c>
      <c r="S557" s="4" t="b">
        <v>0</v>
      </c>
      <c r="T557" s="60">
        <v>1</v>
      </c>
      <c r="U557" s="60">
        <v>1</v>
      </c>
      <c r="V557" s="38">
        <v>1</v>
      </c>
      <c r="W557" s="35">
        <v>188.04</v>
      </c>
      <c r="X557" s="42">
        <f>VLOOKUP(VW_PREMIO_IV[[#This Row],[TIPO]],$AL$5:$AM$16,2,0)</f>
        <v>15</v>
      </c>
      <c r="Y557" s="35" t="str">
        <f>IF(VW_PREMIO_IV[[#This Row],[EQUIPE]]="Gerentes",VLOOKUP(VW_PREMIO_IV[[#This Row],[COBERTURA]],VALORES_IV_GER[],VW_PREMIO_IV[[#This Row],[Col Valor]],1),"")</f>
        <v/>
      </c>
      <c r="Z557" s="35" t="str">
        <f>IF(VW_PREMIO_IV[[#This Row],[EQUIPE]]="Especialidade (ESP)",VLOOKUP(VW_PREMIO_IV[[#This Row],[COBERTURA]],VALORES_IV_ESP[],VW_PREMIO_IV[[#This Row],[Col Valor]],1),"")</f>
        <v/>
      </c>
      <c r="AA557" s="35">
        <f>IF(VW_PREMIO_IV[[#This Row],[EQUIPE]]="Hospitalar (HSP)",VLOOKUP(VW_PREMIO_IV[[#This Row],[COBERTURA]],VALORES_IV_HSP[],VW_PREMIO_IV[[#This Row],[Col Valor]],1),"")</f>
        <v>188.0412</v>
      </c>
      <c r="AB557" s="35" t="str">
        <f>IF(VW_PREMIO_IV[[#This Row],[EQUIPE]]="Misto (EMH)",VLOOKUP(VW_PREMIO_IV[[#This Row],[COBERTURA]],VALORES_IV_EMH[],VW_PREMIO_IV[[#This Row],[Col Valor]],1),"")</f>
        <v/>
      </c>
      <c r="AC557" s="35">
        <f>VW_PREMIO_IV[[#This Row],[PREMIO]]-SUM(VW_PREMIO_IV[[#This Row],[Check Gerente]:[Check EMH]])</f>
        <v>-1.2000000000114142E-3</v>
      </c>
    </row>
    <row r="558" spans="1:29" hidden="1" x14ac:dyDescent="0.25">
      <c r="A558" s="6" t="s">
        <v>401</v>
      </c>
      <c r="B558" s="6" t="s">
        <v>205</v>
      </c>
      <c r="C558" s="6" t="s">
        <v>11</v>
      </c>
      <c r="D558" s="6" t="s">
        <v>223</v>
      </c>
      <c r="E558" s="4">
        <v>20</v>
      </c>
      <c r="F558" s="6" t="s">
        <v>222</v>
      </c>
      <c r="G558" s="6" t="s">
        <v>492</v>
      </c>
      <c r="H558" s="4">
        <v>2021</v>
      </c>
      <c r="I558" s="4">
        <v>1</v>
      </c>
      <c r="J558" s="6" t="s">
        <v>493</v>
      </c>
      <c r="K558" s="4">
        <v>1</v>
      </c>
      <c r="L558" s="6" t="s">
        <v>494</v>
      </c>
      <c r="M558" s="6" t="s">
        <v>495</v>
      </c>
      <c r="N558" s="6" t="s">
        <v>496</v>
      </c>
      <c r="O558" s="4">
        <v>3</v>
      </c>
      <c r="P558" s="6" t="s">
        <v>497</v>
      </c>
      <c r="Q558" s="4">
        <v>7</v>
      </c>
      <c r="R558" s="6" t="s">
        <v>498</v>
      </c>
      <c r="S558" s="4" t="b">
        <v>0</v>
      </c>
      <c r="T558" s="60">
        <v>1</v>
      </c>
      <c r="U558" s="60">
        <v>1</v>
      </c>
      <c r="V558" s="38">
        <v>1</v>
      </c>
      <c r="W558" s="35">
        <v>188.04</v>
      </c>
      <c r="X558" s="42">
        <f>VLOOKUP(VW_PREMIO_IV[[#This Row],[TIPO]],$AL$5:$AM$16,2,0)</f>
        <v>15</v>
      </c>
      <c r="Y558" s="35" t="str">
        <f>IF(VW_PREMIO_IV[[#This Row],[EQUIPE]]="Gerentes",VLOOKUP(VW_PREMIO_IV[[#This Row],[COBERTURA]],VALORES_IV_GER[],VW_PREMIO_IV[[#This Row],[Col Valor]],1),"")</f>
        <v/>
      </c>
      <c r="Z558" s="35" t="str">
        <f>IF(VW_PREMIO_IV[[#This Row],[EQUIPE]]="Especialidade (ESP)",VLOOKUP(VW_PREMIO_IV[[#This Row],[COBERTURA]],VALORES_IV_ESP[],VW_PREMIO_IV[[#This Row],[Col Valor]],1),"")</f>
        <v/>
      </c>
      <c r="AA558" s="35">
        <f>IF(VW_PREMIO_IV[[#This Row],[EQUIPE]]="Hospitalar (HSP)",VLOOKUP(VW_PREMIO_IV[[#This Row],[COBERTURA]],VALORES_IV_HSP[],VW_PREMIO_IV[[#This Row],[Col Valor]],1),"")</f>
        <v>188.0412</v>
      </c>
      <c r="AB558" s="35" t="str">
        <f>IF(VW_PREMIO_IV[[#This Row],[EQUIPE]]="Misto (EMH)",VLOOKUP(VW_PREMIO_IV[[#This Row],[COBERTURA]],VALORES_IV_EMH[],VW_PREMIO_IV[[#This Row],[Col Valor]],1),"")</f>
        <v/>
      </c>
      <c r="AC558" s="35">
        <f>VW_PREMIO_IV[[#This Row],[PREMIO]]-SUM(VW_PREMIO_IV[[#This Row],[Check Gerente]:[Check EMH]])</f>
        <v>-1.2000000000114142E-3</v>
      </c>
    </row>
    <row r="559" spans="1:29" hidden="1" x14ac:dyDescent="0.25">
      <c r="A559" s="6" t="s">
        <v>401</v>
      </c>
      <c r="B559" s="6" t="s">
        <v>205</v>
      </c>
      <c r="C559" s="6" t="s">
        <v>11</v>
      </c>
      <c r="D559" s="6" t="s">
        <v>223</v>
      </c>
      <c r="E559" s="4">
        <v>20</v>
      </c>
      <c r="F559" s="6" t="s">
        <v>222</v>
      </c>
      <c r="G559" s="6" t="s">
        <v>499</v>
      </c>
      <c r="H559" s="4">
        <v>2021</v>
      </c>
      <c r="I559" s="4">
        <v>1</v>
      </c>
      <c r="J559" s="6" t="s">
        <v>493</v>
      </c>
      <c r="K559" s="4">
        <v>2</v>
      </c>
      <c r="L559" s="6" t="s">
        <v>500</v>
      </c>
      <c r="M559" s="6" t="s">
        <v>501</v>
      </c>
      <c r="N559" s="6" t="s">
        <v>496</v>
      </c>
      <c r="O559" s="4">
        <v>3</v>
      </c>
      <c r="P559" s="6" t="s">
        <v>497</v>
      </c>
      <c r="Q559" s="4">
        <v>8</v>
      </c>
      <c r="R559" s="6" t="s">
        <v>502</v>
      </c>
      <c r="S559" s="4" t="b">
        <v>0</v>
      </c>
      <c r="T559" s="60">
        <v>1</v>
      </c>
      <c r="U559" s="60">
        <v>1</v>
      </c>
      <c r="V559" s="38">
        <v>1</v>
      </c>
      <c r="W559" s="35">
        <v>188.04</v>
      </c>
      <c r="X559" s="42">
        <f>VLOOKUP(VW_PREMIO_IV[[#This Row],[TIPO]],$AL$5:$AM$16,2,0)</f>
        <v>15</v>
      </c>
      <c r="Y559" s="35" t="str">
        <f>IF(VW_PREMIO_IV[[#This Row],[EQUIPE]]="Gerentes",VLOOKUP(VW_PREMIO_IV[[#This Row],[COBERTURA]],VALORES_IV_GER[],VW_PREMIO_IV[[#This Row],[Col Valor]],1),"")</f>
        <v/>
      </c>
      <c r="Z559" s="35" t="str">
        <f>IF(VW_PREMIO_IV[[#This Row],[EQUIPE]]="Especialidade (ESP)",VLOOKUP(VW_PREMIO_IV[[#This Row],[COBERTURA]],VALORES_IV_ESP[],VW_PREMIO_IV[[#This Row],[Col Valor]],1),"")</f>
        <v/>
      </c>
      <c r="AA559" s="35">
        <f>IF(VW_PREMIO_IV[[#This Row],[EQUIPE]]="Hospitalar (HSP)",VLOOKUP(VW_PREMIO_IV[[#This Row],[COBERTURA]],VALORES_IV_HSP[],VW_PREMIO_IV[[#This Row],[Col Valor]],1),"")</f>
        <v>188.0412</v>
      </c>
      <c r="AB559" s="35" t="str">
        <f>IF(VW_PREMIO_IV[[#This Row],[EQUIPE]]="Misto (EMH)",VLOOKUP(VW_PREMIO_IV[[#This Row],[COBERTURA]],VALORES_IV_EMH[],VW_PREMIO_IV[[#This Row],[Col Valor]],1),"")</f>
        <v/>
      </c>
      <c r="AC559" s="35">
        <f>VW_PREMIO_IV[[#This Row],[PREMIO]]-SUM(VW_PREMIO_IV[[#This Row],[Check Gerente]:[Check EMH]])</f>
        <v>-1.2000000000114142E-3</v>
      </c>
    </row>
    <row r="560" spans="1:29" hidden="1" x14ac:dyDescent="0.25">
      <c r="A560" s="6" t="s">
        <v>401</v>
      </c>
      <c r="B560" s="6" t="s">
        <v>205</v>
      </c>
      <c r="C560" s="6" t="s">
        <v>11</v>
      </c>
      <c r="D560" s="6" t="s">
        <v>223</v>
      </c>
      <c r="E560" s="4">
        <v>20</v>
      </c>
      <c r="F560" s="6" t="s">
        <v>222</v>
      </c>
      <c r="G560" s="6" t="s">
        <v>503</v>
      </c>
      <c r="H560" s="4">
        <v>2021</v>
      </c>
      <c r="I560" s="4">
        <v>1</v>
      </c>
      <c r="J560" s="6" t="s">
        <v>493</v>
      </c>
      <c r="K560" s="4">
        <v>3</v>
      </c>
      <c r="L560" s="6" t="s">
        <v>504</v>
      </c>
      <c r="M560" s="6" t="s">
        <v>505</v>
      </c>
      <c r="N560" s="6" t="s">
        <v>496</v>
      </c>
      <c r="O560" s="4">
        <v>3</v>
      </c>
      <c r="P560" s="6" t="s">
        <v>497</v>
      </c>
      <c r="Q560" s="4">
        <v>9</v>
      </c>
      <c r="R560" s="6" t="s">
        <v>506</v>
      </c>
      <c r="S560" s="4" t="b">
        <v>0</v>
      </c>
      <c r="T560" s="60">
        <v>1</v>
      </c>
      <c r="U560" s="60">
        <v>1</v>
      </c>
      <c r="V560" s="38">
        <v>1</v>
      </c>
      <c r="W560" s="35">
        <v>188.04</v>
      </c>
      <c r="X560" s="42">
        <f>VLOOKUP(VW_PREMIO_IV[[#This Row],[TIPO]],$AL$5:$AM$16,2,0)</f>
        <v>15</v>
      </c>
      <c r="Y560" s="35" t="str">
        <f>IF(VW_PREMIO_IV[[#This Row],[EQUIPE]]="Gerentes",VLOOKUP(VW_PREMIO_IV[[#This Row],[COBERTURA]],VALORES_IV_GER[],VW_PREMIO_IV[[#This Row],[Col Valor]],1),"")</f>
        <v/>
      </c>
      <c r="Z560" s="35" t="str">
        <f>IF(VW_PREMIO_IV[[#This Row],[EQUIPE]]="Especialidade (ESP)",VLOOKUP(VW_PREMIO_IV[[#This Row],[COBERTURA]],VALORES_IV_ESP[],VW_PREMIO_IV[[#This Row],[Col Valor]],1),"")</f>
        <v/>
      </c>
      <c r="AA560" s="35">
        <f>IF(VW_PREMIO_IV[[#This Row],[EQUIPE]]="Hospitalar (HSP)",VLOOKUP(VW_PREMIO_IV[[#This Row],[COBERTURA]],VALORES_IV_HSP[],VW_PREMIO_IV[[#This Row],[Col Valor]],1),"")</f>
        <v>188.0412</v>
      </c>
      <c r="AB560" s="35" t="str">
        <f>IF(VW_PREMIO_IV[[#This Row],[EQUIPE]]="Misto (EMH)",VLOOKUP(VW_PREMIO_IV[[#This Row],[COBERTURA]],VALORES_IV_EMH[],VW_PREMIO_IV[[#This Row],[Col Valor]],1),"")</f>
        <v/>
      </c>
      <c r="AC560" s="35">
        <f>VW_PREMIO_IV[[#This Row],[PREMIO]]-SUM(VW_PREMIO_IV[[#This Row],[Check Gerente]:[Check EMH]])</f>
        <v>-1.2000000000114142E-3</v>
      </c>
    </row>
    <row r="561" spans="1:29" hidden="1" x14ac:dyDescent="0.25">
      <c r="A561" s="6" t="s">
        <v>401</v>
      </c>
      <c r="B561" s="6" t="s">
        <v>205</v>
      </c>
      <c r="C561" s="6" t="s">
        <v>13</v>
      </c>
      <c r="D561" s="6" t="s">
        <v>225</v>
      </c>
      <c r="E561" s="4">
        <v>20</v>
      </c>
      <c r="F561" s="6" t="s">
        <v>222</v>
      </c>
      <c r="G561" s="6" t="s">
        <v>492</v>
      </c>
      <c r="H561" s="4">
        <v>2021</v>
      </c>
      <c r="I561" s="4">
        <v>1</v>
      </c>
      <c r="J561" s="6" t="s">
        <v>493</v>
      </c>
      <c r="K561" s="4">
        <v>1</v>
      </c>
      <c r="L561" s="6" t="s">
        <v>494</v>
      </c>
      <c r="M561" s="6" t="s">
        <v>495</v>
      </c>
      <c r="N561" s="6" t="s">
        <v>496</v>
      </c>
      <c r="O561" s="4">
        <v>3</v>
      </c>
      <c r="P561" s="6" t="s">
        <v>497</v>
      </c>
      <c r="Q561" s="4">
        <v>7</v>
      </c>
      <c r="R561" s="6" t="s">
        <v>498</v>
      </c>
      <c r="S561" s="4" t="b">
        <v>0</v>
      </c>
      <c r="T561" s="60">
        <v>1</v>
      </c>
      <c r="U561" s="60">
        <v>1</v>
      </c>
      <c r="V561" s="38">
        <v>1</v>
      </c>
      <c r="W561" s="35">
        <v>188.04</v>
      </c>
      <c r="X561" s="42">
        <f>VLOOKUP(VW_PREMIO_IV[[#This Row],[TIPO]],$AL$5:$AM$16,2,0)</f>
        <v>15</v>
      </c>
      <c r="Y561" s="35" t="str">
        <f>IF(VW_PREMIO_IV[[#This Row],[EQUIPE]]="Gerentes",VLOOKUP(VW_PREMIO_IV[[#This Row],[COBERTURA]],VALORES_IV_GER[],VW_PREMIO_IV[[#This Row],[Col Valor]],1),"")</f>
        <v/>
      </c>
      <c r="Z561" s="35" t="str">
        <f>IF(VW_PREMIO_IV[[#This Row],[EQUIPE]]="Especialidade (ESP)",VLOOKUP(VW_PREMIO_IV[[#This Row],[COBERTURA]],VALORES_IV_ESP[],VW_PREMIO_IV[[#This Row],[Col Valor]],1),"")</f>
        <v/>
      </c>
      <c r="AA561" s="35">
        <f>IF(VW_PREMIO_IV[[#This Row],[EQUIPE]]="Hospitalar (HSP)",VLOOKUP(VW_PREMIO_IV[[#This Row],[COBERTURA]],VALORES_IV_HSP[],VW_PREMIO_IV[[#This Row],[Col Valor]],1),"")</f>
        <v>188.0412</v>
      </c>
      <c r="AB561" s="35" t="str">
        <f>IF(VW_PREMIO_IV[[#This Row],[EQUIPE]]="Misto (EMH)",VLOOKUP(VW_PREMIO_IV[[#This Row],[COBERTURA]],VALORES_IV_EMH[],VW_PREMIO_IV[[#This Row],[Col Valor]],1),"")</f>
        <v/>
      </c>
      <c r="AC561" s="35">
        <f>VW_PREMIO_IV[[#This Row],[PREMIO]]-SUM(VW_PREMIO_IV[[#This Row],[Check Gerente]:[Check EMH]])</f>
        <v>-1.2000000000114142E-3</v>
      </c>
    </row>
    <row r="562" spans="1:29" hidden="1" x14ac:dyDescent="0.25">
      <c r="A562" s="6" t="s">
        <v>401</v>
      </c>
      <c r="B562" s="6" t="s">
        <v>205</v>
      </c>
      <c r="C562" s="6" t="s">
        <v>13</v>
      </c>
      <c r="D562" s="6" t="s">
        <v>225</v>
      </c>
      <c r="E562" s="4">
        <v>20</v>
      </c>
      <c r="F562" s="6" t="s">
        <v>222</v>
      </c>
      <c r="G562" s="6" t="s">
        <v>499</v>
      </c>
      <c r="H562" s="4">
        <v>2021</v>
      </c>
      <c r="I562" s="4">
        <v>1</v>
      </c>
      <c r="J562" s="6" t="s">
        <v>493</v>
      </c>
      <c r="K562" s="4">
        <v>2</v>
      </c>
      <c r="L562" s="6" t="s">
        <v>500</v>
      </c>
      <c r="M562" s="6" t="s">
        <v>501</v>
      </c>
      <c r="N562" s="6" t="s">
        <v>496</v>
      </c>
      <c r="O562" s="4">
        <v>3</v>
      </c>
      <c r="P562" s="6" t="s">
        <v>497</v>
      </c>
      <c r="Q562" s="4">
        <v>8</v>
      </c>
      <c r="R562" s="6" t="s">
        <v>502</v>
      </c>
      <c r="S562" s="4" t="b">
        <v>0</v>
      </c>
      <c r="T562" s="60">
        <v>1</v>
      </c>
      <c r="U562" s="60">
        <v>1</v>
      </c>
      <c r="V562" s="38">
        <v>1</v>
      </c>
      <c r="W562" s="35">
        <v>188.04</v>
      </c>
      <c r="X562" s="42">
        <f>VLOOKUP(VW_PREMIO_IV[[#This Row],[TIPO]],$AL$5:$AM$16,2,0)</f>
        <v>15</v>
      </c>
      <c r="Y562" s="35" t="str">
        <f>IF(VW_PREMIO_IV[[#This Row],[EQUIPE]]="Gerentes",VLOOKUP(VW_PREMIO_IV[[#This Row],[COBERTURA]],VALORES_IV_GER[],VW_PREMIO_IV[[#This Row],[Col Valor]],1),"")</f>
        <v/>
      </c>
      <c r="Z562" s="35" t="str">
        <f>IF(VW_PREMIO_IV[[#This Row],[EQUIPE]]="Especialidade (ESP)",VLOOKUP(VW_PREMIO_IV[[#This Row],[COBERTURA]],VALORES_IV_ESP[],VW_PREMIO_IV[[#This Row],[Col Valor]],1),"")</f>
        <v/>
      </c>
      <c r="AA562" s="35">
        <f>IF(VW_PREMIO_IV[[#This Row],[EQUIPE]]="Hospitalar (HSP)",VLOOKUP(VW_PREMIO_IV[[#This Row],[COBERTURA]],VALORES_IV_HSP[],VW_PREMIO_IV[[#This Row],[Col Valor]],1),"")</f>
        <v>188.0412</v>
      </c>
      <c r="AB562" s="35" t="str">
        <f>IF(VW_PREMIO_IV[[#This Row],[EQUIPE]]="Misto (EMH)",VLOOKUP(VW_PREMIO_IV[[#This Row],[COBERTURA]],VALORES_IV_EMH[],VW_PREMIO_IV[[#This Row],[Col Valor]],1),"")</f>
        <v/>
      </c>
      <c r="AC562" s="35">
        <f>VW_PREMIO_IV[[#This Row],[PREMIO]]-SUM(VW_PREMIO_IV[[#This Row],[Check Gerente]:[Check EMH]])</f>
        <v>-1.2000000000114142E-3</v>
      </c>
    </row>
    <row r="563" spans="1:29" hidden="1" x14ac:dyDescent="0.25">
      <c r="A563" s="6" t="s">
        <v>401</v>
      </c>
      <c r="B563" s="6" t="s">
        <v>205</v>
      </c>
      <c r="C563" s="6" t="s">
        <v>13</v>
      </c>
      <c r="D563" s="6" t="s">
        <v>225</v>
      </c>
      <c r="E563" s="4">
        <v>20</v>
      </c>
      <c r="F563" s="6" t="s">
        <v>222</v>
      </c>
      <c r="G563" s="6" t="s">
        <v>503</v>
      </c>
      <c r="H563" s="4">
        <v>2021</v>
      </c>
      <c r="I563" s="4">
        <v>1</v>
      </c>
      <c r="J563" s="6" t="s">
        <v>493</v>
      </c>
      <c r="K563" s="4">
        <v>3</v>
      </c>
      <c r="L563" s="6" t="s">
        <v>504</v>
      </c>
      <c r="M563" s="6" t="s">
        <v>505</v>
      </c>
      <c r="N563" s="6" t="s">
        <v>496</v>
      </c>
      <c r="O563" s="4">
        <v>3</v>
      </c>
      <c r="P563" s="6" t="s">
        <v>497</v>
      </c>
      <c r="Q563" s="4">
        <v>9</v>
      </c>
      <c r="R563" s="6" t="s">
        <v>506</v>
      </c>
      <c r="S563" s="4" t="b">
        <v>0</v>
      </c>
      <c r="T563" s="60">
        <v>1</v>
      </c>
      <c r="U563" s="60">
        <v>1</v>
      </c>
      <c r="V563" s="38">
        <v>1</v>
      </c>
      <c r="W563" s="35">
        <v>188.04</v>
      </c>
      <c r="X563" s="42">
        <f>VLOOKUP(VW_PREMIO_IV[[#This Row],[TIPO]],$AL$5:$AM$16,2,0)</f>
        <v>15</v>
      </c>
      <c r="Y563" s="35" t="str">
        <f>IF(VW_PREMIO_IV[[#This Row],[EQUIPE]]="Gerentes",VLOOKUP(VW_PREMIO_IV[[#This Row],[COBERTURA]],VALORES_IV_GER[],VW_PREMIO_IV[[#This Row],[Col Valor]],1),"")</f>
        <v/>
      </c>
      <c r="Z563" s="35" t="str">
        <f>IF(VW_PREMIO_IV[[#This Row],[EQUIPE]]="Especialidade (ESP)",VLOOKUP(VW_PREMIO_IV[[#This Row],[COBERTURA]],VALORES_IV_ESP[],VW_PREMIO_IV[[#This Row],[Col Valor]],1),"")</f>
        <v/>
      </c>
      <c r="AA563" s="35">
        <f>IF(VW_PREMIO_IV[[#This Row],[EQUIPE]]="Hospitalar (HSP)",VLOOKUP(VW_PREMIO_IV[[#This Row],[COBERTURA]],VALORES_IV_HSP[],VW_PREMIO_IV[[#This Row],[Col Valor]],1),"")</f>
        <v>188.0412</v>
      </c>
      <c r="AB563" s="35" t="str">
        <f>IF(VW_PREMIO_IV[[#This Row],[EQUIPE]]="Misto (EMH)",VLOOKUP(VW_PREMIO_IV[[#This Row],[COBERTURA]],VALORES_IV_EMH[],VW_PREMIO_IV[[#This Row],[Col Valor]],1),"")</f>
        <v/>
      </c>
      <c r="AC563" s="35">
        <f>VW_PREMIO_IV[[#This Row],[PREMIO]]-SUM(VW_PREMIO_IV[[#This Row],[Check Gerente]:[Check EMH]])</f>
        <v>-1.2000000000114142E-3</v>
      </c>
    </row>
    <row r="564" spans="1:29" hidden="1" x14ac:dyDescent="0.25">
      <c r="A564" s="6" t="s">
        <v>401</v>
      </c>
      <c r="B564" s="6" t="s">
        <v>205</v>
      </c>
      <c r="C564" s="6" t="s">
        <v>28</v>
      </c>
      <c r="D564" s="6" t="s">
        <v>226</v>
      </c>
      <c r="E564" s="4">
        <v>10</v>
      </c>
      <c r="F564" s="6" t="s">
        <v>227</v>
      </c>
      <c r="G564" s="6" t="s">
        <v>492</v>
      </c>
      <c r="H564" s="4">
        <v>2021</v>
      </c>
      <c r="I564" s="4">
        <v>1</v>
      </c>
      <c r="J564" s="6" t="s">
        <v>493</v>
      </c>
      <c r="K564" s="4">
        <v>1</v>
      </c>
      <c r="L564" s="6" t="s">
        <v>494</v>
      </c>
      <c r="M564" s="6" t="s">
        <v>495</v>
      </c>
      <c r="N564" s="6" t="s">
        <v>496</v>
      </c>
      <c r="O564" s="4">
        <v>3</v>
      </c>
      <c r="P564" s="6" t="s">
        <v>497</v>
      </c>
      <c r="Q564" s="4">
        <v>7</v>
      </c>
      <c r="R564" s="6" t="s">
        <v>498</v>
      </c>
      <c r="S564" s="4" t="b">
        <v>0</v>
      </c>
      <c r="T564" s="60">
        <v>1</v>
      </c>
      <c r="U564" s="60">
        <v>1</v>
      </c>
      <c r="V564" s="38">
        <v>1</v>
      </c>
      <c r="W564" s="35">
        <v>188.04</v>
      </c>
      <c r="X564" s="42">
        <f>VLOOKUP(VW_PREMIO_IV[[#This Row],[TIPO]],$AL$5:$AM$16,2,0)</f>
        <v>15</v>
      </c>
      <c r="Y564" s="35" t="str">
        <f>IF(VW_PREMIO_IV[[#This Row],[EQUIPE]]="Gerentes",VLOOKUP(VW_PREMIO_IV[[#This Row],[COBERTURA]],VALORES_IV_GER[],VW_PREMIO_IV[[#This Row],[Col Valor]],1),"")</f>
        <v/>
      </c>
      <c r="Z564" s="35">
        <f>IF(VW_PREMIO_IV[[#This Row],[EQUIPE]]="Especialidade (ESP)",VLOOKUP(VW_PREMIO_IV[[#This Row],[COBERTURA]],VALORES_IV_ESP[],VW_PREMIO_IV[[#This Row],[Col Valor]],1),"")</f>
        <v>188.0412</v>
      </c>
      <c r="AA564" s="35" t="str">
        <f>IF(VW_PREMIO_IV[[#This Row],[EQUIPE]]="Hospitalar (HSP)",VLOOKUP(VW_PREMIO_IV[[#This Row],[COBERTURA]],VALORES_IV_HSP[],VW_PREMIO_IV[[#This Row],[Col Valor]],1),"")</f>
        <v/>
      </c>
      <c r="AB564" s="35" t="str">
        <f>IF(VW_PREMIO_IV[[#This Row],[EQUIPE]]="Misto (EMH)",VLOOKUP(VW_PREMIO_IV[[#This Row],[COBERTURA]],VALORES_IV_EMH[],VW_PREMIO_IV[[#This Row],[Col Valor]],1),"")</f>
        <v/>
      </c>
      <c r="AC564" s="35">
        <f>VW_PREMIO_IV[[#This Row],[PREMIO]]-SUM(VW_PREMIO_IV[[#This Row],[Check Gerente]:[Check EMH]])</f>
        <v>-1.2000000000114142E-3</v>
      </c>
    </row>
    <row r="565" spans="1:29" hidden="1" x14ac:dyDescent="0.25">
      <c r="A565" s="6" t="s">
        <v>401</v>
      </c>
      <c r="B565" s="6" t="s">
        <v>205</v>
      </c>
      <c r="C565" s="6" t="s">
        <v>28</v>
      </c>
      <c r="D565" s="6" t="s">
        <v>226</v>
      </c>
      <c r="E565" s="4">
        <v>10</v>
      </c>
      <c r="F565" s="6" t="s">
        <v>227</v>
      </c>
      <c r="G565" s="6" t="s">
        <v>499</v>
      </c>
      <c r="H565" s="4">
        <v>2021</v>
      </c>
      <c r="I565" s="4">
        <v>1</v>
      </c>
      <c r="J565" s="6" t="s">
        <v>493</v>
      </c>
      <c r="K565" s="4">
        <v>2</v>
      </c>
      <c r="L565" s="6" t="s">
        <v>500</v>
      </c>
      <c r="M565" s="6" t="s">
        <v>501</v>
      </c>
      <c r="N565" s="6" t="s">
        <v>496</v>
      </c>
      <c r="O565" s="4">
        <v>3</v>
      </c>
      <c r="P565" s="6" t="s">
        <v>497</v>
      </c>
      <c r="Q565" s="4">
        <v>8</v>
      </c>
      <c r="R565" s="6" t="s">
        <v>502</v>
      </c>
      <c r="S565" s="4" t="b">
        <v>0</v>
      </c>
      <c r="T565" s="60">
        <v>1</v>
      </c>
      <c r="U565" s="60">
        <v>1</v>
      </c>
      <c r="V565" s="38">
        <v>1</v>
      </c>
      <c r="W565" s="35">
        <v>188.04</v>
      </c>
      <c r="X565" s="42">
        <f>VLOOKUP(VW_PREMIO_IV[[#This Row],[TIPO]],$AL$5:$AM$16,2,0)</f>
        <v>15</v>
      </c>
      <c r="Y565" s="35" t="str">
        <f>IF(VW_PREMIO_IV[[#This Row],[EQUIPE]]="Gerentes",VLOOKUP(VW_PREMIO_IV[[#This Row],[COBERTURA]],VALORES_IV_GER[],VW_PREMIO_IV[[#This Row],[Col Valor]],1),"")</f>
        <v/>
      </c>
      <c r="Z565" s="35">
        <f>IF(VW_PREMIO_IV[[#This Row],[EQUIPE]]="Especialidade (ESP)",VLOOKUP(VW_PREMIO_IV[[#This Row],[COBERTURA]],VALORES_IV_ESP[],VW_PREMIO_IV[[#This Row],[Col Valor]],1),"")</f>
        <v>188.0412</v>
      </c>
      <c r="AA565" s="35" t="str">
        <f>IF(VW_PREMIO_IV[[#This Row],[EQUIPE]]="Hospitalar (HSP)",VLOOKUP(VW_PREMIO_IV[[#This Row],[COBERTURA]],VALORES_IV_HSP[],VW_PREMIO_IV[[#This Row],[Col Valor]],1),"")</f>
        <v/>
      </c>
      <c r="AB565" s="35" t="str">
        <f>IF(VW_PREMIO_IV[[#This Row],[EQUIPE]]="Misto (EMH)",VLOOKUP(VW_PREMIO_IV[[#This Row],[COBERTURA]],VALORES_IV_EMH[],VW_PREMIO_IV[[#This Row],[Col Valor]],1),"")</f>
        <v/>
      </c>
      <c r="AC565" s="35">
        <f>VW_PREMIO_IV[[#This Row],[PREMIO]]-SUM(VW_PREMIO_IV[[#This Row],[Check Gerente]:[Check EMH]])</f>
        <v>-1.2000000000114142E-3</v>
      </c>
    </row>
    <row r="566" spans="1:29" hidden="1" x14ac:dyDescent="0.25">
      <c r="A566" s="6" t="s">
        <v>401</v>
      </c>
      <c r="B566" s="6" t="s">
        <v>205</v>
      </c>
      <c r="C566" s="6" t="s">
        <v>28</v>
      </c>
      <c r="D566" s="6" t="s">
        <v>226</v>
      </c>
      <c r="E566" s="4">
        <v>10</v>
      </c>
      <c r="F566" s="6" t="s">
        <v>227</v>
      </c>
      <c r="G566" s="6" t="s">
        <v>503</v>
      </c>
      <c r="H566" s="4">
        <v>2021</v>
      </c>
      <c r="I566" s="4">
        <v>1</v>
      </c>
      <c r="J566" s="6" t="s">
        <v>493</v>
      </c>
      <c r="K566" s="4">
        <v>3</v>
      </c>
      <c r="L566" s="6" t="s">
        <v>504</v>
      </c>
      <c r="M566" s="6" t="s">
        <v>505</v>
      </c>
      <c r="N566" s="6" t="s">
        <v>496</v>
      </c>
      <c r="O566" s="4">
        <v>3</v>
      </c>
      <c r="P566" s="6" t="s">
        <v>497</v>
      </c>
      <c r="Q566" s="4">
        <v>9</v>
      </c>
      <c r="R566" s="6" t="s">
        <v>506</v>
      </c>
      <c r="S566" s="4" t="b">
        <v>0</v>
      </c>
      <c r="T566" s="60">
        <v>1</v>
      </c>
      <c r="U566" s="60">
        <v>1</v>
      </c>
      <c r="V566" s="38">
        <v>1</v>
      </c>
      <c r="W566" s="35">
        <v>188.04</v>
      </c>
      <c r="X566" s="42">
        <f>VLOOKUP(VW_PREMIO_IV[[#This Row],[TIPO]],$AL$5:$AM$16,2,0)</f>
        <v>15</v>
      </c>
      <c r="Y566" s="35" t="str">
        <f>IF(VW_PREMIO_IV[[#This Row],[EQUIPE]]="Gerentes",VLOOKUP(VW_PREMIO_IV[[#This Row],[COBERTURA]],VALORES_IV_GER[],VW_PREMIO_IV[[#This Row],[Col Valor]],1),"")</f>
        <v/>
      </c>
      <c r="Z566" s="35">
        <f>IF(VW_PREMIO_IV[[#This Row],[EQUIPE]]="Especialidade (ESP)",VLOOKUP(VW_PREMIO_IV[[#This Row],[COBERTURA]],VALORES_IV_ESP[],VW_PREMIO_IV[[#This Row],[Col Valor]],1),"")</f>
        <v>188.0412</v>
      </c>
      <c r="AA566" s="35" t="str">
        <f>IF(VW_PREMIO_IV[[#This Row],[EQUIPE]]="Hospitalar (HSP)",VLOOKUP(VW_PREMIO_IV[[#This Row],[COBERTURA]],VALORES_IV_HSP[],VW_PREMIO_IV[[#This Row],[Col Valor]],1),"")</f>
        <v/>
      </c>
      <c r="AB566" s="35" t="str">
        <f>IF(VW_PREMIO_IV[[#This Row],[EQUIPE]]="Misto (EMH)",VLOOKUP(VW_PREMIO_IV[[#This Row],[COBERTURA]],VALORES_IV_EMH[],VW_PREMIO_IV[[#This Row],[Col Valor]],1),"")</f>
        <v/>
      </c>
      <c r="AC566" s="35">
        <f>VW_PREMIO_IV[[#This Row],[PREMIO]]-SUM(VW_PREMIO_IV[[#This Row],[Check Gerente]:[Check EMH]])</f>
        <v>-1.2000000000114142E-3</v>
      </c>
    </row>
    <row r="567" spans="1:29" hidden="1" x14ac:dyDescent="0.25">
      <c r="A567" s="6" t="s">
        <v>401</v>
      </c>
      <c r="B567" s="6" t="s">
        <v>205</v>
      </c>
      <c r="C567" s="6" t="s">
        <v>29</v>
      </c>
      <c r="D567" s="6" t="s">
        <v>228</v>
      </c>
      <c r="E567" s="4">
        <v>30</v>
      </c>
      <c r="F567" s="6" t="s">
        <v>229</v>
      </c>
      <c r="G567" s="6" t="s">
        <v>492</v>
      </c>
      <c r="H567" s="4">
        <v>2021</v>
      </c>
      <c r="I567" s="4">
        <v>1</v>
      </c>
      <c r="J567" s="6" t="s">
        <v>493</v>
      </c>
      <c r="K567" s="4">
        <v>1</v>
      </c>
      <c r="L567" s="6" t="s">
        <v>494</v>
      </c>
      <c r="M567" s="6" t="s">
        <v>495</v>
      </c>
      <c r="N567" s="6" t="s">
        <v>496</v>
      </c>
      <c r="O567" s="4">
        <v>3</v>
      </c>
      <c r="P567" s="6" t="s">
        <v>497</v>
      </c>
      <c r="Q567" s="4">
        <v>7</v>
      </c>
      <c r="R567" s="6" t="s">
        <v>498</v>
      </c>
      <c r="S567" s="4" t="b">
        <v>0</v>
      </c>
      <c r="T567" s="60">
        <v>1</v>
      </c>
      <c r="U567" s="60">
        <v>1</v>
      </c>
      <c r="V567" s="38">
        <v>1</v>
      </c>
      <c r="W567" s="35">
        <v>188.04</v>
      </c>
      <c r="X567" s="42">
        <f>VLOOKUP(VW_PREMIO_IV[[#This Row],[TIPO]],$AL$5:$AM$16,2,0)</f>
        <v>15</v>
      </c>
      <c r="Y567" s="35" t="str">
        <f>IF(VW_PREMIO_IV[[#This Row],[EQUIPE]]="Gerentes",VLOOKUP(VW_PREMIO_IV[[#This Row],[COBERTURA]],VALORES_IV_GER[],VW_PREMIO_IV[[#This Row],[Col Valor]],1),"")</f>
        <v/>
      </c>
      <c r="Z567" s="35" t="str">
        <f>IF(VW_PREMIO_IV[[#This Row],[EQUIPE]]="Especialidade (ESP)",VLOOKUP(VW_PREMIO_IV[[#This Row],[COBERTURA]],VALORES_IV_ESP[],VW_PREMIO_IV[[#This Row],[Col Valor]],1),"")</f>
        <v/>
      </c>
      <c r="AA567" s="35" t="str">
        <f>IF(VW_PREMIO_IV[[#This Row],[EQUIPE]]="Hospitalar (HSP)",VLOOKUP(VW_PREMIO_IV[[#This Row],[COBERTURA]],VALORES_IV_HSP[],VW_PREMIO_IV[[#This Row],[Col Valor]],1),"")</f>
        <v/>
      </c>
      <c r="AB567" s="35">
        <f>IF(VW_PREMIO_IV[[#This Row],[EQUIPE]]="Misto (EMH)",VLOOKUP(VW_PREMIO_IV[[#This Row],[COBERTURA]],VALORES_IV_EMH[],VW_PREMIO_IV[[#This Row],[Col Valor]],1),"")</f>
        <v>188.0412</v>
      </c>
      <c r="AC567" s="35">
        <f>VW_PREMIO_IV[[#This Row],[PREMIO]]-SUM(VW_PREMIO_IV[[#This Row],[Check Gerente]:[Check EMH]])</f>
        <v>-1.2000000000114142E-3</v>
      </c>
    </row>
    <row r="568" spans="1:29" hidden="1" x14ac:dyDescent="0.25">
      <c r="A568" s="6" t="s">
        <v>401</v>
      </c>
      <c r="B568" s="6" t="s">
        <v>205</v>
      </c>
      <c r="C568" s="6" t="s">
        <v>29</v>
      </c>
      <c r="D568" s="6" t="s">
        <v>228</v>
      </c>
      <c r="E568" s="4">
        <v>30</v>
      </c>
      <c r="F568" s="6" t="s">
        <v>229</v>
      </c>
      <c r="G568" s="6" t="s">
        <v>499</v>
      </c>
      <c r="H568" s="4">
        <v>2021</v>
      </c>
      <c r="I568" s="4">
        <v>1</v>
      </c>
      <c r="J568" s="6" t="s">
        <v>493</v>
      </c>
      <c r="K568" s="4">
        <v>2</v>
      </c>
      <c r="L568" s="6" t="s">
        <v>500</v>
      </c>
      <c r="M568" s="6" t="s">
        <v>501</v>
      </c>
      <c r="N568" s="6" t="s">
        <v>496</v>
      </c>
      <c r="O568" s="4">
        <v>3</v>
      </c>
      <c r="P568" s="6" t="s">
        <v>497</v>
      </c>
      <c r="Q568" s="4">
        <v>8</v>
      </c>
      <c r="R568" s="6" t="s">
        <v>502</v>
      </c>
      <c r="S568" s="4" t="b">
        <v>0</v>
      </c>
      <c r="T568" s="60">
        <v>1</v>
      </c>
      <c r="U568" s="60">
        <v>1</v>
      </c>
      <c r="V568" s="38">
        <v>1</v>
      </c>
      <c r="W568" s="35">
        <v>188.04</v>
      </c>
      <c r="X568" s="42">
        <f>VLOOKUP(VW_PREMIO_IV[[#This Row],[TIPO]],$AL$5:$AM$16,2,0)</f>
        <v>15</v>
      </c>
      <c r="Y568" s="35" t="str">
        <f>IF(VW_PREMIO_IV[[#This Row],[EQUIPE]]="Gerentes",VLOOKUP(VW_PREMIO_IV[[#This Row],[COBERTURA]],VALORES_IV_GER[],VW_PREMIO_IV[[#This Row],[Col Valor]],1),"")</f>
        <v/>
      </c>
      <c r="Z568" s="35" t="str">
        <f>IF(VW_PREMIO_IV[[#This Row],[EQUIPE]]="Especialidade (ESP)",VLOOKUP(VW_PREMIO_IV[[#This Row],[COBERTURA]],VALORES_IV_ESP[],VW_PREMIO_IV[[#This Row],[Col Valor]],1),"")</f>
        <v/>
      </c>
      <c r="AA568" s="35" t="str">
        <f>IF(VW_PREMIO_IV[[#This Row],[EQUIPE]]="Hospitalar (HSP)",VLOOKUP(VW_PREMIO_IV[[#This Row],[COBERTURA]],VALORES_IV_HSP[],VW_PREMIO_IV[[#This Row],[Col Valor]],1),"")</f>
        <v/>
      </c>
      <c r="AB568" s="35">
        <f>IF(VW_PREMIO_IV[[#This Row],[EQUIPE]]="Misto (EMH)",VLOOKUP(VW_PREMIO_IV[[#This Row],[COBERTURA]],VALORES_IV_EMH[],VW_PREMIO_IV[[#This Row],[Col Valor]],1),"")</f>
        <v>188.0412</v>
      </c>
      <c r="AC568" s="35">
        <f>VW_PREMIO_IV[[#This Row],[PREMIO]]-SUM(VW_PREMIO_IV[[#This Row],[Check Gerente]:[Check EMH]])</f>
        <v>-1.2000000000114142E-3</v>
      </c>
    </row>
    <row r="569" spans="1:29" hidden="1" x14ac:dyDescent="0.25">
      <c r="A569" s="6" t="s">
        <v>401</v>
      </c>
      <c r="B569" s="6" t="s">
        <v>205</v>
      </c>
      <c r="C569" s="6" t="s">
        <v>29</v>
      </c>
      <c r="D569" s="6" t="s">
        <v>228</v>
      </c>
      <c r="E569" s="4">
        <v>30</v>
      </c>
      <c r="F569" s="6" t="s">
        <v>229</v>
      </c>
      <c r="G569" s="6" t="s">
        <v>503</v>
      </c>
      <c r="H569" s="4">
        <v>2021</v>
      </c>
      <c r="I569" s="4">
        <v>1</v>
      </c>
      <c r="J569" s="6" t="s">
        <v>493</v>
      </c>
      <c r="K569" s="4">
        <v>3</v>
      </c>
      <c r="L569" s="6" t="s">
        <v>504</v>
      </c>
      <c r="M569" s="6" t="s">
        <v>505</v>
      </c>
      <c r="N569" s="6" t="s">
        <v>496</v>
      </c>
      <c r="O569" s="4">
        <v>3</v>
      </c>
      <c r="P569" s="6" t="s">
        <v>497</v>
      </c>
      <c r="Q569" s="4">
        <v>9</v>
      </c>
      <c r="R569" s="6" t="s">
        <v>506</v>
      </c>
      <c r="S569" s="4" t="b">
        <v>0</v>
      </c>
      <c r="T569" s="60">
        <v>1</v>
      </c>
      <c r="U569" s="60">
        <v>1</v>
      </c>
      <c r="V569" s="38">
        <v>1</v>
      </c>
      <c r="W569" s="35">
        <v>188.04</v>
      </c>
      <c r="X569" s="42">
        <f>VLOOKUP(VW_PREMIO_IV[[#This Row],[TIPO]],$AL$5:$AM$16,2,0)</f>
        <v>15</v>
      </c>
      <c r="Y569" s="35" t="str">
        <f>IF(VW_PREMIO_IV[[#This Row],[EQUIPE]]="Gerentes",VLOOKUP(VW_PREMIO_IV[[#This Row],[COBERTURA]],VALORES_IV_GER[],VW_PREMIO_IV[[#This Row],[Col Valor]],1),"")</f>
        <v/>
      </c>
      <c r="Z569" s="35" t="str">
        <f>IF(VW_PREMIO_IV[[#This Row],[EQUIPE]]="Especialidade (ESP)",VLOOKUP(VW_PREMIO_IV[[#This Row],[COBERTURA]],VALORES_IV_ESP[],VW_PREMIO_IV[[#This Row],[Col Valor]],1),"")</f>
        <v/>
      </c>
      <c r="AA569" s="35" t="str">
        <f>IF(VW_PREMIO_IV[[#This Row],[EQUIPE]]="Hospitalar (HSP)",VLOOKUP(VW_PREMIO_IV[[#This Row],[COBERTURA]],VALORES_IV_HSP[],VW_PREMIO_IV[[#This Row],[Col Valor]],1),"")</f>
        <v/>
      </c>
      <c r="AB569" s="35">
        <f>IF(VW_PREMIO_IV[[#This Row],[EQUIPE]]="Misto (EMH)",VLOOKUP(VW_PREMIO_IV[[#This Row],[COBERTURA]],VALORES_IV_EMH[],VW_PREMIO_IV[[#This Row],[Col Valor]],1),"")</f>
        <v>188.0412</v>
      </c>
      <c r="AC569" s="35">
        <f>VW_PREMIO_IV[[#This Row],[PREMIO]]-SUM(VW_PREMIO_IV[[#This Row],[Check Gerente]:[Check EMH]])</f>
        <v>-1.2000000000114142E-3</v>
      </c>
    </row>
    <row r="570" spans="1:29" hidden="1" x14ac:dyDescent="0.25">
      <c r="A570" s="6" t="s">
        <v>401</v>
      </c>
      <c r="B570" s="6" t="s">
        <v>205</v>
      </c>
      <c r="C570" s="6" t="s">
        <v>30</v>
      </c>
      <c r="D570" s="6" t="s">
        <v>234</v>
      </c>
      <c r="E570" s="4">
        <v>10</v>
      </c>
      <c r="F570" s="6" t="s">
        <v>227</v>
      </c>
      <c r="G570" s="6" t="s">
        <v>492</v>
      </c>
      <c r="H570" s="4">
        <v>2021</v>
      </c>
      <c r="I570" s="4">
        <v>1</v>
      </c>
      <c r="J570" s="6" t="s">
        <v>493</v>
      </c>
      <c r="K570" s="4">
        <v>1</v>
      </c>
      <c r="L570" s="6" t="s">
        <v>494</v>
      </c>
      <c r="M570" s="6" t="s">
        <v>495</v>
      </c>
      <c r="N570" s="6" t="s">
        <v>496</v>
      </c>
      <c r="O570" s="4">
        <v>3</v>
      </c>
      <c r="P570" s="6" t="s">
        <v>497</v>
      </c>
      <c r="Q570" s="4">
        <v>7</v>
      </c>
      <c r="R570" s="6" t="s">
        <v>498</v>
      </c>
      <c r="S570" s="4" t="b">
        <v>0</v>
      </c>
      <c r="T570" s="60">
        <v>1</v>
      </c>
      <c r="U570" s="60">
        <v>1</v>
      </c>
      <c r="V570" s="38">
        <v>1</v>
      </c>
      <c r="W570" s="35">
        <v>188.04</v>
      </c>
      <c r="X570" s="42">
        <f>VLOOKUP(VW_PREMIO_IV[[#This Row],[TIPO]],$AL$5:$AM$16,2,0)</f>
        <v>15</v>
      </c>
      <c r="Y570" s="35" t="str">
        <f>IF(VW_PREMIO_IV[[#This Row],[EQUIPE]]="Gerentes",VLOOKUP(VW_PREMIO_IV[[#This Row],[COBERTURA]],VALORES_IV_GER[],VW_PREMIO_IV[[#This Row],[Col Valor]],1),"")</f>
        <v/>
      </c>
      <c r="Z570" s="35">
        <f>IF(VW_PREMIO_IV[[#This Row],[EQUIPE]]="Especialidade (ESP)",VLOOKUP(VW_PREMIO_IV[[#This Row],[COBERTURA]],VALORES_IV_ESP[],VW_PREMIO_IV[[#This Row],[Col Valor]],1),"")</f>
        <v>188.0412</v>
      </c>
      <c r="AA570" s="35" t="str">
        <f>IF(VW_PREMIO_IV[[#This Row],[EQUIPE]]="Hospitalar (HSP)",VLOOKUP(VW_PREMIO_IV[[#This Row],[COBERTURA]],VALORES_IV_HSP[],VW_PREMIO_IV[[#This Row],[Col Valor]],1),"")</f>
        <v/>
      </c>
      <c r="AB570" s="35" t="str">
        <f>IF(VW_PREMIO_IV[[#This Row],[EQUIPE]]="Misto (EMH)",VLOOKUP(VW_PREMIO_IV[[#This Row],[COBERTURA]],VALORES_IV_EMH[],VW_PREMIO_IV[[#This Row],[Col Valor]],1),"")</f>
        <v/>
      </c>
      <c r="AC570" s="35">
        <f>VW_PREMIO_IV[[#This Row],[PREMIO]]-SUM(VW_PREMIO_IV[[#This Row],[Check Gerente]:[Check EMH]])</f>
        <v>-1.2000000000114142E-3</v>
      </c>
    </row>
    <row r="571" spans="1:29" hidden="1" x14ac:dyDescent="0.25">
      <c r="A571" s="6" t="s">
        <v>401</v>
      </c>
      <c r="B571" s="6" t="s">
        <v>205</v>
      </c>
      <c r="C571" s="6" t="s">
        <v>30</v>
      </c>
      <c r="D571" s="6" t="s">
        <v>234</v>
      </c>
      <c r="E571" s="4">
        <v>10</v>
      </c>
      <c r="F571" s="6" t="s">
        <v>227</v>
      </c>
      <c r="G571" s="6" t="s">
        <v>499</v>
      </c>
      <c r="H571" s="4">
        <v>2021</v>
      </c>
      <c r="I571" s="4">
        <v>1</v>
      </c>
      <c r="J571" s="6" t="s">
        <v>493</v>
      </c>
      <c r="K571" s="4">
        <v>2</v>
      </c>
      <c r="L571" s="6" t="s">
        <v>500</v>
      </c>
      <c r="M571" s="6" t="s">
        <v>501</v>
      </c>
      <c r="N571" s="6" t="s">
        <v>496</v>
      </c>
      <c r="O571" s="4">
        <v>3</v>
      </c>
      <c r="P571" s="6" t="s">
        <v>497</v>
      </c>
      <c r="Q571" s="4">
        <v>8</v>
      </c>
      <c r="R571" s="6" t="s">
        <v>502</v>
      </c>
      <c r="S571" s="4" t="b">
        <v>0</v>
      </c>
      <c r="T571" s="60">
        <v>1</v>
      </c>
      <c r="U571" s="60">
        <v>1</v>
      </c>
      <c r="V571" s="38">
        <v>1</v>
      </c>
      <c r="W571" s="35">
        <v>188.04</v>
      </c>
      <c r="X571" s="42">
        <f>VLOOKUP(VW_PREMIO_IV[[#This Row],[TIPO]],$AL$5:$AM$16,2,0)</f>
        <v>15</v>
      </c>
      <c r="Y571" s="35" t="str">
        <f>IF(VW_PREMIO_IV[[#This Row],[EQUIPE]]="Gerentes",VLOOKUP(VW_PREMIO_IV[[#This Row],[COBERTURA]],VALORES_IV_GER[],VW_PREMIO_IV[[#This Row],[Col Valor]],1),"")</f>
        <v/>
      </c>
      <c r="Z571" s="35">
        <f>IF(VW_PREMIO_IV[[#This Row],[EQUIPE]]="Especialidade (ESP)",VLOOKUP(VW_PREMIO_IV[[#This Row],[COBERTURA]],VALORES_IV_ESP[],VW_PREMIO_IV[[#This Row],[Col Valor]],1),"")</f>
        <v>188.0412</v>
      </c>
      <c r="AA571" s="35" t="str">
        <f>IF(VW_PREMIO_IV[[#This Row],[EQUIPE]]="Hospitalar (HSP)",VLOOKUP(VW_PREMIO_IV[[#This Row],[COBERTURA]],VALORES_IV_HSP[],VW_PREMIO_IV[[#This Row],[Col Valor]],1),"")</f>
        <v/>
      </c>
      <c r="AB571" s="35" t="str">
        <f>IF(VW_PREMIO_IV[[#This Row],[EQUIPE]]="Misto (EMH)",VLOOKUP(VW_PREMIO_IV[[#This Row],[COBERTURA]],VALORES_IV_EMH[],VW_PREMIO_IV[[#This Row],[Col Valor]],1),"")</f>
        <v/>
      </c>
      <c r="AC571" s="35">
        <f>VW_PREMIO_IV[[#This Row],[PREMIO]]-SUM(VW_PREMIO_IV[[#This Row],[Check Gerente]:[Check EMH]])</f>
        <v>-1.2000000000114142E-3</v>
      </c>
    </row>
    <row r="572" spans="1:29" hidden="1" x14ac:dyDescent="0.25">
      <c r="A572" s="6" t="s">
        <v>401</v>
      </c>
      <c r="B572" s="6" t="s">
        <v>205</v>
      </c>
      <c r="C572" s="6" t="s">
        <v>30</v>
      </c>
      <c r="D572" s="6" t="s">
        <v>234</v>
      </c>
      <c r="E572" s="4">
        <v>10</v>
      </c>
      <c r="F572" s="6" t="s">
        <v>227</v>
      </c>
      <c r="G572" s="6" t="s">
        <v>503</v>
      </c>
      <c r="H572" s="4">
        <v>2021</v>
      </c>
      <c r="I572" s="4">
        <v>1</v>
      </c>
      <c r="J572" s="6" t="s">
        <v>493</v>
      </c>
      <c r="K572" s="4">
        <v>3</v>
      </c>
      <c r="L572" s="6" t="s">
        <v>504</v>
      </c>
      <c r="M572" s="6" t="s">
        <v>505</v>
      </c>
      <c r="N572" s="6" t="s">
        <v>496</v>
      </c>
      <c r="O572" s="4">
        <v>3</v>
      </c>
      <c r="P572" s="6" t="s">
        <v>497</v>
      </c>
      <c r="Q572" s="4">
        <v>9</v>
      </c>
      <c r="R572" s="6" t="s">
        <v>506</v>
      </c>
      <c r="S572" s="4" t="b">
        <v>0</v>
      </c>
      <c r="T572" s="60">
        <v>1</v>
      </c>
      <c r="U572" s="60">
        <v>1</v>
      </c>
      <c r="V572" s="38">
        <v>1</v>
      </c>
      <c r="W572" s="35">
        <v>188.04</v>
      </c>
      <c r="X572" s="42">
        <f>VLOOKUP(VW_PREMIO_IV[[#This Row],[TIPO]],$AL$5:$AM$16,2,0)</f>
        <v>15</v>
      </c>
      <c r="Y572" s="35" t="str">
        <f>IF(VW_PREMIO_IV[[#This Row],[EQUIPE]]="Gerentes",VLOOKUP(VW_PREMIO_IV[[#This Row],[COBERTURA]],VALORES_IV_GER[],VW_PREMIO_IV[[#This Row],[Col Valor]],1),"")</f>
        <v/>
      </c>
      <c r="Z572" s="35">
        <f>IF(VW_PREMIO_IV[[#This Row],[EQUIPE]]="Especialidade (ESP)",VLOOKUP(VW_PREMIO_IV[[#This Row],[COBERTURA]],VALORES_IV_ESP[],VW_PREMIO_IV[[#This Row],[Col Valor]],1),"")</f>
        <v>188.0412</v>
      </c>
      <c r="AA572" s="35" t="str">
        <f>IF(VW_PREMIO_IV[[#This Row],[EQUIPE]]="Hospitalar (HSP)",VLOOKUP(VW_PREMIO_IV[[#This Row],[COBERTURA]],VALORES_IV_HSP[],VW_PREMIO_IV[[#This Row],[Col Valor]],1),"")</f>
        <v/>
      </c>
      <c r="AB572" s="35" t="str">
        <f>IF(VW_PREMIO_IV[[#This Row],[EQUIPE]]="Misto (EMH)",VLOOKUP(VW_PREMIO_IV[[#This Row],[COBERTURA]],VALORES_IV_EMH[],VW_PREMIO_IV[[#This Row],[Col Valor]],1),"")</f>
        <v/>
      </c>
      <c r="AC572" s="35">
        <f>VW_PREMIO_IV[[#This Row],[PREMIO]]-SUM(VW_PREMIO_IV[[#This Row],[Check Gerente]:[Check EMH]])</f>
        <v>-1.2000000000114142E-3</v>
      </c>
    </row>
    <row r="573" spans="1:29" hidden="1" x14ac:dyDescent="0.25">
      <c r="A573" s="6" t="s">
        <v>401</v>
      </c>
      <c r="B573" s="6" t="s">
        <v>205</v>
      </c>
      <c r="C573" s="6" t="s">
        <v>14</v>
      </c>
      <c r="D573" s="6" t="s">
        <v>235</v>
      </c>
      <c r="E573" s="4">
        <v>20</v>
      </c>
      <c r="F573" s="6" t="s">
        <v>222</v>
      </c>
      <c r="G573" s="6" t="s">
        <v>492</v>
      </c>
      <c r="H573" s="4">
        <v>2021</v>
      </c>
      <c r="I573" s="4">
        <v>1</v>
      </c>
      <c r="J573" s="6" t="s">
        <v>493</v>
      </c>
      <c r="K573" s="4">
        <v>1</v>
      </c>
      <c r="L573" s="6" t="s">
        <v>494</v>
      </c>
      <c r="M573" s="6" t="s">
        <v>495</v>
      </c>
      <c r="N573" s="6" t="s">
        <v>496</v>
      </c>
      <c r="O573" s="4">
        <v>3</v>
      </c>
      <c r="P573" s="6" t="s">
        <v>497</v>
      </c>
      <c r="Q573" s="4">
        <v>7</v>
      </c>
      <c r="R573" s="6" t="s">
        <v>498</v>
      </c>
      <c r="S573" s="4" t="b">
        <v>0</v>
      </c>
      <c r="T573" s="60">
        <v>1</v>
      </c>
      <c r="U573" s="60">
        <v>1</v>
      </c>
      <c r="V573" s="38">
        <v>1</v>
      </c>
      <c r="W573" s="35">
        <v>188.04</v>
      </c>
      <c r="X573" s="42">
        <f>VLOOKUP(VW_PREMIO_IV[[#This Row],[TIPO]],$AL$5:$AM$16,2,0)</f>
        <v>15</v>
      </c>
      <c r="Y573" s="35" t="str">
        <f>IF(VW_PREMIO_IV[[#This Row],[EQUIPE]]="Gerentes",VLOOKUP(VW_PREMIO_IV[[#This Row],[COBERTURA]],VALORES_IV_GER[],VW_PREMIO_IV[[#This Row],[Col Valor]],1),"")</f>
        <v/>
      </c>
      <c r="Z573" s="35" t="str">
        <f>IF(VW_PREMIO_IV[[#This Row],[EQUIPE]]="Especialidade (ESP)",VLOOKUP(VW_PREMIO_IV[[#This Row],[COBERTURA]],VALORES_IV_ESP[],VW_PREMIO_IV[[#This Row],[Col Valor]],1),"")</f>
        <v/>
      </c>
      <c r="AA573" s="35">
        <f>IF(VW_PREMIO_IV[[#This Row],[EQUIPE]]="Hospitalar (HSP)",VLOOKUP(VW_PREMIO_IV[[#This Row],[COBERTURA]],VALORES_IV_HSP[],VW_PREMIO_IV[[#This Row],[Col Valor]],1),"")</f>
        <v>188.0412</v>
      </c>
      <c r="AB573" s="35" t="str">
        <f>IF(VW_PREMIO_IV[[#This Row],[EQUIPE]]="Misto (EMH)",VLOOKUP(VW_PREMIO_IV[[#This Row],[COBERTURA]],VALORES_IV_EMH[],VW_PREMIO_IV[[#This Row],[Col Valor]],1),"")</f>
        <v/>
      </c>
      <c r="AC573" s="35">
        <f>VW_PREMIO_IV[[#This Row],[PREMIO]]-SUM(VW_PREMIO_IV[[#This Row],[Check Gerente]:[Check EMH]])</f>
        <v>-1.2000000000114142E-3</v>
      </c>
    </row>
    <row r="574" spans="1:29" hidden="1" x14ac:dyDescent="0.25">
      <c r="A574" s="6" t="s">
        <v>401</v>
      </c>
      <c r="B574" s="6" t="s">
        <v>205</v>
      </c>
      <c r="C574" s="6" t="s">
        <v>14</v>
      </c>
      <c r="D574" s="6" t="s">
        <v>235</v>
      </c>
      <c r="E574" s="4">
        <v>20</v>
      </c>
      <c r="F574" s="6" t="s">
        <v>222</v>
      </c>
      <c r="G574" s="6" t="s">
        <v>499</v>
      </c>
      <c r="H574" s="4">
        <v>2021</v>
      </c>
      <c r="I574" s="4">
        <v>1</v>
      </c>
      <c r="J574" s="6" t="s">
        <v>493</v>
      </c>
      <c r="K574" s="4">
        <v>2</v>
      </c>
      <c r="L574" s="6" t="s">
        <v>500</v>
      </c>
      <c r="M574" s="6" t="s">
        <v>501</v>
      </c>
      <c r="N574" s="6" t="s">
        <v>496</v>
      </c>
      <c r="O574" s="4">
        <v>3</v>
      </c>
      <c r="P574" s="6" t="s">
        <v>497</v>
      </c>
      <c r="Q574" s="4">
        <v>8</v>
      </c>
      <c r="R574" s="6" t="s">
        <v>502</v>
      </c>
      <c r="S574" s="4" t="b">
        <v>0</v>
      </c>
      <c r="T574" s="60">
        <v>1</v>
      </c>
      <c r="U574" s="60">
        <v>1</v>
      </c>
      <c r="V574" s="38">
        <v>1</v>
      </c>
      <c r="W574" s="35">
        <v>188.04</v>
      </c>
      <c r="X574" s="42">
        <f>VLOOKUP(VW_PREMIO_IV[[#This Row],[TIPO]],$AL$5:$AM$16,2,0)</f>
        <v>15</v>
      </c>
      <c r="Y574" s="35" t="str">
        <f>IF(VW_PREMIO_IV[[#This Row],[EQUIPE]]="Gerentes",VLOOKUP(VW_PREMIO_IV[[#This Row],[COBERTURA]],VALORES_IV_GER[],VW_PREMIO_IV[[#This Row],[Col Valor]],1),"")</f>
        <v/>
      </c>
      <c r="Z574" s="35" t="str">
        <f>IF(VW_PREMIO_IV[[#This Row],[EQUIPE]]="Especialidade (ESP)",VLOOKUP(VW_PREMIO_IV[[#This Row],[COBERTURA]],VALORES_IV_ESP[],VW_PREMIO_IV[[#This Row],[Col Valor]],1),"")</f>
        <v/>
      </c>
      <c r="AA574" s="35">
        <f>IF(VW_PREMIO_IV[[#This Row],[EQUIPE]]="Hospitalar (HSP)",VLOOKUP(VW_PREMIO_IV[[#This Row],[COBERTURA]],VALORES_IV_HSP[],VW_PREMIO_IV[[#This Row],[Col Valor]],1),"")</f>
        <v>188.0412</v>
      </c>
      <c r="AB574" s="35" t="str">
        <f>IF(VW_PREMIO_IV[[#This Row],[EQUIPE]]="Misto (EMH)",VLOOKUP(VW_PREMIO_IV[[#This Row],[COBERTURA]],VALORES_IV_EMH[],VW_PREMIO_IV[[#This Row],[Col Valor]],1),"")</f>
        <v/>
      </c>
      <c r="AC574" s="35">
        <f>VW_PREMIO_IV[[#This Row],[PREMIO]]-SUM(VW_PREMIO_IV[[#This Row],[Check Gerente]:[Check EMH]])</f>
        <v>-1.2000000000114142E-3</v>
      </c>
    </row>
    <row r="575" spans="1:29" hidden="1" x14ac:dyDescent="0.25">
      <c r="A575" s="6" t="s">
        <v>401</v>
      </c>
      <c r="B575" s="6" t="s">
        <v>205</v>
      </c>
      <c r="C575" s="6" t="s">
        <v>14</v>
      </c>
      <c r="D575" s="6" t="s">
        <v>235</v>
      </c>
      <c r="E575" s="4">
        <v>20</v>
      </c>
      <c r="F575" s="6" t="s">
        <v>222</v>
      </c>
      <c r="G575" s="6" t="s">
        <v>503</v>
      </c>
      <c r="H575" s="4">
        <v>2021</v>
      </c>
      <c r="I575" s="4">
        <v>1</v>
      </c>
      <c r="J575" s="6" t="s">
        <v>493</v>
      </c>
      <c r="K575" s="4">
        <v>3</v>
      </c>
      <c r="L575" s="6" t="s">
        <v>504</v>
      </c>
      <c r="M575" s="6" t="s">
        <v>505</v>
      </c>
      <c r="N575" s="6" t="s">
        <v>496</v>
      </c>
      <c r="O575" s="4">
        <v>3</v>
      </c>
      <c r="P575" s="6" t="s">
        <v>497</v>
      </c>
      <c r="Q575" s="4">
        <v>9</v>
      </c>
      <c r="R575" s="6" t="s">
        <v>506</v>
      </c>
      <c r="S575" s="4" t="b">
        <v>0</v>
      </c>
      <c r="T575" s="60">
        <v>1</v>
      </c>
      <c r="U575" s="60">
        <v>1</v>
      </c>
      <c r="V575" s="38">
        <v>1</v>
      </c>
      <c r="W575" s="35">
        <v>188.04</v>
      </c>
      <c r="X575" s="42">
        <f>VLOOKUP(VW_PREMIO_IV[[#This Row],[TIPO]],$AL$5:$AM$16,2,0)</f>
        <v>15</v>
      </c>
      <c r="Y575" s="35" t="str">
        <f>IF(VW_PREMIO_IV[[#This Row],[EQUIPE]]="Gerentes",VLOOKUP(VW_PREMIO_IV[[#This Row],[COBERTURA]],VALORES_IV_GER[],VW_PREMIO_IV[[#This Row],[Col Valor]],1),"")</f>
        <v/>
      </c>
      <c r="Z575" s="35" t="str">
        <f>IF(VW_PREMIO_IV[[#This Row],[EQUIPE]]="Especialidade (ESP)",VLOOKUP(VW_PREMIO_IV[[#This Row],[COBERTURA]],VALORES_IV_ESP[],VW_PREMIO_IV[[#This Row],[Col Valor]],1),"")</f>
        <v/>
      </c>
      <c r="AA575" s="35">
        <f>IF(VW_PREMIO_IV[[#This Row],[EQUIPE]]="Hospitalar (HSP)",VLOOKUP(VW_PREMIO_IV[[#This Row],[COBERTURA]],VALORES_IV_HSP[],VW_PREMIO_IV[[#This Row],[Col Valor]],1),"")</f>
        <v>188.0412</v>
      </c>
      <c r="AB575" s="35" t="str">
        <f>IF(VW_PREMIO_IV[[#This Row],[EQUIPE]]="Misto (EMH)",VLOOKUP(VW_PREMIO_IV[[#This Row],[COBERTURA]],VALORES_IV_EMH[],VW_PREMIO_IV[[#This Row],[Col Valor]],1),"")</f>
        <v/>
      </c>
      <c r="AC575" s="35">
        <f>VW_PREMIO_IV[[#This Row],[PREMIO]]-SUM(VW_PREMIO_IV[[#This Row],[Check Gerente]:[Check EMH]])</f>
        <v>-1.2000000000114142E-3</v>
      </c>
    </row>
    <row r="576" spans="1:29" hidden="1" x14ac:dyDescent="0.25">
      <c r="A576" s="6" t="s">
        <v>401</v>
      </c>
      <c r="B576" s="6" t="s">
        <v>205</v>
      </c>
      <c r="C576" s="6" t="s">
        <v>15</v>
      </c>
      <c r="D576" s="6" t="s">
        <v>236</v>
      </c>
      <c r="E576" s="4">
        <v>30</v>
      </c>
      <c r="F576" s="6" t="s">
        <v>229</v>
      </c>
      <c r="G576" s="6" t="s">
        <v>492</v>
      </c>
      <c r="H576" s="4">
        <v>2021</v>
      </c>
      <c r="I576" s="4">
        <v>1</v>
      </c>
      <c r="J576" s="6" t="s">
        <v>493</v>
      </c>
      <c r="K576" s="4">
        <v>1</v>
      </c>
      <c r="L576" s="6" t="s">
        <v>494</v>
      </c>
      <c r="M576" s="6" t="s">
        <v>495</v>
      </c>
      <c r="N576" s="6" t="s">
        <v>496</v>
      </c>
      <c r="O576" s="4">
        <v>3</v>
      </c>
      <c r="P576" s="6" t="s">
        <v>497</v>
      </c>
      <c r="Q576" s="4">
        <v>7</v>
      </c>
      <c r="R576" s="6" t="s">
        <v>498</v>
      </c>
      <c r="S576" s="4" t="b">
        <v>0</v>
      </c>
      <c r="T576" s="60">
        <v>1</v>
      </c>
      <c r="U576" s="60">
        <v>1</v>
      </c>
      <c r="V576" s="38">
        <v>1</v>
      </c>
      <c r="W576" s="35">
        <v>188.04</v>
      </c>
      <c r="X576" s="42">
        <f>VLOOKUP(VW_PREMIO_IV[[#This Row],[TIPO]],$AL$5:$AM$16,2,0)</f>
        <v>15</v>
      </c>
      <c r="Y576" s="35" t="str">
        <f>IF(VW_PREMIO_IV[[#This Row],[EQUIPE]]="Gerentes",VLOOKUP(VW_PREMIO_IV[[#This Row],[COBERTURA]],VALORES_IV_GER[],VW_PREMIO_IV[[#This Row],[Col Valor]],1),"")</f>
        <v/>
      </c>
      <c r="Z576" s="35" t="str">
        <f>IF(VW_PREMIO_IV[[#This Row],[EQUIPE]]="Especialidade (ESP)",VLOOKUP(VW_PREMIO_IV[[#This Row],[COBERTURA]],VALORES_IV_ESP[],VW_PREMIO_IV[[#This Row],[Col Valor]],1),"")</f>
        <v/>
      </c>
      <c r="AA576" s="35" t="str">
        <f>IF(VW_PREMIO_IV[[#This Row],[EQUIPE]]="Hospitalar (HSP)",VLOOKUP(VW_PREMIO_IV[[#This Row],[COBERTURA]],VALORES_IV_HSP[],VW_PREMIO_IV[[#This Row],[Col Valor]],1),"")</f>
        <v/>
      </c>
      <c r="AB576" s="35">
        <f>IF(VW_PREMIO_IV[[#This Row],[EQUIPE]]="Misto (EMH)",VLOOKUP(VW_PREMIO_IV[[#This Row],[COBERTURA]],VALORES_IV_EMH[],VW_PREMIO_IV[[#This Row],[Col Valor]],1),"")</f>
        <v>188.0412</v>
      </c>
      <c r="AC576" s="35">
        <f>VW_PREMIO_IV[[#This Row],[PREMIO]]-SUM(VW_PREMIO_IV[[#This Row],[Check Gerente]:[Check EMH]])</f>
        <v>-1.2000000000114142E-3</v>
      </c>
    </row>
    <row r="577" spans="1:29" hidden="1" x14ac:dyDescent="0.25">
      <c r="A577" s="6" t="s">
        <v>401</v>
      </c>
      <c r="B577" s="6" t="s">
        <v>205</v>
      </c>
      <c r="C577" s="6" t="s">
        <v>15</v>
      </c>
      <c r="D577" s="6" t="s">
        <v>236</v>
      </c>
      <c r="E577" s="4">
        <v>30</v>
      </c>
      <c r="F577" s="6" t="s">
        <v>229</v>
      </c>
      <c r="G577" s="6" t="s">
        <v>499</v>
      </c>
      <c r="H577" s="4">
        <v>2021</v>
      </c>
      <c r="I577" s="4">
        <v>1</v>
      </c>
      <c r="J577" s="6" t="s">
        <v>493</v>
      </c>
      <c r="K577" s="4">
        <v>2</v>
      </c>
      <c r="L577" s="6" t="s">
        <v>500</v>
      </c>
      <c r="M577" s="6" t="s">
        <v>501</v>
      </c>
      <c r="N577" s="6" t="s">
        <v>496</v>
      </c>
      <c r="O577" s="4">
        <v>3</v>
      </c>
      <c r="P577" s="6" t="s">
        <v>497</v>
      </c>
      <c r="Q577" s="4">
        <v>8</v>
      </c>
      <c r="R577" s="6" t="s">
        <v>502</v>
      </c>
      <c r="S577" s="4" t="b">
        <v>0</v>
      </c>
      <c r="T577" s="60">
        <v>1</v>
      </c>
      <c r="U577" s="60">
        <v>1</v>
      </c>
      <c r="V577" s="38">
        <v>1</v>
      </c>
      <c r="W577" s="35">
        <v>188.04</v>
      </c>
      <c r="X577" s="42">
        <f>VLOOKUP(VW_PREMIO_IV[[#This Row],[TIPO]],$AL$5:$AM$16,2,0)</f>
        <v>15</v>
      </c>
      <c r="Y577" s="35" t="str">
        <f>IF(VW_PREMIO_IV[[#This Row],[EQUIPE]]="Gerentes",VLOOKUP(VW_PREMIO_IV[[#This Row],[COBERTURA]],VALORES_IV_GER[],VW_PREMIO_IV[[#This Row],[Col Valor]],1),"")</f>
        <v/>
      </c>
      <c r="Z577" s="35" t="str">
        <f>IF(VW_PREMIO_IV[[#This Row],[EQUIPE]]="Especialidade (ESP)",VLOOKUP(VW_PREMIO_IV[[#This Row],[COBERTURA]],VALORES_IV_ESP[],VW_PREMIO_IV[[#This Row],[Col Valor]],1),"")</f>
        <v/>
      </c>
      <c r="AA577" s="35" t="str">
        <f>IF(VW_PREMIO_IV[[#This Row],[EQUIPE]]="Hospitalar (HSP)",VLOOKUP(VW_PREMIO_IV[[#This Row],[COBERTURA]],VALORES_IV_HSP[],VW_PREMIO_IV[[#This Row],[Col Valor]],1),"")</f>
        <v/>
      </c>
      <c r="AB577" s="35">
        <f>IF(VW_PREMIO_IV[[#This Row],[EQUIPE]]="Misto (EMH)",VLOOKUP(VW_PREMIO_IV[[#This Row],[COBERTURA]],VALORES_IV_EMH[],VW_PREMIO_IV[[#This Row],[Col Valor]],1),"")</f>
        <v>188.0412</v>
      </c>
      <c r="AC577" s="35">
        <f>VW_PREMIO_IV[[#This Row],[PREMIO]]-SUM(VW_PREMIO_IV[[#This Row],[Check Gerente]:[Check EMH]])</f>
        <v>-1.2000000000114142E-3</v>
      </c>
    </row>
    <row r="578" spans="1:29" hidden="1" x14ac:dyDescent="0.25">
      <c r="A578" s="6" t="s">
        <v>401</v>
      </c>
      <c r="B578" s="6" t="s">
        <v>205</v>
      </c>
      <c r="C578" s="6" t="s">
        <v>15</v>
      </c>
      <c r="D578" s="6" t="s">
        <v>236</v>
      </c>
      <c r="E578" s="4">
        <v>30</v>
      </c>
      <c r="F578" s="6" t="s">
        <v>229</v>
      </c>
      <c r="G578" s="6" t="s">
        <v>503</v>
      </c>
      <c r="H578" s="4">
        <v>2021</v>
      </c>
      <c r="I578" s="4">
        <v>1</v>
      </c>
      <c r="J578" s="6" t="s">
        <v>493</v>
      </c>
      <c r="K578" s="4">
        <v>3</v>
      </c>
      <c r="L578" s="6" t="s">
        <v>504</v>
      </c>
      <c r="M578" s="6" t="s">
        <v>505</v>
      </c>
      <c r="N578" s="6" t="s">
        <v>496</v>
      </c>
      <c r="O578" s="4">
        <v>3</v>
      </c>
      <c r="P578" s="6" t="s">
        <v>497</v>
      </c>
      <c r="Q578" s="4">
        <v>9</v>
      </c>
      <c r="R578" s="6" t="s">
        <v>506</v>
      </c>
      <c r="S578" s="4" t="b">
        <v>0</v>
      </c>
      <c r="T578" s="60">
        <v>1</v>
      </c>
      <c r="U578" s="60">
        <v>1</v>
      </c>
      <c r="V578" s="38">
        <v>1</v>
      </c>
      <c r="W578" s="35">
        <v>188.04</v>
      </c>
      <c r="X578" s="42">
        <f>VLOOKUP(VW_PREMIO_IV[[#This Row],[TIPO]],$AL$5:$AM$16,2,0)</f>
        <v>15</v>
      </c>
      <c r="Y578" s="35" t="str">
        <f>IF(VW_PREMIO_IV[[#This Row],[EQUIPE]]="Gerentes",VLOOKUP(VW_PREMIO_IV[[#This Row],[COBERTURA]],VALORES_IV_GER[],VW_PREMIO_IV[[#This Row],[Col Valor]],1),"")</f>
        <v/>
      </c>
      <c r="Z578" s="35" t="str">
        <f>IF(VW_PREMIO_IV[[#This Row],[EQUIPE]]="Especialidade (ESP)",VLOOKUP(VW_PREMIO_IV[[#This Row],[COBERTURA]],VALORES_IV_ESP[],VW_PREMIO_IV[[#This Row],[Col Valor]],1),"")</f>
        <v/>
      </c>
      <c r="AA578" s="35" t="str">
        <f>IF(VW_PREMIO_IV[[#This Row],[EQUIPE]]="Hospitalar (HSP)",VLOOKUP(VW_PREMIO_IV[[#This Row],[COBERTURA]],VALORES_IV_HSP[],VW_PREMIO_IV[[#This Row],[Col Valor]],1),"")</f>
        <v/>
      </c>
      <c r="AB578" s="35">
        <f>IF(VW_PREMIO_IV[[#This Row],[EQUIPE]]="Misto (EMH)",VLOOKUP(VW_PREMIO_IV[[#This Row],[COBERTURA]],VALORES_IV_EMH[],VW_PREMIO_IV[[#This Row],[Col Valor]],1),"")</f>
        <v>188.0412</v>
      </c>
      <c r="AC578" s="35">
        <f>VW_PREMIO_IV[[#This Row],[PREMIO]]-SUM(VW_PREMIO_IV[[#This Row],[Check Gerente]:[Check EMH]])</f>
        <v>-1.2000000000114142E-3</v>
      </c>
    </row>
    <row r="579" spans="1:29" hidden="1" x14ac:dyDescent="0.25">
      <c r="A579" s="6" t="s">
        <v>401</v>
      </c>
      <c r="B579" s="6" t="s">
        <v>205</v>
      </c>
      <c r="C579" s="6" t="s">
        <v>31</v>
      </c>
      <c r="D579" s="6" t="s">
        <v>237</v>
      </c>
      <c r="E579" s="4">
        <v>10</v>
      </c>
      <c r="F579" s="6" t="s">
        <v>227</v>
      </c>
      <c r="G579" s="6" t="s">
        <v>492</v>
      </c>
      <c r="H579" s="4">
        <v>2021</v>
      </c>
      <c r="I579" s="4">
        <v>1</v>
      </c>
      <c r="J579" s="6" t="s">
        <v>493</v>
      </c>
      <c r="K579" s="4">
        <v>1</v>
      </c>
      <c r="L579" s="6" t="s">
        <v>494</v>
      </c>
      <c r="M579" s="6" t="s">
        <v>495</v>
      </c>
      <c r="N579" s="6" t="s">
        <v>496</v>
      </c>
      <c r="O579" s="4">
        <v>3</v>
      </c>
      <c r="P579" s="6" t="s">
        <v>497</v>
      </c>
      <c r="Q579" s="4">
        <v>7</v>
      </c>
      <c r="R579" s="6" t="s">
        <v>498</v>
      </c>
      <c r="S579" s="4" t="b">
        <v>0</v>
      </c>
      <c r="T579" s="60">
        <v>1</v>
      </c>
      <c r="U579" s="60">
        <v>1</v>
      </c>
      <c r="V579" s="38">
        <v>1</v>
      </c>
      <c r="W579" s="35">
        <v>188.04</v>
      </c>
      <c r="X579" s="42">
        <f>VLOOKUP(VW_PREMIO_IV[[#This Row],[TIPO]],$AL$5:$AM$16,2,0)</f>
        <v>15</v>
      </c>
      <c r="Y579" s="35" t="str">
        <f>IF(VW_PREMIO_IV[[#This Row],[EQUIPE]]="Gerentes",VLOOKUP(VW_PREMIO_IV[[#This Row],[COBERTURA]],VALORES_IV_GER[],VW_PREMIO_IV[[#This Row],[Col Valor]],1),"")</f>
        <v/>
      </c>
      <c r="Z579" s="35">
        <f>IF(VW_PREMIO_IV[[#This Row],[EQUIPE]]="Especialidade (ESP)",VLOOKUP(VW_PREMIO_IV[[#This Row],[COBERTURA]],VALORES_IV_ESP[],VW_PREMIO_IV[[#This Row],[Col Valor]],1),"")</f>
        <v>188.0412</v>
      </c>
      <c r="AA579" s="35" t="str">
        <f>IF(VW_PREMIO_IV[[#This Row],[EQUIPE]]="Hospitalar (HSP)",VLOOKUP(VW_PREMIO_IV[[#This Row],[COBERTURA]],VALORES_IV_HSP[],VW_PREMIO_IV[[#This Row],[Col Valor]],1),"")</f>
        <v/>
      </c>
      <c r="AB579" s="35" t="str">
        <f>IF(VW_PREMIO_IV[[#This Row],[EQUIPE]]="Misto (EMH)",VLOOKUP(VW_PREMIO_IV[[#This Row],[COBERTURA]],VALORES_IV_EMH[],VW_PREMIO_IV[[#This Row],[Col Valor]],1),"")</f>
        <v/>
      </c>
      <c r="AC579" s="35">
        <f>VW_PREMIO_IV[[#This Row],[PREMIO]]-SUM(VW_PREMIO_IV[[#This Row],[Check Gerente]:[Check EMH]])</f>
        <v>-1.2000000000114142E-3</v>
      </c>
    </row>
    <row r="580" spans="1:29" hidden="1" x14ac:dyDescent="0.25">
      <c r="A580" s="6" t="s">
        <v>401</v>
      </c>
      <c r="B580" s="6" t="s">
        <v>205</v>
      </c>
      <c r="C580" s="6" t="s">
        <v>31</v>
      </c>
      <c r="D580" s="6" t="s">
        <v>237</v>
      </c>
      <c r="E580" s="4">
        <v>10</v>
      </c>
      <c r="F580" s="6" t="s">
        <v>227</v>
      </c>
      <c r="G580" s="6" t="s">
        <v>499</v>
      </c>
      <c r="H580" s="4">
        <v>2021</v>
      </c>
      <c r="I580" s="4">
        <v>1</v>
      </c>
      <c r="J580" s="6" t="s">
        <v>493</v>
      </c>
      <c r="K580" s="4">
        <v>2</v>
      </c>
      <c r="L580" s="6" t="s">
        <v>500</v>
      </c>
      <c r="M580" s="6" t="s">
        <v>501</v>
      </c>
      <c r="N580" s="6" t="s">
        <v>496</v>
      </c>
      <c r="O580" s="4">
        <v>3</v>
      </c>
      <c r="P580" s="6" t="s">
        <v>497</v>
      </c>
      <c r="Q580" s="4">
        <v>8</v>
      </c>
      <c r="R580" s="6" t="s">
        <v>502</v>
      </c>
      <c r="S580" s="4" t="b">
        <v>0</v>
      </c>
      <c r="T580" s="60">
        <v>1</v>
      </c>
      <c r="U580" s="60">
        <v>1</v>
      </c>
      <c r="V580" s="38">
        <v>1</v>
      </c>
      <c r="W580" s="35">
        <v>188.04</v>
      </c>
      <c r="X580" s="42">
        <f>VLOOKUP(VW_PREMIO_IV[[#This Row],[TIPO]],$AL$5:$AM$16,2,0)</f>
        <v>15</v>
      </c>
      <c r="Y580" s="35" t="str">
        <f>IF(VW_PREMIO_IV[[#This Row],[EQUIPE]]="Gerentes",VLOOKUP(VW_PREMIO_IV[[#This Row],[COBERTURA]],VALORES_IV_GER[],VW_PREMIO_IV[[#This Row],[Col Valor]],1),"")</f>
        <v/>
      </c>
      <c r="Z580" s="35">
        <f>IF(VW_PREMIO_IV[[#This Row],[EQUIPE]]="Especialidade (ESP)",VLOOKUP(VW_PREMIO_IV[[#This Row],[COBERTURA]],VALORES_IV_ESP[],VW_PREMIO_IV[[#This Row],[Col Valor]],1),"")</f>
        <v>188.0412</v>
      </c>
      <c r="AA580" s="35" t="str">
        <f>IF(VW_PREMIO_IV[[#This Row],[EQUIPE]]="Hospitalar (HSP)",VLOOKUP(VW_PREMIO_IV[[#This Row],[COBERTURA]],VALORES_IV_HSP[],VW_PREMIO_IV[[#This Row],[Col Valor]],1),"")</f>
        <v/>
      </c>
      <c r="AB580" s="35" t="str">
        <f>IF(VW_PREMIO_IV[[#This Row],[EQUIPE]]="Misto (EMH)",VLOOKUP(VW_PREMIO_IV[[#This Row],[COBERTURA]],VALORES_IV_EMH[],VW_PREMIO_IV[[#This Row],[Col Valor]],1),"")</f>
        <v/>
      </c>
      <c r="AC580" s="35">
        <f>VW_PREMIO_IV[[#This Row],[PREMIO]]-SUM(VW_PREMIO_IV[[#This Row],[Check Gerente]:[Check EMH]])</f>
        <v>-1.2000000000114142E-3</v>
      </c>
    </row>
    <row r="581" spans="1:29" hidden="1" x14ac:dyDescent="0.25">
      <c r="A581" s="6" t="s">
        <v>401</v>
      </c>
      <c r="B581" s="6" t="s">
        <v>205</v>
      </c>
      <c r="C581" s="6" t="s">
        <v>31</v>
      </c>
      <c r="D581" s="6" t="s">
        <v>237</v>
      </c>
      <c r="E581" s="4">
        <v>10</v>
      </c>
      <c r="F581" s="6" t="s">
        <v>227</v>
      </c>
      <c r="G581" s="6" t="s">
        <v>503</v>
      </c>
      <c r="H581" s="4">
        <v>2021</v>
      </c>
      <c r="I581" s="4">
        <v>1</v>
      </c>
      <c r="J581" s="6" t="s">
        <v>493</v>
      </c>
      <c r="K581" s="4">
        <v>3</v>
      </c>
      <c r="L581" s="6" t="s">
        <v>504</v>
      </c>
      <c r="M581" s="6" t="s">
        <v>505</v>
      </c>
      <c r="N581" s="6" t="s">
        <v>496</v>
      </c>
      <c r="O581" s="4">
        <v>3</v>
      </c>
      <c r="P581" s="6" t="s">
        <v>497</v>
      </c>
      <c r="Q581" s="4">
        <v>9</v>
      </c>
      <c r="R581" s="6" t="s">
        <v>506</v>
      </c>
      <c r="S581" s="4" t="b">
        <v>0</v>
      </c>
      <c r="T581" s="60">
        <v>1</v>
      </c>
      <c r="U581" s="60">
        <v>1</v>
      </c>
      <c r="V581" s="38">
        <v>1</v>
      </c>
      <c r="W581" s="35">
        <v>188.04</v>
      </c>
      <c r="X581" s="42">
        <f>VLOOKUP(VW_PREMIO_IV[[#This Row],[TIPO]],$AL$5:$AM$16,2,0)</f>
        <v>15</v>
      </c>
      <c r="Y581" s="35" t="str">
        <f>IF(VW_PREMIO_IV[[#This Row],[EQUIPE]]="Gerentes",VLOOKUP(VW_PREMIO_IV[[#This Row],[COBERTURA]],VALORES_IV_GER[],VW_PREMIO_IV[[#This Row],[Col Valor]],1),"")</f>
        <v/>
      </c>
      <c r="Z581" s="35">
        <f>IF(VW_PREMIO_IV[[#This Row],[EQUIPE]]="Especialidade (ESP)",VLOOKUP(VW_PREMIO_IV[[#This Row],[COBERTURA]],VALORES_IV_ESP[],VW_PREMIO_IV[[#This Row],[Col Valor]],1),"")</f>
        <v>188.0412</v>
      </c>
      <c r="AA581" s="35" t="str">
        <f>IF(VW_PREMIO_IV[[#This Row],[EQUIPE]]="Hospitalar (HSP)",VLOOKUP(VW_PREMIO_IV[[#This Row],[COBERTURA]],VALORES_IV_HSP[],VW_PREMIO_IV[[#This Row],[Col Valor]],1),"")</f>
        <v/>
      </c>
      <c r="AB581" s="35" t="str">
        <f>IF(VW_PREMIO_IV[[#This Row],[EQUIPE]]="Misto (EMH)",VLOOKUP(VW_PREMIO_IV[[#This Row],[COBERTURA]],VALORES_IV_EMH[],VW_PREMIO_IV[[#This Row],[Col Valor]],1),"")</f>
        <v/>
      </c>
      <c r="AC581" s="35">
        <f>VW_PREMIO_IV[[#This Row],[PREMIO]]-SUM(VW_PREMIO_IV[[#This Row],[Check Gerente]:[Check EMH]])</f>
        <v>-1.2000000000114142E-3</v>
      </c>
    </row>
    <row r="582" spans="1:29" hidden="1" x14ac:dyDescent="0.25">
      <c r="A582" s="6" t="s">
        <v>401</v>
      </c>
      <c r="B582" s="6" t="s">
        <v>205</v>
      </c>
      <c r="C582" s="6" t="s">
        <v>16</v>
      </c>
      <c r="D582" s="6" t="s">
        <v>238</v>
      </c>
      <c r="E582" s="4">
        <v>20</v>
      </c>
      <c r="F582" s="6" t="s">
        <v>222</v>
      </c>
      <c r="G582" s="6" t="s">
        <v>492</v>
      </c>
      <c r="H582" s="4">
        <v>2021</v>
      </c>
      <c r="I582" s="4">
        <v>1</v>
      </c>
      <c r="J582" s="6" t="s">
        <v>493</v>
      </c>
      <c r="K582" s="4">
        <v>1</v>
      </c>
      <c r="L582" s="6" t="s">
        <v>494</v>
      </c>
      <c r="M582" s="6" t="s">
        <v>495</v>
      </c>
      <c r="N582" s="6" t="s">
        <v>496</v>
      </c>
      <c r="O582" s="4">
        <v>3</v>
      </c>
      <c r="P582" s="6" t="s">
        <v>497</v>
      </c>
      <c r="Q582" s="4">
        <v>7</v>
      </c>
      <c r="R582" s="6" t="s">
        <v>498</v>
      </c>
      <c r="S582" s="4" t="b">
        <v>0</v>
      </c>
      <c r="T582" s="60">
        <v>1</v>
      </c>
      <c r="U582" s="60">
        <v>1</v>
      </c>
      <c r="V582" s="38">
        <v>1</v>
      </c>
      <c r="W582" s="35">
        <v>188.04</v>
      </c>
      <c r="X582" s="42">
        <f>VLOOKUP(VW_PREMIO_IV[[#This Row],[TIPO]],$AL$5:$AM$16,2,0)</f>
        <v>15</v>
      </c>
      <c r="Y582" s="35" t="str">
        <f>IF(VW_PREMIO_IV[[#This Row],[EQUIPE]]="Gerentes",VLOOKUP(VW_PREMIO_IV[[#This Row],[COBERTURA]],VALORES_IV_GER[],VW_PREMIO_IV[[#This Row],[Col Valor]],1),"")</f>
        <v/>
      </c>
      <c r="Z582" s="35" t="str">
        <f>IF(VW_PREMIO_IV[[#This Row],[EQUIPE]]="Especialidade (ESP)",VLOOKUP(VW_PREMIO_IV[[#This Row],[COBERTURA]],VALORES_IV_ESP[],VW_PREMIO_IV[[#This Row],[Col Valor]],1),"")</f>
        <v/>
      </c>
      <c r="AA582" s="35">
        <f>IF(VW_PREMIO_IV[[#This Row],[EQUIPE]]="Hospitalar (HSP)",VLOOKUP(VW_PREMIO_IV[[#This Row],[COBERTURA]],VALORES_IV_HSP[],VW_PREMIO_IV[[#This Row],[Col Valor]],1),"")</f>
        <v>188.0412</v>
      </c>
      <c r="AB582" s="35" t="str">
        <f>IF(VW_PREMIO_IV[[#This Row],[EQUIPE]]="Misto (EMH)",VLOOKUP(VW_PREMIO_IV[[#This Row],[COBERTURA]],VALORES_IV_EMH[],VW_PREMIO_IV[[#This Row],[Col Valor]],1),"")</f>
        <v/>
      </c>
      <c r="AC582" s="35">
        <f>VW_PREMIO_IV[[#This Row],[PREMIO]]-SUM(VW_PREMIO_IV[[#This Row],[Check Gerente]:[Check EMH]])</f>
        <v>-1.2000000000114142E-3</v>
      </c>
    </row>
    <row r="583" spans="1:29" hidden="1" x14ac:dyDescent="0.25">
      <c r="A583" s="6" t="s">
        <v>401</v>
      </c>
      <c r="B583" s="6" t="s">
        <v>205</v>
      </c>
      <c r="C583" s="6" t="s">
        <v>16</v>
      </c>
      <c r="D583" s="6" t="s">
        <v>238</v>
      </c>
      <c r="E583" s="4">
        <v>20</v>
      </c>
      <c r="F583" s="6" t="s">
        <v>222</v>
      </c>
      <c r="G583" s="6" t="s">
        <v>499</v>
      </c>
      <c r="H583" s="4">
        <v>2021</v>
      </c>
      <c r="I583" s="4">
        <v>1</v>
      </c>
      <c r="J583" s="6" t="s">
        <v>493</v>
      </c>
      <c r="K583" s="4">
        <v>2</v>
      </c>
      <c r="L583" s="6" t="s">
        <v>500</v>
      </c>
      <c r="M583" s="6" t="s">
        <v>501</v>
      </c>
      <c r="N583" s="6" t="s">
        <v>496</v>
      </c>
      <c r="O583" s="4">
        <v>3</v>
      </c>
      <c r="P583" s="6" t="s">
        <v>497</v>
      </c>
      <c r="Q583" s="4">
        <v>8</v>
      </c>
      <c r="R583" s="6" t="s">
        <v>502</v>
      </c>
      <c r="S583" s="4" t="b">
        <v>0</v>
      </c>
      <c r="T583" s="60">
        <v>1</v>
      </c>
      <c r="U583" s="60">
        <v>1</v>
      </c>
      <c r="V583" s="38">
        <v>1</v>
      </c>
      <c r="W583" s="35">
        <v>188.04</v>
      </c>
      <c r="X583" s="42">
        <f>VLOOKUP(VW_PREMIO_IV[[#This Row],[TIPO]],$AL$5:$AM$16,2,0)</f>
        <v>15</v>
      </c>
      <c r="Y583" s="35" t="str">
        <f>IF(VW_PREMIO_IV[[#This Row],[EQUIPE]]="Gerentes",VLOOKUP(VW_PREMIO_IV[[#This Row],[COBERTURA]],VALORES_IV_GER[],VW_PREMIO_IV[[#This Row],[Col Valor]],1),"")</f>
        <v/>
      </c>
      <c r="Z583" s="35" t="str">
        <f>IF(VW_PREMIO_IV[[#This Row],[EQUIPE]]="Especialidade (ESP)",VLOOKUP(VW_PREMIO_IV[[#This Row],[COBERTURA]],VALORES_IV_ESP[],VW_PREMIO_IV[[#This Row],[Col Valor]],1),"")</f>
        <v/>
      </c>
      <c r="AA583" s="35">
        <f>IF(VW_PREMIO_IV[[#This Row],[EQUIPE]]="Hospitalar (HSP)",VLOOKUP(VW_PREMIO_IV[[#This Row],[COBERTURA]],VALORES_IV_HSP[],VW_PREMIO_IV[[#This Row],[Col Valor]],1),"")</f>
        <v>188.0412</v>
      </c>
      <c r="AB583" s="35" t="str">
        <f>IF(VW_PREMIO_IV[[#This Row],[EQUIPE]]="Misto (EMH)",VLOOKUP(VW_PREMIO_IV[[#This Row],[COBERTURA]],VALORES_IV_EMH[],VW_PREMIO_IV[[#This Row],[Col Valor]],1),"")</f>
        <v/>
      </c>
      <c r="AC583" s="35">
        <f>VW_PREMIO_IV[[#This Row],[PREMIO]]-SUM(VW_PREMIO_IV[[#This Row],[Check Gerente]:[Check EMH]])</f>
        <v>-1.2000000000114142E-3</v>
      </c>
    </row>
    <row r="584" spans="1:29" hidden="1" x14ac:dyDescent="0.25">
      <c r="A584" s="6" t="s">
        <v>401</v>
      </c>
      <c r="B584" s="6" t="s">
        <v>205</v>
      </c>
      <c r="C584" s="6" t="s">
        <v>16</v>
      </c>
      <c r="D584" s="6" t="s">
        <v>238</v>
      </c>
      <c r="E584" s="4">
        <v>20</v>
      </c>
      <c r="F584" s="6" t="s">
        <v>222</v>
      </c>
      <c r="G584" s="6" t="s">
        <v>503</v>
      </c>
      <c r="H584" s="4">
        <v>2021</v>
      </c>
      <c r="I584" s="4">
        <v>1</v>
      </c>
      <c r="J584" s="6" t="s">
        <v>493</v>
      </c>
      <c r="K584" s="4">
        <v>3</v>
      </c>
      <c r="L584" s="6" t="s">
        <v>504</v>
      </c>
      <c r="M584" s="6" t="s">
        <v>505</v>
      </c>
      <c r="N584" s="6" t="s">
        <v>496</v>
      </c>
      <c r="O584" s="4">
        <v>3</v>
      </c>
      <c r="P584" s="6" t="s">
        <v>497</v>
      </c>
      <c r="Q584" s="4">
        <v>9</v>
      </c>
      <c r="R584" s="6" t="s">
        <v>506</v>
      </c>
      <c r="S584" s="4" t="b">
        <v>0</v>
      </c>
      <c r="T584" s="60">
        <v>1</v>
      </c>
      <c r="U584" s="60">
        <v>1</v>
      </c>
      <c r="V584" s="38">
        <v>1</v>
      </c>
      <c r="W584" s="35">
        <v>188.04</v>
      </c>
      <c r="X584" s="42">
        <f>VLOOKUP(VW_PREMIO_IV[[#This Row],[TIPO]],$AL$5:$AM$16,2,0)</f>
        <v>15</v>
      </c>
      <c r="Y584" s="35" t="str">
        <f>IF(VW_PREMIO_IV[[#This Row],[EQUIPE]]="Gerentes",VLOOKUP(VW_PREMIO_IV[[#This Row],[COBERTURA]],VALORES_IV_GER[],VW_PREMIO_IV[[#This Row],[Col Valor]],1),"")</f>
        <v/>
      </c>
      <c r="Z584" s="35" t="str">
        <f>IF(VW_PREMIO_IV[[#This Row],[EQUIPE]]="Especialidade (ESP)",VLOOKUP(VW_PREMIO_IV[[#This Row],[COBERTURA]],VALORES_IV_ESP[],VW_PREMIO_IV[[#This Row],[Col Valor]],1),"")</f>
        <v/>
      </c>
      <c r="AA584" s="35">
        <f>IF(VW_PREMIO_IV[[#This Row],[EQUIPE]]="Hospitalar (HSP)",VLOOKUP(VW_PREMIO_IV[[#This Row],[COBERTURA]],VALORES_IV_HSP[],VW_PREMIO_IV[[#This Row],[Col Valor]],1),"")</f>
        <v>188.0412</v>
      </c>
      <c r="AB584" s="35" t="str">
        <f>IF(VW_PREMIO_IV[[#This Row],[EQUIPE]]="Misto (EMH)",VLOOKUP(VW_PREMIO_IV[[#This Row],[COBERTURA]],VALORES_IV_EMH[],VW_PREMIO_IV[[#This Row],[Col Valor]],1),"")</f>
        <v/>
      </c>
      <c r="AC584" s="35">
        <f>VW_PREMIO_IV[[#This Row],[PREMIO]]-SUM(VW_PREMIO_IV[[#This Row],[Check Gerente]:[Check EMH]])</f>
        <v>-1.2000000000114142E-3</v>
      </c>
    </row>
    <row r="585" spans="1:29" hidden="1" x14ac:dyDescent="0.25">
      <c r="A585" s="6" t="s">
        <v>401</v>
      </c>
      <c r="B585" s="6" t="s">
        <v>205</v>
      </c>
      <c r="C585" s="6" t="s">
        <v>18</v>
      </c>
      <c r="D585" s="6" t="s">
        <v>240</v>
      </c>
      <c r="E585" s="4">
        <v>20</v>
      </c>
      <c r="F585" s="6" t="s">
        <v>222</v>
      </c>
      <c r="G585" s="6" t="s">
        <v>492</v>
      </c>
      <c r="H585" s="4">
        <v>2021</v>
      </c>
      <c r="I585" s="4">
        <v>1</v>
      </c>
      <c r="J585" s="6" t="s">
        <v>493</v>
      </c>
      <c r="K585" s="4">
        <v>1</v>
      </c>
      <c r="L585" s="6" t="s">
        <v>494</v>
      </c>
      <c r="M585" s="6" t="s">
        <v>495</v>
      </c>
      <c r="N585" s="6" t="s">
        <v>496</v>
      </c>
      <c r="O585" s="4">
        <v>3</v>
      </c>
      <c r="P585" s="6" t="s">
        <v>497</v>
      </c>
      <c r="Q585" s="4">
        <v>7</v>
      </c>
      <c r="R585" s="6" t="s">
        <v>498</v>
      </c>
      <c r="S585" s="4" t="b">
        <v>0</v>
      </c>
      <c r="T585" s="60">
        <v>1</v>
      </c>
      <c r="U585" s="60">
        <v>1</v>
      </c>
      <c r="V585" s="38">
        <v>1</v>
      </c>
      <c r="W585" s="35">
        <v>188.04</v>
      </c>
      <c r="X585" s="42">
        <f>VLOOKUP(VW_PREMIO_IV[[#This Row],[TIPO]],$AL$5:$AM$16,2,0)</f>
        <v>15</v>
      </c>
      <c r="Y585" s="35" t="str">
        <f>IF(VW_PREMIO_IV[[#This Row],[EQUIPE]]="Gerentes",VLOOKUP(VW_PREMIO_IV[[#This Row],[COBERTURA]],VALORES_IV_GER[],VW_PREMIO_IV[[#This Row],[Col Valor]],1),"")</f>
        <v/>
      </c>
      <c r="Z585" s="35" t="str">
        <f>IF(VW_PREMIO_IV[[#This Row],[EQUIPE]]="Especialidade (ESP)",VLOOKUP(VW_PREMIO_IV[[#This Row],[COBERTURA]],VALORES_IV_ESP[],VW_PREMIO_IV[[#This Row],[Col Valor]],1),"")</f>
        <v/>
      </c>
      <c r="AA585" s="35">
        <f>IF(VW_PREMIO_IV[[#This Row],[EQUIPE]]="Hospitalar (HSP)",VLOOKUP(VW_PREMIO_IV[[#This Row],[COBERTURA]],VALORES_IV_HSP[],VW_PREMIO_IV[[#This Row],[Col Valor]],1),"")</f>
        <v>188.0412</v>
      </c>
      <c r="AB585" s="35" t="str">
        <f>IF(VW_PREMIO_IV[[#This Row],[EQUIPE]]="Misto (EMH)",VLOOKUP(VW_PREMIO_IV[[#This Row],[COBERTURA]],VALORES_IV_EMH[],VW_PREMIO_IV[[#This Row],[Col Valor]],1),"")</f>
        <v/>
      </c>
      <c r="AC585" s="35">
        <f>VW_PREMIO_IV[[#This Row],[PREMIO]]-SUM(VW_PREMIO_IV[[#This Row],[Check Gerente]:[Check EMH]])</f>
        <v>-1.2000000000114142E-3</v>
      </c>
    </row>
    <row r="586" spans="1:29" hidden="1" x14ac:dyDescent="0.25">
      <c r="A586" s="6" t="s">
        <v>401</v>
      </c>
      <c r="B586" s="6" t="s">
        <v>205</v>
      </c>
      <c r="C586" s="6" t="s">
        <v>18</v>
      </c>
      <c r="D586" s="6" t="s">
        <v>240</v>
      </c>
      <c r="E586" s="4">
        <v>20</v>
      </c>
      <c r="F586" s="6" t="s">
        <v>222</v>
      </c>
      <c r="G586" s="6" t="s">
        <v>499</v>
      </c>
      <c r="H586" s="4">
        <v>2021</v>
      </c>
      <c r="I586" s="4">
        <v>1</v>
      </c>
      <c r="J586" s="6" t="s">
        <v>493</v>
      </c>
      <c r="K586" s="4">
        <v>2</v>
      </c>
      <c r="L586" s="6" t="s">
        <v>500</v>
      </c>
      <c r="M586" s="6" t="s">
        <v>501</v>
      </c>
      <c r="N586" s="6" t="s">
        <v>496</v>
      </c>
      <c r="O586" s="4">
        <v>3</v>
      </c>
      <c r="P586" s="6" t="s">
        <v>497</v>
      </c>
      <c r="Q586" s="4">
        <v>8</v>
      </c>
      <c r="R586" s="6" t="s">
        <v>502</v>
      </c>
      <c r="S586" s="4" t="b">
        <v>0</v>
      </c>
      <c r="T586" s="60">
        <v>1</v>
      </c>
      <c r="U586" s="60">
        <v>1</v>
      </c>
      <c r="V586" s="38">
        <v>1</v>
      </c>
      <c r="W586" s="35">
        <v>188.04</v>
      </c>
      <c r="X586" s="42">
        <f>VLOOKUP(VW_PREMIO_IV[[#This Row],[TIPO]],$AL$5:$AM$16,2,0)</f>
        <v>15</v>
      </c>
      <c r="Y586" s="35" t="str">
        <f>IF(VW_PREMIO_IV[[#This Row],[EQUIPE]]="Gerentes",VLOOKUP(VW_PREMIO_IV[[#This Row],[COBERTURA]],VALORES_IV_GER[],VW_PREMIO_IV[[#This Row],[Col Valor]],1),"")</f>
        <v/>
      </c>
      <c r="Z586" s="35" t="str">
        <f>IF(VW_PREMIO_IV[[#This Row],[EQUIPE]]="Especialidade (ESP)",VLOOKUP(VW_PREMIO_IV[[#This Row],[COBERTURA]],VALORES_IV_ESP[],VW_PREMIO_IV[[#This Row],[Col Valor]],1),"")</f>
        <v/>
      </c>
      <c r="AA586" s="35">
        <f>IF(VW_PREMIO_IV[[#This Row],[EQUIPE]]="Hospitalar (HSP)",VLOOKUP(VW_PREMIO_IV[[#This Row],[COBERTURA]],VALORES_IV_HSP[],VW_PREMIO_IV[[#This Row],[Col Valor]],1),"")</f>
        <v>188.0412</v>
      </c>
      <c r="AB586" s="35" t="str">
        <f>IF(VW_PREMIO_IV[[#This Row],[EQUIPE]]="Misto (EMH)",VLOOKUP(VW_PREMIO_IV[[#This Row],[COBERTURA]],VALORES_IV_EMH[],VW_PREMIO_IV[[#This Row],[Col Valor]],1),"")</f>
        <v/>
      </c>
      <c r="AC586" s="35">
        <f>VW_PREMIO_IV[[#This Row],[PREMIO]]-SUM(VW_PREMIO_IV[[#This Row],[Check Gerente]:[Check EMH]])</f>
        <v>-1.2000000000114142E-3</v>
      </c>
    </row>
    <row r="587" spans="1:29" hidden="1" x14ac:dyDescent="0.25">
      <c r="A587" s="6" t="s">
        <v>401</v>
      </c>
      <c r="B587" s="6" t="s">
        <v>205</v>
      </c>
      <c r="C587" s="6" t="s">
        <v>18</v>
      </c>
      <c r="D587" s="6" t="s">
        <v>240</v>
      </c>
      <c r="E587" s="4">
        <v>20</v>
      </c>
      <c r="F587" s="6" t="s">
        <v>222</v>
      </c>
      <c r="G587" s="6" t="s">
        <v>503</v>
      </c>
      <c r="H587" s="4">
        <v>2021</v>
      </c>
      <c r="I587" s="4">
        <v>1</v>
      </c>
      <c r="J587" s="6" t="s">
        <v>493</v>
      </c>
      <c r="K587" s="4">
        <v>3</v>
      </c>
      <c r="L587" s="6" t="s">
        <v>504</v>
      </c>
      <c r="M587" s="6" t="s">
        <v>505</v>
      </c>
      <c r="N587" s="6" t="s">
        <v>496</v>
      </c>
      <c r="O587" s="4">
        <v>3</v>
      </c>
      <c r="P587" s="6" t="s">
        <v>497</v>
      </c>
      <c r="Q587" s="4">
        <v>9</v>
      </c>
      <c r="R587" s="6" t="s">
        <v>506</v>
      </c>
      <c r="S587" s="4" t="b">
        <v>0</v>
      </c>
      <c r="T587" s="60">
        <v>1</v>
      </c>
      <c r="U587" s="60">
        <v>1</v>
      </c>
      <c r="V587" s="38">
        <v>1</v>
      </c>
      <c r="W587" s="35">
        <v>188.04</v>
      </c>
      <c r="X587" s="42">
        <f>VLOOKUP(VW_PREMIO_IV[[#This Row],[TIPO]],$AL$5:$AM$16,2,0)</f>
        <v>15</v>
      </c>
      <c r="Y587" s="35" t="str">
        <f>IF(VW_PREMIO_IV[[#This Row],[EQUIPE]]="Gerentes",VLOOKUP(VW_PREMIO_IV[[#This Row],[COBERTURA]],VALORES_IV_GER[],VW_PREMIO_IV[[#This Row],[Col Valor]],1),"")</f>
        <v/>
      </c>
      <c r="Z587" s="35" t="str">
        <f>IF(VW_PREMIO_IV[[#This Row],[EQUIPE]]="Especialidade (ESP)",VLOOKUP(VW_PREMIO_IV[[#This Row],[COBERTURA]],VALORES_IV_ESP[],VW_PREMIO_IV[[#This Row],[Col Valor]],1),"")</f>
        <v/>
      </c>
      <c r="AA587" s="35">
        <f>IF(VW_PREMIO_IV[[#This Row],[EQUIPE]]="Hospitalar (HSP)",VLOOKUP(VW_PREMIO_IV[[#This Row],[COBERTURA]],VALORES_IV_HSP[],VW_PREMIO_IV[[#This Row],[Col Valor]],1),"")</f>
        <v>188.0412</v>
      </c>
      <c r="AB587" s="35" t="str">
        <f>IF(VW_PREMIO_IV[[#This Row],[EQUIPE]]="Misto (EMH)",VLOOKUP(VW_PREMIO_IV[[#This Row],[COBERTURA]],VALORES_IV_EMH[],VW_PREMIO_IV[[#This Row],[Col Valor]],1),"")</f>
        <v/>
      </c>
      <c r="AC587" s="35">
        <f>VW_PREMIO_IV[[#This Row],[PREMIO]]-SUM(VW_PREMIO_IV[[#This Row],[Check Gerente]:[Check EMH]])</f>
        <v>-1.2000000000114142E-3</v>
      </c>
    </row>
    <row r="588" spans="1:29" hidden="1" x14ac:dyDescent="0.25">
      <c r="A588" s="6" t="s">
        <v>401</v>
      </c>
      <c r="B588" s="6" t="s">
        <v>205</v>
      </c>
      <c r="C588" s="6" t="s">
        <v>19</v>
      </c>
      <c r="D588" s="6" t="s">
        <v>241</v>
      </c>
      <c r="E588" s="4">
        <v>20</v>
      </c>
      <c r="F588" s="6" t="s">
        <v>222</v>
      </c>
      <c r="G588" s="6" t="s">
        <v>492</v>
      </c>
      <c r="H588" s="4">
        <v>2021</v>
      </c>
      <c r="I588" s="4">
        <v>1</v>
      </c>
      <c r="J588" s="6" t="s">
        <v>493</v>
      </c>
      <c r="K588" s="4">
        <v>1</v>
      </c>
      <c r="L588" s="6" t="s">
        <v>494</v>
      </c>
      <c r="M588" s="6" t="s">
        <v>495</v>
      </c>
      <c r="N588" s="6" t="s">
        <v>496</v>
      </c>
      <c r="O588" s="4">
        <v>3</v>
      </c>
      <c r="P588" s="6" t="s">
        <v>497</v>
      </c>
      <c r="Q588" s="4">
        <v>7</v>
      </c>
      <c r="R588" s="6" t="s">
        <v>498</v>
      </c>
      <c r="S588" s="4" t="b">
        <v>0</v>
      </c>
      <c r="T588" s="60">
        <v>1</v>
      </c>
      <c r="U588" s="60">
        <v>1</v>
      </c>
      <c r="V588" s="38">
        <v>1</v>
      </c>
      <c r="W588" s="35">
        <v>188.04</v>
      </c>
      <c r="X588" s="42">
        <f>VLOOKUP(VW_PREMIO_IV[[#This Row],[TIPO]],$AL$5:$AM$16,2,0)</f>
        <v>15</v>
      </c>
      <c r="Y588" s="35" t="str">
        <f>IF(VW_PREMIO_IV[[#This Row],[EQUIPE]]="Gerentes",VLOOKUP(VW_PREMIO_IV[[#This Row],[COBERTURA]],VALORES_IV_GER[],VW_PREMIO_IV[[#This Row],[Col Valor]],1),"")</f>
        <v/>
      </c>
      <c r="Z588" s="35" t="str">
        <f>IF(VW_PREMIO_IV[[#This Row],[EQUIPE]]="Especialidade (ESP)",VLOOKUP(VW_PREMIO_IV[[#This Row],[COBERTURA]],VALORES_IV_ESP[],VW_PREMIO_IV[[#This Row],[Col Valor]],1),"")</f>
        <v/>
      </c>
      <c r="AA588" s="35">
        <f>IF(VW_PREMIO_IV[[#This Row],[EQUIPE]]="Hospitalar (HSP)",VLOOKUP(VW_PREMIO_IV[[#This Row],[COBERTURA]],VALORES_IV_HSP[],VW_PREMIO_IV[[#This Row],[Col Valor]],1),"")</f>
        <v>188.0412</v>
      </c>
      <c r="AB588" s="35" t="str">
        <f>IF(VW_PREMIO_IV[[#This Row],[EQUIPE]]="Misto (EMH)",VLOOKUP(VW_PREMIO_IV[[#This Row],[COBERTURA]],VALORES_IV_EMH[],VW_PREMIO_IV[[#This Row],[Col Valor]],1),"")</f>
        <v/>
      </c>
      <c r="AC588" s="35">
        <f>VW_PREMIO_IV[[#This Row],[PREMIO]]-SUM(VW_PREMIO_IV[[#This Row],[Check Gerente]:[Check EMH]])</f>
        <v>-1.2000000000114142E-3</v>
      </c>
    </row>
    <row r="589" spans="1:29" hidden="1" x14ac:dyDescent="0.25">
      <c r="A589" s="6" t="s">
        <v>401</v>
      </c>
      <c r="B589" s="6" t="s">
        <v>205</v>
      </c>
      <c r="C589" s="6" t="s">
        <v>19</v>
      </c>
      <c r="D589" s="6" t="s">
        <v>241</v>
      </c>
      <c r="E589" s="4">
        <v>20</v>
      </c>
      <c r="F589" s="6" t="s">
        <v>222</v>
      </c>
      <c r="G589" s="6" t="s">
        <v>499</v>
      </c>
      <c r="H589" s="4">
        <v>2021</v>
      </c>
      <c r="I589" s="4">
        <v>1</v>
      </c>
      <c r="J589" s="6" t="s">
        <v>493</v>
      </c>
      <c r="K589" s="4">
        <v>2</v>
      </c>
      <c r="L589" s="6" t="s">
        <v>500</v>
      </c>
      <c r="M589" s="6" t="s">
        <v>501</v>
      </c>
      <c r="N589" s="6" t="s">
        <v>496</v>
      </c>
      <c r="O589" s="4">
        <v>3</v>
      </c>
      <c r="P589" s="6" t="s">
        <v>497</v>
      </c>
      <c r="Q589" s="4">
        <v>8</v>
      </c>
      <c r="R589" s="6" t="s">
        <v>502</v>
      </c>
      <c r="S589" s="4" t="b">
        <v>0</v>
      </c>
      <c r="T589" s="60">
        <v>1</v>
      </c>
      <c r="U589" s="60">
        <v>1</v>
      </c>
      <c r="V589" s="38">
        <v>1</v>
      </c>
      <c r="W589" s="35">
        <v>188.04</v>
      </c>
      <c r="X589" s="42">
        <f>VLOOKUP(VW_PREMIO_IV[[#This Row],[TIPO]],$AL$5:$AM$16,2,0)</f>
        <v>15</v>
      </c>
      <c r="Y589" s="35" t="str">
        <f>IF(VW_PREMIO_IV[[#This Row],[EQUIPE]]="Gerentes",VLOOKUP(VW_PREMIO_IV[[#This Row],[COBERTURA]],VALORES_IV_GER[],VW_PREMIO_IV[[#This Row],[Col Valor]],1),"")</f>
        <v/>
      </c>
      <c r="Z589" s="35" t="str">
        <f>IF(VW_PREMIO_IV[[#This Row],[EQUIPE]]="Especialidade (ESP)",VLOOKUP(VW_PREMIO_IV[[#This Row],[COBERTURA]],VALORES_IV_ESP[],VW_PREMIO_IV[[#This Row],[Col Valor]],1),"")</f>
        <v/>
      </c>
      <c r="AA589" s="35">
        <f>IF(VW_PREMIO_IV[[#This Row],[EQUIPE]]="Hospitalar (HSP)",VLOOKUP(VW_PREMIO_IV[[#This Row],[COBERTURA]],VALORES_IV_HSP[],VW_PREMIO_IV[[#This Row],[Col Valor]],1),"")</f>
        <v>188.0412</v>
      </c>
      <c r="AB589" s="35" t="str">
        <f>IF(VW_PREMIO_IV[[#This Row],[EQUIPE]]="Misto (EMH)",VLOOKUP(VW_PREMIO_IV[[#This Row],[COBERTURA]],VALORES_IV_EMH[],VW_PREMIO_IV[[#This Row],[Col Valor]],1),"")</f>
        <v/>
      </c>
      <c r="AC589" s="35">
        <f>VW_PREMIO_IV[[#This Row],[PREMIO]]-SUM(VW_PREMIO_IV[[#This Row],[Check Gerente]:[Check EMH]])</f>
        <v>-1.2000000000114142E-3</v>
      </c>
    </row>
    <row r="590" spans="1:29" hidden="1" x14ac:dyDescent="0.25">
      <c r="A590" s="6" t="s">
        <v>401</v>
      </c>
      <c r="B590" s="6" t="s">
        <v>205</v>
      </c>
      <c r="C590" s="6" t="s">
        <v>19</v>
      </c>
      <c r="D590" s="6" t="s">
        <v>241</v>
      </c>
      <c r="E590" s="4">
        <v>20</v>
      </c>
      <c r="F590" s="6" t="s">
        <v>222</v>
      </c>
      <c r="G590" s="6" t="s">
        <v>503</v>
      </c>
      <c r="H590" s="4">
        <v>2021</v>
      </c>
      <c r="I590" s="4">
        <v>1</v>
      </c>
      <c r="J590" s="6" t="s">
        <v>493</v>
      </c>
      <c r="K590" s="4">
        <v>3</v>
      </c>
      <c r="L590" s="6" t="s">
        <v>504</v>
      </c>
      <c r="M590" s="6" t="s">
        <v>505</v>
      </c>
      <c r="N590" s="6" t="s">
        <v>496</v>
      </c>
      <c r="O590" s="4">
        <v>3</v>
      </c>
      <c r="P590" s="6" t="s">
        <v>497</v>
      </c>
      <c r="Q590" s="4">
        <v>9</v>
      </c>
      <c r="R590" s="6" t="s">
        <v>506</v>
      </c>
      <c r="S590" s="4" t="b">
        <v>0</v>
      </c>
      <c r="T590" s="60">
        <v>1</v>
      </c>
      <c r="U590" s="60">
        <v>1</v>
      </c>
      <c r="V590" s="38">
        <v>1</v>
      </c>
      <c r="W590" s="35">
        <v>188.04</v>
      </c>
      <c r="X590" s="42">
        <f>VLOOKUP(VW_PREMIO_IV[[#This Row],[TIPO]],$AL$5:$AM$16,2,0)</f>
        <v>15</v>
      </c>
      <c r="Y590" s="35" t="str">
        <f>IF(VW_PREMIO_IV[[#This Row],[EQUIPE]]="Gerentes",VLOOKUP(VW_PREMIO_IV[[#This Row],[COBERTURA]],VALORES_IV_GER[],VW_PREMIO_IV[[#This Row],[Col Valor]],1),"")</f>
        <v/>
      </c>
      <c r="Z590" s="35" t="str">
        <f>IF(VW_PREMIO_IV[[#This Row],[EQUIPE]]="Especialidade (ESP)",VLOOKUP(VW_PREMIO_IV[[#This Row],[COBERTURA]],VALORES_IV_ESP[],VW_PREMIO_IV[[#This Row],[Col Valor]],1),"")</f>
        <v/>
      </c>
      <c r="AA590" s="35">
        <f>IF(VW_PREMIO_IV[[#This Row],[EQUIPE]]="Hospitalar (HSP)",VLOOKUP(VW_PREMIO_IV[[#This Row],[COBERTURA]],VALORES_IV_HSP[],VW_PREMIO_IV[[#This Row],[Col Valor]],1),"")</f>
        <v>188.0412</v>
      </c>
      <c r="AB590" s="35" t="str">
        <f>IF(VW_PREMIO_IV[[#This Row],[EQUIPE]]="Misto (EMH)",VLOOKUP(VW_PREMIO_IV[[#This Row],[COBERTURA]],VALORES_IV_EMH[],VW_PREMIO_IV[[#This Row],[Col Valor]],1),"")</f>
        <v/>
      </c>
      <c r="AC590" s="35">
        <f>VW_PREMIO_IV[[#This Row],[PREMIO]]-SUM(VW_PREMIO_IV[[#This Row],[Check Gerente]:[Check EMH]])</f>
        <v>-1.2000000000114142E-3</v>
      </c>
    </row>
    <row r="591" spans="1:29" hidden="1" x14ac:dyDescent="0.25">
      <c r="A591" s="6" t="s">
        <v>401</v>
      </c>
      <c r="B591" s="6" t="s">
        <v>205</v>
      </c>
      <c r="C591" s="6" t="s">
        <v>20</v>
      </c>
      <c r="D591" s="6" t="s">
        <v>242</v>
      </c>
      <c r="E591" s="4">
        <v>20</v>
      </c>
      <c r="F591" s="6" t="s">
        <v>222</v>
      </c>
      <c r="G591" s="6" t="s">
        <v>492</v>
      </c>
      <c r="H591" s="4">
        <v>2021</v>
      </c>
      <c r="I591" s="4">
        <v>1</v>
      </c>
      <c r="J591" s="6" t="s">
        <v>493</v>
      </c>
      <c r="K591" s="4">
        <v>1</v>
      </c>
      <c r="L591" s="6" t="s">
        <v>494</v>
      </c>
      <c r="M591" s="6" t="s">
        <v>495</v>
      </c>
      <c r="N591" s="6" t="s">
        <v>496</v>
      </c>
      <c r="O591" s="4">
        <v>3</v>
      </c>
      <c r="P591" s="6" t="s">
        <v>497</v>
      </c>
      <c r="Q591" s="4">
        <v>7</v>
      </c>
      <c r="R591" s="6" t="s">
        <v>498</v>
      </c>
      <c r="S591" s="4" t="b">
        <v>0</v>
      </c>
      <c r="T591" s="60">
        <v>1</v>
      </c>
      <c r="U591" s="60">
        <v>1</v>
      </c>
      <c r="V591" s="38">
        <v>1</v>
      </c>
      <c r="W591" s="35">
        <v>188.04</v>
      </c>
      <c r="X591" s="42">
        <f>VLOOKUP(VW_PREMIO_IV[[#This Row],[TIPO]],$AL$5:$AM$16,2,0)</f>
        <v>15</v>
      </c>
      <c r="Y591" s="35" t="str">
        <f>IF(VW_PREMIO_IV[[#This Row],[EQUIPE]]="Gerentes",VLOOKUP(VW_PREMIO_IV[[#This Row],[COBERTURA]],VALORES_IV_GER[],VW_PREMIO_IV[[#This Row],[Col Valor]],1),"")</f>
        <v/>
      </c>
      <c r="Z591" s="35" t="str">
        <f>IF(VW_PREMIO_IV[[#This Row],[EQUIPE]]="Especialidade (ESP)",VLOOKUP(VW_PREMIO_IV[[#This Row],[COBERTURA]],VALORES_IV_ESP[],VW_PREMIO_IV[[#This Row],[Col Valor]],1),"")</f>
        <v/>
      </c>
      <c r="AA591" s="35">
        <f>IF(VW_PREMIO_IV[[#This Row],[EQUIPE]]="Hospitalar (HSP)",VLOOKUP(VW_PREMIO_IV[[#This Row],[COBERTURA]],VALORES_IV_HSP[],VW_PREMIO_IV[[#This Row],[Col Valor]],1),"")</f>
        <v>188.0412</v>
      </c>
      <c r="AB591" s="35" t="str">
        <f>IF(VW_PREMIO_IV[[#This Row],[EQUIPE]]="Misto (EMH)",VLOOKUP(VW_PREMIO_IV[[#This Row],[COBERTURA]],VALORES_IV_EMH[],VW_PREMIO_IV[[#This Row],[Col Valor]],1),"")</f>
        <v/>
      </c>
      <c r="AC591" s="35">
        <f>VW_PREMIO_IV[[#This Row],[PREMIO]]-SUM(VW_PREMIO_IV[[#This Row],[Check Gerente]:[Check EMH]])</f>
        <v>-1.2000000000114142E-3</v>
      </c>
    </row>
    <row r="592" spans="1:29" hidden="1" x14ac:dyDescent="0.25">
      <c r="A592" s="6" t="s">
        <v>401</v>
      </c>
      <c r="B592" s="6" t="s">
        <v>205</v>
      </c>
      <c r="C592" s="6" t="s">
        <v>20</v>
      </c>
      <c r="D592" s="6" t="s">
        <v>242</v>
      </c>
      <c r="E592" s="4">
        <v>20</v>
      </c>
      <c r="F592" s="6" t="s">
        <v>222</v>
      </c>
      <c r="G592" s="6" t="s">
        <v>499</v>
      </c>
      <c r="H592" s="4">
        <v>2021</v>
      </c>
      <c r="I592" s="4">
        <v>1</v>
      </c>
      <c r="J592" s="6" t="s">
        <v>493</v>
      </c>
      <c r="K592" s="4">
        <v>2</v>
      </c>
      <c r="L592" s="6" t="s">
        <v>500</v>
      </c>
      <c r="M592" s="6" t="s">
        <v>501</v>
      </c>
      <c r="N592" s="6" t="s">
        <v>496</v>
      </c>
      <c r="O592" s="4">
        <v>3</v>
      </c>
      <c r="P592" s="6" t="s">
        <v>497</v>
      </c>
      <c r="Q592" s="4">
        <v>8</v>
      </c>
      <c r="R592" s="6" t="s">
        <v>502</v>
      </c>
      <c r="S592" s="4" t="b">
        <v>0</v>
      </c>
      <c r="T592" s="60">
        <v>1</v>
      </c>
      <c r="U592" s="60">
        <v>1</v>
      </c>
      <c r="V592" s="38">
        <v>1</v>
      </c>
      <c r="W592" s="35">
        <v>188.04</v>
      </c>
      <c r="X592" s="42">
        <f>VLOOKUP(VW_PREMIO_IV[[#This Row],[TIPO]],$AL$5:$AM$16,2,0)</f>
        <v>15</v>
      </c>
      <c r="Y592" s="35" t="str">
        <f>IF(VW_PREMIO_IV[[#This Row],[EQUIPE]]="Gerentes",VLOOKUP(VW_PREMIO_IV[[#This Row],[COBERTURA]],VALORES_IV_GER[],VW_PREMIO_IV[[#This Row],[Col Valor]],1),"")</f>
        <v/>
      </c>
      <c r="Z592" s="35" t="str">
        <f>IF(VW_PREMIO_IV[[#This Row],[EQUIPE]]="Especialidade (ESP)",VLOOKUP(VW_PREMIO_IV[[#This Row],[COBERTURA]],VALORES_IV_ESP[],VW_PREMIO_IV[[#This Row],[Col Valor]],1),"")</f>
        <v/>
      </c>
      <c r="AA592" s="35">
        <f>IF(VW_PREMIO_IV[[#This Row],[EQUIPE]]="Hospitalar (HSP)",VLOOKUP(VW_PREMIO_IV[[#This Row],[COBERTURA]],VALORES_IV_HSP[],VW_PREMIO_IV[[#This Row],[Col Valor]],1),"")</f>
        <v>188.0412</v>
      </c>
      <c r="AB592" s="35" t="str">
        <f>IF(VW_PREMIO_IV[[#This Row],[EQUIPE]]="Misto (EMH)",VLOOKUP(VW_PREMIO_IV[[#This Row],[COBERTURA]],VALORES_IV_EMH[],VW_PREMIO_IV[[#This Row],[Col Valor]],1),"")</f>
        <v/>
      </c>
      <c r="AC592" s="35">
        <f>VW_PREMIO_IV[[#This Row],[PREMIO]]-SUM(VW_PREMIO_IV[[#This Row],[Check Gerente]:[Check EMH]])</f>
        <v>-1.2000000000114142E-3</v>
      </c>
    </row>
    <row r="593" spans="1:29" hidden="1" x14ac:dyDescent="0.25">
      <c r="A593" s="6" t="s">
        <v>401</v>
      </c>
      <c r="B593" s="6" t="s">
        <v>205</v>
      </c>
      <c r="C593" s="6" t="s">
        <v>20</v>
      </c>
      <c r="D593" s="6" t="s">
        <v>242</v>
      </c>
      <c r="E593" s="4">
        <v>20</v>
      </c>
      <c r="F593" s="6" t="s">
        <v>222</v>
      </c>
      <c r="G593" s="6" t="s">
        <v>503</v>
      </c>
      <c r="H593" s="4">
        <v>2021</v>
      </c>
      <c r="I593" s="4">
        <v>1</v>
      </c>
      <c r="J593" s="6" t="s">
        <v>493</v>
      </c>
      <c r="K593" s="4">
        <v>3</v>
      </c>
      <c r="L593" s="6" t="s">
        <v>504</v>
      </c>
      <c r="M593" s="6" t="s">
        <v>505</v>
      </c>
      <c r="N593" s="6" t="s">
        <v>496</v>
      </c>
      <c r="O593" s="4">
        <v>3</v>
      </c>
      <c r="P593" s="6" t="s">
        <v>497</v>
      </c>
      <c r="Q593" s="4">
        <v>9</v>
      </c>
      <c r="R593" s="6" t="s">
        <v>506</v>
      </c>
      <c r="S593" s="4" t="b">
        <v>0</v>
      </c>
      <c r="T593" s="60">
        <v>1</v>
      </c>
      <c r="U593" s="60">
        <v>1</v>
      </c>
      <c r="V593" s="38">
        <v>1</v>
      </c>
      <c r="W593" s="35">
        <v>188.04</v>
      </c>
      <c r="X593" s="42">
        <f>VLOOKUP(VW_PREMIO_IV[[#This Row],[TIPO]],$AL$5:$AM$16,2,0)</f>
        <v>15</v>
      </c>
      <c r="Y593" s="35" t="str">
        <f>IF(VW_PREMIO_IV[[#This Row],[EQUIPE]]="Gerentes",VLOOKUP(VW_PREMIO_IV[[#This Row],[COBERTURA]],VALORES_IV_GER[],VW_PREMIO_IV[[#This Row],[Col Valor]],1),"")</f>
        <v/>
      </c>
      <c r="Z593" s="35" t="str">
        <f>IF(VW_PREMIO_IV[[#This Row],[EQUIPE]]="Especialidade (ESP)",VLOOKUP(VW_PREMIO_IV[[#This Row],[COBERTURA]],VALORES_IV_ESP[],VW_PREMIO_IV[[#This Row],[Col Valor]],1),"")</f>
        <v/>
      </c>
      <c r="AA593" s="35">
        <f>IF(VW_PREMIO_IV[[#This Row],[EQUIPE]]="Hospitalar (HSP)",VLOOKUP(VW_PREMIO_IV[[#This Row],[COBERTURA]],VALORES_IV_HSP[],VW_PREMIO_IV[[#This Row],[Col Valor]],1),"")</f>
        <v>188.0412</v>
      </c>
      <c r="AB593" s="35" t="str">
        <f>IF(VW_PREMIO_IV[[#This Row],[EQUIPE]]="Misto (EMH)",VLOOKUP(VW_PREMIO_IV[[#This Row],[COBERTURA]],VALORES_IV_EMH[],VW_PREMIO_IV[[#This Row],[Col Valor]],1),"")</f>
        <v/>
      </c>
      <c r="AC593" s="35">
        <f>VW_PREMIO_IV[[#This Row],[PREMIO]]-SUM(VW_PREMIO_IV[[#This Row],[Check Gerente]:[Check EMH]])</f>
        <v>-1.2000000000114142E-3</v>
      </c>
    </row>
    <row r="594" spans="1:29" hidden="1" x14ac:dyDescent="0.25">
      <c r="A594" s="6" t="s">
        <v>401</v>
      </c>
      <c r="B594" s="6" t="s">
        <v>205</v>
      </c>
      <c r="C594" s="6" t="s">
        <v>21</v>
      </c>
      <c r="D594" s="6" t="s">
        <v>245</v>
      </c>
      <c r="E594" s="4">
        <v>20</v>
      </c>
      <c r="F594" s="6" t="s">
        <v>222</v>
      </c>
      <c r="G594" s="6" t="s">
        <v>492</v>
      </c>
      <c r="H594" s="4">
        <v>2021</v>
      </c>
      <c r="I594" s="4">
        <v>1</v>
      </c>
      <c r="J594" s="6" t="s">
        <v>493</v>
      </c>
      <c r="K594" s="4">
        <v>1</v>
      </c>
      <c r="L594" s="6" t="s">
        <v>494</v>
      </c>
      <c r="M594" s="6" t="s">
        <v>495</v>
      </c>
      <c r="N594" s="6" t="s">
        <v>496</v>
      </c>
      <c r="O594" s="4">
        <v>3</v>
      </c>
      <c r="P594" s="6" t="s">
        <v>497</v>
      </c>
      <c r="Q594" s="4">
        <v>7</v>
      </c>
      <c r="R594" s="6" t="s">
        <v>498</v>
      </c>
      <c r="S594" s="4" t="b">
        <v>0</v>
      </c>
      <c r="T594" s="60">
        <v>1</v>
      </c>
      <c r="U594" s="60">
        <v>1</v>
      </c>
      <c r="V594" s="38">
        <v>1</v>
      </c>
      <c r="W594" s="35">
        <v>188.04</v>
      </c>
      <c r="X594" s="42">
        <f>VLOOKUP(VW_PREMIO_IV[[#This Row],[TIPO]],$AL$5:$AM$16,2,0)</f>
        <v>15</v>
      </c>
      <c r="Y594" s="35" t="str">
        <f>IF(VW_PREMIO_IV[[#This Row],[EQUIPE]]="Gerentes",VLOOKUP(VW_PREMIO_IV[[#This Row],[COBERTURA]],VALORES_IV_GER[],VW_PREMIO_IV[[#This Row],[Col Valor]],1),"")</f>
        <v/>
      </c>
      <c r="Z594" s="35" t="str">
        <f>IF(VW_PREMIO_IV[[#This Row],[EQUIPE]]="Especialidade (ESP)",VLOOKUP(VW_PREMIO_IV[[#This Row],[COBERTURA]],VALORES_IV_ESP[],VW_PREMIO_IV[[#This Row],[Col Valor]],1),"")</f>
        <v/>
      </c>
      <c r="AA594" s="35">
        <f>IF(VW_PREMIO_IV[[#This Row],[EQUIPE]]="Hospitalar (HSP)",VLOOKUP(VW_PREMIO_IV[[#This Row],[COBERTURA]],VALORES_IV_HSP[],VW_PREMIO_IV[[#This Row],[Col Valor]],1),"")</f>
        <v>188.0412</v>
      </c>
      <c r="AB594" s="35" t="str">
        <f>IF(VW_PREMIO_IV[[#This Row],[EQUIPE]]="Misto (EMH)",VLOOKUP(VW_PREMIO_IV[[#This Row],[COBERTURA]],VALORES_IV_EMH[],VW_PREMIO_IV[[#This Row],[Col Valor]],1),"")</f>
        <v/>
      </c>
      <c r="AC594" s="35">
        <f>VW_PREMIO_IV[[#This Row],[PREMIO]]-SUM(VW_PREMIO_IV[[#This Row],[Check Gerente]:[Check EMH]])</f>
        <v>-1.2000000000114142E-3</v>
      </c>
    </row>
    <row r="595" spans="1:29" hidden="1" x14ac:dyDescent="0.25">
      <c r="A595" s="6" t="s">
        <v>401</v>
      </c>
      <c r="B595" s="6" t="s">
        <v>205</v>
      </c>
      <c r="C595" s="6" t="s">
        <v>21</v>
      </c>
      <c r="D595" s="6" t="s">
        <v>245</v>
      </c>
      <c r="E595" s="4">
        <v>20</v>
      </c>
      <c r="F595" s="6" t="s">
        <v>222</v>
      </c>
      <c r="G595" s="6" t="s">
        <v>499</v>
      </c>
      <c r="H595" s="4">
        <v>2021</v>
      </c>
      <c r="I595" s="4">
        <v>1</v>
      </c>
      <c r="J595" s="6" t="s">
        <v>493</v>
      </c>
      <c r="K595" s="4">
        <v>2</v>
      </c>
      <c r="L595" s="6" t="s">
        <v>500</v>
      </c>
      <c r="M595" s="6" t="s">
        <v>501</v>
      </c>
      <c r="N595" s="6" t="s">
        <v>496</v>
      </c>
      <c r="O595" s="4">
        <v>3</v>
      </c>
      <c r="P595" s="6" t="s">
        <v>497</v>
      </c>
      <c r="Q595" s="4">
        <v>8</v>
      </c>
      <c r="R595" s="6" t="s">
        <v>502</v>
      </c>
      <c r="S595" s="4" t="b">
        <v>0</v>
      </c>
      <c r="T595" s="60">
        <v>1</v>
      </c>
      <c r="U595" s="60">
        <v>1</v>
      </c>
      <c r="V595" s="38">
        <v>1</v>
      </c>
      <c r="W595" s="35">
        <v>188.04</v>
      </c>
      <c r="X595" s="42">
        <f>VLOOKUP(VW_PREMIO_IV[[#This Row],[TIPO]],$AL$5:$AM$16,2,0)</f>
        <v>15</v>
      </c>
      <c r="Y595" s="35" t="str">
        <f>IF(VW_PREMIO_IV[[#This Row],[EQUIPE]]="Gerentes",VLOOKUP(VW_PREMIO_IV[[#This Row],[COBERTURA]],VALORES_IV_GER[],VW_PREMIO_IV[[#This Row],[Col Valor]],1),"")</f>
        <v/>
      </c>
      <c r="Z595" s="35" t="str">
        <f>IF(VW_PREMIO_IV[[#This Row],[EQUIPE]]="Especialidade (ESP)",VLOOKUP(VW_PREMIO_IV[[#This Row],[COBERTURA]],VALORES_IV_ESP[],VW_PREMIO_IV[[#This Row],[Col Valor]],1),"")</f>
        <v/>
      </c>
      <c r="AA595" s="35">
        <f>IF(VW_PREMIO_IV[[#This Row],[EQUIPE]]="Hospitalar (HSP)",VLOOKUP(VW_PREMIO_IV[[#This Row],[COBERTURA]],VALORES_IV_HSP[],VW_PREMIO_IV[[#This Row],[Col Valor]],1),"")</f>
        <v>188.0412</v>
      </c>
      <c r="AB595" s="35" t="str">
        <f>IF(VW_PREMIO_IV[[#This Row],[EQUIPE]]="Misto (EMH)",VLOOKUP(VW_PREMIO_IV[[#This Row],[COBERTURA]],VALORES_IV_EMH[],VW_PREMIO_IV[[#This Row],[Col Valor]],1),"")</f>
        <v/>
      </c>
      <c r="AC595" s="35">
        <f>VW_PREMIO_IV[[#This Row],[PREMIO]]-SUM(VW_PREMIO_IV[[#This Row],[Check Gerente]:[Check EMH]])</f>
        <v>-1.2000000000114142E-3</v>
      </c>
    </row>
    <row r="596" spans="1:29" hidden="1" x14ac:dyDescent="0.25">
      <c r="A596" s="6" t="s">
        <v>401</v>
      </c>
      <c r="B596" s="6" t="s">
        <v>205</v>
      </c>
      <c r="C596" s="6" t="s">
        <v>21</v>
      </c>
      <c r="D596" s="6" t="s">
        <v>245</v>
      </c>
      <c r="E596" s="4">
        <v>20</v>
      </c>
      <c r="F596" s="6" t="s">
        <v>222</v>
      </c>
      <c r="G596" s="6" t="s">
        <v>503</v>
      </c>
      <c r="H596" s="4">
        <v>2021</v>
      </c>
      <c r="I596" s="4">
        <v>1</v>
      </c>
      <c r="J596" s="6" t="s">
        <v>493</v>
      </c>
      <c r="K596" s="4">
        <v>3</v>
      </c>
      <c r="L596" s="6" t="s">
        <v>504</v>
      </c>
      <c r="M596" s="6" t="s">
        <v>505</v>
      </c>
      <c r="N596" s="6" t="s">
        <v>496</v>
      </c>
      <c r="O596" s="4">
        <v>3</v>
      </c>
      <c r="P596" s="6" t="s">
        <v>497</v>
      </c>
      <c r="Q596" s="4">
        <v>9</v>
      </c>
      <c r="R596" s="6" t="s">
        <v>506</v>
      </c>
      <c r="S596" s="4" t="b">
        <v>0</v>
      </c>
      <c r="T596" s="60">
        <v>1</v>
      </c>
      <c r="U596" s="60">
        <v>1</v>
      </c>
      <c r="V596" s="38">
        <v>1</v>
      </c>
      <c r="W596" s="35">
        <v>188.04</v>
      </c>
      <c r="X596" s="42">
        <f>VLOOKUP(VW_PREMIO_IV[[#This Row],[TIPO]],$AL$5:$AM$16,2,0)</f>
        <v>15</v>
      </c>
      <c r="Y596" s="35" t="str">
        <f>IF(VW_PREMIO_IV[[#This Row],[EQUIPE]]="Gerentes",VLOOKUP(VW_PREMIO_IV[[#This Row],[COBERTURA]],VALORES_IV_GER[],VW_PREMIO_IV[[#This Row],[Col Valor]],1),"")</f>
        <v/>
      </c>
      <c r="Z596" s="35" t="str">
        <f>IF(VW_PREMIO_IV[[#This Row],[EQUIPE]]="Especialidade (ESP)",VLOOKUP(VW_PREMIO_IV[[#This Row],[COBERTURA]],VALORES_IV_ESP[],VW_PREMIO_IV[[#This Row],[Col Valor]],1),"")</f>
        <v/>
      </c>
      <c r="AA596" s="35">
        <f>IF(VW_PREMIO_IV[[#This Row],[EQUIPE]]="Hospitalar (HSP)",VLOOKUP(VW_PREMIO_IV[[#This Row],[COBERTURA]],VALORES_IV_HSP[],VW_PREMIO_IV[[#This Row],[Col Valor]],1),"")</f>
        <v>188.0412</v>
      </c>
      <c r="AB596" s="35" t="str">
        <f>IF(VW_PREMIO_IV[[#This Row],[EQUIPE]]="Misto (EMH)",VLOOKUP(VW_PREMIO_IV[[#This Row],[COBERTURA]],VALORES_IV_EMH[],VW_PREMIO_IV[[#This Row],[Col Valor]],1),"")</f>
        <v/>
      </c>
      <c r="AC596" s="35">
        <f>VW_PREMIO_IV[[#This Row],[PREMIO]]-SUM(VW_PREMIO_IV[[#This Row],[Check Gerente]:[Check EMH]])</f>
        <v>-1.2000000000114142E-3</v>
      </c>
    </row>
    <row r="597" spans="1:29" hidden="1" x14ac:dyDescent="0.25">
      <c r="A597" s="6" t="s">
        <v>401</v>
      </c>
      <c r="B597" s="6" t="s">
        <v>205</v>
      </c>
      <c r="C597" s="6" t="s">
        <v>32</v>
      </c>
      <c r="D597" s="6" t="s">
        <v>246</v>
      </c>
      <c r="E597" s="4">
        <v>10</v>
      </c>
      <c r="F597" s="6" t="s">
        <v>227</v>
      </c>
      <c r="G597" s="6" t="s">
        <v>492</v>
      </c>
      <c r="H597" s="4">
        <v>2021</v>
      </c>
      <c r="I597" s="4">
        <v>1</v>
      </c>
      <c r="J597" s="6" t="s">
        <v>493</v>
      </c>
      <c r="K597" s="4">
        <v>1</v>
      </c>
      <c r="L597" s="6" t="s">
        <v>494</v>
      </c>
      <c r="M597" s="6" t="s">
        <v>495</v>
      </c>
      <c r="N597" s="6" t="s">
        <v>496</v>
      </c>
      <c r="O597" s="4">
        <v>3</v>
      </c>
      <c r="P597" s="6" t="s">
        <v>497</v>
      </c>
      <c r="Q597" s="4">
        <v>7</v>
      </c>
      <c r="R597" s="6" t="s">
        <v>498</v>
      </c>
      <c r="S597" s="4" t="b">
        <v>0</v>
      </c>
      <c r="T597" s="60">
        <v>1</v>
      </c>
      <c r="U597" s="60">
        <v>1</v>
      </c>
      <c r="V597" s="38">
        <v>1</v>
      </c>
      <c r="W597" s="35">
        <v>188.04</v>
      </c>
      <c r="X597" s="42">
        <f>VLOOKUP(VW_PREMIO_IV[[#This Row],[TIPO]],$AL$5:$AM$16,2,0)</f>
        <v>15</v>
      </c>
      <c r="Y597" s="35" t="str">
        <f>IF(VW_PREMIO_IV[[#This Row],[EQUIPE]]="Gerentes",VLOOKUP(VW_PREMIO_IV[[#This Row],[COBERTURA]],VALORES_IV_GER[],VW_PREMIO_IV[[#This Row],[Col Valor]],1),"")</f>
        <v/>
      </c>
      <c r="Z597" s="35">
        <f>IF(VW_PREMIO_IV[[#This Row],[EQUIPE]]="Especialidade (ESP)",VLOOKUP(VW_PREMIO_IV[[#This Row],[COBERTURA]],VALORES_IV_ESP[],VW_PREMIO_IV[[#This Row],[Col Valor]],1),"")</f>
        <v>188.0412</v>
      </c>
      <c r="AA597" s="35" t="str">
        <f>IF(VW_PREMIO_IV[[#This Row],[EQUIPE]]="Hospitalar (HSP)",VLOOKUP(VW_PREMIO_IV[[#This Row],[COBERTURA]],VALORES_IV_HSP[],VW_PREMIO_IV[[#This Row],[Col Valor]],1),"")</f>
        <v/>
      </c>
      <c r="AB597" s="35" t="str">
        <f>IF(VW_PREMIO_IV[[#This Row],[EQUIPE]]="Misto (EMH)",VLOOKUP(VW_PREMIO_IV[[#This Row],[COBERTURA]],VALORES_IV_EMH[],VW_PREMIO_IV[[#This Row],[Col Valor]],1),"")</f>
        <v/>
      </c>
      <c r="AC597" s="35">
        <f>VW_PREMIO_IV[[#This Row],[PREMIO]]-SUM(VW_PREMIO_IV[[#This Row],[Check Gerente]:[Check EMH]])</f>
        <v>-1.2000000000114142E-3</v>
      </c>
    </row>
    <row r="598" spans="1:29" hidden="1" x14ac:dyDescent="0.25">
      <c r="A598" s="6" t="s">
        <v>401</v>
      </c>
      <c r="B598" s="6" t="s">
        <v>205</v>
      </c>
      <c r="C598" s="6" t="s">
        <v>32</v>
      </c>
      <c r="D598" s="6" t="s">
        <v>246</v>
      </c>
      <c r="E598" s="4">
        <v>10</v>
      </c>
      <c r="F598" s="6" t="s">
        <v>227</v>
      </c>
      <c r="G598" s="6" t="s">
        <v>499</v>
      </c>
      <c r="H598" s="4">
        <v>2021</v>
      </c>
      <c r="I598" s="4">
        <v>1</v>
      </c>
      <c r="J598" s="6" t="s">
        <v>493</v>
      </c>
      <c r="K598" s="4">
        <v>2</v>
      </c>
      <c r="L598" s="6" t="s">
        <v>500</v>
      </c>
      <c r="M598" s="6" t="s">
        <v>501</v>
      </c>
      <c r="N598" s="6" t="s">
        <v>496</v>
      </c>
      <c r="O598" s="4">
        <v>3</v>
      </c>
      <c r="P598" s="6" t="s">
        <v>497</v>
      </c>
      <c r="Q598" s="4">
        <v>8</v>
      </c>
      <c r="R598" s="6" t="s">
        <v>502</v>
      </c>
      <c r="S598" s="4" t="b">
        <v>0</v>
      </c>
      <c r="T598" s="60">
        <v>1</v>
      </c>
      <c r="U598" s="60">
        <v>1</v>
      </c>
      <c r="V598" s="38">
        <v>1</v>
      </c>
      <c r="W598" s="35">
        <v>188.04</v>
      </c>
      <c r="X598" s="42">
        <f>VLOOKUP(VW_PREMIO_IV[[#This Row],[TIPO]],$AL$5:$AM$16,2,0)</f>
        <v>15</v>
      </c>
      <c r="Y598" s="35" t="str">
        <f>IF(VW_PREMIO_IV[[#This Row],[EQUIPE]]="Gerentes",VLOOKUP(VW_PREMIO_IV[[#This Row],[COBERTURA]],VALORES_IV_GER[],VW_PREMIO_IV[[#This Row],[Col Valor]],1),"")</f>
        <v/>
      </c>
      <c r="Z598" s="35">
        <f>IF(VW_PREMIO_IV[[#This Row],[EQUIPE]]="Especialidade (ESP)",VLOOKUP(VW_PREMIO_IV[[#This Row],[COBERTURA]],VALORES_IV_ESP[],VW_PREMIO_IV[[#This Row],[Col Valor]],1),"")</f>
        <v>188.0412</v>
      </c>
      <c r="AA598" s="35" t="str">
        <f>IF(VW_PREMIO_IV[[#This Row],[EQUIPE]]="Hospitalar (HSP)",VLOOKUP(VW_PREMIO_IV[[#This Row],[COBERTURA]],VALORES_IV_HSP[],VW_PREMIO_IV[[#This Row],[Col Valor]],1),"")</f>
        <v/>
      </c>
      <c r="AB598" s="35" t="str">
        <f>IF(VW_PREMIO_IV[[#This Row],[EQUIPE]]="Misto (EMH)",VLOOKUP(VW_PREMIO_IV[[#This Row],[COBERTURA]],VALORES_IV_EMH[],VW_PREMIO_IV[[#This Row],[Col Valor]],1),"")</f>
        <v/>
      </c>
      <c r="AC598" s="35">
        <f>VW_PREMIO_IV[[#This Row],[PREMIO]]-SUM(VW_PREMIO_IV[[#This Row],[Check Gerente]:[Check EMH]])</f>
        <v>-1.2000000000114142E-3</v>
      </c>
    </row>
    <row r="599" spans="1:29" hidden="1" x14ac:dyDescent="0.25">
      <c r="A599" s="6" t="s">
        <v>401</v>
      </c>
      <c r="B599" s="6" t="s">
        <v>205</v>
      </c>
      <c r="C599" s="6" t="s">
        <v>32</v>
      </c>
      <c r="D599" s="6" t="s">
        <v>246</v>
      </c>
      <c r="E599" s="4">
        <v>10</v>
      </c>
      <c r="F599" s="6" t="s">
        <v>227</v>
      </c>
      <c r="G599" s="6" t="s">
        <v>503</v>
      </c>
      <c r="H599" s="4">
        <v>2021</v>
      </c>
      <c r="I599" s="4">
        <v>1</v>
      </c>
      <c r="J599" s="6" t="s">
        <v>493</v>
      </c>
      <c r="K599" s="4">
        <v>3</v>
      </c>
      <c r="L599" s="6" t="s">
        <v>504</v>
      </c>
      <c r="M599" s="6" t="s">
        <v>505</v>
      </c>
      <c r="N599" s="6" t="s">
        <v>496</v>
      </c>
      <c r="O599" s="4">
        <v>3</v>
      </c>
      <c r="P599" s="6" t="s">
        <v>497</v>
      </c>
      <c r="Q599" s="4">
        <v>9</v>
      </c>
      <c r="R599" s="6" t="s">
        <v>506</v>
      </c>
      <c r="S599" s="4" t="b">
        <v>0</v>
      </c>
      <c r="T599" s="60">
        <v>1</v>
      </c>
      <c r="U599" s="60">
        <v>1</v>
      </c>
      <c r="V599" s="38">
        <v>1</v>
      </c>
      <c r="W599" s="35">
        <v>188.04</v>
      </c>
      <c r="X599" s="42">
        <f>VLOOKUP(VW_PREMIO_IV[[#This Row],[TIPO]],$AL$5:$AM$16,2,0)</f>
        <v>15</v>
      </c>
      <c r="Y599" s="35" t="str">
        <f>IF(VW_PREMIO_IV[[#This Row],[EQUIPE]]="Gerentes",VLOOKUP(VW_PREMIO_IV[[#This Row],[COBERTURA]],VALORES_IV_GER[],VW_PREMIO_IV[[#This Row],[Col Valor]],1),"")</f>
        <v/>
      </c>
      <c r="Z599" s="35">
        <f>IF(VW_PREMIO_IV[[#This Row],[EQUIPE]]="Especialidade (ESP)",VLOOKUP(VW_PREMIO_IV[[#This Row],[COBERTURA]],VALORES_IV_ESP[],VW_PREMIO_IV[[#This Row],[Col Valor]],1),"")</f>
        <v>188.0412</v>
      </c>
      <c r="AA599" s="35" t="str">
        <f>IF(VW_PREMIO_IV[[#This Row],[EQUIPE]]="Hospitalar (HSP)",VLOOKUP(VW_PREMIO_IV[[#This Row],[COBERTURA]],VALORES_IV_HSP[],VW_PREMIO_IV[[#This Row],[Col Valor]],1),"")</f>
        <v/>
      </c>
      <c r="AB599" s="35" t="str">
        <f>IF(VW_PREMIO_IV[[#This Row],[EQUIPE]]="Misto (EMH)",VLOOKUP(VW_PREMIO_IV[[#This Row],[COBERTURA]],VALORES_IV_EMH[],VW_PREMIO_IV[[#This Row],[Col Valor]],1),"")</f>
        <v/>
      </c>
      <c r="AC599" s="35">
        <f>VW_PREMIO_IV[[#This Row],[PREMIO]]-SUM(VW_PREMIO_IV[[#This Row],[Check Gerente]:[Check EMH]])</f>
        <v>-1.2000000000114142E-3</v>
      </c>
    </row>
    <row r="600" spans="1:29" hidden="1" x14ac:dyDescent="0.25">
      <c r="A600" s="6" t="s">
        <v>401</v>
      </c>
      <c r="B600" s="6" t="s">
        <v>205</v>
      </c>
      <c r="C600" s="6" t="s">
        <v>22</v>
      </c>
      <c r="D600" s="6" t="s">
        <v>281</v>
      </c>
      <c r="E600" s="4">
        <v>20</v>
      </c>
      <c r="F600" s="6" t="s">
        <v>222</v>
      </c>
      <c r="G600" s="6" t="s">
        <v>492</v>
      </c>
      <c r="H600" s="4">
        <v>2021</v>
      </c>
      <c r="I600" s="4">
        <v>1</v>
      </c>
      <c r="J600" s="6" t="s">
        <v>493</v>
      </c>
      <c r="K600" s="4">
        <v>1</v>
      </c>
      <c r="L600" s="6" t="s">
        <v>494</v>
      </c>
      <c r="M600" s="6" t="s">
        <v>495</v>
      </c>
      <c r="N600" s="6" t="s">
        <v>496</v>
      </c>
      <c r="O600" s="4">
        <v>3</v>
      </c>
      <c r="P600" s="6" t="s">
        <v>497</v>
      </c>
      <c r="Q600" s="4">
        <v>7</v>
      </c>
      <c r="R600" s="6" t="s">
        <v>498</v>
      </c>
      <c r="S600" s="4" t="b">
        <v>0</v>
      </c>
      <c r="T600" s="60">
        <v>1</v>
      </c>
      <c r="U600" s="60">
        <v>1</v>
      </c>
      <c r="V600" s="38">
        <v>1</v>
      </c>
      <c r="W600" s="35">
        <v>188.04</v>
      </c>
      <c r="X600" s="42">
        <f>VLOOKUP(VW_PREMIO_IV[[#This Row],[TIPO]],$AL$5:$AM$16,2,0)</f>
        <v>15</v>
      </c>
      <c r="Y600" s="35" t="str">
        <f>IF(VW_PREMIO_IV[[#This Row],[EQUIPE]]="Gerentes",VLOOKUP(VW_PREMIO_IV[[#This Row],[COBERTURA]],VALORES_IV_GER[],VW_PREMIO_IV[[#This Row],[Col Valor]],1),"")</f>
        <v/>
      </c>
      <c r="Z600" s="35" t="str">
        <f>IF(VW_PREMIO_IV[[#This Row],[EQUIPE]]="Especialidade (ESP)",VLOOKUP(VW_PREMIO_IV[[#This Row],[COBERTURA]],VALORES_IV_ESP[],VW_PREMIO_IV[[#This Row],[Col Valor]],1),"")</f>
        <v/>
      </c>
      <c r="AA600" s="35">
        <f>IF(VW_PREMIO_IV[[#This Row],[EQUIPE]]="Hospitalar (HSP)",VLOOKUP(VW_PREMIO_IV[[#This Row],[COBERTURA]],VALORES_IV_HSP[],VW_PREMIO_IV[[#This Row],[Col Valor]],1),"")</f>
        <v>188.0412</v>
      </c>
      <c r="AB600" s="35" t="str">
        <f>IF(VW_PREMIO_IV[[#This Row],[EQUIPE]]="Misto (EMH)",VLOOKUP(VW_PREMIO_IV[[#This Row],[COBERTURA]],VALORES_IV_EMH[],VW_PREMIO_IV[[#This Row],[Col Valor]],1),"")</f>
        <v/>
      </c>
      <c r="AC600" s="35">
        <f>VW_PREMIO_IV[[#This Row],[PREMIO]]-SUM(VW_PREMIO_IV[[#This Row],[Check Gerente]:[Check EMH]])</f>
        <v>-1.2000000000114142E-3</v>
      </c>
    </row>
    <row r="601" spans="1:29" hidden="1" x14ac:dyDescent="0.25">
      <c r="A601" s="6" t="s">
        <v>401</v>
      </c>
      <c r="B601" s="6" t="s">
        <v>205</v>
      </c>
      <c r="C601" s="6" t="s">
        <v>22</v>
      </c>
      <c r="D601" s="6" t="s">
        <v>281</v>
      </c>
      <c r="E601" s="4">
        <v>20</v>
      </c>
      <c r="F601" s="6" t="s">
        <v>222</v>
      </c>
      <c r="G601" s="6" t="s">
        <v>499</v>
      </c>
      <c r="H601" s="4">
        <v>2021</v>
      </c>
      <c r="I601" s="4">
        <v>1</v>
      </c>
      <c r="J601" s="6" t="s">
        <v>493</v>
      </c>
      <c r="K601" s="4">
        <v>2</v>
      </c>
      <c r="L601" s="6" t="s">
        <v>500</v>
      </c>
      <c r="M601" s="6" t="s">
        <v>501</v>
      </c>
      <c r="N601" s="6" t="s">
        <v>496</v>
      </c>
      <c r="O601" s="4">
        <v>3</v>
      </c>
      <c r="P601" s="6" t="s">
        <v>497</v>
      </c>
      <c r="Q601" s="4">
        <v>8</v>
      </c>
      <c r="R601" s="6" t="s">
        <v>502</v>
      </c>
      <c r="S601" s="4" t="b">
        <v>0</v>
      </c>
      <c r="T601" s="60">
        <v>1</v>
      </c>
      <c r="U601" s="60">
        <v>1</v>
      </c>
      <c r="V601" s="38">
        <v>1</v>
      </c>
      <c r="W601" s="35">
        <v>188.04</v>
      </c>
      <c r="X601" s="42">
        <f>VLOOKUP(VW_PREMIO_IV[[#This Row],[TIPO]],$AL$5:$AM$16,2,0)</f>
        <v>15</v>
      </c>
      <c r="Y601" s="35" t="str">
        <f>IF(VW_PREMIO_IV[[#This Row],[EQUIPE]]="Gerentes",VLOOKUP(VW_PREMIO_IV[[#This Row],[COBERTURA]],VALORES_IV_GER[],VW_PREMIO_IV[[#This Row],[Col Valor]],1),"")</f>
        <v/>
      </c>
      <c r="Z601" s="35" t="str">
        <f>IF(VW_PREMIO_IV[[#This Row],[EQUIPE]]="Especialidade (ESP)",VLOOKUP(VW_PREMIO_IV[[#This Row],[COBERTURA]],VALORES_IV_ESP[],VW_PREMIO_IV[[#This Row],[Col Valor]],1),"")</f>
        <v/>
      </c>
      <c r="AA601" s="35">
        <f>IF(VW_PREMIO_IV[[#This Row],[EQUIPE]]="Hospitalar (HSP)",VLOOKUP(VW_PREMIO_IV[[#This Row],[COBERTURA]],VALORES_IV_HSP[],VW_PREMIO_IV[[#This Row],[Col Valor]],1),"")</f>
        <v>188.0412</v>
      </c>
      <c r="AB601" s="35" t="str">
        <f>IF(VW_PREMIO_IV[[#This Row],[EQUIPE]]="Misto (EMH)",VLOOKUP(VW_PREMIO_IV[[#This Row],[COBERTURA]],VALORES_IV_EMH[],VW_PREMIO_IV[[#This Row],[Col Valor]],1),"")</f>
        <v/>
      </c>
      <c r="AC601" s="35">
        <f>VW_PREMIO_IV[[#This Row],[PREMIO]]-SUM(VW_PREMIO_IV[[#This Row],[Check Gerente]:[Check EMH]])</f>
        <v>-1.2000000000114142E-3</v>
      </c>
    </row>
    <row r="602" spans="1:29" hidden="1" x14ac:dyDescent="0.25">
      <c r="A602" s="6" t="s">
        <v>401</v>
      </c>
      <c r="B602" s="6" t="s">
        <v>205</v>
      </c>
      <c r="C602" s="6" t="s">
        <v>22</v>
      </c>
      <c r="D602" s="6" t="s">
        <v>281</v>
      </c>
      <c r="E602" s="4">
        <v>20</v>
      </c>
      <c r="F602" s="6" t="s">
        <v>222</v>
      </c>
      <c r="G602" s="6" t="s">
        <v>503</v>
      </c>
      <c r="H602" s="4">
        <v>2021</v>
      </c>
      <c r="I602" s="4">
        <v>1</v>
      </c>
      <c r="J602" s="6" t="s">
        <v>493</v>
      </c>
      <c r="K602" s="4">
        <v>3</v>
      </c>
      <c r="L602" s="6" t="s">
        <v>504</v>
      </c>
      <c r="M602" s="6" t="s">
        <v>505</v>
      </c>
      <c r="N602" s="6" t="s">
        <v>496</v>
      </c>
      <c r="O602" s="4">
        <v>3</v>
      </c>
      <c r="P602" s="6" t="s">
        <v>497</v>
      </c>
      <c r="Q602" s="4">
        <v>9</v>
      </c>
      <c r="R602" s="6" t="s">
        <v>506</v>
      </c>
      <c r="S602" s="4" t="b">
        <v>0</v>
      </c>
      <c r="T602" s="60">
        <v>1</v>
      </c>
      <c r="U602" s="60">
        <v>1</v>
      </c>
      <c r="V602" s="38">
        <v>1</v>
      </c>
      <c r="W602" s="35">
        <v>188.04</v>
      </c>
      <c r="X602" s="42">
        <f>VLOOKUP(VW_PREMIO_IV[[#This Row],[TIPO]],$AL$5:$AM$16,2,0)</f>
        <v>15</v>
      </c>
      <c r="Y602" s="35" t="str">
        <f>IF(VW_PREMIO_IV[[#This Row],[EQUIPE]]="Gerentes",VLOOKUP(VW_PREMIO_IV[[#This Row],[COBERTURA]],VALORES_IV_GER[],VW_PREMIO_IV[[#This Row],[Col Valor]],1),"")</f>
        <v/>
      </c>
      <c r="Z602" s="35" t="str">
        <f>IF(VW_PREMIO_IV[[#This Row],[EQUIPE]]="Especialidade (ESP)",VLOOKUP(VW_PREMIO_IV[[#This Row],[COBERTURA]],VALORES_IV_ESP[],VW_PREMIO_IV[[#This Row],[Col Valor]],1),"")</f>
        <v/>
      </c>
      <c r="AA602" s="35">
        <f>IF(VW_PREMIO_IV[[#This Row],[EQUIPE]]="Hospitalar (HSP)",VLOOKUP(VW_PREMIO_IV[[#This Row],[COBERTURA]],VALORES_IV_HSP[],VW_PREMIO_IV[[#This Row],[Col Valor]],1),"")</f>
        <v>188.0412</v>
      </c>
      <c r="AB602" s="35" t="str">
        <f>IF(VW_PREMIO_IV[[#This Row],[EQUIPE]]="Misto (EMH)",VLOOKUP(VW_PREMIO_IV[[#This Row],[COBERTURA]],VALORES_IV_EMH[],VW_PREMIO_IV[[#This Row],[Col Valor]],1),"")</f>
        <v/>
      </c>
      <c r="AC602" s="35">
        <f>VW_PREMIO_IV[[#This Row],[PREMIO]]-SUM(VW_PREMIO_IV[[#This Row],[Check Gerente]:[Check EMH]])</f>
        <v>-1.2000000000114142E-3</v>
      </c>
    </row>
    <row r="603" spans="1:29" hidden="1" x14ac:dyDescent="0.25">
      <c r="A603" s="6" t="s">
        <v>401</v>
      </c>
      <c r="B603" s="6" t="s">
        <v>205</v>
      </c>
      <c r="C603" s="6" t="s">
        <v>23</v>
      </c>
      <c r="D603" s="6" t="s">
        <v>285</v>
      </c>
      <c r="E603" s="4">
        <v>20</v>
      </c>
      <c r="F603" s="6" t="s">
        <v>222</v>
      </c>
      <c r="G603" s="6" t="s">
        <v>492</v>
      </c>
      <c r="H603" s="4">
        <v>2021</v>
      </c>
      <c r="I603" s="4">
        <v>1</v>
      </c>
      <c r="J603" s="6" t="s">
        <v>493</v>
      </c>
      <c r="K603" s="4">
        <v>1</v>
      </c>
      <c r="L603" s="6" t="s">
        <v>494</v>
      </c>
      <c r="M603" s="6" t="s">
        <v>495</v>
      </c>
      <c r="N603" s="6" t="s">
        <v>496</v>
      </c>
      <c r="O603" s="4">
        <v>3</v>
      </c>
      <c r="P603" s="6" t="s">
        <v>497</v>
      </c>
      <c r="Q603" s="4">
        <v>7</v>
      </c>
      <c r="R603" s="6" t="s">
        <v>498</v>
      </c>
      <c r="S603" s="4" t="b">
        <v>0</v>
      </c>
      <c r="T603" s="60">
        <v>1</v>
      </c>
      <c r="U603" s="60">
        <v>1</v>
      </c>
      <c r="V603" s="38">
        <v>1</v>
      </c>
      <c r="W603" s="35">
        <v>188.04</v>
      </c>
      <c r="X603" s="42">
        <f>VLOOKUP(VW_PREMIO_IV[[#This Row],[TIPO]],$AL$5:$AM$16,2,0)</f>
        <v>15</v>
      </c>
      <c r="Y603" s="35" t="str">
        <f>IF(VW_PREMIO_IV[[#This Row],[EQUIPE]]="Gerentes",VLOOKUP(VW_PREMIO_IV[[#This Row],[COBERTURA]],VALORES_IV_GER[],VW_PREMIO_IV[[#This Row],[Col Valor]],1),"")</f>
        <v/>
      </c>
      <c r="Z603" s="35" t="str">
        <f>IF(VW_PREMIO_IV[[#This Row],[EQUIPE]]="Especialidade (ESP)",VLOOKUP(VW_PREMIO_IV[[#This Row],[COBERTURA]],VALORES_IV_ESP[],VW_PREMIO_IV[[#This Row],[Col Valor]],1),"")</f>
        <v/>
      </c>
      <c r="AA603" s="35">
        <f>IF(VW_PREMIO_IV[[#This Row],[EQUIPE]]="Hospitalar (HSP)",VLOOKUP(VW_PREMIO_IV[[#This Row],[COBERTURA]],VALORES_IV_HSP[],VW_PREMIO_IV[[#This Row],[Col Valor]],1),"")</f>
        <v>188.0412</v>
      </c>
      <c r="AB603" s="35" t="str">
        <f>IF(VW_PREMIO_IV[[#This Row],[EQUIPE]]="Misto (EMH)",VLOOKUP(VW_PREMIO_IV[[#This Row],[COBERTURA]],VALORES_IV_EMH[],VW_PREMIO_IV[[#This Row],[Col Valor]],1),"")</f>
        <v/>
      </c>
      <c r="AC603" s="35">
        <f>VW_PREMIO_IV[[#This Row],[PREMIO]]-SUM(VW_PREMIO_IV[[#This Row],[Check Gerente]:[Check EMH]])</f>
        <v>-1.2000000000114142E-3</v>
      </c>
    </row>
    <row r="604" spans="1:29" hidden="1" x14ac:dyDescent="0.25">
      <c r="A604" s="6" t="s">
        <v>401</v>
      </c>
      <c r="B604" s="6" t="s">
        <v>205</v>
      </c>
      <c r="C604" s="6" t="s">
        <v>23</v>
      </c>
      <c r="D604" s="6" t="s">
        <v>285</v>
      </c>
      <c r="E604" s="4">
        <v>20</v>
      </c>
      <c r="F604" s="6" t="s">
        <v>222</v>
      </c>
      <c r="G604" s="6" t="s">
        <v>499</v>
      </c>
      <c r="H604" s="4">
        <v>2021</v>
      </c>
      <c r="I604" s="4">
        <v>1</v>
      </c>
      <c r="J604" s="6" t="s">
        <v>493</v>
      </c>
      <c r="K604" s="4">
        <v>2</v>
      </c>
      <c r="L604" s="6" t="s">
        <v>500</v>
      </c>
      <c r="M604" s="6" t="s">
        <v>501</v>
      </c>
      <c r="N604" s="6" t="s">
        <v>496</v>
      </c>
      <c r="O604" s="4">
        <v>3</v>
      </c>
      <c r="P604" s="6" t="s">
        <v>497</v>
      </c>
      <c r="Q604" s="4">
        <v>8</v>
      </c>
      <c r="R604" s="6" t="s">
        <v>502</v>
      </c>
      <c r="S604" s="4" t="b">
        <v>0</v>
      </c>
      <c r="T604" s="60">
        <v>1</v>
      </c>
      <c r="U604" s="60">
        <v>1</v>
      </c>
      <c r="V604" s="38">
        <v>1</v>
      </c>
      <c r="W604" s="35">
        <v>188.04</v>
      </c>
      <c r="X604" s="42">
        <f>VLOOKUP(VW_PREMIO_IV[[#This Row],[TIPO]],$AL$5:$AM$16,2,0)</f>
        <v>15</v>
      </c>
      <c r="Y604" s="35" t="str">
        <f>IF(VW_PREMIO_IV[[#This Row],[EQUIPE]]="Gerentes",VLOOKUP(VW_PREMIO_IV[[#This Row],[COBERTURA]],VALORES_IV_GER[],VW_PREMIO_IV[[#This Row],[Col Valor]],1),"")</f>
        <v/>
      </c>
      <c r="Z604" s="35" t="str">
        <f>IF(VW_PREMIO_IV[[#This Row],[EQUIPE]]="Especialidade (ESP)",VLOOKUP(VW_PREMIO_IV[[#This Row],[COBERTURA]],VALORES_IV_ESP[],VW_PREMIO_IV[[#This Row],[Col Valor]],1),"")</f>
        <v/>
      </c>
      <c r="AA604" s="35">
        <f>IF(VW_PREMIO_IV[[#This Row],[EQUIPE]]="Hospitalar (HSP)",VLOOKUP(VW_PREMIO_IV[[#This Row],[COBERTURA]],VALORES_IV_HSP[],VW_PREMIO_IV[[#This Row],[Col Valor]],1),"")</f>
        <v>188.0412</v>
      </c>
      <c r="AB604" s="35" t="str">
        <f>IF(VW_PREMIO_IV[[#This Row],[EQUIPE]]="Misto (EMH)",VLOOKUP(VW_PREMIO_IV[[#This Row],[COBERTURA]],VALORES_IV_EMH[],VW_PREMIO_IV[[#This Row],[Col Valor]],1),"")</f>
        <v/>
      </c>
      <c r="AC604" s="35">
        <f>VW_PREMIO_IV[[#This Row],[PREMIO]]-SUM(VW_PREMIO_IV[[#This Row],[Check Gerente]:[Check EMH]])</f>
        <v>-1.2000000000114142E-3</v>
      </c>
    </row>
    <row r="605" spans="1:29" hidden="1" x14ac:dyDescent="0.25">
      <c r="A605" s="6" t="s">
        <v>401</v>
      </c>
      <c r="B605" s="6" t="s">
        <v>205</v>
      </c>
      <c r="C605" s="6" t="s">
        <v>23</v>
      </c>
      <c r="D605" s="6" t="s">
        <v>285</v>
      </c>
      <c r="E605" s="4">
        <v>20</v>
      </c>
      <c r="F605" s="6" t="s">
        <v>222</v>
      </c>
      <c r="G605" s="6" t="s">
        <v>503</v>
      </c>
      <c r="H605" s="4">
        <v>2021</v>
      </c>
      <c r="I605" s="4">
        <v>1</v>
      </c>
      <c r="J605" s="6" t="s">
        <v>493</v>
      </c>
      <c r="K605" s="4">
        <v>3</v>
      </c>
      <c r="L605" s="6" t="s">
        <v>504</v>
      </c>
      <c r="M605" s="6" t="s">
        <v>505</v>
      </c>
      <c r="N605" s="6" t="s">
        <v>496</v>
      </c>
      <c r="O605" s="4">
        <v>3</v>
      </c>
      <c r="P605" s="6" t="s">
        <v>497</v>
      </c>
      <c r="Q605" s="4">
        <v>9</v>
      </c>
      <c r="R605" s="6" t="s">
        <v>506</v>
      </c>
      <c r="S605" s="4" t="b">
        <v>0</v>
      </c>
      <c r="T605" s="60">
        <v>1</v>
      </c>
      <c r="U605" s="60">
        <v>1</v>
      </c>
      <c r="V605" s="38">
        <v>1</v>
      </c>
      <c r="W605" s="35">
        <v>188.04</v>
      </c>
      <c r="X605" s="42">
        <f>VLOOKUP(VW_PREMIO_IV[[#This Row],[TIPO]],$AL$5:$AM$16,2,0)</f>
        <v>15</v>
      </c>
      <c r="Y605" s="35" t="str">
        <f>IF(VW_PREMIO_IV[[#This Row],[EQUIPE]]="Gerentes",VLOOKUP(VW_PREMIO_IV[[#This Row],[COBERTURA]],VALORES_IV_GER[],VW_PREMIO_IV[[#This Row],[Col Valor]],1),"")</f>
        <v/>
      </c>
      <c r="Z605" s="35" t="str">
        <f>IF(VW_PREMIO_IV[[#This Row],[EQUIPE]]="Especialidade (ESP)",VLOOKUP(VW_PREMIO_IV[[#This Row],[COBERTURA]],VALORES_IV_ESP[],VW_PREMIO_IV[[#This Row],[Col Valor]],1),"")</f>
        <v/>
      </c>
      <c r="AA605" s="35">
        <f>IF(VW_PREMIO_IV[[#This Row],[EQUIPE]]="Hospitalar (HSP)",VLOOKUP(VW_PREMIO_IV[[#This Row],[COBERTURA]],VALORES_IV_HSP[],VW_PREMIO_IV[[#This Row],[Col Valor]],1),"")</f>
        <v>188.0412</v>
      </c>
      <c r="AB605" s="35" t="str">
        <f>IF(VW_PREMIO_IV[[#This Row],[EQUIPE]]="Misto (EMH)",VLOOKUP(VW_PREMIO_IV[[#This Row],[COBERTURA]],VALORES_IV_EMH[],VW_PREMIO_IV[[#This Row],[Col Valor]],1),"")</f>
        <v/>
      </c>
      <c r="AC605" s="35">
        <f>VW_PREMIO_IV[[#This Row],[PREMIO]]-SUM(VW_PREMIO_IV[[#This Row],[Check Gerente]:[Check EMH]])</f>
        <v>-1.2000000000114142E-3</v>
      </c>
    </row>
    <row r="606" spans="1:29" hidden="1" x14ac:dyDescent="0.25">
      <c r="A606" s="6" t="s">
        <v>401</v>
      </c>
      <c r="B606" s="6" t="s">
        <v>205</v>
      </c>
      <c r="C606" s="6" t="s">
        <v>33</v>
      </c>
      <c r="D606" s="6" t="s">
        <v>321</v>
      </c>
      <c r="E606" s="4">
        <v>10</v>
      </c>
      <c r="F606" s="6" t="s">
        <v>227</v>
      </c>
      <c r="G606" s="6" t="s">
        <v>492</v>
      </c>
      <c r="H606" s="4">
        <v>2021</v>
      </c>
      <c r="I606" s="4">
        <v>1</v>
      </c>
      <c r="J606" s="6" t="s">
        <v>493</v>
      </c>
      <c r="K606" s="4">
        <v>1</v>
      </c>
      <c r="L606" s="6" t="s">
        <v>494</v>
      </c>
      <c r="M606" s="6" t="s">
        <v>495</v>
      </c>
      <c r="N606" s="6" t="s">
        <v>496</v>
      </c>
      <c r="O606" s="4">
        <v>3</v>
      </c>
      <c r="P606" s="6" t="s">
        <v>497</v>
      </c>
      <c r="Q606" s="4">
        <v>7</v>
      </c>
      <c r="R606" s="6" t="s">
        <v>498</v>
      </c>
      <c r="S606" s="4" t="b">
        <v>0</v>
      </c>
      <c r="T606" s="60">
        <v>1</v>
      </c>
      <c r="U606" s="60">
        <v>1</v>
      </c>
      <c r="V606" s="38">
        <v>1</v>
      </c>
      <c r="W606" s="35">
        <v>188.04</v>
      </c>
      <c r="X606" s="42">
        <f>VLOOKUP(VW_PREMIO_IV[[#This Row],[TIPO]],$AL$5:$AM$16,2,0)</f>
        <v>15</v>
      </c>
      <c r="Y606" s="35" t="str">
        <f>IF(VW_PREMIO_IV[[#This Row],[EQUIPE]]="Gerentes",VLOOKUP(VW_PREMIO_IV[[#This Row],[COBERTURA]],VALORES_IV_GER[],VW_PREMIO_IV[[#This Row],[Col Valor]],1),"")</f>
        <v/>
      </c>
      <c r="Z606" s="35">
        <f>IF(VW_PREMIO_IV[[#This Row],[EQUIPE]]="Especialidade (ESP)",VLOOKUP(VW_PREMIO_IV[[#This Row],[COBERTURA]],VALORES_IV_ESP[],VW_PREMIO_IV[[#This Row],[Col Valor]],1),"")</f>
        <v>188.0412</v>
      </c>
      <c r="AA606" s="35" t="str">
        <f>IF(VW_PREMIO_IV[[#This Row],[EQUIPE]]="Hospitalar (HSP)",VLOOKUP(VW_PREMIO_IV[[#This Row],[COBERTURA]],VALORES_IV_HSP[],VW_PREMIO_IV[[#This Row],[Col Valor]],1),"")</f>
        <v/>
      </c>
      <c r="AB606" s="35" t="str">
        <f>IF(VW_PREMIO_IV[[#This Row],[EQUIPE]]="Misto (EMH)",VLOOKUP(VW_PREMIO_IV[[#This Row],[COBERTURA]],VALORES_IV_EMH[],VW_PREMIO_IV[[#This Row],[Col Valor]],1),"")</f>
        <v/>
      </c>
      <c r="AC606" s="35">
        <f>VW_PREMIO_IV[[#This Row],[PREMIO]]-SUM(VW_PREMIO_IV[[#This Row],[Check Gerente]:[Check EMH]])</f>
        <v>-1.2000000000114142E-3</v>
      </c>
    </row>
    <row r="607" spans="1:29" hidden="1" x14ac:dyDescent="0.25">
      <c r="A607" s="6" t="s">
        <v>401</v>
      </c>
      <c r="B607" s="6" t="s">
        <v>205</v>
      </c>
      <c r="C607" s="6" t="s">
        <v>33</v>
      </c>
      <c r="D607" s="6" t="s">
        <v>321</v>
      </c>
      <c r="E607" s="4">
        <v>10</v>
      </c>
      <c r="F607" s="6" t="s">
        <v>227</v>
      </c>
      <c r="G607" s="6" t="s">
        <v>499</v>
      </c>
      <c r="H607" s="4">
        <v>2021</v>
      </c>
      <c r="I607" s="4">
        <v>1</v>
      </c>
      <c r="J607" s="6" t="s">
        <v>493</v>
      </c>
      <c r="K607" s="4">
        <v>2</v>
      </c>
      <c r="L607" s="6" t="s">
        <v>500</v>
      </c>
      <c r="M607" s="6" t="s">
        <v>501</v>
      </c>
      <c r="N607" s="6" t="s">
        <v>496</v>
      </c>
      <c r="O607" s="4">
        <v>3</v>
      </c>
      <c r="P607" s="6" t="s">
        <v>497</v>
      </c>
      <c r="Q607" s="4">
        <v>8</v>
      </c>
      <c r="R607" s="6" t="s">
        <v>502</v>
      </c>
      <c r="S607" s="4" t="b">
        <v>0</v>
      </c>
      <c r="T607" s="60">
        <v>1</v>
      </c>
      <c r="U607" s="60">
        <v>1</v>
      </c>
      <c r="V607" s="38">
        <v>1</v>
      </c>
      <c r="W607" s="35">
        <v>188.04</v>
      </c>
      <c r="X607" s="42">
        <f>VLOOKUP(VW_PREMIO_IV[[#This Row],[TIPO]],$AL$5:$AM$16,2,0)</f>
        <v>15</v>
      </c>
      <c r="Y607" s="35" t="str">
        <f>IF(VW_PREMIO_IV[[#This Row],[EQUIPE]]="Gerentes",VLOOKUP(VW_PREMIO_IV[[#This Row],[COBERTURA]],VALORES_IV_GER[],VW_PREMIO_IV[[#This Row],[Col Valor]],1),"")</f>
        <v/>
      </c>
      <c r="Z607" s="35">
        <f>IF(VW_PREMIO_IV[[#This Row],[EQUIPE]]="Especialidade (ESP)",VLOOKUP(VW_PREMIO_IV[[#This Row],[COBERTURA]],VALORES_IV_ESP[],VW_PREMIO_IV[[#This Row],[Col Valor]],1),"")</f>
        <v>188.0412</v>
      </c>
      <c r="AA607" s="35" t="str">
        <f>IF(VW_PREMIO_IV[[#This Row],[EQUIPE]]="Hospitalar (HSP)",VLOOKUP(VW_PREMIO_IV[[#This Row],[COBERTURA]],VALORES_IV_HSP[],VW_PREMIO_IV[[#This Row],[Col Valor]],1),"")</f>
        <v/>
      </c>
      <c r="AB607" s="35" t="str">
        <f>IF(VW_PREMIO_IV[[#This Row],[EQUIPE]]="Misto (EMH)",VLOOKUP(VW_PREMIO_IV[[#This Row],[COBERTURA]],VALORES_IV_EMH[],VW_PREMIO_IV[[#This Row],[Col Valor]],1),"")</f>
        <v/>
      </c>
      <c r="AC607" s="35">
        <f>VW_PREMIO_IV[[#This Row],[PREMIO]]-SUM(VW_PREMIO_IV[[#This Row],[Check Gerente]:[Check EMH]])</f>
        <v>-1.2000000000114142E-3</v>
      </c>
    </row>
    <row r="608" spans="1:29" hidden="1" x14ac:dyDescent="0.25">
      <c r="A608" s="6" t="s">
        <v>401</v>
      </c>
      <c r="B608" s="6" t="s">
        <v>205</v>
      </c>
      <c r="C608" s="6" t="s">
        <v>33</v>
      </c>
      <c r="D608" s="6" t="s">
        <v>321</v>
      </c>
      <c r="E608" s="4">
        <v>10</v>
      </c>
      <c r="F608" s="6" t="s">
        <v>227</v>
      </c>
      <c r="G608" s="6" t="s">
        <v>503</v>
      </c>
      <c r="H608" s="4">
        <v>2021</v>
      </c>
      <c r="I608" s="4">
        <v>1</v>
      </c>
      <c r="J608" s="6" t="s">
        <v>493</v>
      </c>
      <c r="K608" s="4">
        <v>3</v>
      </c>
      <c r="L608" s="6" t="s">
        <v>504</v>
      </c>
      <c r="M608" s="6" t="s">
        <v>505</v>
      </c>
      <c r="N608" s="6" t="s">
        <v>496</v>
      </c>
      <c r="O608" s="4">
        <v>3</v>
      </c>
      <c r="P608" s="6" t="s">
        <v>497</v>
      </c>
      <c r="Q608" s="4">
        <v>9</v>
      </c>
      <c r="R608" s="6" t="s">
        <v>506</v>
      </c>
      <c r="S608" s="4" t="b">
        <v>0</v>
      </c>
      <c r="T608" s="60">
        <v>1</v>
      </c>
      <c r="U608" s="60">
        <v>1</v>
      </c>
      <c r="V608" s="38">
        <v>1</v>
      </c>
      <c r="W608" s="35">
        <v>188.04</v>
      </c>
      <c r="X608" s="42">
        <f>VLOOKUP(VW_PREMIO_IV[[#This Row],[TIPO]],$AL$5:$AM$16,2,0)</f>
        <v>15</v>
      </c>
      <c r="Y608" s="35" t="str">
        <f>IF(VW_PREMIO_IV[[#This Row],[EQUIPE]]="Gerentes",VLOOKUP(VW_PREMIO_IV[[#This Row],[COBERTURA]],VALORES_IV_GER[],VW_PREMIO_IV[[#This Row],[Col Valor]],1),"")</f>
        <v/>
      </c>
      <c r="Z608" s="35">
        <f>IF(VW_PREMIO_IV[[#This Row],[EQUIPE]]="Especialidade (ESP)",VLOOKUP(VW_PREMIO_IV[[#This Row],[COBERTURA]],VALORES_IV_ESP[],VW_PREMIO_IV[[#This Row],[Col Valor]],1),"")</f>
        <v>188.0412</v>
      </c>
      <c r="AA608" s="35" t="str">
        <f>IF(VW_PREMIO_IV[[#This Row],[EQUIPE]]="Hospitalar (HSP)",VLOOKUP(VW_PREMIO_IV[[#This Row],[COBERTURA]],VALORES_IV_HSP[],VW_PREMIO_IV[[#This Row],[Col Valor]],1),"")</f>
        <v/>
      </c>
      <c r="AB608" s="35" t="str">
        <f>IF(VW_PREMIO_IV[[#This Row],[EQUIPE]]="Misto (EMH)",VLOOKUP(VW_PREMIO_IV[[#This Row],[COBERTURA]],VALORES_IV_EMH[],VW_PREMIO_IV[[#This Row],[Col Valor]],1),"")</f>
        <v/>
      </c>
      <c r="AC608" s="35">
        <f>VW_PREMIO_IV[[#This Row],[PREMIO]]-SUM(VW_PREMIO_IV[[#This Row],[Check Gerente]:[Check EMH]])</f>
        <v>-1.2000000000114142E-3</v>
      </c>
    </row>
    <row r="609" spans="1:29" hidden="1" x14ac:dyDescent="0.25">
      <c r="A609" s="6" t="s">
        <v>401</v>
      </c>
      <c r="B609" s="6" t="s">
        <v>205</v>
      </c>
      <c r="C609" s="6" t="s">
        <v>25</v>
      </c>
      <c r="D609" s="6" t="s">
        <v>322</v>
      </c>
      <c r="E609" s="4">
        <v>30</v>
      </c>
      <c r="F609" s="6" t="s">
        <v>229</v>
      </c>
      <c r="G609" s="6" t="s">
        <v>492</v>
      </c>
      <c r="H609" s="4">
        <v>2021</v>
      </c>
      <c r="I609" s="4">
        <v>1</v>
      </c>
      <c r="J609" s="6" t="s">
        <v>493</v>
      </c>
      <c r="K609" s="4">
        <v>1</v>
      </c>
      <c r="L609" s="6" t="s">
        <v>494</v>
      </c>
      <c r="M609" s="6" t="s">
        <v>495</v>
      </c>
      <c r="N609" s="6" t="s">
        <v>496</v>
      </c>
      <c r="O609" s="4">
        <v>3</v>
      </c>
      <c r="P609" s="6" t="s">
        <v>497</v>
      </c>
      <c r="Q609" s="4">
        <v>7</v>
      </c>
      <c r="R609" s="6" t="s">
        <v>498</v>
      </c>
      <c r="S609" s="4" t="b">
        <v>0</v>
      </c>
      <c r="T609" s="60">
        <v>1</v>
      </c>
      <c r="U609" s="60">
        <v>1</v>
      </c>
      <c r="V609" s="38">
        <v>1</v>
      </c>
      <c r="W609" s="35">
        <v>188.04</v>
      </c>
      <c r="X609" s="42">
        <f>VLOOKUP(VW_PREMIO_IV[[#This Row],[TIPO]],$AL$5:$AM$16,2,0)</f>
        <v>15</v>
      </c>
      <c r="Y609" s="35" t="str">
        <f>IF(VW_PREMIO_IV[[#This Row],[EQUIPE]]="Gerentes",VLOOKUP(VW_PREMIO_IV[[#This Row],[COBERTURA]],VALORES_IV_GER[],VW_PREMIO_IV[[#This Row],[Col Valor]],1),"")</f>
        <v/>
      </c>
      <c r="Z609" s="35" t="str">
        <f>IF(VW_PREMIO_IV[[#This Row],[EQUIPE]]="Especialidade (ESP)",VLOOKUP(VW_PREMIO_IV[[#This Row],[COBERTURA]],VALORES_IV_ESP[],VW_PREMIO_IV[[#This Row],[Col Valor]],1),"")</f>
        <v/>
      </c>
      <c r="AA609" s="35" t="str">
        <f>IF(VW_PREMIO_IV[[#This Row],[EQUIPE]]="Hospitalar (HSP)",VLOOKUP(VW_PREMIO_IV[[#This Row],[COBERTURA]],VALORES_IV_HSP[],VW_PREMIO_IV[[#This Row],[Col Valor]],1),"")</f>
        <v/>
      </c>
      <c r="AB609" s="35">
        <f>IF(VW_PREMIO_IV[[#This Row],[EQUIPE]]="Misto (EMH)",VLOOKUP(VW_PREMIO_IV[[#This Row],[COBERTURA]],VALORES_IV_EMH[],VW_PREMIO_IV[[#This Row],[Col Valor]],1),"")</f>
        <v>188.0412</v>
      </c>
      <c r="AC609" s="35">
        <f>VW_PREMIO_IV[[#This Row],[PREMIO]]-SUM(VW_PREMIO_IV[[#This Row],[Check Gerente]:[Check EMH]])</f>
        <v>-1.2000000000114142E-3</v>
      </c>
    </row>
    <row r="610" spans="1:29" hidden="1" x14ac:dyDescent="0.25">
      <c r="A610" s="6" t="s">
        <v>401</v>
      </c>
      <c r="B610" s="6" t="s">
        <v>205</v>
      </c>
      <c r="C610" s="6" t="s">
        <v>25</v>
      </c>
      <c r="D610" s="6" t="s">
        <v>322</v>
      </c>
      <c r="E610" s="4">
        <v>30</v>
      </c>
      <c r="F610" s="6" t="s">
        <v>229</v>
      </c>
      <c r="G610" s="6" t="s">
        <v>499</v>
      </c>
      <c r="H610" s="4">
        <v>2021</v>
      </c>
      <c r="I610" s="4">
        <v>1</v>
      </c>
      <c r="J610" s="6" t="s">
        <v>493</v>
      </c>
      <c r="K610" s="4">
        <v>2</v>
      </c>
      <c r="L610" s="6" t="s">
        <v>500</v>
      </c>
      <c r="M610" s="6" t="s">
        <v>501</v>
      </c>
      <c r="N610" s="6" t="s">
        <v>496</v>
      </c>
      <c r="O610" s="4">
        <v>3</v>
      </c>
      <c r="P610" s="6" t="s">
        <v>497</v>
      </c>
      <c r="Q610" s="4">
        <v>8</v>
      </c>
      <c r="R610" s="6" t="s">
        <v>502</v>
      </c>
      <c r="S610" s="4" t="b">
        <v>0</v>
      </c>
      <c r="T610" s="60">
        <v>1</v>
      </c>
      <c r="U610" s="60">
        <v>1</v>
      </c>
      <c r="V610" s="38">
        <v>1</v>
      </c>
      <c r="W610" s="35">
        <v>188.04</v>
      </c>
      <c r="X610" s="42">
        <f>VLOOKUP(VW_PREMIO_IV[[#This Row],[TIPO]],$AL$5:$AM$16,2,0)</f>
        <v>15</v>
      </c>
      <c r="Y610" s="35" t="str">
        <f>IF(VW_PREMIO_IV[[#This Row],[EQUIPE]]="Gerentes",VLOOKUP(VW_PREMIO_IV[[#This Row],[COBERTURA]],VALORES_IV_GER[],VW_PREMIO_IV[[#This Row],[Col Valor]],1),"")</f>
        <v/>
      </c>
      <c r="Z610" s="35" t="str">
        <f>IF(VW_PREMIO_IV[[#This Row],[EQUIPE]]="Especialidade (ESP)",VLOOKUP(VW_PREMIO_IV[[#This Row],[COBERTURA]],VALORES_IV_ESP[],VW_PREMIO_IV[[#This Row],[Col Valor]],1),"")</f>
        <v/>
      </c>
      <c r="AA610" s="35" t="str">
        <f>IF(VW_PREMIO_IV[[#This Row],[EQUIPE]]="Hospitalar (HSP)",VLOOKUP(VW_PREMIO_IV[[#This Row],[COBERTURA]],VALORES_IV_HSP[],VW_PREMIO_IV[[#This Row],[Col Valor]],1),"")</f>
        <v/>
      </c>
      <c r="AB610" s="35">
        <f>IF(VW_PREMIO_IV[[#This Row],[EQUIPE]]="Misto (EMH)",VLOOKUP(VW_PREMIO_IV[[#This Row],[COBERTURA]],VALORES_IV_EMH[],VW_PREMIO_IV[[#This Row],[Col Valor]],1),"")</f>
        <v>188.0412</v>
      </c>
      <c r="AC610" s="35">
        <f>VW_PREMIO_IV[[#This Row],[PREMIO]]-SUM(VW_PREMIO_IV[[#This Row],[Check Gerente]:[Check EMH]])</f>
        <v>-1.2000000000114142E-3</v>
      </c>
    </row>
    <row r="611" spans="1:29" hidden="1" x14ac:dyDescent="0.25">
      <c r="A611" s="6" t="s">
        <v>401</v>
      </c>
      <c r="B611" s="6" t="s">
        <v>205</v>
      </c>
      <c r="C611" s="6" t="s">
        <v>25</v>
      </c>
      <c r="D611" s="6" t="s">
        <v>322</v>
      </c>
      <c r="E611" s="4">
        <v>30</v>
      </c>
      <c r="F611" s="6" t="s">
        <v>229</v>
      </c>
      <c r="G611" s="6" t="s">
        <v>503</v>
      </c>
      <c r="H611" s="4">
        <v>2021</v>
      </c>
      <c r="I611" s="4">
        <v>1</v>
      </c>
      <c r="J611" s="6" t="s">
        <v>493</v>
      </c>
      <c r="K611" s="4">
        <v>3</v>
      </c>
      <c r="L611" s="6" t="s">
        <v>504</v>
      </c>
      <c r="M611" s="6" t="s">
        <v>505</v>
      </c>
      <c r="N611" s="6" t="s">
        <v>496</v>
      </c>
      <c r="O611" s="4">
        <v>3</v>
      </c>
      <c r="P611" s="6" t="s">
        <v>497</v>
      </c>
      <c r="Q611" s="4">
        <v>9</v>
      </c>
      <c r="R611" s="6" t="s">
        <v>506</v>
      </c>
      <c r="S611" s="4" t="b">
        <v>0</v>
      </c>
      <c r="T611" s="60">
        <v>1</v>
      </c>
      <c r="U611" s="60">
        <v>1</v>
      </c>
      <c r="V611" s="38">
        <v>1</v>
      </c>
      <c r="W611" s="35">
        <v>188.04</v>
      </c>
      <c r="X611" s="42">
        <f>VLOOKUP(VW_PREMIO_IV[[#This Row],[TIPO]],$AL$5:$AM$16,2,0)</f>
        <v>15</v>
      </c>
      <c r="Y611" s="35" t="str">
        <f>IF(VW_PREMIO_IV[[#This Row],[EQUIPE]]="Gerentes",VLOOKUP(VW_PREMIO_IV[[#This Row],[COBERTURA]],VALORES_IV_GER[],VW_PREMIO_IV[[#This Row],[Col Valor]],1),"")</f>
        <v/>
      </c>
      <c r="Z611" s="35" t="str">
        <f>IF(VW_PREMIO_IV[[#This Row],[EQUIPE]]="Especialidade (ESP)",VLOOKUP(VW_PREMIO_IV[[#This Row],[COBERTURA]],VALORES_IV_ESP[],VW_PREMIO_IV[[#This Row],[Col Valor]],1),"")</f>
        <v/>
      </c>
      <c r="AA611" s="35" t="str">
        <f>IF(VW_PREMIO_IV[[#This Row],[EQUIPE]]="Hospitalar (HSP)",VLOOKUP(VW_PREMIO_IV[[#This Row],[COBERTURA]],VALORES_IV_HSP[],VW_PREMIO_IV[[#This Row],[Col Valor]],1),"")</f>
        <v/>
      </c>
      <c r="AB611" s="35">
        <f>IF(VW_PREMIO_IV[[#This Row],[EQUIPE]]="Misto (EMH)",VLOOKUP(VW_PREMIO_IV[[#This Row],[COBERTURA]],VALORES_IV_EMH[],VW_PREMIO_IV[[#This Row],[Col Valor]],1),"")</f>
        <v>188.0412</v>
      </c>
      <c r="AC611" s="35">
        <f>VW_PREMIO_IV[[#This Row],[PREMIO]]-SUM(VW_PREMIO_IV[[#This Row],[Check Gerente]:[Check EMH]])</f>
        <v>-1.2000000000114142E-3</v>
      </c>
    </row>
    <row r="612" spans="1:29" hidden="1" x14ac:dyDescent="0.25">
      <c r="A612" s="6" t="s">
        <v>401</v>
      </c>
      <c r="B612" s="6" t="s">
        <v>336</v>
      </c>
      <c r="C612" s="6" t="s">
        <v>9</v>
      </c>
      <c r="D612" s="6" t="s">
        <v>220</v>
      </c>
      <c r="E612" s="4">
        <v>20</v>
      </c>
      <c r="F612" s="6" t="s">
        <v>222</v>
      </c>
      <c r="G612" s="6" t="s">
        <v>492</v>
      </c>
      <c r="H612" s="4">
        <v>2021</v>
      </c>
      <c r="I612" s="4">
        <v>1</v>
      </c>
      <c r="J612" s="6" t="s">
        <v>493</v>
      </c>
      <c r="K612" s="4">
        <v>1</v>
      </c>
      <c r="L612" s="6" t="s">
        <v>494</v>
      </c>
      <c r="M612" s="6" t="s">
        <v>495</v>
      </c>
      <c r="N612" s="6" t="s">
        <v>496</v>
      </c>
      <c r="O612" s="4">
        <v>3</v>
      </c>
      <c r="P612" s="6" t="s">
        <v>497</v>
      </c>
      <c r="Q612" s="4">
        <v>7</v>
      </c>
      <c r="R612" s="6" t="s">
        <v>498</v>
      </c>
      <c r="S612" s="4" t="b">
        <v>0</v>
      </c>
      <c r="T612" s="60">
        <v>1</v>
      </c>
      <c r="U612" s="60">
        <v>1</v>
      </c>
      <c r="V612" s="38">
        <v>1</v>
      </c>
      <c r="W612" s="35">
        <v>752.16</v>
      </c>
      <c r="X612" s="42">
        <f>VLOOKUP(VW_PREMIO_IV[[#This Row],[TIPO]],$AL$5:$AM$16,2,0)</f>
        <v>14</v>
      </c>
      <c r="Y612" s="35" t="str">
        <f>IF(VW_PREMIO_IV[[#This Row],[EQUIPE]]="Gerentes",VLOOKUP(VW_PREMIO_IV[[#This Row],[COBERTURA]],VALORES_IV_GER[],VW_PREMIO_IV[[#This Row],[Col Valor]],1),"")</f>
        <v/>
      </c>
      <c r="Z612" s="35" t="str">
        <f>IF(VW_PREMIO_IV[[#This Row],[EQUIPE]]="Especialidade (ESP)",VLOOKUP(VW_PREMIO_IV[[#This Row],[COBERTURA]],VALORES_IV_ESP[],VW_PREMIO_IV[[#This Row],[Col Valor]],1),"")</f>
        <v/>
      </c>
      <c r="AA612" s="35">
        <f>IF(VW_PREMIO_IV[[#This Row],[EQUIPE]]="Hospitalar (HSP)",VLOOKUP(VW_PREMIO_IV[[#This Row],[COBERTURA]],VALORES_IV_HSP[],VW_PREMIO_IV[[#This Row],[Col Valor]],1),"")</f>
        <v>752.16470000000004</v>
      </c>
      <c r="AB612" s="35" t="str">
        <f>IF(VW_PREMIO_IV[[#This Row],[EQUIPE]]="Misto (EMH)",VLOOKUP(VW_PREMIO_IV[[#This Row],[COBERTURA]],VALORES_IV_EMH[],VW_PREMIO_IV[[#This Row],[Col Valor]],1),"")</f>
        <v/>
      </c>
      <c r="AC612" s="35">
        <f>VW_PREMIO_IV[[#This Row],[PREMIO]]-SUM(VW_PREMIO_IV[[#This Row],[Check Gerente]:[Check EMH]])</f>
        <v>-4.7000000000707587E-3</v>
      </c>
    </row>
    <row r="613" spans="1:29" hidden="1" x14ac:dyDescent="0.25">
      <c r="A613" s="6" t="s">
        <v>401</v>
      </c>
      <c r="B613" s="6" t="s">
        <v>336</v>
      </c>
      <c r="C613" s="6" t="s">
        <v>9</v>
      </c>
      <c r="D613" s="6" t="s">
        <v>220</v>
      </c>
      <c r="E613" s="4">
        <v>20</v>
      </c>
      <c r="F613" s="6" t="s">
        <v>222</v>
      </c>
      <c r="G613" s="6" t="s">
        <v>499</v>
      </c>
      <c r="H613" s="4">
        <v>2021</v>
      </c>
      <c r="I613" s="4">
        <v>1</v>
      </c>
      <c r="J613" s="6" t="s">
        <v>493</v>
      </c>
      <c r="K613" s="4">
        <v>2</v>
      </c>
      <c r="L613" s="6" t="s">
        <v>500</v>
      </c>
      <c r="M613" s="6" t="s">
        <v>501</v>
      </c>
      <c r="N613" s="6" t="s">
        <v>496</v>
      </c>
      <c r="O613" s="4">
        <v>3</v>
      </c>
      <c r="P613" s="6" t="s">
        <v>497</v>
      </c>
      <c r="Q613" s="4">
        <v>8</v>
      </c>
      <c r="R613" s="6" t="s">
        <v>502</v>
      </c>
      <c r="S613" s="4" t="b">
        <v>0</v>
      </c>
      <c r="T613" s="60">
        <v>1</v>
      </c>
      <c r="U613" s="60">
        <v>1</v>
      </c>
      <c r="V613" s="38">
        <v>1</v>
      </c>
      <c r="W613" s="35">
        <v>752.16</v>
      </c>
      <c r="X613" s="42">
        <f>VLOOKUP(VW_PREMIO_IV[[#This Row],[TIPO]],$AL$5:$AM$16,2,0)</f>
        <v>14</v>
      </c>
      <c r="Y613" s="35" t="str">
        <f>IF(VW_PREMIO_IV[[#This Row],[EQUIPE]]="Gerentes",VLOOKUP(VW_PREMIO_IV[[#This Row],[COBERTURA]],VALORES_IV_GER[],VW_PREMIO_IV[[#This Row],[Col Valor]],1),"")</f>
        <v/>
      </c>
      <c r="Z613" s="35" t="str">
        <f>IF(VW_PREMIO_IV[[#This Row],[EQUIPE]]="Especialidade (ESP)",VLOOKUP(VW_PREMIO_IV[[#This Row],[COBERTURA]],VALORES_IV_ESP[],VW_PREMIO_IV[[#This Row],[Col Valor]],1),"")</f>
        <v/>
      </c>
      <c r="AA613" s="35">
        <f>IF(VW_PREMIO_IV[[#This Row],[EQUIPE]]="Hospitalar (HSP)",VLOOKUP(VW_PREMIO_IV[[#This Row],[COBERTURA]],VALORES_IV_HSP[],VW_PREMIO_IV[[#This Row],[Col Valor]],1),"")</f>
        <v>752.16470000000004</v>
      </c>
      <c r="AB613" s="35" t="str">
        <f>IF(VW_PREMIO_IV[[#This Row],[EQUIPE]]="Misto (EMH)",VLOOKUP(VW_PREMIO_IV[[#This Row],[COBERTURA]],VALORES_IV_EMH[],VW_PREMIO_IV[[#This Row],[Col Valor]],1),"")</f>
        <v/>
      </c>
      <c r="AC613" s="35">
        <f>VW_PREMIO_IV[[#This Row],[PREMIO]]-SUM(VW_PREMIO_IV[[#This Row],[Check Gerente]:[Check EMH]])</f>
        <v>-4.7000000000707587E-3</v>
      </c>
    </row>
    <row r="614" spans="1:29" hidden="1" x14ac:dyDescent="0.25">
      <c r="A614" s="6" t="s">
        <v>401</v>
      </c>
      <c r="B614" s="6" t="s">
        <v>336</v>
      </c>
      <c r="C614" s="6" t="s">
        <v>9</v>
      </c>
      <c r="D614" s="6" t="s">
        <v>220</v>
      </c>
      <c r="E614" s="4">
        <v>20</v>
      </c>
      <c r="F614" s="6" t="s">
        <v>222</v>
      </c>
      <c r="G614" s="6" t="s">
        <v>503</v>
      </c>
      <c r="H614" s="4">
        <v>2021</v>
      </c>
      <c r="I614" s="4">
        <v>1</v>
      </c>
      <c r="J614" s="6" t="s">
        <v>493</v>
      </c>
      <c r="K614" s="4">
        <v>3</v>
      </c>
      <c r="L614" s="6" t="s">
        <v>504</v>
      </c>
      <c r="M614" s="6" t="s">
        <v>505</v>
      </c>
      <c r="N614" s="6" t="s">
        <v>496</v>
      </c>
      <c r="O614" s="4">
        <v>3</v>
      </c>
      <c r="P614" s="6" t="s">
        <v>497</v>
      </c>
      <c r="Q614" s="4">
        <v>9</v>
      </c>
      <c r="R614" s="6" t="s">
        <v>506</v>
      </c>
      <c r="S614" s="4" t="b">
        <v>0</v>
      </c>
      <c r="T614" s="60">
        <v>1</v>
      </c>
      <c r="U614" s="60">
        <v>1</v>
      </c>
      <c r="V614" s="38">
        <v>1</v>
      </c>
      <c r="W614" s="35">
        <v>752.16</v>
      </c>
      <c r="X614" s="42">
        <f>VLOOKUP(VW_PREMIO_IV[[#This Row],[TIPO]],$AL$5:$AM$16,2,0)</f>
        <v>14</v>
      </c>
      <c r="Y614" s="35" t="str">
        <f>IF(VW_PREMIO_IV[[#This Row],[EQUIPE]]="Gerentes",VLOOKUP(VW_PREMIO_IV[[#This Row],[COBERTURA]],VALORES_IV_GER[],VW_PREMIO_IV[[#This Row],[Col Valor]],1),"")</f>
        <v/>
      </c>
      <c r="Z614" s="35" t="str">
        <f>IF(VW_PREMIO_IV[[#This Row],[EQUIPE]]="Especialidade (ESP)",VLOOKUP(VW_PREMIO_IV[[#This Row],[COBERTURA]],VALORES_IV_ESP[],VW_PREMIO_IV[[#This Row],[Col Valor]],1),"")</f>
        <v/>
      </c>
      <c r="AA614" s="35">
        <f>IF(VW_PREMIO_IV[[#This Row],[EQUIPE]]="Hospitalar (HSP)",VLOOKUP(VW_PREMIO_IV[[#This Row],[COBERTURA]],VALORES_IV_HSP[],VW_PREMIO_IV[[#This Row],[Col Valor]],1),"")</f>
        <v>752.16470000000004</v>
      </c>
      <c r="AB614" s="35" t="str">
        <f>IF(VW_PREMIO_IV[[#This Row],[EQUIPE]]="Misto (EMH)",VLOOKUP(VW_PREMIO_IV[[#This Row],[COBERTURA]],VALORES_IV_EMH[],VW_PREMIO_IV[[#This Row],[Col Valor]],1),"")</f>
        <v/>
      </c>
      <c r="AC614" s="35">
        <f>VW_PREMIO_IV[[#This Row],[PREMIO]]-SUM(VW_PREMIO_IV[[#This Row],[Check Gerente]:[Check EMH]])</f>
        <v>-4.7000000000707587E-3</v>
      </c>
    </row>
    <row r="615" spans="1:29" hidden="1" x14ac:dyDescent="0.25">
      <c r="A615" s="6" t="s">
        <v>401</v>
      </c>
      <c r="B615" s="6" t="s">
        <v>336</v>
      </c>
      <c r="C615" s="6" t="s">
        <v>11</v>
      </c>
      <c r="D615" s="6" t="s">
        <v>223</v>
      </c>
      <c r="E615" s="4">
        <v>20</v>
      </c>
      <c r="F615" s="6" t="s">
        <v>222</v>
      </c>
      <c r="G615" s="6" t="s">
        <v>492</v>
      </c>
      <c r="H615" s="4">
        <v>2021</v>
      </c>
      <c r="I615" s="4">
        <v>1</v>
      </c>
      <c r="J615" s="6" t="s">
        <v>493</v>
      </c>
      <c r="K615" s="4">
        <v>1</v>
      </c>
      <c r="L615" s="6" t="s">
        <v>494</v>
      </c>
      <c r="M615" s="6" t="s">
        <v>495</v>
      </c>
      <c r="N615" s="6" t="s">
        <v>496</v>
      </c>
      <c r="O615" s="4">
        <v>3</v>
      </c>
      <c r="P615" s="6" t="s">
        <v>497</v>
      </c>
      <c r="Q615" s="4">
        <v>7</v>
      </c>
      <c r="R615" s="6" t="s">
        <v>498</v>
      </c>
      <c r="S615" s="4" t="b">
        <v>0</v>
      </c>
      <c r="T615" s="60">
        <v>1</v>
      </c>
      <c r="U615" s="60">
        <v>1</v>
      </c>
      <c r="V615" s="38">
        <v>1</v>
      </c>
      <c r="W615" s="35">
        <v>752.16</v>
      </c>
      <c r="X615" s="42">
        <f>VLOOKUP(VW_PREMIO_IV[[#This Row],[TIPO]],$AL$5:$AM$16,2,0)</f>
        <v>14</v>
      </c>
      <c r="Y615" s="35" t="str">
        <f>IF(VW_PREMIO_IV[[#This Row],[EQUIPE]]="Gerentes",VLOOKUP(VW_PREMIO_IV[[#This Row],[COBERTURA]],VALORES_IV_GER[],VW_PREMIO_IV[[#This Row],[Col Valor]],1),"")</f>
        <v/>
      </c>
      <c r="Z615" s="35" t="str">
        <f>IF(VW_PREMIO_IV[[#This Row],[EQUIPE]]="Especialidade (ESP)",VLOOKUP(VW_PREMIO_IV[[#This Row],[COBERTURA]],VALORES_IV_ESP[],VW_PREMIO_IV[[#This Row],[Col Valor]],1),"")</f>
        <v/>
      </c>
      <c r="AA615" s="35">
        <f>IF(VW_PREMIO_IV[[#This Row],[EQUIPE]]="Hospitalar (HSP)",VLOOKUP(VW_PREMIO_IV[[#This Row],[COBERTURA]],VALORES_IV_HSP[],VW_PREMIO_IV[[#This Row],[Col Valor]],1),"")</f>
        <v>752.16470000000004</v>
      </c>
      <c r="AB615" s="35" t="str">
        <f>IF(VW_PREMIO_IV[[#This Row],[EQUIPE]]="Misto (EMH)",VLOOKUP(VW_PREMIO_IV[[#This Row],[COBERTURA]],VALORES_IV_EMH[],VW_PREMIO_IV[[#This Row],[Col Valor]],1),"")</f>
        <v/>
      </c>
      <c r="AC615" s="35">
        <f>VW_PREMIO_IV[[#This Row],[PREMIO]]-SUM(VW_PREMIO_IV[[#This Row],[Check Gerente]:[Check EMH]])</f>
        <v>-4.7000000000707587E-3</v>
      </c>
    </row>
    <row r="616" spans="1:29" hidden="1" x14ac:dyDescent="0.25">
      <c r="A616" s="6" t="s">
        <v>401</v>
      </c>
      <c r="B616" s="6" t="s">
        <v>336</v>
      </c>
      <c r="C616" s="6" t="s">
        <v>11</v>
      </c>
      <c r="D616" s="6" t="s">
        <v>223</v>
      </c>
      <c r="E616" s="4">
        <v>20</v>
      </c>
      <c r="F616" s="6" t="s">
        <v>222</v>
      </c>
      <c r="G616" s="6" t="s">
        <v>499</v>
      </c>
      <c r="H616" s="4">
        <v>2021</v>
      </c>
      <c r="I616" s="4">
        <v>1</v>
      </c>
      <c r="J616" s="6" t="s">
        <v>493</v>
      </c>
      <c r="K616" s="4">
        <v>2</v>
      </c>
      <c r="L616" s="6" t="s">
        <v>500</v>
      </c>
      <c r="M616" s="6" t="s">
        <v>501</v>
      </c>
      <c r="N616" s="6" t="s">
        <v>496</v>
      </c>
      <c r="O616" s="4">
        <v>3</v>
      </c>
      <c r="P616" s="6" t="s">
        <v>497</v>
      </c>
      <c r="Q616" s="4">
        <v>8</v>
      </c>
      <c r="R616" s="6" t="s">
        <v>502</v>
      </c>
      <c r="S616" s="4" t="b">
        <v>0</v>
      </c>
      <c r="T616" s="60">
        <v>1</v>
      </c>
      <c r="U616" s="60">
        <v>1</v>
      </c>
      <c r="V616" s="38">
        <v>1</v>
      </c>
      <c r="W616" s="35">
        <v>752.16</v>
      </c>
      <c r="X616" s="42">
        <f>VLOOKUP(VW_PREMIO_IV[[#This Row],[TIPO]],$AL$5:$AM$16,2,0)</f>
        <v>14</v>
      </c>
      <c r="Y616" s="35" t="str">
        <f>IF(VW_PREMIO_IV[[#This Row],[EQUIPE]]="Gerentes",VLOOKUP(VW_PREMIO_IV[[#This Row],[COBERTURA]],VALORES_IV_GER[],VW_PREMIO_IV[[#This Row],[Col Valor]],1),"")</f>
        <v/>
      </c>
      <c r="Z616" s="35" t="str">
        <f>IF(VW_PREMIO_IV[[#This Row],[EQUIPE]]="Especialidade (ESP)",VLOOKUP(VW_PREMIO_IV[[#This Row],[COBERTURA]],VALORES_IV_ESP[],VW_PREMIO_IV[[#This Row],[Col Valor]],1),"")</f>
        <v/>
      </c>
      <c r="AA616" s="35">
        <f>IF(VW_PREMIO_IV[[#This Row],[EQUIPE]]="Hospitalar (HSP)",VLOOKUP(VW_PREMIO_IV[[#This Row],[COBERTURA]],VALORES_IV_HSP[],VW_PREMIO_IV[[#This Row],[Col Valor]],1),"")</f>
        <v>752.16470000000004</v>
      </c>
      <c r="AB616" s="35" t="str">
        <f>IF(VW_PREMIO_IV[[#This Row],[EQUIPE]]="Misto (EMH)",VLOOKUP(VW_PREMIO_IV[[#This Row],[COBERTURA]],VALORES_IV_EMH[],VW_PREMIO_IV[[#This Row],[Col Valor]],1),"")</f>
        <v/>
      </c>
      <c r="AC616" s="35">
        <f>VW_PREMIO_IV[[#This Row],[PREMIO]]-SUM(VW_PREMIO_IV[[#This Row],[Check Gerente]:[Check EMH]])</f>
        <v>-4.7000000000707587E-3</v>
      </c>
    </row>
    <row r="617" spans="1:29" hidden="1" x14ac:dyDescent="0.25">
      <c r="A617" s="6" t="s">
        <v>401</v>
      </c>
      <c r="B617" s="6" t="s">
        <v>336</v>
      </c>
      <c r="C617" s="6" t="s">
        <v>11</v>
      </c>
      <c r="D617" s="6" t="s">
        <v>223</v>
      </c>
      <c r="E617" s="4">
        <v>20</v>
      </c>
      <c r="F617" s="6" t="s">
        <v>222</v>
      </c>
      <c r="G617" s="6" t="s">
        <v>503</v>
      </c>
      <c r="H617" s="4">
        <v>2021</v>
      </c>
      <c r="I617" s="4">
        <v>1</v>
      </c>
      <c r="J617" s="6" t="s">
        <v>493</v>
      </c>
      <c r="K617" s="4">
        <v>3</v>
      </c>
      <c r="L617" s="6" t="s">
        <v>504</v>
      </c>
      <c r="M617" s="6" t="s">
        <v>505</v>
      </c>
      <c r="N617" s="6" t="s">
        <v>496</v>
      </c>
      <c r="O617" s="4">
        <v>3</v>
      </c>
      <c r="P617" s="6" t="s">
        <v>497</v>
      </c>
      <c r="Q617" s="4">
        <v>9</v>
      </c>
      <c r="R617" s="6" t="s">
        <v>506</v>
      </c>
      <c r="S617" s="4" t="b">
        <v>0</v>
      </c>
      <c r="T617" s="60">
        <v>1</v>
      </c>
      <c r="U617" s="60">
        <v>1</v>
      </c>
      <c r="V617" s="38">
        <v>1</v>
      </c>
      <c r="W617" s="35">
        <v>752.16</v>
      </c>
      <c r="X617" s="42">
        <f>VLOOKUP(VW_PREMIO_IV[[#This Row],[TIPO]],$AL$5:$AM$16,2,0)</f>
        <v>14</v>
      </c>
      <c r="Y617" s="35" t="str">
        <f>IF(VW_PREMIO_IV[[#This Row],[EQUIPE]]="Gerentes",VLOOKUP(VW_PREMIO_IV[[#This Row],[COBERTURA]],VALORES_IV_GER[],VW_PREMIO_IV[[#This Row],[Col Valor]],1),"")</f>
        <v/>
      </c>
      <c r="Z617" s="35" t="str">
        <f>IF(VW_PREMIO_IV[[#This Row],[EQUIPE]]="Especialidade (ESP)",VLOOKUP(VW_PREMIO_IV[[#This Row],[COBERTURA]],VALORES_IV_ESP[],VW_PREMIO_IV[[#This Row],[Col Valor]],1),"")</f>
        <v/>
      </c>
      <c r="AA617" s="35">
        <f>IF(VW_PREMIO_IV[[#This Row],[EQUIPE]]="Hospitalar (HSP)",VLOOKUP(VW_PREMIO_IV[[#This Row],[COBERTURA]],VALORES_IV_HSP[],VW_PREMIO_IV[[#This Row],[Col Valor]],1),"")</f>
        <v>752.16470000000004</v>
      </c>
      <c r="AB617" s="35" t="str">
        <f>IF(VW_PREMIO_IV[[#This Row],[EQUIPE]]="Misto (EMH)",VLOOKUP(VW_PREMIO_IV[[#This Row],[COBERTURA]],VALORES_IV_EMH[],VW_PREMIO_IV[[#This Row],[Col Valor]],1),"")</f>
        <v/>
      </c>
      <c r="AC617" s="35">
        <f>VW_PREMIO_IV[[#This Row],[PREMIO]]-SUM(VW_PREMIO_IV[[#This Row],[Check Gerente]:[Check EMH]])</f>
        <v>-4.7000000000707587E-3</v>
      </c>
    </row>
    <row r="618" spans="1:29" hidden="1" x14ac:dyDescent="0.25">
      <c r="A618" s="6" t="s">
        <v>401</v>
      </c>
      <c r="B618" s="6" t="s">
        <v>336</v>
      </c>
      <c r="C618" s="6" t="s">
        <v>13</v>
      </c>
      <c r="D618" s="6" t="s">
        <v>225</v>
      </c>
      <c r="E618" s="4">
        <v>20</v>
      </c>
      <c r="F618" s="6" t="s">
        <v>222</v>
      </c>
      <c r="G618" s="6" t="s">
        <v>492</v>
      </c>
      <c r="H618" s="4">
        <v>2021</v>
      </c>
      <c r="I618" s="4">
        <v>1</v>
      </c>
      <c r="J618" s="6" t="s">
        <v>493</v>
      </c>
      <c r="K618" s="4">
        <v>1</v>
      </c>
      <c r="L618" s="6" t="s">
        <v>494</v>
      </c>
      <c r="M618" s="6" t="s">
        <v>495</v>
      </c>
      <c r="N618" s="6" t="s">
        <v>496</v>
      </c>
      <c r="O618" s="4">
        <v>3</v>
      </c>
      <c r="P618" s="6" t="s">
        <v>497</v>
      </c>
      <c r="Q618" s="4">
        <v>7</v>
      </c>
      <c r="R618" s="6" t="s">
        <v>498</v>
      </c>
      <c r="S618" s="4" t="b">
        <v>0</v>
      </c>
      <c r="T618" s="60">
        <v>1</v>
      </c>
      <c r="U618" s="60">
        <v>1</v>
      </c>
      <c r="V618" s="38">
        <v>1</v>
      </c>
      <c r="W618" s="35">
        <v>752.16</v>
      </c>
      <c r="X618" s="42">
        <f>VLOOKUP(VW_PREMIO_IV[[#This Row],[TIPO]],$AL$5:$AM$16,2,0)</f>
        <v>14</v>
      </c>
      <c r="Y618" s="35" t="str">
        <f>IF(VW_PREMIO_IV[[#This Row],[EQUIPE]]="Gerentes",VLOOKUP(VW_PREMIO_IV[[#This Row],[COBERTURA]],VALORES_IV_GER[],VW_PREMIO_IV[[#This Row],[Col Valor]],1),"")</f>
        <v/>
      </c>
      <c r="Z618" s="35" t="str">
        <f>IF(VW_PREMIO_IV[[#This Row],[EQUIPE]]="Especialidade (ESP)",VLOOKUP(VW_PREMIO_IV[[#This Row],[COBERTURA]],VALORES_IV_ESP[],VW_PREMIO_IV[[#This Row],[Col Valor]],1),"")</f>
        <v/>
      </c>
      <c r="AA618" s="35">
        <f>IF(VW_PREMIO_IV[[#This Row],[EQUIPE]]="Hospitalar (HSP)",VLOOKUP(VW_PREMIO_IV[[#This Row],[COBERTURA]],VALORES_IV_HSP[],VW_PREMIO_IV[[#This Row],[Col Valor]],1),"")</f>
        <v>752.16470000000004</v>
      </c>
      <c r="AB618" s="35" t="str">
        <f>IF(VW_PREMIO_IV[[#This Row],[EQUIPE]]="Misto (EMH)",VLOOKUP(VW_PREMIO_IV[[#This Row],[COBERTURA]],VALORES_IV_EMH[],VW_PREMIO_IV[[#This Row],[Col Valor]],1),"")</f>
        <v/>
      </c>
      <c r="AC618" s="35">
        <f>VW_PREMIO_IV[[#This Row],[PREMIO]]-SUM(VW_PREMIO_IV[[#This Row],[Check Gerente]:[Check EMH]])</f>
        <v>-4.7000000000707587E-3</v>
      </c>
    </row>
    <row r="619" spans="1:29" hidden="1" x14ac:dyDescent="0.25">
      <c r="A619" s="6" t="s">
        <v>401</v>
      </c>
      <c r="B619" s="6" t="s">
        <v>336</v>
      </c>
      <c r="C619" s="6" t="s">
        <v>13</v>
      </c>
      <c r="D619" s="6" t="s">
        <v>225</v>
      </c>
      <c r="E619" s="4">
        <v>20</v>
      </c>
      <c r="F619" s="6" t="s">
        <v>222</v>
      </c>
      <c r="G619" s="6" t="s">
        <v>499</v>
      </c>
      <c r="H619" s="4">
        <v>2021</v>
      </c>
      <c r="I619" s="4">
        <v>1</v>
      </c>
      <c r="J619" s="6" t="s">
        <v>493</v>
      </c>
      <c r="K619" s="4">
        <v>2</v>
      </c>
      <c r="L619" s="6" t="s">
        <v>500</v>
      </c>
      <c r="M619" s="6" t="s">
        <v>501</v>
      </c>
      <c r="N619" s="6" t="s">
        <v>496</v>
      </c>
      <c r="O619" s="4">
        <v>3</v>
      </c>
      <c r="P619" s="6" t="s">
        <v>497</v>
      </c>
      <c r="Q619" s="4">
        <v>8</v>
      </c>
      <c r="R619" s="6" t="s">
        <v>502</v>
      </c>
      <c r="S619" s="4" t="b">
        <v>0</v>
      </c>
      <c r="T619" s="60">
        <v>1</v>
      </c>
      <c r="U619" s="60">
        <v>1</v>
      </c>
      <c r="V619" s="38">
        <v>1</v>
      </c>
      <c r="W619" s="35">
        <v>752.16</v>
      </c>
      <c r="X619" s="42">
        <f>VLOOKUP(VW_PREMIO_IV[[#This Row],[TIPO]],$AL$5:$AM$16,2,0)</f>
        <v>14</v>
      </c>
      <c r="Y619" s="35" t="str">
        <f>IF(VW_PREMIO_IV[[#This Row],[EQUIPE]]="Gerentes",VLOOKUP(VW_PREMIO_IV[[#This Row],[COBERTURA]],VALORES_IV_GER[],VW_PREMIO_IV[[#This Row],[Col Valor]],1),"")</f>
        <v/>
      </c>
      <c r="Z619" s="35" t="str">
        <f>IF(VW_PREMIO_IV[[#This Row],[EQUIPE]]="Especialidade (ESP)",VLOOKUP(VW_PREMIO_IV[[#This Row],[COBERTURA]],VALORES_IV_ESP[],VW_PREMIO_IV[[#This Row],[Col Valor]],1),"")</f>
        <v/>
      </c>
      <c r="AA619" s="35">
        <f>IF(VW_PREMIO_IV[[#This Row],[EQUIPE]]="Hospitalar (HSP)",VLOOKUP(VW_PREMIO_IV[[#This Row],[COBERTURA]],VALORES_IV_HSP[],VW_PREMIO_IV[[#This Row],[Col Valor]],1),"")</f>
        <v>752.16470000000004</v>
      </c>
      <c r="AB619" s="35" t="str">
        <f>IF(VW_PREMIO_IV[[#This Row],[EQUIPE]]="Misto (EMH)",VLOOKUP(VW_PREMIO_IV[[#This Row],[COBERTURA]],VALORES_IV_EMH[],VW_PREMIO_IV[[#This Row],[Col Valor]],1),"")</f>
        <v/>
      </c>
      <c r="AC619" s="35">
        <f>VW_PREMIO_IV[[#This Row],[PREMIO]]-SUM(VW_PREMIO_IV[[#This Row],[Check Gerente]:[Check EMH]])</f>
        <v>-4.7000000000707587E-3</v>
      </c>
    </row>
    <row r="620" spans="1:29" hidden="1" x14ac:dyDescent="0.25">
      <c r="A620" s="6" t="s">
        <v>401</v>
      </c>
      <c r="B620" s="6" t="s">
        <v>336</v>
      </c>
      <c r="C620" s="6" t="s">
        <v>13</v>
      </c>
      <c r="D620" s="6" t="s">
        <v>225</v>
      </c>
      <c r="E620" s="4">
        <v>20</v>
      </c>
      <c r="F620" s="6" t="s">
        <v>222</v>
      </c>
      <c r="G620" s="6" t="s">
        <v>503</v>
      </c>
      <c r="H620" s="4">
        <v>2021</v>
      </c>
      <c r="I620" s="4">
        <v>1</v>
      </c>
      <c r="J620" s="6" t="s">
        <v>493</v>
      </c>
      <c r="K620" s="4">
        <v>3</v>
      </c>
      <c r="L620" s="6" t="s">
        <v>504</v>
      </c>
      <c r="M620" s="6" t="s">
        <v>505</v>
      </c>
      <c r="N620" s="6" t="s">
        <v>496</v>
      </c>
      <c r="O620" s="4">
        <v>3</v>
      </c>
      <c r="P620" s="6" t="s">
        <v>497</v>
      </c>
      <c r="Q620" s="4">
        <v>9</v>
      </c>
      <c r="R620" s="6" t="s">
        <v>506</v>
      </c>
      <c r="S620" s="4" t="b">
        <v>0</v>
      </c>
      <c r="T620" s="60">
        <v>1</v>
      </c>
      <c r="U620" s="60">
        <v>1</v>
      </c>
      <c r="V620" s="38">
        <v>1</v>
      </c>
      <c r="W620" s="35">
        <v>752.16</v>
      </c>
      <c r="X620" s="42">
        <f>VLOOKUP(VW_PREMIO_IV[[#This Row],[TIPO]],$AL$5:$AM$16,2,0)</f>
        <v>14</v>
      </c>
      <c r="Y620" s="35" t="str">
        <f>IF(VW_PREMIO_IV[[#This Row],[EQUIPE]]="Gerentes",VLOOKUP(VW_PREMIO_IV[[#This Row],[COBERTURA]],VALORES_IV_GER[],VW_PREMIO_IV[[#This Row],[Col Valor]],1),"")</f>
        <v/>
      </c>
      <c r="Z620" s="35" t="str">
        <f>IF(VW_PREMIO_IV[[#This Row],[EQUIPE]]="Especialidade (ESP)",VLOOKUP(VW_PREMIO_IV[[#This Row],[COBERTURA]],VALORES_IV_ESP[],VW_PREMIO_IV[[#This Row],[Col Valor]],1),"")</f>
        <v/>
      </c>
      <c r="AA620" s="35">
        <f>IF(VW_PREMIO_IV[[#This Row],[EQUIPE]]="Hospitalar (HSP)",VLOOKUP(VW_PREMIO_IV[[#This Row],[COBERTURA]],VALORES_IV_HSP[],VW_PREMIO_IV[[#This Row],[Col Valor]],1),"")</f>
        <v>752.16470000000004</v>
      </c>
      <c r="AB620" s="35" t="str">
        <f>IF(VW_PREMIO_IV[[#This Row],[EQUIPE]]="Misto (EMH)",VLOOKUP(VW_PREMIO_IV[[#This Row],[COBERTURA]],VALORES_IV_EMH[],VW_PREMIO_IV[[#This Row],[Col Valor]],1),"")</f>
        <v/>
      </c>
      <c r="AC620" s="35">
        <f>VW_PREMIO_IV[[#This Row],[PREMIO]]-SUM(VW_PREMIO_IV[[#This Row],[Check Gerente]:[Check EMH]])</f>
        <v>-4.7000000000707587E-3</v>
      </c>
    </row>
    <row r="621" spans="1:29" hidden="1" x14ac:dyDescent="0.25">
      <c r="A621" s="6" t="s">
        <v>401</v>
      </c>
      <c r="B621" s="6" t="s">
        <v>336</v>
      </c>
      <c r="C621" s="6" t="s">
        <v>28</v>
      </c>
      <c r="D621" s="6" t="s">
        <v>226</v>
      </c>
      <c r="E621" s="4">
        <v>10</v>
      </c>
      <c r="F621" s="6" t="s">
        <v>227</v>
      </c>
      <c r="G621" s="6" t="s">
        <v>492</v>
      </c>
      <c r="H621" s="4">
        <v>2021</v>
      </c>
      <c r="I621" s="4">
        <v>1</v>
      </c>
      <c r="J621" s="6" t="s">
        <v>493</v>
      </c>
      <c r="K621" s="4">
        <v>1</v>
      </c>
      <c r="L621" s="6" t="s">
        <v>494</v>
      </c>
      <c r="M621" s="6" t="s">
        <v>495</v>
      </c>
      <c r="N621" s="6" t="s">
        <v>496</v>
      </c>
      <c r="O621" s="4">
        <v>3</v>
      </c>
      <c r="P621" s="6" t="s">
        <v>497</v>
      </c>
      <c r="Q621" s="4">
        <v>7</v>
      </c>
      <c r="R621" s="6" t="s">
        <v>498</v>
      </c>
      <c r="S621" s="4" t="b">
        <v>0</v>
      </c>
      <c r="T621" s="60">
        <v>1</v>
      </c>
      <c r="U621" s="60">
        <v>1</v>
      </c>
      <c r="V621" s="38">
        <v>1</v>
      </c>
      <c r="W621" s="35">
        <v>752.16</v>
      </c>
      <c r="X621" s="42">
        <f>VLOOKUP(VW_PREMIO_IV[[#This Row],[TIPO]],$AL$5:$AM$16,2,0)</f>
        <v>14</v>
      </c>
      <c r="Y621" s="35" t="str">
        <f>IF(VW_PREMIO_IV[[#This Row],[EQUIPE]]="Gerentes",VLOOKUP(VW_PREMIO_IV[[#This Row],[COBERTURA]],VALORES_IV_GER[],VW_PREMIO_IV[[#This Row],[Col Valor]],1),"")</f>
        <v/>
      </c>
      <c r="Z621" s="35">
        <f>IF(VW_PREMIO_IV[[#This Row],[EQUIPE]]="Especialidade (ESP)",VLOOKUP(VW_PREMIO_IV[[#This Row],[COBERTURA]],VALORES_IV_ESP[],VW_PREMIO_IV[[#This Row],[Col Valor]],1),"")</f>
        <v>752.16470000000004</v>
      </c>
      <c r="AA621" s="35" t="str">
        <f>IF(VW_PREMIO_IV[[#This Row],[EQUIPE]]="Hospitalar (HSP)",VLOOKUP(VW_PREMIO_IV[[#This Row],[COBERTURA]],VALORES_IV_HSP[],VW_PREMIO_IV[[#This Row],[Col Valor]],1),"")</f>
        <v/>
      </c>
      <c r="AB621" s="35" t="str">
        <f>IF(VW_PREMIO_IV[[#This Row],[EQUIPE]]="Misto (EMH)",VLOOKUP(VW_PREMIO_IV[[#This Row],[COBERTURA]],VALORES_IV_EMH[],VW_PREMIO_IV[[#This Row],[Col Valor]],1),"")</f>
        <v/>
      </c>
      <c r="AC621" s="35">
        <f>VW_PREMIO_IV[[#This Row],[PREMIO]]-SUM(VW_PREMIO_IV[[#This Row],[Check Gerente]:[Check EMH]])</f>
        <v>-4.7000000000707587E-3</v>
      </c>
    </row>
    <row r="622" spans="1:29" hidden="1" x14ac:dyDescent="0.25">
      <c r="A622" s="6" t="s">
        <v>401</v>
      </c>
      <c r="B622" s="6" t="s">
        <v>336</v>
      </c>
      <c r="C622" s="6" t="s">
        <v>28</v>
      </c>
      <c r="D622" s="6" t="s">
        <v>226</v>
      </c>
      <c r="E622" s="4">
        <v>10</v>
      </c>
      <c r="F622" s="6" t="s">
        <v>227</v>
      </c>
      <c r="G622" s="6" t="s">
        <v>499</v>
      </c>
      <c r="H622" s="4">
        <v>2021</v>
      </c>
      <c r="I622" s="4">
        <v>1</v>
      </c>
      <c r="J622" s="6" t="s">
        <v>493</v>
      </c>
      <c r="K622" s="4">
        <v>2</v>
      </c>
      <c r="L622" s="6" t="s">
        <v>500</v>
      </c>
      <c r="M622" s="6" t="s">
        <v>501</v>
      </c>
      <c r="N622" s="6" t="s">
        <v>496</v>
      </c>
      <c r="O622" s="4">
        <v>3</v>
      </c>
      <c r="P622" s="6" t="s">
        <v>497</v>
      </c>
      <c r="Q622" s="4">
        <v>8</v>
      </c>
      <c r="R622" s="6" t="s">
        <v>502</v>
      </c>
      <c r="S622" s="4" t="b">
        <v>0</v>
      </c>
      <c r="T622" s="60">
        <v>1</v>
      </c>
      <c r="U622" s="60">
        <v>1</v>
      </c>
      <c r="V622" s="38">
        <v>1</v>
      </c>
      <c r="W622" s="35">
        <v>752.16</v>
      </c>
      <c r="X622" s="42">
        <f>VLOOKUP(VW_PREMIO_IV[[#This Row],[TIPO]],$AL$5:$AM$16,2,0)</f>
        <v>14</v>
      </c>
      <c r="Y622" s="35" t="str">
        <f>IF(VW_PREMIO_IV[[#This Row],[EQUIPE]]="Gerentes",VLOOKUP(VW_PREMIO_IV[[#This Row],[COBERTURA]],VALORES_IV_GER[],VW_PREMIO_IV[[#This Row],[Col Valor]],1),"")</f>
        <v/>
      </c>
      <c r="Z622" s="35">
        <f>IF(VW_PREMIO_IV[[#This Row],[EQUIPE]]="Especialidade (ESP)",VLOOKUP(VW_PREMIO_IV[[#This Row],[COBERTURA]],VALORES_IV_ESP[],VW_PREMIO_IV[[#This Row],[Col Valor]],1),"")</f>
        <v>752.16470000000004</v>
      </c>
      <c r="AA622" s="35" t="str">
        <f>IF(VW_PREMIO_IV[[#This Row],[EQUIPE]]="Hospitalar (HSP)",VLOOKUP(VW_PREMIO_IV[[#This Row],[COBERTURA]],VALORES_IV_HSP[],VW_PREMIO_IV[[#This Row],[Col Valor]],1),"")</f>
        <v/>
      </c>
      <c r="AB622" s="35" t="str">
        <f>IF(VW_PREMIO_IV[[#This Row],[EQUIPE]]="Misto (EMH)",VLOOKUP(VW_PREMIO_IV[[#This Row],[COBERTURA]],VALORES_IV_EMH[],VW_PREMIO_IV[[#This Row],[Col Valor]],1),"")</f>
        <v/>
      </c>
      <c r="AC622" s="35">
        <f>VW_PREMIO_IV[[#This Row],[PREMIO]]-SUM(VW_PREMIO_IV[[#This Row],[Check Gerente]:[Check EMH]])</f>
        <v>-4.7000000000707587E-3</v>
      </c>
    </row>
    <row r="623" spans="1:29" hidden="1" x14ac:dyDescent="0.25">
      <c r="A623" s="6" t="s">
        <v>401</v>
      </c>
      <c r="B623" s="6" t="s">
        <v>336</v>
      </c>
      <c r="C623" s="6" t="s">
        <v>28</v>
      </c>
      <c r="D623" s="6" t="s">
        <v>226</v>
      </c>
      <c r="E623" s="4">
        <v>10</v>
      </c>
      <c r="F623" s="6" t="s">
        <v>227</v>
      </c>
      <c r="G623" s="6" t="s">
        <v>503</v>
      </c>
      <c r="H623" s="4">
        <v>2021</v>
      </c>
      <c r="I623" s="4">
        <v>1</v>
      </c>
      <c r="J623" s="6" t="s">
        <v>493</v>
      </c>
      <c r="K623" s="4">
        <v>3</v>
      </c>
      <c r="L623" s="6" t="s">
        <v>504</v>
      </c>
      <c r="M623" s="6" t="s">
        <v>505</v>
      </c>
      <c r="N623" s="6" t="s">
        <v>496</v>
      </c>
      <c r="O623" s="4">
        <v>3</v>
      </c>
      <c r="P623" s="6" t="s">
        <v>497</v>
      </c>
      <c r="Q623" s="4">
        <v>9</v>
      </c>
      <c r="R623" s="6" t="s">
        <v>506</v>
      </c>
      <c r="S623" s="4" t="b">
        <v>0</v>
      </c>
      <c r="T623" s="60">
        <v>1</v>
      </c>
      <c r="U623" s="60">
        <v>1</v>
      </c>
      <c r="V623" s="38">
        <v>1</v>
      </c>
      <c r="W623" s="35">
        <v>752.16</v>
      </c>
      <c r="X623" s="42">
        <f>VLOOKUP(VW_PREMIO_IV[[#This Row],[TIPO]],$AL$5:$AM$16,2,0)</f>
        <v>14</v>
      </c>
      <c r="Y623" s="35" t="str">
        <f>IF(VW_PREMIO_IV[[#This Row],[EQUIPE]]="Gerentes",VLOOKUP(VW_PREMIO_IV[[#This Row],[COBERTURA]],VALORES_IV_GER[],VW_PREMIO_IV[[#This Row],[Col Valor]],1),"")</f>
        <v/>
      </c>
      <c r="Z623" s="35">
        <f>IF(VW_PREMIO_IV[[#This Row],[EQUIPE]]="Especialidade (ESP)",VLOOKUP(VW_PREMIO_IV[[#This Row],[COBERTURA]],VALORES_IV_ESP[],VW_PREMIO_IV[[#This Row],[Col Valor]],1),"")</f>
        <v>752.16470000000004</v>
      </c>
      <c r="AA623" s="35" t="str">
        <f>IF(VW_PREMIO_IV[[#This Row],[EQUIPE]]="Hospitalar (HSP)",VLOOKUP(VW_PREMIO_IV[[#This Row],[COBERTURA]],VALORES_IV_HSP[],VW_PREMIO_IV[[#This Row],[Col Valor]],1),"")</f>
        <v/>
      </c>
      <c r="AB623" s="35" t="str">
        <f>IF(VW_PREMIO_IV[[#This Row],[EQUIPE]]="Misto (EMH)",VLOOKUP(VW_PREMIO_IV[[#This Row],[COBERTURA]],VALORES_IV_EMH[],VW_PREMIO_IV[[#This Row],[Col Valor]],1),"")</f>
        <v/>
      </c>
      <c r="AC623" s="35">
        <f>VW_PREMIO_IV[[#This Row],[PREMIO]]-SUM(VW_PREMIO_IV[[#This Row],[Check Gerente]:[Check EMH]])</f>
        <v>-4.7000000000707587E-3</v>
      </c>
    </row>
    <row r="624" spans="1:29" hidden="1" x14ac:dyDescent="0.25">
      <c r="A624" s="6" t="s">
        <v>401</v>
      </c>
      <c r="B624" s="6" t="s">
        <v>336</v>
      </c>
      <c r="C624" s="6" t="s">
        <v>29</v>
      </c>
      <c r="D624" s="6" t="s">
        <v>228</v>
      </c>
      <c r="E624" s="4">
        <v>30</v>
      </c>
      <c r="F624" s="6" t="s">
        <v>229</v>
      </c>
      <c r="G624" s="6" t="s">
        <v>492</v>
      </c>
      <c r="H624" s="4">
        <v>2021</v>
      </c>
      <c r="I624" s="4">
        <v>1</v>
      </c>
      <c r="J624" s="6" t="s">
        <v>493</v>
      </c>
      <c r="K624" s="4">
        <v>1</v>
      </c>
      <c r="L624" s="6" t="s">
        <v>494</v>
      </c>
      <c r="M624" s="6" t="s">
        <v>495</v>
      </c>
      <c r="N624" s="6" t="s">
        <v>496</v>
      </c>
      <c r="O624" s="4">
        <v>3</v>
      </c>
      <c r="P624" s="6" t="s">
        <v>497</v>
      </c>
      <c r="Q624" s="4">
        <v>7</v>
      </c>
      <c r="R624" s="6" t="s">
        <v>498</v>
      </c>
      <c r="S624" s="4" t="b">
        <v>0</v>
      </c>
      <c r="T624" s="60">
        <v>1</v>
      </c>
      <c r="U624" s="60">
        <v>1</v>
      </c>
      <c r="V624" s="38">
        <v>1</v>
      </c>
      <c r="W624" s="35">
        <v>752.16</v>
      </c>
      <c r="X624" s="42">
        <f>VLOOKUP(VW_PREMIO_IV[[#This Row],[TIPO]],$AL$5:$AM$16,2,0)</f>
        <v>14</v>
      </c>
      <c r="Y624" s="35" t="str">
        <f>IF(VW_PREMIO_IV[[#This Row],[EQUIPE]]="Gerentes",VLOOKUP(VW_PREMIO_IV[[#This Row],[COBERTURA]],VALORES_IV_GER[],VW_PREMIO_IV[[#This Row],[Col Valor]],1),"")</f>
        <v/>
      </c>
      <c r="Z624" s="35" t="str">
        <f>IF(VW_PREMIO_IV[[#This Row],[EQUIPE]]="Especialidade (ESP)",VLOOKUP(VW_PREMIO_IV[[#This Row],[COBERTURA]],VALORES_IV_ESP[],VW_PREMIO_IV[[#This Row],[Col Valor]],1),"")</f>
        <v/>
      </c>
      <c r="AA624" s="35" t="str">
        <f>IF(VW_PREMIO_IV[[#This Row],[EQUIPE]]="Hospitalar (HSP)",VLOOKUP(VW_PREMIO_IV[[#This Row],[COBERTURA]],VALORES_IV_HSP[],VW_PREMIO_IV[[#This Row],[Col Valor]],1),"")</f>
        <v/>
      </c>
      <c r="AB624" s="35">
        <f>IF(VW_PREMIO_IV[[#This Row],[EQUIPE]]="Misto (EMH)",VLOOKUP(VW_PREMIO_IV[[#This Row],[COBERTURA]],VALORES_IV_EMH[],VW_PREMIO_IV[[#This Row],[Col Valor]],1),"")</f>
        <v>752.16470000000004</v>
      </c>
      <c r="AC624" s="35">
        <f>VW_PREMIO_IV[[#This Row],[PREMIO]]-SUM(VW_PREMIO_IV[[#This Row],[Check Gerente]:[Check EMH]])</f>
        <v>-4.7000000000707587E-3</v>
      </c>
    </row>
    <row r="625" spans="1:29" hidden="1" x14ac:dyDescent="0.25">
      <c r="A625" s="6" t="s">
        <v>401</v>
      </c>
      <c r="B625" s="6" t="s">
        <v>336</v>
      </c>
      <c r="C625" s="6" t="s">
        <v>29</v>
      </c>
      <c r="D625" s="6" t="s">
        <v>228</v>
      </c>
      <c r="E625" s="4">
        <v>30</v>
      </c>
      <c r="F625" s="6" t="s">
        <v>229</v>
      </c>
      <c r="G625" s="6" t="s">
        <v>499</v>
      </c>
      <c r="H625" s="4">
        <v>2021</v>
      </c>
      <c r="I625" s="4">
        <v>1</v>
      </c>
      <c r="J625" s="6" t="s">
        <v>493</v>
      </c>
      <c r="K625" s="4">
        <v>2</v>
      </c>
      <c r="L625" s="6" t="s">
        <v>500</v>
      </c>
      <c r="M625" s="6" t="s">
        <v>501</v>
      </c>
      <c r="N625" s="6" t="s">
        <v>496</v>
      </c>
      <c r="O625" s="4">
        <v>3</v>
      </c>
      <c r="P625" s="6" t="s">
        <v>497</v>
      </c>
      <c r="Q625" s="4">
        <v>8</v>
      </c>
      <c r="R625" s="6" t="s">
        <v>502</v>
      </c>
      <c r="S625" s="4" t="b">
        <v>0</v>
      </c>
      <c r="T625" s="60">
        <v>1</v>
      </c>
      <c r="U625" s="60">
        <v>1</v>
      </c>
      <c r="V625" s="38">
        <v>1</v>
      </c>
      <c r="W625" s="35">
        <v>752.16</v>
      </c>
      <c r="X625" s="42">
        <f>VLOOKUP(VW_PREMIO_IV[[#This Row],[TIPO]],$AL$5:$AM$16,2,0)</f>
        <v>14</v>
      </c>
      <c r="Y625" s="35" t="str">
        <f>IF(VW_PREMIO_IV[[#This Row],[EQUIPE]]="Gerentes",VLOOKUP(VW_PREMIO_IV[[#This Row],[COBERTURA]],VALORES_IV_GER[],VW_PREMIO_IV[[#This Row],[Col Valor]],1),"")</f>
        <v/>
      </c>
      <c r="Z625" s="35" t="str">
        <f>IF(VW_PREMIO_IV[[#This Row],[EQUIPE]]="Especialidade (ESP)",VLOOKUP(VW_PREMIO_IV[[#This Row],[COBERTURA]],VALORES_IV_ESP[],VW_PREMIO_IV[[#This Row],[Col Valor]],1),"")</f>
        <v/>
      </c>
      <c r="AA625" s="35" t="str">
        <f>IF(VW_PREMIO_IV[[#This Row],[EQUIPE]]="Hospitalar (HSP)",VLOOKUP(VW_PREMIO_IV[[#This Row],[COBERTURA]],VALORES_IV_HSP[],VW_PREMIO_IV[[#This Row],[Col Valor]],1),"")</f>
        <v/>
      </c>
      <c r="AB625" s="35">
        <f>IF(VW_PREMIO_IV[[#This Row],[EQUIPE]]="Misto (EMH)",VLOOKUP(VW_PREMIO_IV[[#This Row],[COBERTURA]],VALORES_IV_EMH[],VW_PREMIO_IV[[#This Row],[Col Valor]],1),"")</f>
        <v>752.16470000000004</v>
      </c>
      <c r="AC625" s="35">
        <f>VW_PREMIO_IV[[#This Row],[PREMIO]]-SUM(VW_PREMIO_IV[[#This Row],[Check Gerente]:[Check EMH]])</f>
        <v>-4.7000000000707587E-3</v>
      </c>
    </row>
    <row r="626" spans="1:29" hidden="1" x14ac:dyDescent="0.25">
      <c r="A626" s="6" t="s">
        <v>401</v>
      </c>
      <c r="B626" s="6" t="s">
        <v>336</v>
      </c>
      <c r="C626" s="6" t="s">
        <v>29</v>
      </c>
      <c r="D626" s="6" t="s">
        <v>228</v>
      </c>
      <c r="E626" s="4">
        <v>30</v>
      </c>
      <c r="F626" s="6" t="s">
        <v>229</v>
      </c>
      <c r="G626" s="6" t="s">
        <v>503</v>
      </c>
      <c r="H626" s="4">
        <v>2021</v>
      </c>
      <c r="I626" s="4">
        <v>1</v>
      </c>
      <c r="J626" s="6" t="s">
        <v>493</v>
      </c>
      <c r="K626" s="4">
        <v>3</v>
      </c>
      <c r="L626" s="6" t="s">
        <v>504</v>
      </c>
      <c r="M626" s="6" t="s">
        <v>505</v>
      </c>
      <c r="N626" s="6" t="s">
        <v>496</v>
      </c>
      <c r="O626" s="4">
        <v>3</v>
      </c>
      <c r="P626" s="6" t="s">
        <v>497</v>
      </c>
      <c r="Q626" s="4">
        <v>9</v>
      </c>
      <c r="R626" s="6" t="s">
        <v>506</v>
      </c>
      <c r="S626" s="4" t="b">
        <v>0</v>
      </c>
      <c r="T626" s="60">
        <v>1</v>
      </c>
      <c r="U626" s="60">
        <v>1</v>
      </c>
      <c r="V626" s="38">
        <v>1</v>
      </c>
      <c r="W626" s="35">
        <v>752.16</v>
      </c>
      <c r="X626" s="42">
        <f>VLOOKUP(VW_PREMIO_IV[[#This Row],[TIPO]],$AL$5:$AM$16,2,0)</f>
        <v>14</v>
      </c>
      <c r="Y626" s="35" t="str">
        <f>IF(VW_PREMIO_IV[[#This Row],[EQUIPE]]="Gerentes",VLOOKUP(VW_PREMIO_IV[[#This Row],[COBERTURA]],VALORES_IV_GER[],VW_PREMIO_IV[[#This Row],[Col Valor]],1),"")</f>
        <v/>
      </c>
      <c r="Z626" s="35" t="str">
        <f>IF(VW_PREMIO_IV[[#This Row],[EQUIPE]]="Especialidade (ESP)",VLOOKUP(VW_PREMIO_IV[[#This Row],[COBERTURA]],VALORES_IV_ESP[],VW_PREMIO_IV[[#This Row],[Col Valor]],1),"")</f>
        <v/>
      </c>
      <c r="AA626" s="35" t="str">
        <f>IF(VW_PREMIO_IV[[#This Row],[EQUIPE]]="Hospitalar (HSP)",VLOOKUP(VW_PREMIO_IV[[#This Row],[COBERTURA]],VALORES_IV_HSP[],VW_PREMIO_IV[[#This Row],[Col Valor]],1),"")</f>
        <v/>
      </c>
      <c r="AB626" s="35">
        <f>IF(VW_PREMIO_IV[[#This Row],[EQUIPE]]="Misto (EMH)",VLOOKUP(VW_PREMIO_IV[[#This Row],[COBERTURA]],VALORES_IV_EMH[],VW_PREMIO_IV[[#This Row],[Col Valor]],1),"")</f>
        <v>752.16470000000004</v>
      </c>
      <c r="AC626" s="35">
        <f>VW_PREMIO_IV[[#This Row],[PREMIO]]-SUM(VW_PREMIO_IV[[#This Row],[Check Gerente]:[Check EMH]])</f>
        <v>-4.7000000000707587E-3</v>
      </c>
    </row>
    <row r="627" spans="1:29" hidden="1" x14ac:dyDescent="0.25">
      <c r="A627" s="6" t="s">
        <v>401</v>
      </c>
      <c r="B627" s="6" t="s">
        <v>336</v>
      </c>
      <c r="C627" s="6" t="s">
        <v>30</v>
      </c>
      <c r="D627" s="6" t="s">
        <v>234</v>
      </c>
      <c r="E627" s="4">
        <v>10</v>
      </c>
      <c r="F627" s="6" t="s">
        <v>227</v>
      </c>
      <c r="G627" s="6" t="s">
        <v>492</v>
      </c>
      <c r="H627" s="4">
        <v>2021</v>
      </c>
      <c r="I627" s="4">
        <v>1</v>
      </c>
      <c r="J627" s="6" t="s">
        <v>493</v>
      </c>
      <c r="K627" s="4">
        <v>1</v>
      </c>
      <c r="L627" s="6" t="s">
        <v>494</v>
      </c>
      <c r="M627" s="6" t="s">
        <v>495</v>
      </c>
      <c r="N627" s="6" t="s">
        <v>496</v>
      </c>
      <c r="O627" s="4">
        <v>3</v>
      </c>
      <c r="P627" s="6" t="s">
        <v>497</v>
      </c>
      <c r="Q627" s="4">
        <v>7</v>
      </c>
      <c r="R627" s="6" t="s">
        <v>498</v>
      </c>
      <c r="S627" s="4" t="b">
        <v>0</v>
      </c>
      <c r="T627" s="60">
        <v>1</v>
      </c>
      <c r="U627" s="60">
        <v>1</v>
      </c>
      <c r="V627" s="38">
        <v>1</v>
      </c>
      <c r="W627" s="35">
        <v>752.16</v>
      </c>
      <c r="X627" s="42">
        <f>VLOOKUP(VW_PREMIO_IV[[#This Row],[TIPO]],$AL$5:$AM$16,2,0)</f>
        <v>14</v>
      </c>
      <c r="Y627" s="35" t="str">
        <f>IF(VW_PREMIO_IV[[#This Row],[EQUIPE]]="Gerentes",VLOOKUP(VW_PREMIO_IV[[#This Row],[COBERTURA]],VALORES_IV_GER[],VW_PREMIO_IV[[#This Row],[Col Valor]],1),"")</f>
        <v/>
      </c>
      <c r="Z627" s="35">
        <f>IF(VW_PREMIO_IV[[#This Row],[EQUIPE]]="Especialidade (ESP)",VLOOKUP(VW_PREMIO_IV[[#This Row],[COBERTURA]],VALORES_IV_ESP[],VW_PREMIO_IV[[#This Row],[Col Valor]],1),"")</f>
        <v>752.16470000000004</v>
      </c>
      <c r="AA627" s="35" t="str">
        <f>IF(VW_PREMIO_IV[[#This Row],[EQUIPE]]="Hospitalar (HSP)",VLOOKUP(VW_PREMIO_IV[[#This Row],[COBERTURA]],VALORES_IV_HSP[],VW_PREMIO_IV[[#This Row],[Col Valor]],1),"")</f>
        <v/>
      </c>
      <c r="AB627" s="35" t="str">
        <f>IF(VW_PREMIO_IV[[#This Row],[EQUIPE]]="Misto (EMH)",VLOOKUP(VW_PREMIO_IV[[#This Row],[COBERTURA]],VALORES_IV_EMH[],VW_PREMIO_IV[[#This Row],[Col Valor]],1),"")</f>
        <v/>
      </c>
      <c r="AC627" s="35">
        <f>VW_PREMIO_IV[[#This Row],[PREMIO]]-SUM(VW_PREMIO_IV[[#This Row],[Check Gerente]:[Check EMH]])</f>
        <v>-4.7000000000707587E-3</v>
      </c>
    </row>
    <row r="628" spans="1:29" hidden="1" x14ac:dyDescent="0.25">
      <c r="A628" s="6" t="s">
        <v>401</v>
      </c>
      <c r="B628" s="6" t="s">
        <v>336</v>
      </c>
      <c r="C628" s="6" t="s">
        <v>30</v>
      </c>
      <c r="D628" s="6" t="s">
        <v>234</v>
      </c>
      <c r="E628" s="4">
        <v>10</v>
      </c>
      <c r="F628" s="6" t="s">
        <v>227</v>
      </c>
      <c r="G628" s="6" t="s">
        <v>499</v>
      </c>
      <c r="H628" s="4">
        <v>2021</v>
      </c>
      <c r="I628" s="4">
        <v>1</v>
      </c>
      <c r="J628" s="6" t="s">
        <v>493</v>
      </c>
      <c r="K628" s="4">
        <v>2</v>
      </c>
      <c r="L628" s="6" t="s">
        <v>500</v>
      </c>
      <c r="M628" s="6" t="s">
        <v>501</v>
      </c>
      <c r="N628" s="6" t="s">
        <v>496</v>
      </c>
      <c r="O628" s="4">
        <v>3</v>
      </c>
      <c r="P628" s="6" t="s">
        <v>497</v>
      </c>
      <c r="Q628" s="4">
        <v>8</v>
      </c>
      <c r="R628" s="6" t="s">
        <v>502</v>
      </c>
      <c r="S628" s="4" t="b">
        <v>0</v>
      </c>
      <c r="T628" s="60">
        <v>1</v>
      </c>
      <c r="U628" s="60">
        <v>1</v>
      </c>
      <c r="V628" s="38">
        <v>1</v>
      </c>
      <c r="W628" s="35">
        <v>752.16</v>
      </c>
      <c r="X628" s="42">
        <f>VLOOKUP(VW_PREMIO_IV[[#This Row],[TIPO]],$AL$5:$AM$16,2,0)</f>
        <v>14</v>
      </c>
      <c r="Y628" s="35" t="str">
        <f>IF(VW_PREMIO_IV[[#This Row],[EQUIPE]]="Gerentes",VLOOKUP(VW_PREMIO_IV[[#This Row],[COBERTURA]],VALORES_IV_GER[],VW_PREMIO_IV[[#This Row],[Col Valor]],1),"")</f>
        <v/>
      </c>
      <c r="Z628" s="35">
        <f>IF(VW_PREMIO_IV[[#This Row],[EQUIPE]]="Especialidade (ESP)",VLOOKUP(VW_PREMIO_IV[[#This Row],[COBERTURA]],VALORES_IV_ESP[],VW_PREMIO_IV[[#This Row],[Col Valor]],1),"")</f>
        <v>752.16470000000004</v>
      </c>
      <c r="AA628" s="35" t="str">
        <f>IF(VW_PREMIO_IV[[#This Row],[EQUIPE]]="Hospitalar (HSP)",VLOOKUP(VW_PREMIO_IV[[#This Row],[COBERTURA]],VALORES_IV_HSP[],VW_PREMIO_IV[[#This Row],[Col Valor]],1),"")</f>
        <v/>
      </c>
      <c r="AB628" s="35" t="str">
        <f>IF(VW_PREMIO_IV[[#This Row],[EQUIPE]]="Misto (EMH)",VLOOKUP(VW_PREMIO_IV[[#This Row],[COBERTURA]],VALORES_IV_EMH[],VW_PREMIO_IV[[#This Row],[Col Valor]],1),"")</f>
        <v/>
      </c>
      <c r="AC628" s="35">
        <f>VW_PREMIO_IV[[#This Row],[PREMIO]]-SUM(VW_PREMIO_IV[[#This Row],[Check Gerente]:[Check EMH]])</f>
        <v>-4.7000000000707587E-3</v>
      </c>
    </row>
    <row r="629" spans="1:29" hidden="1" x14ac:dyDescent="0.25">
      <c r="A629" s="6" t="s">
        <v>401</v>
      </c>
      <c r="B629" s="6" t="s">
        <v>336</v>
      </c>
      <c r="C629" s="6" t="s">
        <v>30</v>
      </c>
      <c r="D629" s="6" t="s">
        <v>234</v>
      </c>
      <c r="E629" s="4">
        <v>10</v>
      </c>
      <c r="F629" s="6" t="s">
        <v>227</v>
      </c>
      <c r="G629" s="6" t="s">
        <v>503</v>
      </c>
      <c r="H629" s="4">
        <v>2021</v>
      </c>
      <c r="I629" s="4">
        <v>1</v>
      </c>
      <c r="J629" s="6" t="s">
        <v>493</v>
      </c>
      <c r="K629" s="4">
        <v>3</v>
      </c>
      <c r="L629" s="6" t="s">
        <v>504</v>
      </c>
      <c r="M629" s="6" t="s">
        <v>505</v>
      </c>
      <c r="N629" s="6" t="s">
        <v>496</v>
      </c>
      <c r="O629" s="4">
        <v>3</v>
      </c>
      <c r="P629" s="6" t="s">
        <v>497</v>
      </c>
      <c r="Q629" s="4">
        <v>9</v>
      </c>
      <c r="R629" s="6" t="s">
        <v>506</v>
      </c>
      <c r="S629" s="4" t="b">
        <v>0</v>
      </c>
      <c r="T629" s="60">
        <v>1</v>
      </c>
      <c r="U629" s="60">
        <v>1</v>
      </c>
      <c r="V629" s="38">
        <v>1</v>
      </c>
      <c r="W629" s="35">
        <v>752.16</v>
      </c>
      <c r="X629" s="42">
        <f>VLOOKUP(VW_PREMIO_IV[[#This Row],[TIPO]],$AL$5:$AM$16,2,0)</f>
        <v>14</v>
      </c>
      <c r="Y629" s="35" t="str">
        <f>IF(VW_PREMIO_IV[[#This Row],[EQUIPE]]="Gerentes",VLOOKUP(VW_PREMIO_IV[[#This Row],[COBERTURA]],VALORES_IV_GER[],VW_PREMIO_IV[[#This Row],[Col Valor]],1),"")</f>
        <v/>
      </c>
      <c r="Z629" s="35">
        <f>IF(VW_PREMIO_IV[[#This Row],[EQUIPE]]="Especialidade (ESP)",VLOOKUP(VW_PREMIO_IV[[#This Row],[COBERTURA]],VALORES_IV_ESP[],VW_PREMIO_IV[[#This Row],[Col Valor]],1),"")</f>
        <v>752.16470000000004</v>
      </c>
      <c r="AA629" s="35" t="str">
        <f>IF(VW_PREMIO_IV[[#This Row],[EQUIPE]]="Hospitalar (HSP)",VLOOKUP(VW_PREMIO_IV[[#This Row],[COBERTURA]],VALORES_IV_HSP[],VW_PREMIO_IV[[#This Row],[Col Valor]],1),"")</f>
        <v/>
      </c>
      <c r="AB629" s="35" t="str">
        <f>IF(VW_PREMIO_IV[[#This Row],[EQUIPE]]="Misto (EMH)",VLOOKUP(VW_PREMIO_IV[[#This Row],[COBERTURA]],VALORES_IV_EMH[],VW_PREMIO_IV[[#This Row],[Col Valor]],1),"")</f>
        <v/>
      </c>
      <c r="AC629" s="35">
        <f>VW_PREMIO_IV[[#This Row],[PREMIO]]-SUM(VW_PREMIO_IV[[#This Row],[Check Gerente]:[Check EMH]])</f>
        <v>-4.7000000000707587E-3</v>
      </c>
    </row>
    <row r="630" spans="1:29" hidden="1" x14ac:dyDescent="0.25">
      <c r="A630" s="6" t="s">
        <v>401</v>
      </c>
      <c r="B630" s="6" t="s">
        <v>336</v>
      </c>
      <c r="C630" s="6" t="s">
        <v>14</v>
      </c>
      <c r="D630" s="6" t="s">
        <v>235</v>
      </c>
      <c r="E630" s="4">
        <v>20</v>
      </c>
      <c r="F630" s="6" t="s">
        <v>222</v>
      </c>
      <c r="G630" s="6" t="s">
        <v>492</v>
      </c>
      <c r="H630" s="4">
        <v>2021</v>
      </c>
      <c r="I630" s="4">
        <v>1</v>
      </c>
      <c r="J630" s="6" t="s">
        <v>493</v>
      </c>
      <c r="K630" s="4">
        <v>1</v>
      </c>
      <c r="L630" s="6" t="s">
        <v>494</v>
      </c>
      <c r="M630" s="6" t="s">
        <v>495</v>
      </c>
      <c r="N630" s="6" t="s">
        <v>496</v>
      </c>
      <c r="O630" s="4">
        <v>3</v>
      </c>
      <c r="P630" s="6" t="s">
        <v>497</v>
      </c>
      <c r="Q630" s="4">
        <v>7</v>
      </c>
      <c r="R630" s="6" t="s">
        <v>498</v>
      </c>
      <c r="S630" s="4" t="b">
        <v>0</v>
      </c>
      <c r="T630" s="60">
        <v>1</v>
      </c>
      <c r="U630" s="60">
        <v>1</v>
      </c>
      <c r="V630" s="38">
        <v>1</v>
      </c>
      <c r="W630" s="35">
        <v>752.16</v>
      </c>
      <c r="X630" s="42">
        <f>VLOOKUP(VW_PREMIO_IV[[#This Row],[TIPO]],$AL$5:$AM$16,2,0)</f>
        <v>14</v>
      </c>
      <c r="Y630" s="35" t="str">
        <f>IF(VW_PREMIO_IV[[#This Row],[EQUIPE]]="Gerentes",VLOOKUP(VW_PREMIO_IV[[#This Row],[COBERTURA]],VALORES_IV_GER[],VW_PREMIO_IV[[#This Row],[Col Valor]],1),"")</f>
        <v/>
      </c>
      <c r="Z630" s="35" t="str">
        <f>IF(VW_PREMIO_IV[[#This Row],[EQUIPE]]="Especialidade (ESP)",VLOOKUP(VW_PREMIO_IV[[#This Row],[COBERTURA]],VALORES_IV_ESP[],VW_PREMIO_IV[[#This Row],[Col Valor]],1),"")</f>
        <v/>
      </c>
      <c r="AA630" s="35">
        <f>IF(VW_PREMIO_IV[[#This Row],[EQUIPE]]="Hospitalar (HSP)",VLOOKUP(VW_PREMIO_IV[[#This Row],[COBERTURA]],VALORES_IV_HSP[],VW_PREMIO_IV[[#This Row],[Col Valor]],1),"")</f>
        <v>752.16470000000004</v>
      </c>
      <c r="AB630" s="35" t="str">
        <f>IF(VW_PREMIO_IV[[#This Row],[EQUIPE]]="Misto (EMH)",VLOOKUP(VW_PREMIO_IV[[#This Row],[COBERTURA]],VALORES_IV_EMH[],VW_PREMIO_IV[[#This Row],[Col Valor]],1),"")</f>
        <v/>
      </c>
      <c r="AC630" s="35">
        <f>VW_PREMIO_IV[[#This Row],[PREMIO]]-SUM(VW_PREMIO_IV[[#This Row],[Check Gerente]:[Check EMH]])</f>
        <v>-4.7000000000707587E-3</v>
      </c>
    </row>
    <row r="631" spans="1:29" hidden="1" x14ac:dyDescent="0.25">
      <c r="A631" s="6" t="s">
        <v>401</v>
      </c>
      <c r="B631" s="6" t="s">
        <v>336</v>
      </c>
      <c r="C631" s="6" t="s">
        <v>14</v>
      </c>
      <c r="D631" s="6" t="s">
        <v>235</v>
      </c>
      <c r="E631" s="4">
        <v>20</v>
      </c>
      <c r="F631" s="6" t="s">
        <v>222</v>
      </c>
      <c r="G631" s="6" t="s">
        <v>499</v>
      </c>
      <c r="H631" s="4">
        <v>2021</v>
      </c>
      <c r="I631" s="4">
        <v>1</v>
      </c>
      <c r="J631" s="6" t="s">
        <v>493</v>
      </c>
      <c r="K631" s="4">
        <v>2</v>
      </c>
      <c r="L631" s="6" t="s">
        <v>500</v>
      </c>
      <c r="M631" s="6" t="s">
        <v>501</v>
      </c>
      <c r="N631" s="6" t="s">
        <v>496</v>
      </c>
      <c r="O631" s="4">
        <v>3</v>
      </c>
      <c r="P631" s="6" t="s">
        <v>497</v>
      </c>
      <c r="Q631" s="4">
        <v>8</v>
      </c>
      <c r="R631" s="6" t="s">
        <v>502</v>
      </c>
      <c r="S631" s="4" t="b">
        <v>0</v>
      </c>
      <c r="T631" s="60">
        <v>1</v>
      </c>
      <c r="U631" s="60">
        <v>1</v>
      </c>
      <c r="V631" s="38">
        <v>1</v>
      </c>
      <c r="W631" s="35">
        <v>752.16</v>
      </c>
      <c r="X631" s="42">
        <f>VLOOKUP(VW_PREMIO_IV[[#This Row],[TIPO]],$AL$5:$AM$16,2,0)</f>
        <v>14</v>
      </c>
      <c r="Y631" s="35" t="str">
        <f>IF(VW_PREMIO_IV[[#This Row],[EQUIPE]]="Gerentes",VLOOKUP(VW_PREMIO_IV[[#This Row],[COBERTURA]],VALORES_IV_GER[],VW_PREMIO_IV[[#This Row],[Col Valor]],1),"")</f>
        <v/>
      </c>
      <c r="Z631" s="35" t="str">
        <f>IF(VW_PREMIO_IV[[#This Row],[EQUIPE]]="Especialidade (ESP)",VLOOKUP(VW_PREMIO_IV[[#This Row],[COBERTURA]],VALORES_IV_ESP[],VW_PREMIO_IV[[#This Row],[Col Valor]],1),"")</f>
        <v/>
      </c>
      <c r="AA631" s="35">
        <f>IF(VW_PREMIO_IV[[#This Row],[EQUIPE]]="Hospitalar (HSP)",VLOOKUP(VW_PREMIO_IV[[#This Row],[COBERTURA]],VALORES_IV_HSP[],VW_PREMIO_IV[[#This Row],[Col Valor]],1),"")</f>
        <v>752.16470000000004</v>
      </c>
      <c r="AB631" s="35" t="str">
        <f>IF(VW_PREMIO_IV[[#This Row],[EQUIPE]]="Misto (EMH)",VLOOKUP(VW_PREMIO_IV[[#This Row],[COBERTURA]],VALORES_IV_EMH[],VW_PREMIO_IV[[#This Row],[Col Valor]],1),"")</f>
        <v/>
      </c>
      <c r="AC631" s="35">
        <f>VW_PREMIO_IV[[#This Row],[PREMIO]]-SUM(VW_PREMIO_IV[[#This Row],[Check Gerente]:[Check EMH]])</f>
        <v>-4.7000000000707587E-3</v>
      </c>
    </row>
    <row r="632" spans="1:29" hidden="1" x14ac:dyDescent="0.25">
      <c r="A632" s="6" t="s">
        <v>401</v>
      </c>
      <c r="B632" s="6" t="s">
        <v>336</v>
      </c>
      <c r="C632" s="6" t="s">
        <v>14</v>
      </c>
      <c r="D632" s="6" t="s">
        <v>235</v>
      </c>
      <c r="E632" s="4">
        <v>20</v>
      </c>
      <c r="F632" s="6" t="s">
        <v>222</v>
      </c>
      <c r="G632" s="6" t="s">
        <v>503</v>
      </c>
      <c r="H632" s="4">
        <v>2021</v>
      </c>
      <c r="I632" s="4">
        <v>1</v>
      </c>
      <c r="J632" s="6" t="s">
        <v>493</v>
      </c>
      <c r="K632" s="4">
        <v>3</v>
      </c>
      <c r="L632" s="6" t="s">
        <v>504</v>
      </c>
      <c r="M632" s="6" t="s">
        <v>505</v>
      </c>
      <c r="N632" s="6" t="s">
        <v>496</v>
      </c>
      <c r="O632" s="4">
        <v>3</v>
      </c>
      <c r="P632" s="6" t="s">
        <v>497</v>
      </c>
      <c r="Q632" s="4">
        <v>9</v>
      </c>
      <c r="R632" s="6" t="s">
        <v>506</v>
      </c>
      <c r="S632" s="4" t="b">
        <v>0</v>
      </c>
      <c r="T632" s="60">
        <v>1</v>
      </c>
      <c r="U632" s="60">
        <v>1</v>
      </c>
      <c r="V632" s="38">
        <v>1</v>
      </c>
      <c r="W632" s="35">
        <v>752.16</v>
      </c>
      <c r="X632" s="42">
        <f>VLOOKUP(VW_PREMIO_IV[[#This Row],[TIPO]],$AL$5:$AM$16,2,0)</f>
        <v>14</v>
      </c>
      <c r="Y632" s="35" t="str">
        <f>IF(VW_PREMIO_IV[[#This Row],[EQUIPE]]="Gerentes",VLOOKUP(VW_PREMIO_IV[[#This Row],[COBERTURA]],VALORES_IV_GER[],VW_PREMIO_IV[[#This Row],[Col Valor]],1),"")</f>
        <v/>
      </c>
      <c r="Z632" s="35" t="str">
        <f>IF(VW_PREMIO_IV[[#This Row],[EQUIPE]]="Especialidade (ESP)",VLOOKUP(VW_PREMIO_IV[[#This Row],[COBERTURA]],VALORES_IV_ESP[],VW_PREMIO_IV[[#This Row],[Col Valor]],1),"")</f>
        <v/>
      </c>
      <c r="AA632" s="35">
        <f>IF(VW_PREMIO_IV[[#This Row],[EQUIPE]]="Hospitalar (HSP)",VLOOKUP(VW_PREMIO_IV[[#This Row],[COBERTURA]],VALORES_IV_HSP[],VW_PREMIO_IV[[#This Row],[Col Valor]],1),"")</f>
        <v>752.16470000000004</v>
      </c>
      <c r="AB632" s="35" t="str">
        <f>IF(VW_PREMIO_IV[[#This Row],[EQUIPE]]="Misto (EMH)",VLOOKUP(VW_PREMIO_IV[[#This Row],[COBERTURA]],VALORES_IV_EMH[],VW_PREMIO_IV[[#This Row],[Col Valor]],1),"")</f>
        <v/>
      </c>
      <c r="AC632" s="35">
        <f>VW_PREMIO_IV[[#This Row],[PREMIO]]-SUM(VW_PREMIO_IV[[#This Row],[Check Gerente]:[Check EMH]])</f>
        <v>-4.7000000000707587E-3</v>
      </c>
    </row>
    <row r="633" spans="1:29" hidden="1" x14ac:dyDescent="0.25">
      <c r="A633" s="6" t="s">
        <v>401</v>
      </c>
      <c r="B633" s="6" t="s">
        <v>336</v>
      </c>
      <c r="C633" s="6" t="s">
        <v>15</v>
      </c>
      <c r="D633" s="6" t="s">
        <v>236</v>
      </c>
      <c r="E633" s="4">
        <v>30</v>
      </c>
      <c r="F633" s="6" t="s">
        <v>229</v>
      </c>
      <c r="G633" s="6" t="s">
        <v>492</v>
      </c>
      <c r="H633" s="4">
        <v>2021</v>
      </c>
      <c r="I633" s="4">
        <v>1</v>
      </c>
      <c r="J633" s="6" t="s">
        <v>493</v>
      </c>
      <c r="K633" s="4">
        <v>1</v>
      </c>
      <c r="L633" s="6" t="s">
        <v>494</v>
      </c>
      <c r="M633" s="6" t="s">
        <v>495</v>
      </c>
      <c r="N633" s="6" t="s">
        <v>496</v>
      </c>
      <c r="O633" s="4">
        <v>3</v>
      </c>
      <c r="P633" s="6" t="s">
        <v>497</v>
      </c>
      <c r="Q633" s="4">
        <v>7</v>
      </c>
      <c r="R633" s="6" t="s">
        <v>498</v>
      </c>
      <c r="S633" s="4" t="b">
        <v>0</v>
      </c>
      <c r="T633" s="60">
        <v>1</v>
      </c>
      <c r="U633" s="60">
        <v>1</v>
      </c>
      <c r="V633" s="38">
        <v>1</v>
      </c>
      <c r="W633" s="35">
        <v>752.16</v>
      </c>
      <c r="X633" s="42">
        <f>VLOOKUP(VW_PREMIO_IV[[#This Row],[TIPO]],$AL$5:$AM$16,2,0)</f>
        <v>14</v>
      </c>
      <c r="Y633" s="35" t="str">
        <f>IF(VW_PREMIO_IV[[#This Row],[EQUIPE]]="Gerentes",VLOOKUP(VW_PREMIO_IV[[#This Row],[COBERTURA]],VALORES_IV_GER[],VW_PREMIO_IV[[#This Row],[Col Valor]],1),"")</f>
        <v/>
      </c>
      <c r="Z633" s="35" t="str">
        <f>IF(VW_PREMIO_IV[[#This Row],[EQUIPE]]="Especialidade (ESP)",VLOOKUP(VW_PREMIO_IV[[#This Row],[COBERTURA]],VALORES_IV_ESP[],VW_PREMIO_IV[[#This Row],[Col Valor]],1),"")</f>
        <v/>
      </c>
      <c r="AA633" s="35" t="str">
        <f>IF(VW_PREMIO_IV[[#This Row],[EQUIPE]]="Hospitalar (HSP)",VLOOKUP(VW_PREMIO_IV[[#This Row],[COBERTURA]],VALORES_IV_HSP[],VW_PREMIO_IV[[#This Row],[Col Valor]],1),"")</f>
        <v/>
      </c>
      <c r="AB633" s="35">
        <f>IF(VW_PREMIO_IV[[#This Row],[EQUIPE]]="Misto (EMH)",VLOOKUP(VW_PREMIO_IV[[#This Row],[COBERTURA]],VALORES_IV_EMH[],VW_PREMIO_IV[[#This Row],[Col Valor]],1),"")</f>
        <v>752.16470000000004</v>
      </c>
      <c r="AC633" s="35">
        <f>VW_PREMIO_IV[[#This Row],[PREMIO]]-SUM(VW_PREMIO_IV[[#This Row],[Check Gerente]:[Check EMH]])</f>
        <v>-4.7000000000707587E-3</v>
      </c>
    </row>
    <row r="634" spans="1:29" hidden="1" x14ac:dyDescent="0.25">
      <c r="A634" s="6" t="s">
        <v>401</v>
      </c>
      <c r="B634" s="6" t="s">
        <v>336</v>
      </c>
      <c r="C634" s="6" t="s">
        <v>15</v>
      </c>
      <c r="D634" s="6" t="s">
        <v>236</v>
      </c>
      <c r="E634" s="4">
        <v>30</v>
      </c>
      <c r="F634" s="6" t="s">
        <v>229</v>
      </c>
      <c r="G634" s="6" t="s">
        <v>499</v>
      </c>
      <c r="H634" s="4">
        <v>2021</v>
      </c>
      <c r="I634" s="4">
        <v>1</v>
      </c>
      <c r="J634" s="6" t="s">
        <v>493</v>
      </c>
      <c r="K634" s="4">
        <v>2</v>
      </c>
      <c r="L634" s="6" t="s">
        <v>500</v>
      </c>
      <c r="M634" s="6" t="s">
        <v>501</v>
      </c>
      <c r="N634" s="6" t="s">
        <v>496</v>
      </c>
      <c r="O634" s="4">
        <v>3</v>
      </c>
      <c r="P634" s="6" t="s">
        <v>497</v>
      </c>
      <c r="Q634" s="4">
        <v>8</v>
      </c>
      <c r="R634" s="6" t="s">
        <v>502</v>
      </c>
      <c r="S634" s="4" t="b">
        <v>0</v>
      </c>
      <c r="T634" s="60">
        <v>1</v>
      </c>
      <c r="U634" s="60">
        <v>1</v>
      </c>
      <c r="V634" s="38">
        <v>1</v>
      </c>
      <c r="W634" s="35">
        <v>752.16</v>
      </c>
      <c r="X634" s="42">
        <f>VLOOKUP(VW_PREMIO_IV[[#This Row],[TIPO]],$AL$5:$AM$16,2,0)</f>
        <v>14</v>
      </c>
      <c r="Y634" s="35" t="str">
        <f>IF(VW_PREMIO_IV[[#This Row],[EQUIPE]]="Gerentes",VLOOKUP(VW_PREMIO_IV[[#This Row],[COBERTURA]],VALORES_IV_GER[],VW_PREMIO_IV[[#This Row],[Col Valor]],1),"")</f>
        <v/>
      </c>
      <c r="Z634" s="35" t="str">
        <f>IF(VW_PREMIO_IV[[#This Row],[EQUIPE]]="Especialidade (ESP)",VLOOKUP(VW_PREMIO_IV[[#This Row],[COBERTURA]],VALORES_IV_ESP[],VW_PREMIO_IV[[#This Row],[Col Valor]],1),"")</f>
        <v/>
      </c>
      <c r="AA634" s="35" t="str">
        <f>IF(VW_PREMIO_IV[[#This Row],[EQUIPE]]="Hospitalar (HSP)",VLOOKUP(VW_PREMIO_IV[[#This Row],[COBERTURA]],VALORES_IV_HSP[],VW_PREMIO_IV[[#This Row],[Col Valor]],1),"")</f>
        <v/>
      </c>
      <c r="AB634" s="35">
        <f>IF(VW_PREMIO_IV[[#This Row],[EQUIPE]]="Misto (EMH)",VLOOKUP(VW_PREMIO_IV[[#This Row],[COBERTURA]],VALORES_IV_EMH[],VW_PREMIO_IV[[#This Row],[Col Valor]],1),"")</f>
        <v>752.16470000000004</v>
      </c>
      <c r="AC634" s="35">
        <f>VW_PREMIO_IV[[#This Row],[PREMIO]]-SUM(VW_PREMIO_IV[[#This Row],[Check Gerente]:[Check EMH]])</f>
        <v>-4.7000000000707587E-3</v>
      </c>
    </row>
    <row r="635" spans="1:29" hidden="1" x14ac:dyDescent="0.25">
      <c r="A635" s="6" t="s">
        <v>401</v>
      </c>
      <c r="B635" s="6" t="s">
        <v>336</v>
      </c>
      <c r="C635" s="6" t="s">
        <v>15</v>
      </c>
      <c r="D635" s="6" t="s">
        <v>236</v>
      </c>
      <c r="E635" s="4">
        <v>30</v>
      </c>
      <c r="F635" s="6" t="s">
        <v>229</v>
      </c>
      <c r="G635" s="6" t="s">
        <v>503</v>
      </c>
      <c r="H635" s="4">
        <v>2021</v>
      </c>
      <c r="I635" s="4">
        <v>1</v>
      </c>
      <c r="J635" s="6" t="s">
        <v>493</v>
      </c>
      <c r="K635" s="4">
        <v>3</v>
      </c>
      <c r="L635" s="6" t="s">
        <v>504</v>
      </c>
      <c r="M635" s="6" t="s">
        <v>505</v>
      </c>
      <c r="N635" s="6" t="s">
        <v>496</v>
      </c>
      <c r="O635" s="4">
        <v>3</v>
      </c>
      <c r="P635" s="6" t="s">
        <v>497</v>
      </c>
      <c r="Q635" s="4">
        <v>9</v>
      </c>
      <c r="R635" s="6" t="s">
        <v>506</v>
      </c>
      <c r="S635" s="4" t="b">
        <v>0</v>
      </c>
      <c r="T635" s="60">
        <v>1</v>
      </c>
      <c r="U635" s="60">
        <v>1</v>
      </c>
      <c r="V635" s="38">
        <v>1</v>
      </c>
      <c r="W635" s="35">
        <v>752.16</v>
      </c>
      <c r="X635" s="42">
        <f>VLOOKUP(VW_PREMIO_IV[[#This Row],[TIPO]],$AL$5:$AM$16,2,0)</f>
        <v>14</v>
      </c>
      <c r="Y635" s="35" t="str">
        <f>IF(VW_PREMIO_IV[[#This Row],[EQUIPE]]="Gerentes",VLOOKUP(VW_PREMIO_IV[[#This Row],[COBERTURA]],VALORES_IV_GER[],VW_PREMIO_IV[[#This Row],[Col Valor]],1),"")</f>
        <v/>
      </c>
      <c r="Z635" s="35" t="str">
        <f>IF(VW_PREMIO_IV[[#This Row],[EQUIPE]]="Especialidade (ESP)",VLOOKUP(VW_PREMIO_IV[[#This Row],[COBERTURA]],VALORES_IV_ESP[],VW_PREMIO_IV[[#This Row],[Col Valor]],1),"")</f>
        <v/>
      </c>
      <c r="AA635" s="35" t="str">
        <f>IF(VW_PREMIO_IV[[#This Row],[EQUIPE]]="Hospitalar (HSP)",VLOOKUP(VW_PREMIO_IV[[#This Row],[COBERTURA]],VALORES_IV_HSP[],VW_PREMIO_IV[[#This Row],[Col Valor]],1),"")</f>
        <v/>
      </c>
      <c r="AB635" s="35">
        <f>IF(VW_PREMIO_IV[[#This Row],[EQUIPE]]="Misto (EMH)",VLOOKUP(VW_PREMIO_IV[[#This Row],[COBERTURA]],VALORES_IV_EMH[],VW_PREMIO_IV[[#This Row],[Col Valor]],1),"")</f>
        <v>752.16470000000004</v>
      </c>
      <c r="AC635" s="35">
        <f>VW_PREMIO_IV[[#This Row],[PREMIO]]-SUM(VW_PREMIO_IV[[#This Row],[Check Gerente]:[Check EMH]])</f>
        <v>-4.7000000000707587E-3</v>
      </c>
    </row>
    <row r="636" spans="1:29" hidden="1" x14ac:dyDescent="0.25">
      <c r="A636" s="6" t="s">
        <v>401</v>
      </c>
      <c r="B636" s="6" t="s">
        <v>336</v>
      </c>
      <c r="C636" s="6" t="s">
        <v>31</v>
      </c>
      <c r="D636" s="6" t="s">
        <v>237</v>
      </c>
      <c r="E636" s="4">
        <v>10</v>
      </c>
      <c r="F636" s="6" t="s">
        <v>227</v>
      </c>
      <c r="G636" s="6" t="s">
        <v>492</v>
      </c>
      <c r="H636" s="4">
        <v>2021</v>
      </c>
      <c r="I636" s="4">
        <v>1</v>
      </c>
      <c r="J636" s="6" t="s">
        <v>493</v>
      </c>
      <c r="K636" s="4">
        <v>1</v>
      </c>
      <c r="L636" s="6" t="s">
        <v>494</v>
      </c>
      <c r="M636" s="6" t="s">
        <v>495</v>
      </c>
      <c r="N636" s="6" t="s">
        <v>496</v>
      </c>
      <c r="O636" s="4">
        <v>3</v>
      </c>
      <c r="P636" s="6" t="s">
        <v>497</v>
      </c>
      <c r="Q636" s="4">
        <v>7</v>
      </c>
      <c r="R636" s="6" t="s">
        <v>498</v>
      </c>
      <c r="S636" s="4" t="b">
        <v>0</v>
      </c>
      <c r="T636" s="60">
        <v>1</v>
      </c>
      <c r="U636" s="60">
        <v>1</v>
      </c>
      <c r="V636" s="38">
        <v>1</v>
      </c>
      <c r="W636" s="35">
        <v>752.16</v>
      </c>
      <c r="X636" s="42">
        <f>VLOOKUP(VW_PREMIO_IV[[#This Row],[TIPO]],$AL$5:$AM$16,2,0)</f>
        <v>14</v>
      </c>
      <c r="Y636" s="35" t="str">
        <f>IF(VW_PREMIO_IV[[#This Row],[EQUIPE]]="Gerentes",VLOOKUP(VW_PREMIO_IV[[#This Row],[COBERTURA]],VALORES_IV_GER[],VW_PREMIO_IV[[#This Row],[Col Valor]],1),"")</f>
        <v/>
      </c>
      <c r="Z636" s="35">
        <f>IF(VW_PREMIO_IV[[#This Row],[EQUIPE]]="Especialidade (ESP)",VLOOKUP(VW_PREMIO_IV[[#This Row],[COBERTURA]],VALORES_IV_ESP[],VW_PREMIO_IV[[#This Row],[Col Valor]],1),"")</f>
        <v>752.16470000000004</v>
      </c>
      <c r="AA636" s="35" t="str">
        <f>IF(VW_PREMIO_IV[[#This Row],[EQUIPE]]="Hospitalar (HSP)",VLOOKUP(VW_PREMIO_IV[[#This Row],[COBERTURA]],VALORES_IV_HSP[],VW_PREMIO_IV[[#This Row],[Col Valor]],1),"")</f>
        <v/>
      </c>
      <c r="AB636" s="35" t="str">
        <f>IF(VW_PREMIO_IV[[#This Row],[EQUIPE]]="Misto (EMH)",VLOOKUP(VW_PREMIO_IV[[#This Row],[COBERTURA]],VALORES_IV_EMH[],VW_PREMIO_IV[[#This Row],[Col Valor]],1),"")</f>
        <v/>
      </c>
      <c r="AC636" s="35">
        <f>VW_PREMIO_IV[[#This Row],[PREMIO]]-SUM(VW_PREMIO_IV[[#This Row],[Check Gerente]:[Check EMH]])</f>
        <v>-4.7000000000707587E-3</v>
      </c>
    </row>
    <row r="637" spans="1:29" hidden="1" x14ac:dyDescent="0.25">
      <c r="A637" s="6" t="s">
        <v>401</v>
      </c>
      <c r="B637" s="6" t="s">
        <v>336</v>
      </c>
      <c r="C637" s="6" t="s">
        <v>31</v>
      </c>
      <c r="D637" s="6" t="s">
        <v>237</v>
      </c>
      <c r="E637" s="4">
        <v>10</v>
      </c>
      <c r="F637" s="6" t="s">
        <v>227</v>
      </c>
      <c r="G637" s="6" t="s">
        <v>499</v>
      </c>
      <c r="H637" s="4">
        <v>2021</v>
      </c>
      <c r="I637" s="4">
        <v>1</v>
      </c>
      <c r="J637" s="6" t="s">
        <v>493</v>
      </c>
      <c r="K637" s="4">
        <v>2</v>
      </c>
      <c r="L637" s="6" t="s">
        <v>500</v>
      </c>
      <c r="M637" s="6" t="s">
        <v>501</v>
      </c>
      <c r="N637" s="6" t="s">
        <v>496</v>
      </c>
      <c r="O637" s="4">
        <v>3</v>
      </c>
      <c r="P637" s="6" t="s">
        <v>497</v>
      </c>
      <c r="Q637" s="4">
        <v>8</v>
      </c>
      <c r="R637" s="6" t="s">
        <v>502</v>
      </c>
      <c r="S637" s="4" t="b">
        <v>0</v>
      </c>
      <c r="T637" s="60">
        <v>1</v>
      </c>
      <c r="U637" s="60">
        <v>1</v>
      </c>
      <c r="V637" s="38">
        <v>1</v>
      </c>
      <c r="W637" s="35">
        <v>752.16</v>
      </c>
      <c r="X637" s="42">
        <f>VLOOKUP(VW_PREMIO_IV[[#This Row],[TIPO]],$AL$5:$AM$16,2,0)</f>
        <v>14</v>
      </c>
      <c r="Y637" s="35" t="str">
        <f>IF(VW_PREMIO_IV[[#This Row],[EQUIPE]]="Gerentes",VLOOKUP(VW_PREMIO_IV[[#This Row],[COBERTURA]],VALORES_IV_GER[],VW_PREMIO_IV[[#This Row],[Col Valor]],1),"")</f>
        <v/>
      </c>
      <c r="Z637" s="35">
        <f>IF(VW_PREMIO_IV[[#This Row],[EQUIPE]]="Especialidade (ESP)",VLOOKUP(VW_PREMIO_IV[[#This Row],[COBERTURA]],VALORES_IV_ESP[],VW_PREMIO_IV[[#This Row],[Col Valor]],1),"")</f>
        <v>752.16470000000004</v>
      </c>
      <c r="AA637" s="35" t="str">
        <f>IF(VW_PREMIO_IV[[#This Row],[EQUIPE]]="Hospitalar (HSP)",VLOOKUP(VW_PREMIO_IV[[#This Row],[COBERTURA]],VALORES_IV_HSP[],VW_PREMIO_IV[[#This Row],[Col Valor]],1),"")</f>
        <v/>
      </c>
      <c r="AB637" s="35" t="str">
        <f>IF(VW_PREMIO_IV[[#This Row],[EQUIPE]]="Misto (EMH)",VLOOKUP(VW_PREMIO_IV[[#This Row],[COBERTURA]],VALORES_IV_EMH[],VW_PREMIO_IV[[#This Row],[Col Valor]],1),"")</f>
        <v/>
      </c>
      <c r="AC637" s="35">
        <f>VW_PREMIO_IV[[#This Row],[PREMIO]]-SUM(VW_PREMIO_IV[[#This Row],[Check Gerente]:[Check EMH]])</f>
        <v>-4.7000000000707587E-3</v>
      </c>
    </row>
    <row r="638" spans="1:29" hidden="1" x14ac:dyDescent="0.25">
      <c r="A638" s="6" t="s">
        <v>401</v>
      </c>
      <c r="B638" s="6" t="s">
        <v>336</v>
      </c>
      <c r="C638" s="6" t="s">
        <v>31</v>
      </c>
      <c r="D638" s="6" t="s">
        <v>237</v>
      </c>
      <c r="E638" s="4">
        <v>10</v>
      </c>
      <c r="F638" s="6" t="s">
        <v>227</v>
      </c>
      <c r="G638" s="6" t="s">
        <v>503</v>
      </c>
      <c r="H638" s="4">
        <v>2021</v>
      </c>
      <c r="I638" s="4">
        <v>1</v>
      </c>
      <c r="J638" s="6" t="s">
        <v>493</v>
      </c>
      <c r="K638" s="4">
        <v>3</v>
      </c>
      <c r="L638" s="6" t="s">
        <v>504</v>
      </c>
      <c r="M638" s="6" t="s">
        <v>505</v>
      </c>
      <c r="N638" s="6" t="s">
        <v>496</v>
      </c>
      <c r="O638" s="4">
        <v>3</v>
      </c>
      <c r="P638" s="6" t="s">
        <v>497</v>
      </c>
      <c r="Q638" s="4">
        <v>9</v>
      </c>
      <c r="R638" s="6" t="s">
        <v>506</v>
      </c>
      <c r="S638" s="4" t="b">
        <v>0</v>
      </c>
      <c r="T638" s="60">
        <v>1</v>
      </c>
      <c r="U638" s="60">
        <v>1</v>
      </c>
      <c r="V638" s="38">
        <v>1</v>
      </c>
      <c r="W638" s="35">
        <v>752.16</v>
      </c>
      <c r="X638" s="42">
        <f>VLOOKUP(VW_PREMIO_IV[[#This Row],[TIPO]],$AL$5:$AM$16,2,0)</f>
        <v>14</v>
      </c>
      <c r="Y638" s="35" t="str">
        <f>IF(VW_PREMIO_IV[[#This Row],[EQUIPE]]="Gerentes",VLOOKUP(VW_PREMIO_IV[[#This Row],[COBERTURA]],VALORES_IV_GER[],VW_PREMIO_IV[[#This Row],[Col Valor]],1),"")</f>
        <v/>
      </c>
      <c r="Z638" s="35">
        <f>IF(VW_PREMIO_IV[[#This Row],[EQUIPE]]="Especialidade (ESP)",VLOOKUP(VW_PREMIO_IV[[#This Row],[COBERTURA]],VALORES_IV_ESP[],VW_PREMIO_IV[[#This Row],[Col Valor]],1),"")</f>
        <v>752.16470000000004</v>
      </c>
      <c r="AA638" s="35" t="str">
        <f>IF(VW_PREMIO_IV[[#This Row],[EQUIPE]]="Hospitalar (HSP)",VLOOKUP(VW_PREMIO_IV[[#This Row],[COBERTURA]],VALORES_IV_HSP[],VW_PREMIO_IV[[#This Row],[Col Valor]],1),"")</f>
        <v/>
      </c>
      <c r="AB638" s="35" t="str">
        <f>IF(VW_PREMIO_IV[[#This Row],[EQUIPE]]="Misto (EMH)",VLOOKUP(VW_PREMIO_IV[[#This Row],[COBERTURA]],VALORES_IV_EMH[],VW_PREMIO_IV[[#This Row],[Col Valor]],1),"")</f>
        <v/>
      </c>
      <c r="AC638" s="35">
        <f>VW_PREMIO_IV[[#This Row],[PREMIO]]-SUM(VW_PREMIO_IV[[#This Row],[Check Gerente]:[Check EMH]])</f>
        <v>-4.7000000000707587E-3</v>
      </c>
    </row>
    <row r="639" spans="1:29" hidden="1" x14ac:dyDescent="0.25">
      <c r="A639" s="6" t="s">
        <v>401</v>
      </c>
      <c r="B639" s="6" t="s">
        <v>336</v>
      </c>
      <c r="C639" s="6" t="s">
        <v>16</v>
      </c>
      <c r="D639" s="6" t="s">
        <v>238</v>
      </c>
      <c r="E639" s="4">
        <v>20</v>
      </c>
      <c r="F639" s="6" t="s">
        <v>222</v>
      </c>
      <c r="G639" s="6" t="s">
        <v>492</v>
      </c>
      <c r="H639" s="4">
        <v>2021</v>
      </c>
      <c r="I639" s="4">
        <v>1</v>
      </c>
      <c r="J639" s="6" t="s">
        <v>493</v>
      </c>
      <c r="K639" s="4">
        <v>1</v>
      </c>
      <c r="L639" s="6" t="s">
        <v>494</v>
      </c>
      <c r="M639" s="6" t="s">
        <v>495</v>
      </c>
      <c r="N639" s="6" t="s">
        <v>496</v>
      </c>
      <c r="O639" s="4">
        <v>3</v>
      </c>
      <c r="P639" s="6" t="s">
        <v>497</v>
      </c>
      <c r="Q639" s="4">
        <v>7</v>
      </c>
      <c r="R639" s="6" t="s">
        <v>498</v>
      </c>
      <c r="S639" s="4" t="b">
        <v>0</v>
      </c>
      <c r="T639" s="60">
        <v>1</v>
      </c>
      <c r="U639" s="60">
        <v>1</v>
      </c>
      <c r="V639" s="38">
        <v>1</v>
      </c>
      <c r="W639" s="35">
        <v>752.16</v>
      </c>
      <c r="X639" s="42">
        <f>VLOOKUP(VW_PREMIO_IV[[#This Row],[TIPO]],$AL$5:$AM$16,2,0)</f>
        <v>14</v>
      </c>
      <c r="Y639" s="35" t="str">
        <f>IF(VW_PREMIO_IV[[#This Row],[EQUIPE]]="Gerentes",VLOOKUP(VW_PREMIO_IV[[#This Row],[COBERTURA]],VALORES_IV_GER[],VW_PREMIO_IV[[#This Row],[Col Valor]],1),"")</f>
        <v/>
      </c>
      <c r="Z639" s="35" t="str">
        <f>IF(VW_PREMIO_IV[[#This Row],[EQUIPE]]="Especialidade (ESP)",VLOOKUP(VW_PREMIO_IV[[#This Row],[COBERTURA]],VALORES_IV_ESP[],VW_PREMIO_IV[[#This Row],[Col Valor]],1),"")</f>
        <v/>
      </c>
      <c r="AA639" s="35">
        <f>IF(VW_PREMIO_IV[[#This Row],[EQUIPE]]="Hospitalar (HSP)",VLOOKUP(VW_PREMIO_IV[[#This Row],[COBERTURA]],VALORES_IV_HSP[],VW_PREMIO_IV[[#This Row],[Col Valor]],1),"")</f>
        <v>752.16470000000004</v>
      </c>
      <c r="AB639" s="35" t="str">
        <f>IF(VW_PREMIO_IV[[#This Row],[EQUIPE]]="Misto (EMH)",VLOOKUP(VW_PREMIO_IV[[#This Row],[COBERTURA]],VALORES_IV_EMH[],VW_PREMIO_IV[[#This Row],[Col Valor]],1),"")</f>
        <v/>
      </c>
      <c r="AC639" s="35">
        <f>VW_PREMIO_IV[[#This Row],[PREMIO]]-SUM(VW_PREMIO_IV[[#This Row],[Check Gerente]:[Check EMH]])</f>
        <v>-4.7000000000707587E-3</v>
      </c>
    </row>
    <row r="640" spans="1:29" hidden="1" x14ac:dyDescent="0.25">
      <c r="A640" s="6" t="s">
        <v>401</v>
      </c>
      <c r="B640" s="6" t="s">
        <v>336</v>
      </c>
      <c r="C640" s="6" t="s">
        <v>16</v>
      </c>
      <c r="D640" s="6" t="s">
        <v>238</v>
      </c>
      <c r="E640" s="4">
        <v>20</v>
      </c>
      <c r="F640" s="6" t="s">
        <v>222</v>
      </c>
      <c r="G640" s="6" t="s">
        <v>499</v>
      </c>
      <c r="H640" s="4">
        <v>2021</v>
      </c>
      <c r="I640" s="4">
        <v>1</v>
      </c>
      <c r="J640" s="6" t="s">
        <v>493</v>
      </c>
      <c r="K640" s="4">
        <v>2</v>
      </c>
      <c r="L640" s="6" t="s">
        <v>500</v>
      </c>
      <c r="M640" s="6" t="s">
        <v>501</v>
      </c>
      <c r="N640" s="6" t="s">
        <v>496</v>
      </c>
      <c r="O640" s="4">
        <v>3</v>
      </c>
      <c r="P640" s="6" t="s">
        <v>497</v>
      </c>
      <c r="Q640" s="4">
        <v>8</v>
      </c>
      <c r="R640" s="6" t="s">
        <v>502</v>
      </c>
      <c r="S640" s="4" t="b">
        <v>0</v>
      </c>
      <c r="T640" s="60">
        <v>1</v>
      </c>
      <c r="U640" s="60">
        <v>1</v>
      </c>
      <c r="V640" s="38">
        <v>1</v>
      </c>
      <c r="W640" s="35">
        <v>752.16</v>
      </c>
      <c r="X640" s="42">
        <f>VLOOKUP(VW_PREMIO_IV[[#This Row],[TIPO]],$AL$5:$AM$16,2,0)</f>
        <v>14</v>
      </c>
      <c r="Y640" s="35" t="str">
        <f>IF(VW_PREMIO_IV[[#This Row],[EQUIPE]]="Gerentes",VLOOKUP(VW_PREMIO_IV[[#This Row],[COBERTURA]],VALORES_IV_GER[],VW_PREMIO_IV[[#This Row],[Col Valor]],1),"")</f>
        <v/>
      </c>
      <c r="Z640" s="35" t="str">
        <f>IF(VW_PREMIO_IV[[#This Row],[EQUIPE]]="Especialidade (ESP)",VLOOKUP(VW_PREMIO_IV[[#This Row],[COBERTURA]],VALORES_IV_ESP[],VW_PREMIO_IV[[#This Row],[Col Valor]],1),"")</f>
        <v/>
      </c>
      <c r="AA640" s="35">
        <f>IF(VW_PREMIO_IV[[#This Row],[EQUIPE]]="Hospitalar (HSP)",VLOOKUP(VW_PREMIO_IV[[#This Row],[COBERTURA]],VALORES_IV_HSP[],VW_PREMIO_IV[[#This Row],[Col Valor]],1),"")</f>
        <v>752.16470000000004</v>
      </c>
      <c r="AB640" s="35" t="str">
        <f>IF(VW_PREMIO_IV[[#This Row],[EQUIPE]]="Misto (EMH)",VLOOKUP(VW_PREMIO_IV[[#This Row],[COBERTURA]],VALORES_IV_EMH[],VW_PREMIO_IV[[#This Row],[Col Valor]],1),"")</f>
        <v/>
      </c>
      <c r="AC640" s="35">
        <f>VW_PREMIO_IV[[#This Row],[PREMIO]]-SUM(VW_PREMIO_IV[[#This Row],[Check Gerente]:[Check EMH]])</f>
        <v>-4.7000000000707587E-3</v>
      </c>
    </row>
    <row r="641" spans="1:29" hidden="1" x14ac:dyDescent="0.25">
      <c r="A641" s="6" t="s">
        <v>401</v>
      </c>
      <c r="B641" s="6" t="s">
        <v>336</v>
      </c>
      <c r="C641" s="6" t="s">
        <v>16</v>
      </c>
      <c r="D641" s="6" t="s">
        <v>238</v>
      </c>
      <c r="E641" s="4">
        <v>20</v>
      </c>
      <c r="F641" s="6" t="s">
        <v>222</v>
      </c>
      <c r="G641" s="6" t="s">
        <v>503</v>
      </c>
      <c r="H641" s="4">
        <v>2021</v>
      </c>
      <c r="I641" s="4">
        <v>1</v>
      </c>
      <c r="J641" s="6" t="s">
        <v>493</v>
      </c>
      <c r="K641" s="4">
        <v>3</v>
      </c>
      <c r="L641" s="6" t="s">
        <v>504</v>
      </c>
      <c r="M641" s="6" t="s">
        <v>505</v>
      </c>
      <c r="N641" s="6" t="s">
        <v>496</v>
      </c>
      <c r="O641" s="4">
        <v>3</v>
      </c>
      <c r="P641" s="6" t="s">
        <v>497</v>
      </c>
      <c r="Q641" s="4">
        <v>9</v>
      </c>
      <c r="R641" s="6" t="s">
        <v>506</v>
      </c>
      <c r="S641" s="4" t="b">
        <v>0</v>
      </c>
      <c r="T641" s="60">
        <v>1</v>
      </c>
      <c r="U641" s="60">
        <v>1</v>
      </c>
      <c r="V641" s="38">
        <v>1</v>
      </c>
      <c r="W641" s="35">
        <v>752.16</v>
      </c>
      <c r="X641" s="42">
        <f>VLOOKUP(VW_PREMIO_IV[[#This Row],[TIPO]],$AL$5:$AM$16,2,0)</f>
        <v>14</v>
      </c>
      <c r="Y641" s="35" t="str">
        <f>IF(VW_PREMIO_IV[[#This Row],[EQUIPE]]="Gerentes",VLOOKUP(VW_PREMIO_IV[[#This Row],[COBERTURA]],VALORES_IV_GER[],VW_PREMIO_IV[[#This Row],[Col Valor]],1),"")</f>
        <v/>
      </c>
      <c r="Z641" s="35" t="str">
        <f>IF(VW_PREMIO_IV[[#This Row],[EQUIPE]]="Especialidade (ESP)",VLOOKUP(VW_PREMIO_IV[[#This Row],[COBERTURA]],VALORES_IV_ESP[],VW_PREMIO_IV[[#This Row],[Col Valor]],1),"")</f>
        <v/>
      </c>
      <c r="AA641" s="35">
        <f>IF(VW_PREMIO_IV[[#This Row],[EQUIPE]]="Hospitalar (HSP)",VLOOKUP(VW_PREMIO_IV[[#This Row],[COBERTURA]],VALORES_IV_HSP[],VW_PREMIO_IV[[#This Row],[Col Valor]],1),"")</f>
        <v>752.16470000000004</v>
      </c>
      <c r="AB641" s="35" t="str">
        <f>IF(VW_PREMIO_IV[[#This Row],[EQUIPE]]="Misto (EMH)",VLOOKUP(VW_PREMIO_IV[[#This Row],[COBERTURA]],VALORES_IV_EMH[],VW_PREMIO_IV[[#This Row],[Col Valor]],1),"")</f>
        <v/>
      </c>
      <c r="AC641" s="35">
        <f>VW_PREMIO_IV[[#This Row],[PREMIO]]-SUM(VW_PREMIO_IV[[#This Row],[Check Gerente]:[Check EMH]])</f>
        <v>-4.7000000000707587E-3</v>
      </c>
    </row>
    <row r="642" spans="1:29" hidden="1" x14ac:dyDescent="0.25">
      <c r="A642" s="6" t="s">
        <v>401</v>
      </c>
      <c r="B642" s="6" t="s">
        <v>336</v>
      </c>
      <c r="C642" s="6" t="s">
        <v>18</v>
      </c>
      <c r="D642" s="6" t="s">
        <v>240</v>
      </c>
      <c r="E642" s="4">
        <v>20</v>
      </c>
      <c r="F642" s="6" t="s">
        <v>222</v>
      </c>
      <c r="G642" s="6" t="s">
        <v>492</v>
      </c>
      <c r="H642" s="4">
        <v>2021</v>
      </c>
      <c r="I642" s="4">
        <v>1</v>
      </c>
      <c r="J642" s="6" t="s">
        <v>493</v>
      </c>
      <c r="K642" s="4">
        <v>1</v>
      </c>
      <c r="L642" s="6" t="s">
        <v>494</v>
      </c>
      <c r="M642" s="6" t="s">
        <v>495</v>
      </c>
      <c r="N642" s="6" t="s">
        <v>496</v>
      </c>
      <c r="O642" s="4">
        <v>3</v>
      </c>
      <c r="P642" s="6" t="s">
        <v>497</v>
      </c>
      <c r="Q642" s="4">
        <v>7</v>
      </c>
      <c r="R642" s="6" t="s">
        <v>498</v>
      </c>
      <c r="S642" s="4" t="b">
        <v>0</v>
      </c>
      <c r="T642" s="60">
        <v>1</v>
      </c>
      <c r="U642" s="60">
        <v>1</v>
      </c>
      <c r="V642" s="38">
        <v>1</v>
      </c>
      <c r="W642" s="35">
        <v>752.16</v>
      </c>
      <c r="X642" s="42">
        <f>VLOOKUP(VW_PREMIO_IV[[#This Row],[TIPO]],$AL$5:$AM$16,2,0)</f>
        <v>14</v>
      </c>
      <c r="Y642" s="35" t="str">
        <f>IF(VW_PREMIO_IV[[#This Row],[EQUIPE]]="Gerentes",VLOOKUP(VW_PREMIO_IV[[#This Row],[COBERTURA]],VALORES_IV_GER[],VW_PREMIO_IV[[#This Row],[Col Valor]],1),"")</f>
        <v/>
      </c>
      <c r="Z642" s="35" t="str">
        <f>IF(VW_PREMIO_IV[[#This Row],[EQUIPE]]="Especialidade (ESP)",VLOOKUP(VW_PREMIO_IV[[#This Row],[COBERTURA]],VALORES_IV_ESP[],VW_PREMIO_IV[[#This Row],[Col Valor]],1),"")</f>
        <v/>
      </c>
      <c r="AA642" s="35">
        <f>IF(VW_PREMIO_IV[[#This Row],[EQUIPE]]="Hospitalar (HSP)",VLOOKUP(VW_PREMIO_IV[[#This Row],[COBERTURA]],VALORES_IV_HSP[],VW_PREMIO_IV[[#This Row],[Col Valor]],1),"")</f>
        <v>752.16470000000004</v>
      </c>
      <c r="AB642" s="35" t="str">
        <f>IF(VW_PREMIO_IV[[#This Row],[EQUIPE]]="Misto (EMH)",VLOOKUP(VW_PREMIO_IV[[#This Row],[COBERTURA]],VALORES_IV_EMH[],VW_PREMIO_IV[[#This Row],[Col Valor]],1),"")</f>
        <v/>
      </c>
      <c r="AC642" s="35">
        <f>VW_PREMIO_IV[[#This Row],[PREMIO]]-SUM(VW_PREMIO_IV[[#This Row],[Check Gerente]:[Check EMH]])</f>
        <v>-4.7000000000707587E-3</v>
      </c>
    </row>
    <row r="643" spans="1:29" hidden="1" x14ac:dyDescent="0.25">
      <c r="A643" s="6" t="s">
        <v>401</v>
      </c>
      <c r="B643" s="6" t="s">
        <v>336</v>
      </c>
      <c r="C643" s="6" t="s">
        <v>18</v>
      </c>
      <c r="D643" s="6" t="s">
        <v>240</v>
      </c>
      <c r="E643" s="4">
        <v>20</v>
      </c>
      <c r="F643" s="6" t="s">
        <v>222</v>
      </c>
      <c r="G643" s="6" t="s">
        <v>499</v>
      </c>
      <c r="H643" s="4">
        <v>2021</v>
      </c>
      <c r="I643" s="4">
        <v>1</v>
      </c>
      <c r="J643" s="6" t="s">
        <v>493</v>
      </c>
      <c r="K643" s="4">
        <v>2</v>
      </c>
      <c r="L643" s="6" t="s">
        <v>500</v>
      </c>
      <c r="M643" s="6" t="s">
        <v>501</v>
      </c>
      <c r="N643" s="6" t="s">
        <v>496</v>
      </c>
      <c r="O643" s="4">
        <v>3</v>
      </c>
      <c r="P643" s="6" t="s">
        <v>497</v>
      </c>
      <c r="Q643" s="4">
        <v>8</v>
      </c>
      <c r="R643" s="6" t="s">
        <v>502</v>
      </c>
      <c r="S643" s="4" t="b">
        <v>0</v>
      </c>
      <c r="T643" s="60">
        <v>1</v>
      </c>
      <c r="U643" s="60">
        <v>1</v>
      </c>
      <c r="V643" s="38">
        <v>1</v>
      </c>
      <c r="W643" s="35">
        <v>752.16</v>
      </c>
      <c r="X643" s="42">
        <f>VLOOKUP(VW_PREMIO_IV[[#This Row],[TIPO]],$AL$5:$AM$16,2,0)</f>
        <v>14</v>
      </c>
      <c r="Y643" s="35" t="str">
        <f>IF(VW_PREMIO_IV[[#This Row],[EQUIPE]]="Gerentes",VLOOKUP(VW_PREMIO_IV[[#This Row],[COBERTURA]],VALORES_IV_GER[],VW_PREMIO_IV[[#This Row],[Col Valor]],1),"")</f>
        <v/>
      </c>
      <c r="Z643" s="35" t="str">
        <f>IF(VW_PREMIO_IV[[#This Row],[EQUIPE]]="Especialidade (ESP)",VLOOKUP(VW_PREMIO_IV[[#This Row],[COBERTURA]],VALORES_IV_ESP[],VW_PREMIO_IV[[#This Row],[Col Valor]],1),"")</f>
        <v/>
      </c>
      <c r="AA643" s="35">
        <f>IF(VW_PREMIO_IV[[#This Row],[EQUIPE]]="Hospitalar (HSP)",VLOOKUP(VW_PREMIO_IV[[#This Row],[COBERTURA]],VALORES_IV_HSP[],VW_PREMIO_IV[[#This Row],[Col Valor]],1),"")</f>
        <v>752.16470000000004</v>
      </c>
      <c r="AB643" s="35" t="str">
        <f>IF(VW_PREMIO_IV[[#This Row],[EQUIPE]]="Misto (EMH)",VLOOKUP(VW_PREMIO_IV[[#This Row],[COBERTURA]],VALORES_IV_EMH[],VW_PREMIO_IV[[#This Row],[Col Valor]],1),"")</f>
        <v/>
      </c>
      <c r="AC643" s="35">
        <f>VW_PREMIO_IV[[#This Row],[PREMIO]]-SUM(VW_PREMIO_IV[[#This Row],[Check Gerente]:[Check EMH]])</f>
        <v>-4.7000000000707587E-3</v>
      </c>
    </row>
    <row r="644" spans="1:29" hidden="1" x14ac:dyDescent="0.25">
      <c r="A644" s="6" t="s">
        <v>401</v>
      </c>
      <c r="B644" s="6" t="s">
        <v>336</v>
      </c>
      <c r="C644" s="6" t="s">
        <v>18</v>
      </c>
      <c r="D644" s="6" t="s">
        <v>240</v>
      </c>
      <c r="E644" s="4">
        <v>20</v>
      </c>
      <c r="F644" s="6" t="s">
        <v>222</v>
      </c>
      <c r="G644" s="6" t="s">
        <v>503</v>
      </c>
      <c r="H644" s="4">
        <v>2021</v>
      </c>
      <c r="I644" s="4">
        <v>1</v>
      </c>
      <c r="J644" s="6" t="s">
        <v>493</v>
      </c>
      <c r="K644" s="4">
        <v>3</v>
      </c>
      <c r="L644" s="6" t="s">
        <v>504</v>
      </c>
      <c r="M644" s="6" t="s">
        <v>505</v>
      </c>
      <c r="N644" s="6" t="s">
        <v>496</v>
      </c>
      <c r="O644" s="4">
        <v>3</v>
      </c>
      <c r="P644" s="6" t="s">
        <v>497</v>
      </c>
      <c r="Q644" s="4">
        <v>9</v>
      </c>
      <c r="R644" s="6" t="s">
        <v>506</v>
      </c>
      <c r="S644" s="4" t="b">
        <v>0</v>
      </c>
      <c r="T644" s="60">
        <v>1</v>
      </c>
      <c r="U644" s="60">
        <v>1</v>
      </c>
      <c r="V644" s="38">
        <v>1</v>
      </c>
      <c r="W644" s="35">
        <v>752.16</v>
      </c>
      <c r="X644" s="42">
        <f>VLOOKUP(VW_PREMIO_IV[[#This Row],[TIPO]],$AL$5:$AM$16,2,0)</f>
        <v>14</v>
      </c>
      <c r="Y644" s="35" t="str">
        <f>IF(VW_PREMIO_IV[[#This Row],[EQUIPE]]="Gerentes",VLOOKUP(VW_PREMIO_IV[[#This Row],[COBERTURA]],VALORES_IV_GER[],VW_PREMIO_IV[[#This Row],[Col Valor]],1),"")</f>
        <v/>
      </c>
      <c r="Z644" s="35" t="str">
        <f>IF(VW_PREMIO_IV[[#This Row],[EQUIPE]]="Especialidade (ESP)",VLOOKUP(VW_PREMIO_IV[[#This Row],[COBERTURA]],VALORES_IV_ESP[],VW_PREMIO_IV[[#This Row],[Col Valor]],1),"")</f>
        <v/>
      </c>
      <c r="AA644" s="35">
        <f>IF(VW_PREMIO_IV[[#This Row],[EQUIPE]]="Hospitalar (HSP)",VLOOKUP(VW_PREMIO_IV[[#This Row],[COBERTURA]],VALORES_IV_HSP[],VW_PREMIO_IV[[#This Row],[Col Valor]],1),"")</f>
        <v>752.16470000000004</v>
      </c>
      <c r="AB644" s="35" t="str">
        <f>IF(VW_PREMIO_IV[[#This Row],[EQUIPE]]="Misto (EMH)",VLOOKUP(VW_PREMIO_IV[[#This Row],[COBERTURA]],VALORES_IV_EMH[],VW_PREMIO_IV[[#This Row],[Col Valor]],1),"")</f>
        <v/>
      </c>
      <c r="AC644" s="35">
        <f>VW_PREMIO_IV[[#This Row],[PREMIO]]-SUM(VW_PREMIO_IV[[#This Row],[Check Gerente]:[Check EMH]])</f>
        <v>-4.7000000000707587E-3</v>
      </c>
    </row>
    <row r="645" spans="1:29" hidden="1" x14ac:dyDescent="0.25">
      <c r="A645" s="6" t="s">
        <v>401</v>
      </c>
      <c r="B645" s="6" t="s">
        <v>336</v>
      </c>
      <c r="C645" s="6" t="s">
        <v>19</v>
      </c>
      <c r="D645" s="6" t="s">
        <v>241</v>
      </c>
      <c r="E645" s="4">
        <v>20</v>
      </c>
      <c r="F645" s="6" t="s">
        <v>222</v>
      </c>
      <c r="G645" s="6" t="s">
        <v>492</v>
      </c>
      <c r="H645" s="4">
        <v>2021</v>
      </c>
      <c r="I645" s="4">
        <v>1</v>
      </c>
      <c r="J645" s="6" t="s">
        <v>493</v>
      </c>
      <c r="K645" s="4">
        <v>1</v>
      </c>
      <c r="L645" s="6" t="s">
        <v>494</v>
      </c>
      <c r="M645" s="6" t="s">
        <v>495</v>
      </c>
      <c r="N645" s="6" t="s">
        <v>496</v>
      </c>
      <c r="O645" s="4">
        <v>3</v>
      </c>
      <c r="P645" s="6" t="s">
        <v>497</v>
      </c>
      <c r="Q645" s="4">
        <v>7</v>
      </c>
      <c r="R645" s="6" t="s">
        <v>498</v>
      </c>
      <c r="S645" s="4" t="b">
        <v>0</v>
      </c>
      <c r="T645" s="60">
        <v>1</v>
      </c>
      <c r="U645" s="60">
        <v>1</v>
      </c>
      <c r="V645" s="38">
        <v>1</v>
      </c>
      <c r="W645" s="35">
        <v>752.16</v>
      </c>
      <c r="X645" s="42">
        <f>VLOOKUP(VW_PREMIO_IV[[#This Row],[TIPO]],$AL$5:$AM$16,2,0)</f>
        <v>14</v>
      </c>
      <c r="Y645" s="35" t="str">
        <f>IF(VW_PREMIO_IV[[#This Row],[EQUIPE]]="Gerentes",VLOOKUP(VW_PREMIO_IV[[#This Row],[COBERTURA]],VALORES_IV_GER[],VW_PREMIO_IV[[#This Row],[Col Valor]],1),"")</f>
        <v/>
      </c>
      <c r="Z645" s="35" t="str">
        <f>IF(VW_PREMIO_IV[[#This Row],[EQUIPE]]="Especialidade (ESP)",VLOOKUP(VW_PREMIO_IV[[#This Row],[COBERTURA]],VALORES_IV_ESP[],VW_PREMIO_IV[[#This Row],[Col Valor]],1),"")</f>
        <v/>
      </c>
      <c r="AA645" s="35">
        <f>IF(VW_PREMIO_IV[[#This Row],[EQUIPE]]="Hospitalar (HSP)",VLOOKUP(VW_PREMIO_IV[[#This Row],[COBERTURA]],VALORES_IV_HSP[],VW_PREMIO_IV[[#This Row],[Col Valor]],1),"")</f>
        <v>752.16470000000004</v>
      </c>
      <c r="AB645" s="35" t="str">
        <f>IF(VW_PREMIO_IV[[#This Row],[EQUIPE]]="Misto (EMH)",VLOOKUP(VW_PREMIO_IV[[#This Row],[COBERTURA]],VALORES_IV_EMH[],VW_PREMIO_IV[[#This Row],[Col Valor]],1),"")</f>
        <v/>
      </c>
      <c r="AC645" s="35">
        <f>VW_PREMIO_IV[[#This Row],[PREMIO]]-SUM(VW_PREMIO_IV[[#This Row],[Check Gerente]:[Check EMH]])</f>
        <v>-4.7000000000707587E-3</v>
      </c>
    </row>
    <row r="646" spans="1:29" hidden="1" x14ac:dyDescent="0.25">
      <c r="A646" s="6" t="s">
        <v>401</v>
      </c>
      <c r="B646" s="6" t="s">
        <v>336</v>
      </c>
      <c r="C646" s="6" t="s">
        <v>19</v>
      </c>
      <c r="D646" s="6" t="s">
        <v>241</v>
      </c>
      <c r="E646" s="4">
        <v>20</v>
      </c>
      <c r="F646" s="6" t="s">
        <v>222</v>
      </c>
      <c r="G646" s="6" t="s">
        <v>499</v>
      </c>
      <c r="H646" s="4">
        <v>2021</v>
      </c>
      <c r="I646" s="4">
        <v>1</v>
      </c>
      <c r="J646" s="6" t="s">
        <v>493</v>
      </c>
      <c r="K646" s="4">
        <v>2</v>
      </c>
      <c r="L646" s="6" t="s">
        <v>500</v>
      </c>
      <c r="M646" s="6" t="s">
        <v>501</v>
      </c>
      <c r="N646" s="6" t="s">
        <v>496</v>
      </c>
      <c r="O646" s="4">
        <v>3</v>
      </c>
      <c r="P646" s="6" t="s">
        <v>497</v>
      </c>
      <c r="Q646" s="4">
        <v>8</v>
      </c>
      <c r="R646" s="6" t="s">
        <v>502</v>
      </c>
      <c r="S646" s="4" t="b">
        <v>0</v>
      </c>
      <c r="T646" s="60">
        <v>1</v>
      </c>
      <c r="U646" s="60">
        <v>1</v>
      </c>
      <c r="V646" s="38">
        <v>1</v>
      </c>
      <c r="W646" s="35">
        <v>752.16</v>
      </c>
      <c r="X646" s="42">
        <f>VLOOKUP(VW_PREMIO_IV[[#This Row],[TIPO]],$AL$5:$AM$16,2,0)</f>
        <v>14</v>
      </c>
      <c r="Y646" s="35" t="str">
        <f>IF(VW_PREMIO_IV[[#This Row],[EQUIPE]]="Gerentes",VLOOKUP(VW_PREMIO_IV[[#This Row],[COBERTURA]],VALORES_IV_GER[],VW_PREMIO_IV[[#This Row],[Col Valor]],1),"")</f>
        <v/>
      </c>
      <c r="Z646" s="35" t="str">
        <f>IF(VW_PREMIO_IV[[#This Row],[EQUIPE]]="Especialidade (ESP)",VLOOKUP(VW_PREMIO_IV[[#This Row],[COBERTURA]],VALORES_IV_ESP[],VW_PREMIO_IV[[#This Row],[Col Valor]],1),"")</f>
        <v/>
      </c>
      <c r="AA646" s="35">
        <f>IF(VW_PREMIO_IV[[#This Row],[EQUIPE]]="Hospitalar (HSP)",VLOOKUP(VW_PREMIO_IV[[#This Row],[COBERTURA]],VALORES_IV_HSP[],VW_PREMIO_IV[[#This Row],[Col Valor]],1),"")</f>
        <v>752.16470000000004</v>
      </c>
      <c r="AB646" s="35" t="str">
        <f>IF(VW_PREMIO_IV[[#This Row],[EQUIPE]]="Misto (EMH)",VLOOKUP(VW_PREMIO_IV[[#This Row],[COBERTURA]],VALORES_IV_EMH[],VW_PREMIO_IV[[#This Row],[Col Valor]],1),"")</f>
        <v/>
      </c>
      <c r="AC646" s="35">
        <f>VW_PREMIO_IV[[#This Row],[PREMIO]]-SUM(VW_PREMIO_IV[[#This Row],[Check Gerente]:[Check EMH]])</f>
        <v>-4.7000000000707587E-3</v>
      </c>
    </row>
    <row r="647" spans="1:29" hidden="1" x14ac:dyDescent="0.25">
      <c r="A647" s="6" t="s">
        <v>401</v>
      </c>
      <c r="B647" s="6" t="s">
        <v>336</v>
      </c>
      <c r="C647" s="6" t="s">
        <v>19</v>
      </c>
      <c r="D647" s="6" t="s">
        <v>241</v>
      </c>
      <c r="E647" s="4">
        <v>20</v>
      </c>
      <c r="F647" s="6" t="s">
        <v>222</v>
      </c>
      <c r="G647" s="6" t="s">
        <v>503</v>
      </c>
      <c r="H647" s="4">
        <v>2021</v>
      </c>
      <c r="I647" s="4">
        <v>1</v>
      </c>
      <c r="J647" s="6" t="s">
        <v>493</v>
      </c>
      <c r="K647" s="4">
        <v>3</v>
      </c>
      <c r="L647" s="6" t="s">
        <v>504</v>
      </c>
      <c r="M647" s="6" t="s">
        <v>505</v>
      </c>
      <c r="N647" s="6" t="s">
        <v>496</v>
      </c>
      <c r="O647" s="4">
        <v>3</v>
      </c>
      <c r="P647" s="6" t="s">
        <v>497</v>
      </c>
      <c r="Q647" s="4">
        <v>9</v>
      </c>
      <c r="R647" s="6" t="s">
        <v>506</v>
      </c>
      <c r="S647" s="4" t="b">
        <v>0</v>
      </c>
      <c r="T647" s="60">
        <v>1</v>
      </c>
      <c r="U647" s="60">
        <v>1</v>
      </c>
      <c r="V647" s="38">
        <v>1</v>
      </c>
      <c r="W647" s="35">
        <v>752.16</v>
      </c>
      <c r="X647" s="42">
        <f>VLOOKUP(VW_PREMIO_IV[[#This Row],[TIPO]],$AL$5:$AM$16,2,0)</f>
        <v>14</v>
      </c>
      <c r="Y647" s="35" t="str">
        <f>IF(VW_PREMIO_IV[[#This Row],[EQUIPE]]="Gerentes",VLOOKUP(VW_PREMIO_IV[[#This Row],[COBERTURA]],VALORES_IV_GER[],VW_PREMIO_IV[[#This Row],[Col Valor]],1),"")</f>
        <v/>
      </c>
      <c r="Z647" s="35" t="str">
        <f>IF(VW_PREMIO_IV[[#This Row],[EQUIPE]]="Especialidade (ESP)",VLOOKUP(VW_PREMIO_IV[[#This Row],[COBERTURA]],VALORES_IV_ESP[],VW_PREMIO_IV[[#This Row],[Col Valor]],1),"")</f>
        <v/>
      </c>
      <c r="AA647" s="35">
        <f>IF(VW_PREMIO_IV[[#This Row],[EQUIPE]]="Hospitalar (HSP)",VLOOKUP(VW_PREMIO_IV[[#This Row],[COBERTURA]],VALORES_IV_HSP[],VW_PREMIO_IV[[#This Row],[Col Valor]],1),"")</f>
        <v>752.16470000000004</v>
      </c>
      <c r="AB647" s="35" t="str">
        <f>IF(VW_PREMIO_IV[[#This Row],[EQUIPE]]="Misto (EMH)",VLOOKUP(VW_PREMIO_IV[[#This Row],[COBERTURA]],VALORES_IV_EMH[],VW_PREMIO_IV[[#This Row],[Col Valor]],1),"")</f>
        <v/>
      </c>
      <c r="AC647" s="35">
        <f>VW_PREMIO_IV[[#This Row],[PREMIO]]-SUM(VW_PREMIO_IV[[#This Row],[Check Gerente]:[Check EMH]])</f>
        <v>-4.7000000000707587E-3</v>
      </c>
    </row>
    <row r="648" spans="1:29" hidden="1" x14ac:dyDescent="0.25">
      <c r="A648" s="6" t="s">
        <v>401</v>
      </c>
      <c r="B648" s="6" t="s">
        <v>336</v>
      </c>
      <c r="C648" s="6" t="s">
        <v>20</v>
      </c>
      <c r="D648" s="6" t="s">
        <v>242</v>
      </c>
      <c r="E648" s="4">
        <v>20</v>
      </c>
      <c r="F648" s="6" t="s">
        <v>222</v>
      </c>
      <c r="G648" s="6" t="s">
        <v>492</v>
      </c>
      <c r="H648" s="4">
        <v>2021</v>
      </c>
      <c r="I648" s="4">
        <v>1</v>
      </c>
      <c r="J648" s="6" t="s">
        <v>493</v>
      </c>
      <c r="K648" s="4">
        <v>1</v>
      </c>
      <c r="L648" s="6" t="s">
        <v>494</v>
      </c>
      <c r="M648" s="6" t="s">
        <v>495</v>
      </c>
      <c r="N648" s="6" t="s">
        <v>496</v>
      </c>
      <c r="O648" s="4">
        <v>3</v>
      </c>
      <c r="P648" s="6" t="s">
        <v>497</v>
      </c>
      <c r="Q648" s="4">
        <v>7</v>
      </c>
      <c r="R648" s="6" t="s">
        <v>498</v>
      </c>
      <c r="S648" s="4" t="b">
        <v>0</v>
      </c>
      <c r="T648" s="60">
        <v>1</v>
      </c>
      <c r="U648" s="60">
        <v>1</v>
      </c>
      <c r="V648" s="38">
        <v>1</v>
      </c>
      <c r="W648" s="35">
        <v>752.16</v>
      </c>
      <c r="X648" s="42">
        <f>VLOOKUP(VW_PREMIO_IV[[#This Row],[TIPO]],$AL$5:$AM$16,2,0)</f>
        <v>14</v>
      </c>
      <c r="Y648" s="35" t="str">
        <f>IF(VW_PREMIO_IV[[#This Row],[EQUIPE]]="Gerentes",VLOOKUP(VW_PREMIO_IV[[#This Row],[COBERTURA]],VALORES_IV_GER[],VW_PREMIO_IV[[#This Row],[Col Valor]],1),"")</f>
        <v/>
      </c>
      <c r="Z648" s="35" t="str">
        <f>IF(VW_PREMIO_IV[[#This Row],[EQUIPE]]="Especialidade (ESP)",VLOOKUP(VW_PREMIO_IV[[#This Row],[COBERTURA]],VALORES_IV_ESP[],VW_PREMIO_IV[[#This Row],[Col Valor]],1),"")</f>
        <v/>
      </c>
      <c r="AA648" s="35">
        <f>IF(VW_PREMIO_IV[[#This Row],[EQUIPE]]="Hospitalar (HSP)",VLOOKUP(VW_PREMIO_IV[[#This Row],[COBERTURA]],VALORES_IV_HSP[],VW_PREMIO_IV[[#This Row],[Col Valor]],1),"")</f>
        <v>752.16470000000004</v>
      </c>
      <c r="AB648" s="35" t="str">
        <f>IF(VW_PREMIO_IV[[#This Row],[EQUIPE]]="Misto (EMH)",VLOOKUP(VW_PREMIO_IV[[#This Row],[COBERTURA]],VALORES_IV_EMH[],VW_PREMIO_IV[[#This Row],[Col Valor]],1),"")</f>
        <v/>
      </c>
      <c r="AC648" s="35">
        <f>VW_PREMIO_IV[[#This Row],[PREMIO]]-SUM(VW_PREMIO_IV[[#This Row],[Check Gerente]:[Check EMH]])</f>
        <v>-4.7000000000707587E-3</v>
      </c>
    </row>
    <row r="649" spans="1:29" hidden="1" x14ac:dyDescent="0.25">
      <c r="A649" s="6" t="s">
        <v>401</v>
      </c>
      <c r="B649" s="6" t="s">
        <v>336</v>
      </c>
      <c r="C649" s="6" t="s">
        <v>20</v>
      </c>
      <c r="D649" s="6" t="s">
        <v>242</v>
      </c>
      <c r="E649" s="4">
        <v>20</v>
      </c>
      <c r="F649" s="6" t="s">
        <v>222</v>
      </c>
      <c r="G649" s="6" t="s">
        <v>499</v>
      </c>
      <c r="H649" s="4">
        <v>2021</v>
      </c>
      <c r="I649" s="4">
        <v>1</v>
      </c>
      <c r="J649" s="6" t="s">
        <v>493</v>
      </c>
      <c r="K649" s="4">
        <v>2</v>
      </c>
      <c r="L649" s="6" t="s">
        <v>500</v>
      </c>
      <c r="M649" s="6" t="s">
        <v>501</v>
      </c>
      <c r="N649" s="6" t="s">
        <v>496</v>
      </c>
      <c r="O649" s="4">
        <v>3</v>
      </c>
      <c r="P649" s="6" t="s">
        <v>497</v>
      </c>
      <c r="Q649" s="4">
        <v>8</v>
      </c>
      <c r="R649" s="6" t="s">
        <v>502</v>
      </c>
      <c r="S649" s="4" t="b">
        <v>0</v>
      </c>
      <c r="T649" s="60">
        <v>1</v>
      </c>
      <c r="U649" s="60">
        <v>1</v>
      </c>
      <c r="V649" s="38">
        <v>1</v>
      </c>
      <c r="W649" s="35">
        <v>752.16</v>
      </c>
      <c r="X649" s="42">
        <f>VLOOKUP(VW_PREMIO_IV[[#This Row],[TIPO]],$AL$5:$AM$16,2,0)</f>
        <v>14</v>
      </c>
      <c r="Y649" s="35" t="str">
        <f>IF(VW_PREMIO_IV[[#This Row],[EQUIPE]]="Gerentes",VLOOKUP(VW_PREMIO_IV[[#This Row],[COBERTURA]],VALORES_IV_GER[],VW_PREMIO_IV[[#This Row],[Col Valor]],1),"")</f>
        <v/>
      </c>
      <c r="Z649" s="35" t="str">
        <f>IF(VW_PREMIO_IV[[#This Row],[EQUIPE]]="Especialidade (ESP)",VLOOKUP(VW_PREMIO_IV[[#This Row],[COBERTURA]],VALORES_IV_ESP[],VW_PREMIO_IV[[#This Row],[Col Valor]],1),"")</f>
        <v/>
      </c>
      <c r="AA649" s="35">
        <f>IF(VW_PREMIO_IV[[#This Row],[EQUIPE]]="Hospitalar (HSP)",VLOOKUP(VW_PREMIO_IV[[#This Row],[COBERTURA]],VALORES_IV_HSP[],VW_PREMIO_IV[[#This Row],[Col Valor]],1),"")</f>
        <v>752.16470000000004</v>
      </c>
      <c r="AB649" s="35" t="str">
        <f>IF(VW_PREMIO_IV[[#This Row],[EQUIPE]]="Misto (EMH)",VLOOKUP(VW_PREMIO_IV[[#This Row],[COBERTURA]],VALORES_IV_EMH[],VW_PREMIO_IV[[#This Row],[Col Valor]],1),"")</f>
        <v/>
      </c>
      <c r="AC649" s="35">
        <f>VW_PREMIO_IV[[#This Row],[PREMIO]]-SUM(VW_PREMIO_IV[[#This Row],[Check Gerente]:[Check EMH]])</f>
        <v>-4.7000000000707587E-3</v>
      </c>
    </row>
    <row r="650" spans="1:29" hidden="1" x14ac:dyDescent="0.25">
      <c r="A650" s="6" t="s">
        <v>401</v>
      </c>
      <c r="B650" s="6" t="s">
        <v>336</v>
      </c>
      <c r="C650" s="6" t="s">
        <v>20</v>
      </c>
      <c r="D650" s="6" t="s">
        <v>242</v>
      </c>
      <c r="E650" s="4">
        <v>20</v>
      </c>
      <c r="F650" s="6" t="s">
        <v>222</v>
      </c>
      <c r="G650" s="6" t="s">
        <v>503</v>
      </c>
      <c r="H650" s="4">
        <v>2021</v>
      </c>
      <c r="I650" s="4">
        <v>1</v>
      </c>
      <c r="J650" s="6" t="s">
        <v>493</v>
      </c>
      <c r="K650" s="4">
        <v>3</v>
      </c>
      <c r="L650" s="6" t="s">
        <v>504</v>
      </c>
      <c r="M650" s="6" t="s">
        <v>505</v>
      </c>
      <c r="N650" s="6" t="s">
        <v>496</v>
      </c>
      <c r="O650" s="4">
        <v>3</v>
      </c>
      <c r="P650" s="6" t="s">
        <v>497</v>
      </c>
      <c r="Q650" s="4">
        <v>9</v>
      </c>
      <c r="R650" s="6" t="s">
        <v>506</v>
      </c>
      <c r="S650" s="4" t="b">
        <v>0</v>
      </c>
      <c r="T650" s="60">
        <v>1</v>
      </c>
      <c r="U650" s="60">
        <v>1</v>
      </c>
      <c r="V650" s="38">
        <v>1</v>
      </c>
      <c r="W650" s="35">
        <v>752.16</v>
      </c>
      <c r="X650" s="42">
        <f>VLOOKUP(VW_PREMIO_IV[[#This Row],[TIPO]],$AL$5:$AM$16,2,0)</f>
        <v>14</v>
      </c>
      <c r="Y650" s="35" t="str">
        <f>IF(VW_PREMIO_IV[[#This Row],[EQUIPE]]="Gerentes",VLOOKUP(VW_PREMIO_IV[[#This Row],[COBERTURA]],VALORES_IV_GER[],VW_PREMIO_IV[[#This Row],[Col Valor]],1),"")</f>
        <v/>
      </c>
      <c r="Z650" s="35" t="str">
        <f>IF(VW_PREMIO_IV[[#This Row],[EQUIPE]]="Especialidade (ESP)",VLOOKUP(VW_PREMIO_IV[[#This Row],[COBERTURA]],VALORES_IV_ESP[],VW_PREMIO_IV[[#This Row],[Col Valor]],1),"")</f>
        <v/>
      </c>
      <c r="AA650" s="35">
        <f>IF(VW_PREMIO_IV[[#This Row],[EQUIPE]]="Hospitalar (HSP)",VLOOKUP(VW_PREMIO_IV[[#This Row],[COBERTURA]],VALORES_IV_HSP[],VW_PREMIO_IV[[#This Row],[Col Valor]],1),"")</f>
        <v>752.16470000000004</v>
      </c>
      <c r="AB650" s="35" t="str">
        <f>IF(VW_PREMIO_IV[[#This Row],[EQUIPE]]="Misto (EMH)",VLOOKUP(VW_PREMIO_IV[[#This Row],[COBERTURA]],VALORES_IV_EMH[],VW_PREMIO_IV[[#This Row],[Col Valor]],1),"")</f>
        <v/>
      </c>
      <c r="AC650" s="35">
        <f>VW_PREMIO_IV[[#This Row],[PREMIO]]-SUM(VW_PREMIO_IV[[#This Row],[Check Gerente]:[Check EMH]])</f>
        <v>-4.7000000000707587E-3</v>
      </c>
    </row>
    <row r="651" spans="1:29" hidden="1" x14ac:dyDescent="0.25">
      <c r="A651" s="6" t="s">
        <v>401</v>
      </c>
      <c r="B651" s="6" t="s">
        <v>336</v>
      </c>
      <c r="C651" s="6" t="s">
        <v>21</v>
      </c>
      <c r="D651" s="6" t="s">
        <v>245</v>
      </c>
      <c r="E651" s="4">
        <v>20</v>
      </c>
      <c r="F651" s="6" t="s">
        <v>222</v>
      </c>
      <c r="G651" s="6" t="s">
        <v>492</v>
      </c>
      <c r="H651" s="4">
        <v>2021</v>
      </c>
      <c r="I651" s="4">
        <v>1</v>
      </c>
      <c r="J651" s="6" t="s">
        <v>493</v>
      </c>
      <c r="K651" s="4">
        <v>1</v>
      </c>
      <c r="L651" s="6" t="s">
        <v>494</v>
      </c>
      <c r="M651" s="6" t="s">
        <v>495</v>
      </c>
      <c r="N651" s="6" t="s">
        <v>496</v>
      </c>
      <c r="O651" s="4">
        <v>3</v>
      </c>
      <c r="P651" s="6" t="s">
        <v>497</v>
      </c>
      <c r="Q651" s="4">
        <v>7</v>
      </c>
      <c r="R651" s="6" t="s">
        <v>498</v>
      </c>
      <c r="S651" s="4" t="b">
        <v>0</v>
      </c>
      <c r="T651" s="60">
        <v>1</v>
      </c>
      <c r="U651" s="60">
        <v>1</v>
      </c>
      <c r="V651" s="38">
        <v>1</v>
      </c>
      <c r="W651" s="35">
        <v>752.16</v>
      </c>
      <c r="X651" s="42">
        <f>VLOOKUP(VW_PREMIO_IV[[#This Row],[TIPO]],$AL$5:$AM$16,2,0)</f>
        <v>14</v>
      </c>
      <c r="Y651" s="35" t="str">
        <f>IF(VW_PREMIO_IV[[#This Row],[EQUIPE]]="Gerentes",VLOOKUP(VW_PREMIO_IV[[#This Row],[COBERTURA]],VALORES_IV_GER[],VW_PREMIO_IV[[#This Row],[Col Valor]],1),"")</f>
        <v/>
      </c>
      <c r="Z651" s="35" t="str">
        <f>IF(VW_PREMIO_IV[[#This Row],[EQUIPE]]="Especialidade (ESP)",VLOOKUP(VW_PREMIO_IV[[#This Row],[COBERTURA]],VALORES_IV_ESP[],VW_PREMIO_IV[[#This Row],[Col Valor]],1),"")</f>
        <v/>
      </c>
      <c r="AA651" s="35">
        <f>IF(VW_PREMIO_IV[[#This Row],[EQUIPE]]="Hospitalar (HSP)",VLOOKUP(VW_PREMIO_IV[[#This Row],[COBERTURA]],VALORES_IV_HSP[],VW_PREMIO_IV[[#This Row],[Col Valor]],1),"")</f>
        <v>752.16470000000004</v>
      </c>
      <c r="AB651" s="35" t="str">
        <f>IF(VW_PREMIO_IV[[#This Row],[EQUIPE]]="Misto (EMH)",VLOOKUP(VW_PREMIO_IV[[#This Row],[COBERTURA]],VALORES_IV_EMH[],VW_PREMIO_IV[[#This Row],[Col Valor]],1),"")</f>
        <v/>
      </c>
      <c r="AC651" s="35">
        <f>VW_PREMIO_IV[[#This Row],[PREMIO]]-SUM(VW_PREMIO_IV[[#This Row],[Check Gerente]:[Check EMH]])</f>
        <v>-4.7000000000707587E-3</v>
      </c>
    </row>
    <row r="652" spans="1:29" hidden="1" x14ac:dyDescent="0.25">
      <c r="A652" s="6" t="s">
        <v>401</v>
      </c>
      <c r="B652" s="6" t="s">
        <v>336</v>
      </c>
      <c r="C652" s="6" t="s">
        <v>21</v>
      </c>
      <c r="D652" s="6" t="s">
        <v>245</v>
      </c>
      <c r="E652" s="4">
        <v>20</v>
      </c>
      <c r="F652" s="6" t="s">
        <v>222</v>
      </c>
      <c r="G652" s="6" t="s">
        <v>499</v>
      </c>
      <c r="H652" s="4">
        <v>2021</v>
      </c>
      <c r="I652" s="4">
        <v>1</v>
      </c>
      <c r="J652" s="6" t="s">
        <v>493</v>
      </c>
      <c r="K652" s="4">
        <v>2</v>
      </c>
      <c r="L652" s="6" t="s">
        <v>500</v>
      </c>
      <c r="M652" s="6" t="s">
        <v>501</v>
      </c>
      <c r="N652" s="6" t="s">
        <v>496</v>
      </c>
      <c r="O652" s="4">
        <v>3</v>
      </c>
      <c r="P652" s="6" t="s">
        <v>497</v>
      </c>
      <c r="Q652" s="4">
        <v>8</v>
      </c>
      <c r="R652" s="6" t="s">
        <v>502</v>
      </c>
      <c r="S652" s="4" t="b">
        <v>0</v>
      </c>
      <c r="T652" s="60">
        <v>1</v>
      </c>
      <c r="U652" s="60">
        <v>1</v>
      </c>
      <c r="V652" s="38">
        <v>1</v>
      </c>
      <c r="W652" s="35">
        <v>752.16</v>
      </c>
      <c r="X652" s="42">
        <f>VLOOKUP(VW_PREMIO_IV[[#This Row],[TIPO]],$AL$5:$AM$16,2,0)</f>
        <v>14</v>
      </c>
      <c r="Y652" s="35" t="str">
        <f>IF(VW_PREMIO_IV[[#This Row],[EQUIPE]]="Gerentes",VLOOKUP(VW_PREMIO_IV[[#This Row],[COBERTURA]],VALORES_IV_GER[],VW_PREMIO_IV[[#This Row],[Col Valor]],1),"")</f>
        <v/>
      </c>
      <c r="Z652" s="35" t="str">
        <f>IF(VW_PREMIO_IV[[#This Row],[EQUIPE]]="Especialidade (ESP)",VLOOKUP(VW_PREMIO_IV[[#This Row],[COBERTURA]],VALORES_IV_ESP[],VW_PREMIO_IV[[#This Row],[Col Valor]],1),"")</f>
        <v/>
      </c>
      <c r="AA652" s="35">
        <f>IF(VW_PREMIO_IV[[#This Row],[EQUIPE]]="Hospitalar (HSP)",VLOOKUP(VW_PREMIO_IV[[#This Row],[COBERTURA]],VALORES_IV_HSP[],VW_PREMIO_IV[[#This Row],[Col Valor]],1),"")</f>
        <v>752.16470000000004</v>
      </c>
      <c r="AB652" s="35" t="str">
        <f>IF(VW_PREMIO_IV[[#This Row],[EQUIPE]]="Misto (EMH)",VLOOKUP(VW_PREMIO_IV[[#This Row],[COBERTURA]],VALORES_IV_EMH[],VW_PREMIO_IV[[#This Row],[Col Valor]],1),"")</f>
        <v/>
      </c>
      <c r="AC652" s="35">
        <f>VW_PREMIO_IV[[#This Row],[PREMIO]]-SUM(VW_PREMIO_IV[[#This Row],[Check Gerente]:[Check EMH]])</f>
        <v>-4.7000000000707587E-3</v>
      </c>
    </row>
    <row r="653" spans="1:29" hidden="1" x14ac:dyDescent="0.25">
      <c r="A653" s="6" t="s">
        <v>401</v>
      </c>
      <c r="B653" s="6" t="s">
        <v>336</v>
      </c>
      <c r="C653" s="6" t="s">
        <v>21</v>
      </c>
      <c r="D653" s="6" t="s">
        <v>245</v>
      </c>
      <c r="E653" s="4">
        <v>20</v>
      </c>
      <c r="F653" s="6" t="s">
        <v>222</v>
      </c>
      <c r="G653" s="6" t="s">
        <v>503</v>
      </c>
      <c r="H653" s="4">
        <v>2021</v>
      </c>
      <c r="I653" s="4">
        <v>1</v>
      </c>
      <c r="J653" s="6" t="s">
        <v>493</v>
      </c>
      <c r="K653" s="4">
        <v>3</v>
      </c>
      <c r="L653" s="6" t="s">
        <v>504</v>
      </c>
      <c r="M653" s="6" t="s">
        <v>505</v>
      </c>
      <c r="N653" s="6" t="s">
        <v>496</v>
      </c>
      <c r="O653" s="4">
        <v>3</v>
      </c>
      <c r="P653" s="6" t="s">
        <v>497</v>
      </c>
      <c r="Q653" s="4">
        <v>9</v>
      </c>
      <c r="R653" s="6" t="s">
        <v>506</v>
      </c>
      <c r="S653" s="4" t="b">
        <v>0</v>
      </c>
      <c r="T653" s="60">
        <v>1</v>
      </c>
      <c r="U653" s="60">
        <v>1</v>
      </c>
      <c r="V653" s="38">
        <v>1</v>
      </c>
      <c r="W653" s="35">
        <v>752.16</v>
      </c>
      <c r="X653" s="42">
        <f>VLOOKUP(VW_PREMIO_IV[[#This Row],[TIPO]],$AL$5:$AM$16,2,0)</f>
        <v>14</v>
      </c>
      <c r="Y653" s="35" t="str">
        <f>IF(VW_PREMIO_IV[[#This Row],[EQUIPE]]="Gerentes",VLOOKUP(VW_PREMIO_IV[[#This Row],[COBERTURA]],VALORES_IV_GER[],VW_PREMIO_IV[[#This Row],[Col Valor]],1),"")</f>
        <v/>
      </c>
      <c r="Z653" s="35" t="str">
        <f>IF(VW_PREMIO_IV[[#This Row],[EQUIPE]]="Especialidade (ESP)",VLOOKUP(VW_PREMIO_IV[[#This Row],[COBERTURA]],VALORES_IV_ESP[],VW_PREMIO_IV[[#This Row],[Col Valor]],1),"")</f>
        <v/>
      </c>
      <c r="AA653" s="35">
        <f>IF(VW_PREMIO_IV[[#This Row],[EQUIPE]]="Hospitalar (HSP)",VLOOKUP(VW_PREMIO_IV[[#This Row],[COBERTURA]],VALORES_IV_HSP[],VW_PREMIO_IV[[#This Row],[Col Valor]],1),"")</f>
        <v>752.16470000000004</v>
      </c>
      <c r="AB653" s="35" t="str">
        <f>IF(VW_PREMIO_IV[[#This Row],[EQUIPE]]="Misto (EMH)",VLOOKUP(VW_PREMIO_IV[[#This Row],[COBERTURA]],VALORES_IV_EMH[],VW_PREMIO_IV[[#This Row],[Col Valor]],1),"")</f>
        <v/>
      </c>
      <c r="AC653" s="35">
        <f>VW_PREMIO_IV[[#This Row],[PREMIO]]-SUM(VW_PREMIO_IV[[#This Row],[Check Gerente]:[Check EMH]])</f>
        <v>-4.7000000000707587E-3</v>
      </c>
    </row>
    <row r="654" spans="1:29" hidden="1" x14ac:dyDescent="0.25">
      <c r="A654" s="6" t="s">
        <v>401</v>
      </c>
      <c r="B654" s="6" t="s">
        <v>336</v>
      </c>
      <c r="C654" s="6" t="s">
        <v>32</v>
      </c>
      <c r="D654" s="6" t="s">
        <v>246</v>
      </c>
      <c r="E654" s="4">
        <v>10</v>
      </c>
      <c r="F654" s="6" t="s">
        <v>227</v>
      </c>
      <c r="G654" s="6" t="s">
        <v>492</v>
      </c>
      <c r="H654" s="4">
        <v>2021</v>
      </c>
      <c r="I654" s="4">
        <v>1</v>
      </c>
      <c r="J654" s="6" t="s">
        <v>493</v>
      </c>
      <c r="K654" s="4">
        <v>1</v>
      </c>
      <c r="L654" s="6" t="s">
        <v>494</v>
      </c>
      <c r="M654" s="6" t="s">
        <v>495</v>
      </c>
      <c r="N654" s="6" t="s">
        <v>496</v>
      </c>
      <c r="O654" s="4">
        <v>3</v>
      </c>
      <c r="P654" s="6" t="s">
        <v>497</v>
      </c>
      <c r="Q654" s="4">
        <v>7</v>
      </c>
      <c r="R654" s="6" t="s">
        <v>498</v>
      </c>
      <c r="S654" s="4" t="b">
        <v>0</v>
      </c>
      <c r="T654" s="60">
        <v>1</v>
      </c>
      <c r="U654" s="60">
        <v>1</v>
      </c>
      <c r="V654" s="38">
        <v>1</v>
      </c>
      <c r="W654" s="35">
        <v>752.16</v>
      </c>
      <c r="X654" s="42">
        <f>VLOOKUP(VW_PREMIO_IV[[#This Row],[TIPO]],$AL$5:$AM$16,2,0)</f>
        <v>14</v>
      </c>
      <c r="Y654" s="35" t="str">
        <f>IF(VW_PREMIO_IV[[#This Row],[EQUIPE]]="Gerentes",VLOOKUP(VW_PREMIO_IV[[#This Row],[COBERTURA]],VALORES_IV_GER[],VW_PREMIO_IV[[#This Row],[Col Valor]],1),"")</f>
        <v/>
      </c>
      <c r="Z654" s="35">
        <f>IF(VW_PREMIO_IV[[#This Row],[EQUIPE]]="Especialidade (ESP)",VLOOKUP(VW_PREMIO_IV[[#This Row],[COBERTURA]],VALORES_IV_ESP[],VW_PREMIO_IV[[#This Row],[Col Valor]],1),"")</f>
        <v>752.16470000000004</v>
      </c>
      <c r="AA654" s="35" t="str">
        <f>IF(VW_PREMIO_IV[[#This Row],[EQUIPE]]="Hospitalar (HSP)",VLOOKUP(VW_PREMIO_IV[[#This Row],[COBERTURA]],VALORES_IV_HSP[],VW_PREMIO_IV[[#This Row],[Col Valor]],1),"")</f>
        <v/>
      </c>
      <c r="AB654" s="35" t="str">
        <f>IF(VW_PREMIO_IV[[#This Row],[EQUIPE]]="Misto (EMH)",VLOOKUP(VW_PREMIO_IV[[#This Row],[COBERTURA]],VALORES_IV_EMH[],VW_PREMIO_IV[[#This Row],[Col Valor]],1),"")</f>
        <v/>
      </c>
      <c r="AC654" s="35">
        <f>VW_PREMIO_IV[[#This Row],[PREMIO]]-SUM(VW_PREMIO_IV[[#This Row],[Check Gerente]:[Check EMH]])</f>
        <v>-4.7000000000707587E-3</v>
      </c>
    </row>
    <row r="655" spans="1:29" hidden="1" x14ac:dyDescent="0.25">
      <c r="A655" s="6" t="s">
        <v>401</v>
      </c>
      <c r="B655" s="6" t="s">
        <v>336</v>
      </c>
      <c r="C655" s="6" t="s">
        <v>32</v>
      </c>
      <c r="D655" s="6" t="s">
        <v>246</v>
      </c>
      <c r="E655" s="4">
        <v>10</v>
      </c>
      <c r="F655" s="6" t="s">
        <v>227</v>
      </c>
      <c r="G655" s="6" t="s">
        <v>499</v>
      </c>
      <c r="H655" s="4">
        <v>2021</v>
      </c>
      <c r="I655" s="4">
        <v>1</v>
      </c>
      <c r="J655" s="6" t="s">
        <v>493</v>
      </c>
      <c r="K655" s="4">
        <v>2</v>
      </c>
      <c r="L655" s="6" t="s">
        <v>500</v>
      </c>
      <c r="M655" s="6" t="s">
        <v>501</v>
      </c>
      <c r="N655" s="6" t="s">
        <v>496</v>
      </c>
      <c r="O655" s="4">
        <v>3</v>
      </c>
      <c r="P655" s="6" t="s">
        <v>497</v>
      </c>
      <c r="Q655" s="4">
        <v>8</v>
      </c>
      <c r="R655" s="6" t="s">
        <v>502</v>
      </c>
      <c r="S655" s="4" t="b">
        <v>0</v>
      </c>
      <c r="T655" s="60">
        <v>1</v>
      </c>
      <c r="U655" s="60">
        <v>1</v>
      </c>
      <c r="V655" s="38">
        <v>1</v>
      </c>
      <c r="W655" s="35">
        <v>752.16</v>
      </c>
      <c r="X655" s="42">
        <f>VLOOKUP(VW_PREMIO_IV[[#This Row],[TIPO]],$AL$5:$AM$16,2,0)</f>
        <v>14</v>
      </c>
      <c r="Y655" s="35" t="str">
        <f>IF(VW_PREMIO_IV[[#This Row],[EQUIPE]]="Gerentes",VLOOKUP(VW_PREMIO_IV[[#This Row],[COBERTURA]],VALORES_IV_GER[],VW_PREMIO_IV[[#This Row],[Col Valor]],1),"")</f>
        <v/>
      </c>
      <c r="Z655" s="35">
        <f>IF(VW_PREMIO_IV[[#This Row],[EQUIPE]]="Especialidade (ESP)",VLOOKUP(VW_PREMIO_IV[[#This Row],[COBERTURA]],VALORES_IV_ESP[],VW_PREMIO_IV[[#This Row],[Col Valor]],1),"")</f>
        <v>752.16470000000004</v>
      </c>
      <c r="AA655" s="35" t="str">
        <f>IF(VW_PREMIO_IV[[#This Row],[EQUIPE]]="Hospitalar (HSP)",VLOOKUP(VW_PREMIO_IV[[#This Row],[COBERTURA]],VALORES_IV_HSP[],VW_PREMIO_IV[[#This Row],[Col Valor]],1),"")</f>
        <v/>
      </c>
      <c r="AB655" s="35" t="str">
        <f>IF(VW_PREMIO_IV[[#This Row],[EQUIPE]]="Misto (EMH)",VLOOKUP(VW_PREMIO_IV[[#This Row],[COBERTURA]],VALORES_IV_EMH[],VW_PREMIO_IV[[#This Row],[Col Valor]],1),"")</f>
        <v/>
      </c>
      <c r="AC655" s="35">
        <f>VW_PREMIO_IV[[#This Row],[PREMIO]]-SUM(VW_PREMIO_IV[[#This Row],[Check Gerente]:[Check EMH]])</f>
        <v>-4.7000000000707587E-3</v>
      </c>
    </row>
    <row r="656" spans="1:29" hidden="1" x14ac:dyDescent="0.25">
      <c r="A656" s="6" t="s">
        <v>401</v>
      </c>
      <c r="B656" s="6" t="s">
        <v>336</v>
      </c>
      <c r="C656" s="6" t="s">
        <v>32</v>
      </c>
      <c r="D656" s="6" t="s">
        <v>246</v>
      </c>
      <c r="E656" s="4">
        <v>10</v>
      </c>
      <c r="F656" s="6" t="s">
        <v>227</v>
      </c>
      <c r="G656" s="6" t="s">
        <v>503</v>
      </c>
      <c r="H656" s="4">
        <v>2021</v>
      </c>
      <c r="I656" s="4">
        <v>1</v>
      </c>
      <c r="J656" s="6" t="s">
        <v>493</v>
      </c>
      <c r="K656" s="4">
        <v>3</v>
      </c>
      <c r="L656" s="6" t="s">
        <v>504</v>
      </c>
      <c r="M656" s="6" t="s">
        <v>505</v>
      </c>
      <c r="N656" s="6" t="s">
        <v>496</v>
      </c>
      <c r="O656" s="4">
        <v>3</v>
      </c>
      <c r="P656" s="6" t="s">
        <v>497</v>
      </c>
      <c r="Q656" s="4">
        <v>9</v>
      </c>
      <c r="R656" s="6" t="s">
        <v>506</v>
      </c>
      <c r="S656" s="4" t="b">
        <v>0</v>
      </c>
      <c r="T656" s="60">
        <v>1</v>
      </c>
      <c r="U656" s="60">
        <v>1</v>
      </c>
      <c r="V656" s="38">
        <v>1</v>
      </c>
      <c r="W656" s="35">
        <v>752.16</v>
      </c>
      <c r="X656" s="42">
        <f>VLOOKUP(VW_PREMIO_IV[[#This Row],[TIPO]],$AL$5:$AM$16,2,0)</f>
        <v>14</v>
      </c>
      <c r="Y656" s="35" t="str">
        <f>IF(VW_PREMIO_IV[[#This Row],[EQUIPE]]="Gerentes",VLOOKUP(VW_PREMIO_IV[[#This Row],[COBERTURA]],VALORES_IV_GER[],VW_PREMIO_IV[[#This Row],[Col Valor]],1),"")</f>
        <v/>
      </c>
      <c r="Z656" s="35">
        <f>IF(VW_PREMIO_IV[[#This Row],[EQUIPE]]="Especialidade (ESP)",VLOOKUP(VW_PREMIO_IV[[#This Row],[COBERTURA]],VALORES_IV_ESP[],VW_PREMIO_IV[[#This Row],[Col Valor]],1),"")</f>
        <v>752.16470000000004</v>
      </c>
      <c r="AA656" s="35" t="str">
        <f>IF(VW_PREMIO_IV[[#This Row],[EQUIPE]]="Hospitalar (HSP)",VLOOKUP(VW_PREMIO_IV[[#This Row],[COBERTURA]],VALORES_IV_HSP[],VW_PREMIO_IV[[#This Row],[Col Valor]],1),"")</f>
        <v/>
      </c>
      <c r="AB656" s="35" t="str">
        <f>IF(VW_PREMIO_IV[[#This Row],[EQUIPE]]="Misto (EMH)",VLOOKUP(VW_PREMIO_IV[[#This Row],[COBERTURA]],VALORES_IV_EMH[],VW_PREMIO_IV[[#This Row],[Col Valor]],1),"")</f>
        <v/>
      </c>
      <c r="AC656" s="35">
        <f>VW_PREMIO_IV[[#This Row],[PREMIO]]-SUM(VW_PREMIO_IV[[#This Row],[Check Gerente]:[Check EMH]])</f>
        <v>-4.7000000000707587E-3</v>
      </c>
    </row>
    <row r="657" spans="1:29" hidden="1" x14ac:dyDescent="0.25">
      <c r="A657" s="6" t="s">
        <v>401</v>
      </c>
      <c r="B657" s="6" t="s">
        <v>336</v>
      </c>
      <c r="C657" s="6" t="s">
        <v>22</v>
      </c>
      <c r="D657" s="6" t="s">
        <v>281</v>
      </c>
      <c r="E657" s="4">
        <v>20</v>
      </c>
      <c r="F657" s="6" t="s">
        <v>222</v>
      </c>
      <c r="G657" s="6" t="s">
        <v>492</v>
      </c>
      <c r="H657" s="4">
        <v>2021</v>
      </c>
      <c r="I657" s="4">
        <v>1</v>
      </c>
      <c r="J657" s="6" t="s">
        <v>493</v>
      </c>
      <c r="K657" s="4">
        <v>1</v>
      </c>
      <c r="L657" s="6" t="s">
        <v>494</v>
      </c>
      <c r="M657" s="6" t="s">
        <v>495</v>
      </c>
      <c r="N657" s="6" t="s">
        <v>496</v>
      </c>
      <c r="O657" s="4">
        <v>3</v>
      </c>
      <c r="P657" s="6" t="s">
        <v>497</v>
      </c>
      <c r="Q657" s="4">
        <v>7</v>
      </c>
      <c r="R657" s="6" t="s">
        <v>498</v>
      </c>
      <c r="S657" s="4" t="b">
        <v>0</v>
      </c>
      <c r="T657" s="60">
        <v>1</v>
      </c>
      <c r="U657" s="60">
        <v>1</v>
      </c>
      <c r="V657" s="38">
        <v>1</v>
      </c>
      <c r="W657" s="35">
        <v>752.16</v>
      </c>
      <c r="X657" s="42">
        <f>VLOOKUP(VW_PREMIO_IV[[#This Row],[TIPO]],$AL$5:$AM$16,2,0)</f>
        <v>14</v>
      </c>
      <c r="Y657" s="35" t="str">
        <f>IF(VW_PREMIO_IV[[#This Row],[EQUIPE]]="Gerentes",VLOOKUP(VW_PREMIO_IV[[#This Row],[COBERTURA]],VALORES_IV_GER[],VW_PREMIO_IV[[#This Row],[Col Valor]],1),"")</f>
        <v/>
      </c>
      <c r="Z657" s="35" t="str">
        <f>IF(VW_PREMIO_IV[[#This Row],[EQUIPE]]="Especialidade (ESP)",VLOOKUP(VW_PREMIO_IV[[#This Row],[COBERTURA]],VALORES_IV_ESP[],VW_PREMIO_IV[[#This Row],[Col Valor]],1),"")</f>
        <v/>
      </c>
      <c r="AA657" s="35">
        <f>IF(VW_PREMIO_IV[[#This Row],[EQUIPE]]="Hospitalar (HSP)",VLOOKUP(VW_PREMIO_IV[[#This Row],[COBERTURA]],VALORES_IV_HSP[],VW_PREMIO_IV[[#This Row],[Col Valor]],1),"")</f>
        <v>752.16470000000004</v>
      </c>
      <c r="AB657" s="35" t="str">
        <f>IF(VW_PREMIO_IV[[#This Row],[EQUIPE]]="Misto (EMH)",VLOOKUP(VW_PREMIO_IV[[#This Row],[COBERTURA]],VALORES_IV_EMH[],VW_PREMIO_IV[[#This Row],[Col Valor]],1),"")</f>
        <v/>
      </c>
      <c r="AC657" s="35">
        <f>VW_PREMIO_IV[[#This Row],[PREMIO]]-SUM(VW_PREMIO_IV[[#This Row],[Check Gerente]:[Check EMH]])</f>
        <v>-4.7000000000707587E-3</v>
      </c>
    </row>
    <row r="658" spans="1:29" hidden="1" x14ac:dyDescent="0.25">
      <c r="A658" s="6" t="s">
        <v>401</v>
      </c>
      <c r="B658" s="6" t="s">
        <v>336</v>
      </c>
      <c r="C658" s="6" t="s">
        <v>22</v>
      </c>
      <c r="D658" s="6" t="s">
        <v>281</v>
      </c>
      <c r="E658" s="4">
        <v>20</v>
      </c>
      <c r="F658" s="6" t="s">
        <v>222</v>
      </c>
      <c r="G658" s="6" t="s">
        <v>499</v>
      </c>
      <c r="H658" s="4">
        <v>2021</v>
      </c>
      <c r="I658" s="4">
        <v>1</v>
      </c>
      <c r="J658" s="6" t="s">
        <v>493</v>
      </c>
      <c r="K658" s="4">
        <v>2</v>
      </c>
      <c r="L658" s="6" t="s">
        <v>500</v>
      </c>
      <c r="M658" s="6" t="s">
        <v>501</v>
      </c>
      <c r="N658" s="6" t="s">
        <v>496</v>
      </c>
      <c r="O658" s="4">
        <v>3</v>
      </c>
      <c r="P658" s="6" t="s">
        <v>497</v>
      </c>
      <c r="Q658" s="4">
        <v>8</v>
      </c>
      <c r="R658" s="6" t="s">
        <v>502</v>
      </c>
      <c r="S658" s="4" t="b">
        <v>0</v>
      </c>
      <c r="T658" s="60">
        <v>1</v>
      </c>
      <c r="U658" s="60">
        <v>1</v>
      </c>
      <c r="V658" s="38">
        <v>1</v>
      </c>
      <c r="W658" s="35">
        <v>752.16</v>
      </c>
      <c r="X658" s="42">
        <f>VLOOKUP(VW_PREMIO_IV[[#This Row],[TIPO]],$AL$5:$AM$16,2,0)</f>
        <v>14</v>
      </c>
      <c r="Y658" s="35" t="str">
        <f>IF(VW_PREMIO_IV[[#This Row],[EQUIPE]]="Gerentes",VLOOKUP(VW_PREMIO_IV[[#This Row],[COBERTURA]],VALORES_IV_GER[],VW_PREMIO_IV[[#This Row],[Col Valor]],1),"")</f>
        <v/>
      </c>
      <c r="Z658" s="35" t="str">
        <f>IF(VW_PREMIO_IV[[#This Row],[EQUIPE]]="Especialidade (ESP)",VLOOKUP(VW_PREMIO_IV[[#This Row],[COBERTURA]],VALORES_IV_ESP[],VW_PREMIO_IV[[#This Row],[Col Valor]],1),"")</f>
        <v/>
      </c>
      <c r="AA658" s="35">
        <f>IF(VW_PREMIO_IV[[#This Row],[EQUIPE]]="Hospitalar (HSP)",VLOOKUP(VW_PREMIO_IV[[#This Row],[COBERTURA]],VALORES_IV_HSP[],VW_PREMIO_IV[[#This Row],[Col Valor]],1),"")</f>
        <v>752.16470000000004</v>
      </c>
      <c r="AB658" s="35" t="str">
        <f>IF(VW_PREMIO_IV[[#This Row],[EQUIPE]]="Misto (EMH)",VLOOKUP(VW_PREMIO_IV[[#This Row],[COBERTURA]],VALORES_IV_EMH[],VW_PREMIO_IV[[#This Row],[Col Valor]],1),"")</f>
        <v/>
      </c>
      <c r="AC658" s="35">
        <f>VW_PREMIO_IV[[#This Row],[PREMIO]]-SUM(VW_PREMIO_IV[[#This Row],[Check Gerente]:[Check EMH]])</f>
        <v>-4.7000000000707587E-3</v>
      </c>
    </row>
    <row r="659" spans="1:29" hidden="1" x14ac:dyDescent="0.25">
      <c r="A659" s="6" t="s">
        <v>401</v>
      </c>
      <c r="B659" s="6" t="s">
        <v>336</v>
      </c>
      <c r="C659" s="6" t="s">
        <v>22</v>
      </c>
      <c r="D659" s="6" t="s">
        <v>281</v>
      </c>
      <c r="E659" s="4">
        <v>20</v>
      </c>
      <c r="F659" s="6" t="s">
        <v>222</v>
      </c>
      <c r="G659" s="6" t="s">
        <v>503</v>
      </c>
      <c r="H659" s="4">
        <v>2021</v>
      </c>
      <c r="I659" s="4">
        <v>1</v>
      </c>
      <c r="J659" s="6" t="s">
        <v>493</v>
      </c>
      <c r="K659" s="4">
        <v>3</v>
      </c>
      <c r="L659" s="6" t="s">
        <v>504</v>
      </c>
      <c r="M659" s="6" t="s">
        <v>505</v>
      </c>
      <c r="N659" s="6" t="s">
        <v>496</v>
      </c>
      <c r="O659" s="4">
        <v>3</v>
      </c>
      <c r="P659" s="6" t="s">
        <v>497</v>
      </c>
      <c r="Q659" s="4">
        <v>9</v>
      </c>
      <c r="R659" s="6" t="s">
        <v>506</v>
      </c>
      <c r="S659" s="4" t="b">
        <v>0</v>
      </c>
      <c r="T659" s="60">
        <v>1</v>
      </c>
      <c r="U659" s="60">
        <v>1</v>
      </c>
      <c r="V659" s="38">
        <v>1</v>
      </c>
      <c r="W659" s="35">
        <v>752.16</v>
      </c>
      <c r="X659" s="42">
        <f>VLOOKUP(VW_PREMIO_IV[[#This Row],[TIPO]],$AL$5:$AM$16,2,0)</f>
        <v>14</v>
      </c>
      <c r="Y659" s="35" t="str">
        <f>IF(VW_PREMIO_IV[[#This Row],[EQUIPE]]="Gerentes",VLOOKUP(VW_PREMIO_IV[[#This Row],[COBERTURA]],VALORES_IV_GER[],VW_PREMIO_IV[[#This Row],[Col Valor]],1),"")</f>
        <v/>
      </c>
      <c r="Z659" s="35" t="str">
        <f>IF(VW_PREMIO_IV[[#This Row],[EQUIPE]]="Especialidade (ESP)",VLOOKUP(VW_PREMIO_IV[[#This Row],[COBERTURA]],VALORES_IV_ESP[],VW_PREMIO_IV[[#This Row],[Col Valor]],1),"")</f>
        <v/>
      </c>
      <c r="AA659" s="35">
        <f>IF(VW_PREMIO_IV[[#This Row],[EQUIPE]]="Hospitalar (HSP)",VLOOKUP(VW_PREMIO_IV[[#This Row],[COBERTURA]],VALORES_IV_HSP[],VW_PREMIO_IV[[#This Row],[Col Valor]],1),"")</f>
        <v>752.16470000000004</v>
      </c>
      <c r="AB659" s="35" t="str">
        <f>IF(VW_PREMIO_IV[[#This Row],[EQUIPE]]="Misto (EMH)",VLOOKUP(VW_PREMIO_IV[[#This Row],[COBERTURA]],VALORES_IV_EMH[],VW_PREMIO_IV[[#This Row],[Col Valor]],1),"")</f>
        <v/>
      </c>
      <c r="AC659" s="35">
        <f>VW_PREMIO_IV[[#This Row],[PREMIO]]-SUM(VW_PREMIO_IV[[#This Row],[Check Gerente]:[Check EMH]])</f>
        <v>-4.7000000000707587E-3</v>
      </c>
    </row>
    <row r="660" spans="1:29" hidden="1" x14ac:dyDescent="0.25">
      <c r="A660" s="6" t="s">
        <v>401</v>
      </c>
      <c r="B660" s="6" t="s">
        <v>336</v>
      </c>
      <c r="C660" s="6" t="s">
        <v>23</v>
      </c>
      <c r="D660" s="6" t="s">
        <v>285</v>
      </c>
      <c r="E660" s="4">
        <v>20</v>
      </c>
      <c r="F660" s="6" t="s">
        <v>222</v>
      </c>
      <c r="G660" s="6" t="s">
        <v>492</v>
      </c>
      <c r="H660" s="4">
        <v>2021</v>
      </c>
      <c r="I660" s="4">
        <v>1</v>
      </c>
      <c r="J660" s="6" t="s">
        <v>493</v>
      </c>
      <c r="K660" s="4">
        <v>1</v>
      </c>
      <c r="L660" s="6" t="s">
        <v>494</v>
      </c>
      <c r="M660" s="6" t="s">
        <v>495</v>
      </c>
      <c r="N660" s="6" t="s">
        <v>496</v>
      </c>
      <c r="O660" s="4">
        <v>3</v>
      </c>
      <c r="P660" s="6" t="s">
        <v>497</v>
      </c>
      <c r="Q660" s="4">
        <v>7</v>
      </c>
      <c r="R660" s="6" t="s">
        <v>498</v>
      </c>
      <c r="S660" s="4" t="b">
        <v>0</v>
      </c>
      <c r="T660" s="60">
        <v>1</v>
      </c>
      <c r="U660" s="60">
        <v>1</v>
      </c>
      <c r="V660" s="38">
        <v>1</v>
      </c>
      <c r="W660" s="35">
        <v>752.16</v>
      </c>
      <c r="X660" s="42">
        <f>VLOOKUP(VW_PREMIO_IV[[#This Row],[TIPO]],$AL$5:$AM$16,2,0)</f>
        <v>14</v>
      </c>
      <c r="Y660" s="35" t="str">
        <f>IF(VW_PREMIO_IV[[#This Row],[EQUIPE]]="Gerentes",VLOOKUP(VW_PREMIO_IV[[#This Row],[COBERTURA]],VALORES_IV_GER[],VW_PREMIO_IV[[#This Row],[Col Valor]],1),"")</f>
        <v/>
      </c>
      <c r="Z660" s="35" t="str">
        <f>IF(VW_PREMIO_IV[[#This Row],[EQUIPE]]="Especialidade (ESP)",VLOOKUP(VW_PREMIO_IV[[#This Row],[COBERTURA]],VALORES_IV_ESP[],VW_PREMIO_IV[[#This Row],[Col Valor]],1),"")</f>
        <v/>
      </c>
      <c r="AA660" s="35">
        <f>IF(VW_PREMIO_IV[[#This Row],[EQUIPE]]="Hospitalar (HSP)",VLOOKUP(VW_PREMIO_IV[[#This Row],[COBERTURA]],VALORES_IV_HSP[],VW_PREMIO_IV[[#This Row],[Col Valor]],1),"")</f>
        <v>752.16470000000004</v>
      </c>
      <c r="AB660" s="35" t="str">
        <f>IF(VW_PREMIO_IV[[#This Row],[EQUIPE]]="Misto (EMH)",VLOOKUP(VW_PREMIO_IV[[#This Row],[COBERTURA]],VALORES_IV_EMH[],VW_PREMIO_IV[[#This Row],[Col Valor]],1),"")</f>
        <v/>
      </c>
      <c r="AC660" s="35">
        <f>VW_PREMIO_IV[[#This Row],[PREMIO]]-SUM(VW_PREMIO_IV[[#This Row],[Check Gerente]:[Check EMH]])</f>
        <v>-4.7000000000707587E-3</v>
      </c>
    </row>
    <row r="661" spans="1:29" hidden="1" x14ac:dyDescent="0.25">
      <c r="A661" s="6" t="s">
        <v>401</v>
      </c>
      <c r="B661" s="6" t="s">
        <v>336</v>
      </c>
      <c r="C661" s="6" t="s">
        <v>23</v>
      </c>
      <c r="D661" s="6" t="s">
        <v>285</v>
      </c>
      <c r="E661" s="4">
        <v>20</v>
      </c>
      <c r="F661" s="6" t="s">
        <v>222</v>
      </c>
      <c r="G661" s="6" t="s">
        <v>499</v>
      </c>
      <c r="H661" s="4">
        <v>2021</v>
      </c>
      <c r="I661" s="4">
        <v>1</v>
      </c>
      <c r="J661" s="6" t="s">
        <v>493</v>
      </c>
      <c r="K661" s="4">
        <v>2</v>
      </c>
      <c r="L661" s="6" t="s">
        <v>500</v>
      </c>
      <c r="M661" s="6" t="s">
        <v>501</v>
      </c>
      <c r="N661" s="6" t="s">
        <v>496</v>
      </c>
      <c r="O661" s="4">
        <v>3</v>
      </c>
      <c r="P661" s="6" t="s">
        <v>497</v>
      </c>
      <c r="Q661" s="4">
        <v>8</v>
      </c>
      <c r="R661" s="6" t="s">
        <v>502</v>
      </c>
      <c r="S661" s="4" t="b">
        <v>0</v>
      </c>
      <c r="T661" s="60">
        <v>1</v>
      </c>
      <c r="U661" s="60">
        <v>1</v>
      </c>
      <c r="V661" s="38">
        <v>1</v>
      </c>
      <c r="W661" s="35">
        <v>752.16</v>
      </c>
      <c r="X661" s="42">
        <f>VLOOKUP(VW_PREMIO_IV[[#This Row],[TIPO]],$AL$5:$AM$16,2,0)</f>
        <v>14</v>
      </c>
      <c r="Y661" s="35" t="str">
        <f>IF(VW_PREMIO_IV[[#This Row],[EQUIPE]]="Gerentes",VLOOKUP(VW_PREMIO_IV[[#This Row],[COBERTURA]],VALORES_IV_GER[],VW_PREMIO_IV[[#This Row],[Col Valor]],1),"")</f>
        <v/>
      </c>
      <c r="Z661" s="35" t="str">
        <f>IF(VW_PREMIO_IV[[#This Row],[EQUIPE]]="Especialidade (ESP)",VLOOKUP(VW_PREMIO_IV[[#This Row],[COBERTURA]],VALORES_IV_ESP[],VW_PREMIO_IV[[#This Row],[Col Valor]],1),"")</f>
        <v/>
      </c>
      <c r="AA661" s="35">
        <f>IF(VW_PREMIO_IV[[#This Row],[EQUIPE]]="Hospitalar (HSP)",VLOOKUP(VW_PREMIO_IV[[#This Row],[COBERTURA]],VALORES_IV_HSP[],VW_PREMIO_IV[[#This Row],[Col Valor]],1),"")</f>
        <v>752.16470000000004</v>
      </c>
      <c r="AB661" s="35" t="str">
        <f>IF(VW_PREMIO_IV[[#This Row],[EQUIPE]]="Misto (EMH)",VLOOKUP(VW_PREMIO_IV[[#This Row],[COBERTURA]],VALORES_IV_EMH[],VW_PREMIO_IV[[#This Row],[Col Valor]],1),"")</f>
        <v/>
      </c>
      <c r="AC661" s="35">
        <f>VW_PREMIO_IV[[#This Row],[PREMIO]]-SUM(VW_PREMIO_IV[[#This Row],[Check Gerente]:[Check EMH]])</f>
        <v>-4.7000000000707587E-3</v>
      </c>
    </row>
    <row r="662" spans="1:29" hidden="1" x14ac:dyDescent="0.25">
      <c r="A662" s="6" t="s">
        <v>401</v>
      </c>
      <c r="B662" s="6" t="s">
        <v>336</v>
      </c>
      <c r="C662" s="6" t="s">
        <v>23</v>
      </c>
      <c r="D662" s="6" t="s">
        <v>285</v>
      </c>
      <c r="E662" s="4">
        <v>20</v>
      </c>
      <c r="F662" s="6" t="s">
        <v>222</v>
      </c>
      <c r="G662" s="6" t="s">
        <v>503</v>
      </c>
      <c r="H662" s="4">
        <v>2021</v>
      </c>
      <c r="I662" s="4">
        <v>1</v>
      </c>
      <c r="J662" s="6" t="s">
        <v>493</v>
      </c>
      <c r="K662" s="4">
        <v>3</v>
      </c>
      <c r="L662" s="6" t="s">
        <v>504</v>
      </c>
      <c r="M662" s="6" t="s">
        <v>505</v>
      </c>
      <c r="N662" s="6" t="s">
        <v>496</v>
      </c>
      <c r="O662" s="4">
        <v>3</v>
      </c>
      <c r="P662" s="6" t="s">
        <v>497</v>
      </c>
      <c r="Q662" s="4">
        <v>9</v>
      </c>
      <c r="R662" s="6" t="s">
        <v>506</v>
      </c>
      <c r="S662" s="4" t="b">
        <v>0</v>
      </c>
      <c r="T662" s="60">
        <v>1</v>
      </c>
      <c r="U662" s="60">
        <v>1</v>
      </c>
      <c r="V662" s="38">
        <v>1</v>
      </c>
      <c r="W662" s="35">
        <v>752.16</v>
      </c>
      <c r="X662" s="42">
        <f>VLOOKUP(VW_PREMIO_IV[[#This Row],[TIPO]],$AL$5:$AM$16,2,0)</f>
        <v>14</v>
      </c>
      <c r="Y662" s="35" t="str">
        <f>IF(VW_PREMIO_IV[[#This Row],[EQUIPE]]="Gerentes",VLOOKUP(VW_PREMIO_IV[[#This Row],[COBERTURA]],VALORES_IV_GER[],VW_PREMIO_IV[[#This Row],[Col Valor]],1),"")</f>
        <v/>
      </c>
      <c r="Z662" s="35" t="str">
        <f>IF(VW_PREMIO_IV[[#This Row],[EQUIPE]]="Especialidade (ESP)",VLOOKUP(VW_PREMIO_IV[[#This Row],[COBERTURA]],VALORES_IV_ESP[],VW_PREMIO_IV[[#This Row],[Col Valor]],1),"")</f>
        <v/>
      </c>
      <c r="AA662" s="35">
        <f>IF(VW_PREMIO_IV[[#This Row],[EQUIPE]]="Hospitalar (HSP)",VLOOKUP(VW_PREMIO_IV[[#This Row],[COBERTURA]],VALORES_IV_HSP[],VW_PREMIO_IV[[#This Row],[Col Valor]],1),"")</f>
        <v>752.16470000000004</v>
      </c>
      <c r="AB662" s="35" t="str">
        <f>IF(VW_PREMIO_IV[[#This Row],[EQUIPE]]="Misto (EMH)",VLOOKUP(VW_PREMIO_IV[[#This Row],[COBERTURA]],VALORES_IV_EMH[],VW_PREMIO_IV[[#This Row],[Col Valor]],1),"")</f>
        <v/>
      </c>
      <c r="AC662" s="35">
        <f>VW_PREMIO_IV[[#This Row],[PREMIO]]-SUM(VW_PREMIO_IV[[#This Row],[Check Gerente]:[Check EMH]])</f>
        <v>-4.7000000000707587E-3</v>
      </c>
    </row>
    <row r="663" spans="1:29" hidden="1" x14ac:dyDescent="0.25">
      <c r="A663" s="6" t="s">
        <v>401</v>
      </c>
      <c r="B663" s="6" t="s">
        <v>336</v>
      </c>
      <c r="C663" s="6" t="s">
        <v>33</v>
      </c>
      <c r="D663" s="6" t="s">
        <v>321</v>
      </c>
      <c r="E663" s="4">
        <v>10</v>
      </c>
      <c r="F663" s="6" t="s">
        <v>227</v>
      </c>
      <c r="G663" s="6" t="s">
        <v>492</v>
      </c>
      <c r="H663" s="4">
        <v>2021</v>
      </c>
      <c r="I663" s="4">
        <v>1</v>
      </c>
      <c r="J663" s="6" t="s">
        <v>493</v>
      </c>
      <c r="K663" s="4">
        <v>1</v>
      </c>
      <c r="L663" s="6" t="s">
        <v>494</v>
      </c>
      <c r="M663" s="6" t="s">
        <v>495</v>
      </c>
      <c r="N663" s="6" t="s">
        <v>496</v>
      </c>
      <c r="O663" s="4">
        <v>3</v>
      </c>
      <c r="P663" s="6" t="s">
        <v>497</v>
      </c>
      <c r="Q663" s="4">
        <v>7</v>
      </c>
      <c r="R663" s="6" t="s">
        <v>498</v>
      </c>
      <c r="S663" s="4" t="b">
        <v>0</v>
      </c>
      <c r="T663" s="60">
        <v>1</v>
      </c>
      <c r="U663" s="60">
        <v>1</v>
      </c>
      <c r="V663" s="38">
        <v>1</v>
      </c>
      <c r="W663" s="35">
        <v>752.16</v>
      </c>
      <c r="X663" s="42">
        <f>VLOOKUP(VW_PREMIO_IV[[#This Row],[TIPO]],$AL$5:$AM$16,2,0)</f>
        <v>14</v>
      </c>
      <c r="Y663" s="35" t="str">
        <f>IF(VW_PREMIO_IV[[#This Row],[EQUIPE]]="Gerentes",VLOOKUP(VW_PREMIO_IV[[#This Row],[COBERTURA]],VALORES_IV_GER[],VW_PREMIO_IV[[#This Row],[Col Valor]],1),"")</f>
        <v/>
      </c>
      <c r="Z663" s="35">
        <f>IF(VW_PREMIO_IV[[#This Row],[EQUIPE]]="Especialidade (ESP)",VLOOKUP(VW_PREMIO_IV[[#This Row],[COBERTURA]],VALORES_IV_ESP[],VW_PREMIO_IV[[#This Row],[Col Valor]],1),"")</f>
        <v>752.16470000000004</v>
      </c>
      <c r="AA663" s="35" t="str">
        <f>IF(VW_PREMIO_IV[[#This Row],[EQUIPE]]="Hospitalar (HSP)",VLOOKUP(VW_PREMIO_IV[[#This Row],[COBERTURA]],VALORES_IV_HSP[],VW_PREMIO_IV[[#This Row],[Col Valor]],1),"")</f>
        <v/>
      </c>
      <c r="AB663" s="35" t="str">
        <f>IF(VW_PREMIO_IV[[#This Row],[EQUIPE]]="Misto (EMH)",VLOOKUP(VW_PREMIO_IV[[#This Row],[COBERTURA]],VALORES_IV_EMH[],VW_PREMIO_IV[[#This Row],[Col Valor]],1),"")</f>
        <v/>
      </c>
      <c r="AC663" s="35">
        <f>VW_PREMIO_IV[[#This Row],[PREMIO]]-SUM(VW_PREMIO_IV[[#This Row],[Check Gerente]:[Check EMH]])</f>
        <v>-4.7000000000707587E-3</v>
      </c>
    </row>
    <row r="664" spans="1:29" hidden="1" x14ac:dyDescent="0.25">
      <c r="A664" s="6" t="s">
        <v>401</v>
      </c>
      <c r="B664" s="6" t="s">
        <v>336</v>
      </c>
      <c r="C664" s="6" t="s">
        <v>33</v>
      </c>
      <c r="D664" s="6" t="s">
        <v>321</v>
      </c>
      <c r="E664" s="4">
        <v>10</v>
      </c>
      <c r="F664" s="6" t="s">
        <v>227</v>
      </c>
      <c r="G664" s="6" t="s">
        <v>499</v>
      </c>
      <c r="H664" s="4">
        <v>2021</v>
      </c>
      <c r="I664" s="4">
        <v>1</v>
      </c>
      <c r="J664" s="6" t="s">
        <v>493</v>
      </c>
      <c r="K664" s="4">
        <v>2</v>
      </c>
      <c r="L664" s="6" t="s">
        <v>500</v>
      </c>
      <c r="M664" s="6" t="s">
        <v>501</v>
      </c>
      <c r="N664" s="6" t="s">
        <v>496</v>
      </c>
      <c r="O664" s="4">
        <v>3</v>
      </c>
      <c r="P664" s="6" t="s">
        <v>497</v>
      </c>
      <c r="Q664" s="4">
        <v>8</v>
      </c>
      <c r="R664" s="6" t="s">
        <v>502</v>
      </c>
      <c r="S664" s="4" t="b">
        <v>0</v>
      </c>
      <c r="T664" s="60">
        <v>1</v>
      </c>
      <c r="U664" s="60">
        <v>1</v>
      </c>
      <c r="V664" s="38">
        <v>1</v>
      </c>
      <c r="W664" s="35">
        <v>752.16</v>
      </c>
      <c r="X664" s="42">
        <f>VLOOKUP(VW_PREMIO_IV[[#This Row],[TIPO]],$AL$5:$AM$16,2,0)</f>
        <v>14</v>
      </c>
      <c r="Y664" s="35" t="str">
        <f>IF(VW_PREMIO_IV[[#This Row],[EQUIPE]]="Gerentes",VLOOKUP(VW_PREMIO_IV[[#This Row],[COBERTURA]],VALORES_IV_GER[],VW_PREMIO_IV[[#This Row],[Col Valor]],1),"")</f>
        <v/>
      </c>
      <c r="Z664" s="35">
        <f>IF(VW_PREMIO_IV[[#This Row],[EQUIPE]]="Especialidade (ESP)",VLOOKUP(VW_PREMIO_IV[[#This Row],[COBERTURA]],VALORES_IV_ESP[],VW_PREMIO_IV[[#This Row],[Col Valor]],1),"")</f>
        <v>752.16470000000004</v>
      </c>
      <c r="AA664" s="35" t="str">
        <f>IF(VW_PREMIO_IV[[#This Row],[EQUIPE]]="Hospitalar (HSP)",VLOOKUP(VW_PREMIO_IV[[#This Row],[COBERTURA]],VALORES_IV_HSP[],VW_PREMIO_IV[[#This Row],[Col Valor]],1),"")</f>
        <v/>
      </c>
      <c r="AB664" s="35" t="str">
        <f>IF(VW_PREMIO_IV[[#This Row],[EQUIPE]]="Misto (EMH)",VLOOKUP(VW_PREMIO_IV[[#This Row],[COBERTURA]],VALORES_IV_EMH[],VW_PREMIO_IV[[#This Row],[Col Valor]],1),"")</f>
        <v/>
      </c>
      <c r="AC664" s="35">
        <f>VW_PREMIO_IV[[#This Row],[PREMIO]]-SUM(VW_PREMIO_IV[[#This Row],[Check Gerente]:[Check EMH]])</f>
        <v>-4.7000000000707587E-3</v>
      </c>
    </row>
    <row r="665" spans="1:29" hidden="1" x14ac:dyDescent="0.25">
      <c r="A665" s="6" t="s">
        <v>401</v>
      </c>
      <c r="B665" s="6" t="s">
        <v>336</v>
      </c>
      <c r="C665" s="6" t="s">
        <v>33</v>
      </c>
      <c r="D665" s="6" t="s">
        <v>321</v>
      </c>
      <c r="E665" s="4">
        <v>10</v>
      </c>
      <c r="F665" s="6" t="s">
        <v>227</v>
      </c>
      <c r="G665" s="6" t="s">
        <v>503</v>
      </c>
      <c r="H665" s="4">
        <v>2021</v>
      </c>
      <c r="I665" s="4">
        <v>1</v>
      </c>
      <c r="J665" s="6" t="s">
        <v>493</v>
      </c>
      <c r="K665" s="4">
        <v>3</v>
      </c>
      <c r="L665" s="6" t="s">
        <v>504</v>
      </c>
      <c r="M665" s="6" t="s">
        <v>505</v>
      </c>
      <c r="N665" s="6" t="s">
        <v>496</v>
      </c>
      <c r="O665" s="4">
        <v>3</v>
      </c>
      <c r="P665" s="6" t="s">
        <v>497</v>
      </c>
      <c r="Q665" s="4">
        <v>9</v>
      </c>
      <c r="R665" s="6" t="s">
        <v>506</v>
      </c>
      <c r="S665" s="4" t="b">
        <v>0</v>
      </c>
      <c r="T665" s="60">
        <v>1</v>
      </c>
      <c r="U665" s="60">
        <v>1</v>
      </c>
      <c r="V665" s="38">
        <v>1</v>
      </c>
      <c r="W665" s="35">
        <v>752.16</v>
      </c>
      <c r="X665" s="42">
        <f>VLOOKUP(VW_PREMIO_IV[[#This Row],[TIPO]],$AL$5:$AM$16,2,0)</f>
        <v>14</v>
      </c>
      <c r="Y665" s="35" t="str">
        <f>IF(VW_PREMIO_IV[[#This Row],[EQUIPE]]="Gerentes",VLOOKUP(VW_PREMIO_IV[[#This Row],[COBERTURA]],VALORES_IV_GER[],VW_PREMIO_IV[[#This Row],[Col Valor]],1),"")</f>
        <v/>
      </c>
      <c r="Z665" s="35">
        <f>IF(VW_PREMIO_IV[[#This Row],[EQUIPE]]="Especialidade (ESP)",VLOOKUP(VW_PREMIO_IV[[#This Row],[COBERTURA]],VALORES_IV_ESP[],VW_PREMIO_IV[[#This Row],[Col Valor]],1),"")</f>
        <v>752.16470000000004</v>
      </c>
      <c r="AA665" s="35" t="str">
        <f>IF(VW_PREMIO_IV[[#This Row],[EQUIPE]]="Hospitalar (HSP)",VLOOKUP(VW_PREMIO_IV[[#This Row],[COBERTURA]],VALORES_IV_HSP[],VW_PREMIO_IV[[#This Row],[Col Valor]],1),"")</f>
        <v/>
      </c>
      <c r="AB665" s="35" t="str">
        <f>IF(VW_PREMIO_IV[[#This Row],[EQUIPE]]="Misto (EMH)",VLOOKUP(VW_PREMIO_IV[[#This Row],[COBERTURA]],VALORES_IV_EMH[],VW_PREMIO_IV[[#This Row],[Col Valor]],1),"")</f>
        <v/>
      </c>
      <c r="AC665" s="35">
        <f>VW_PREMIO_IV[[#This Row],[PREMIO]]-SUM(VW_PREMIO_IV[[#This Row],[Check Gerente]:[Check EMH]])</f>
        <v>-4.7000000000707587E-3</v>
      </c>
    </row>
    <row r="666" spans="1:29" hidden="1" x14ac:dyDescent="0.25">
      <c r="A666" s="6" t="s">
        <v>401</v>
      </c>
      <c r="B666" s="6" t="s">
        <v>336</v>
      </c>
      <c r="C666" s="6" t="s">
        <v>25</v>
      </c>
      <c r="D666" s="6" t="s">
        <v>322</v>
      </c>
      <c r="E666" s="4">
        <v>30</v>
      </c>
      <c r="F666" s="6" t="s">
        <v>229</v>
      </c>
      <c r="G666" s="6" t="s">
        <v>492</v>
      </c>
      <c r="H666" s="4">
        <v>2021</v>
      </c>
      <c r="I666" s="4">
        <v>1</v>
      </c>
      <c r="J666" s="6" t="s">
        <v>493</v>
      </c>
      <c r="K666" s="4">
        <v>1</v>
      </c>
      <c r="L666" s="6" t="s">
        <v>494</v>
      </c>
      <c r="M666" s="6" t="s">
        <v>495</v>
      </c>
      <c r="N666" s="6" t="s">
        <v>496</v>
      </c>
      <c r="O666" s="4">
        <v>3</v>
      </c>
      <c r="P666" s="6" t="s">
        <v>497</v>
      </c>
      <c r="Q666" s="4">
        <v>7</v>
      </c>
      <c r="R666" s="6" t="s">
        <v>498</v>
      </c>
      <c r="S666" s="4" t="b">
        <v>0</v>
      </c>
      <c r="T666" s="60">
        <v>1</v>
      </c>
      <c r="U666" s="60">
        <v>1</v>
      </c>
      <c r="V666" s="38">
        <v>1</v>
      </c>
      <c r="W666" s="35">
        <v>752.16</v>
      </c>
      <c r="X666" s="42">
        <f>VLOOKUP(VW_PREMIO_IV[[#This Row],[TIPO]],$AL$5:$AM$16,2,0)</f>
        <v>14</v>
      </c>
      <c r="Y666" s="35" t="str">
        <f>IF(VW_PREMIO_IV[[#This Row],[EQUIPE]]="Gerentes",VLOOKUP(VW_PREMIO_IV[[#This Row],[COBERTURA]],VALORES_IV_GER[],VW_PREMIO_IV[[#This Row],[Col Valor]],1),"")</f>
        <v/>
      </c>
      <c r="Z666" s="35" t="str">
        <f>IF(VW_PREMIO_IV[[#This Row],[EQUIPE]]="Especialidade (ESP)",VLOOKUP(VW_PREMIO_IV[[#This Row],[COBERTURA]],VALORES_IV_ESP[],VW_PREMIO_IV[[#This Row],[Col Valor]],1),"")</f>
        <v/>
      </c>
      <c r="AA666" s="35" t="str">
        <f>IF(VW_PREMIO_IV[[#This Row],[EQUIPE]]="Hospitalar (HSP)",VLOOKUP(VW_PREMIO_IV[[#This Row],[COBERTURA]],VALORES_IV_HSP[],VW_PREMIO_IV[[#This Row],[Col Valor]],1),"")</f>
        <v/>
      </c>
      <c r="AB666" s="35">
        <f>IF(VW_PREMIO_IV[[#This Row],[EQUIPE]]="Misto (EMH)",VLOOKUP(VW_PREMIO_IV[[#This Row],[COBERTURA]],VALORES_IV_EMH[],VW_PREMIO_IV[[#This Row],[Col Valor]],1),"")</f>
        <v>752.16470000000004</v>
      </c>
      <c r="AC666" s="35">
        <f>VW_PREMIO_IV[[#This Row],[PREMIO]]-SUM(VW_PREMIO_IV[[#This Row],[Check Gerente]:[Check EMH]])</f>
        <v>-4.7000000000707587E-3</v>
      </c>
    </row>
    <row r="667" spans="1:29" hidden="1" x14ac:dyDescent="0.25">
      <c r="A667" s="6" t="s">
        <v>401</v>
      </c>
      <c r="B667" s="6" t="s">
        <v>336</v>
      </c>
      <c r="C667" s="6" t="s">
        <v>25</v>
      </c>
      <c r="D667" s="6" t="s">
        <v>322</v>
      </c>
      <c r="E667" s="4">
        <v>30</v>
      </c>
      <c r="F667" s="6" t="s">
        <v>229</v>
      </c>
      <c r="G667" s="6" t="s">
        <v>499</v>
      </c>
      <c r="H667" s="4">
        <v>2021</v>
      </c>
      <c r="I667" s="4">
        <v>1</v>
      </c>
      <c r="J667" s="6" t="s">
        <v>493</v>
      </c>
      <c r="K667" s="4">
        <v>2</v>
      </c>
      <c r="L667" s="6" t="s">
        <v>500</v>
      </c>
      <c r="M667" s="6" t="s">
        <v>501</v>
      </c>
      <c r="N667" s="6" t="s">
        <v>496</v>
      </c>
      <c r="O667" s="4">
        <v>3</v>
      </c>
      <c r="P667" s="6" t="s">
        <v>497</v>
      </c>
      <c r="Q667" s="4">
        <v>8</v>
      </c>
      <c r="R667" s="6" t="s">
        <v>502</v>
      </c>
      <c r="S667" s="4" t="b">
        <v>0</v>
      </c>
      <c r="T667" s="60">
        <v>1</v>
      </c>
      <c r="U667" s="60">
        <v>1</v>
      </c>
      <c r="V667" s="38">
        <v>1</v>
      </c>
      <c r="W667" s="35">
        <v>752.16</v>
      </c>
      <c r="X667" s="42">
        <f>VLOOKUP(VW_PREMIO_IV[[#This Row],[TIPO]],$AL$5:$AM$16,2,0)</f>
        <v>14</v>
      </c>
      <c r="Y667" s="35" t="str">
        <f>IF(VW_PREMIO_IV[[#This Row],[EQUIPE]]="Gerentes",VLOOKUP(VW_PREMIO_IV[[#This Row],[COBERTURA]],VALORES_IV_GER[],VW_PREMIO_IV[[#This Row],[Col Valor]],1),"")</f>
        <v/>
      </c>
      <c r="Z667" s="35" t="str">
        <f>IF(VW_PREMIO_IV[[#This Row],[EQUIPE]]="Especialidade (ESP)",VLOOKUP(VW_PREMIO_IV[[#This Row],[COBERTURA]],VALORES_IV_ESP[],VW_PREMIO_IV[[#This Row],[Col Valor]],1),"")</f>
        <v/>
      </c>
      <c r="AA667" s="35" t="str">
        <f>IF(VW_PREMIO_IV[[#This Row],[EQUIPE]]="Hospitalar (HSP)",VLOOKUP(VW_PREMIO_IV[[#This Row],[COBERTURA]],VALORES_IV_HSP[],VW_PREMIO_IV[[#This Row],[Col Valor]],1),"")</f>
        <v/>
      </c>
      <c r="AB667" s="35">
        <f>IF(VW_PREMIO_IV[[#This Row],[EQUIPE]]="Misto (EMH)",VLOOKUP(VW_PREMIO_IV[[#This Row],[COBERTURA]],VALORES_IV_EMH[],VW_PREMIO_IV[[#This Row],[Col Valor]],1),"")</f>
        <v>752.16470000000004</v>
      </c>
      <c r="AC667" s="35">
        <f>VW_PREMIO_IV[[#This Row],[PREMIO]]-SUM(VW_PREMIO_IV[[#This Row],[Check Gerente]:[Check EMH]])</f>
        <v>-4.7000000000707587E-3</v>
      </c>
    </row>
    <row r="668" spans="1:29" hidden="1" x14ac:dyDescent="0.25">
      <c r="A668" s="6" t="s">
        <v>401</v>
      </c>
      <c r="B668" s="6" t="s">
        <v>336</v>
      </c>
      <c r="C668" s="6" t="s">
        <v>25</v>
      </c>
      <c r="D668" s="6" t="s">
        <v>322</v>
      </c>
      <c r="E668" s="4">
        <v>30</v>
      </c>
      <c r="F668" s="6" t="s">
        <v>229</v>
      </c>
      <c r="G668" s="6" t="s">
        <v>503</v>
      </c>
      <c r="H668" s="4">
        <v>2021</v>
      </c>
      <c r="I668" s="4">
        <v>1</v>
      </c>
      <c r="J668" s="6" t="s">
        <v>493</v>
      </c>
      <c r="K668" s="4">
        <v>3</v>
      </c>
      <c r="L668" s="6" t="s">
        <v>504</v>
      </c>
      <c r="M668" s="6" t="s">
        <v>505</v>
      </c>
      <c r="N668" s="6" t="s">
        <v>496</v>
      </c>
      <c r="O668" s="4">
        <v>3</v>
      </c>
      <c r="P668" s="6" t="s">
        <v>497</v>
      </c>
      <c r="Q668" s="4">
        <v>9</v>
      </c>
      <c r="R668" s="6" t="s">
        <v>506</v>
      </c>
      <c r="S668" s="4" t="b">
        <v>0</v>
      </c>
      <c r="T668" s="60">
        <v>1</v>
      </c>
      <c r="U668" s="60">
        <v>1</v>
      </c>
      <c r="V668" s="38">
        <v>1</v>
      </c>
      <c r="W668" s="35">
        <v>752.16</v>
      </c>
      <c r="X668" s="42">
        <f>VLOOKUP(VW_PREMIO_IV[[#This Row],[TIPO]],$AL$5:$AM$16,2,0)</f>
        <v>14</v>
      </c>
      <c r="Y668" s="35" t="str">
        <f>IF(VW_PREMIO_IV[[#This Row],[EQUIPE]]="Gerentes",VLOOKUP(VW_PREMIO_IV[[#This Row],[COBERTURA]],VALORES_IV_GER[],VW_PREMIO_IV[[#This Row],[Col Valor]],1),"")</f>
        <v/>
      </c>
      <c r="Z668" s="35" t="str">
        <f>IF(VW_PREMIO_IV[[#This Row],[EQUIPE]]="Especialidade (ESP)",VLOOKUP(VW_PREMIO_IV[[#This Row],[COBERTURA]],VALORES_IV_ESP[],VW_PREMIO_IV[[#This Row],[Col Valor]],1),"")</f>
        <v/>
      </c>
      <c r="AA668" s="35" t="str">
        <f>IF(VW_PREMIO_IV[[#This Row],[EQUIPE]]="Hospitalar (HSP)",VLOOKUP(VW_PREMIO_IV[[#This Row],[COBERTURA]],VALORES_IV_HSP[],VW_PREMIO_IV[[#This Row],[Col Valor]],1),"")</f>
        <v/>
      </c>
      <c r="AB668" s="35">
        <f>IF(VW_PREMIO_IV[[#This Row],[EQUIPE]]="Misto (EMH)",VLOOKUP(VW_PREMIO_IV[[#This Row],[COBERTURA]],VALORES_IV_EMH[],VW_PREMIO_IV[[#This Row],[Col Valor]],1),"")</f>
        <v>752.16470000000004</v>
      </c>
      <c r="AC668" s="35">
        <f>VW_PREMIO_IV[[#This Row],[PREMIO]]-SUM(VW_PREMIO_IV[[#This Row],[Check Gerente]:[Check EMH]])</f>
        <v>-4.7000000000707587E-3</v>
      </c>
    </row>
  </sheetData>
  <mergeCells count="1">
    <mergeCell ref="Y4:AD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104"/>
  <sheetViews>
    <sheetView showGridLines="0" zoomScaleNormal="100" workbookViewId="0">
      <pane ySplit="5" topLeftCell="A6" activePane="bottomLeft" state="frozen"/>
      <selection activeCell="D27" sqref="D27"/>
      <selection pane="bottomLeft" activeCell="F75" sqref="F75:F97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654</v>
      </c>
    </row>
    <row r="5" spans="1:9" x14ac:dyDescent="0.25">
      <c r="A5" s="4" t="s">
        <v>332</v>
      </c>
      <c r="B5" s="5" t="s">
        <v>0</v>
      </c>
      <c r="C5" s="5" t="s">
        <v>1</v>
      </c>
      <c r="D5" s="4" t="s">
        <v>5</v>
      </c>
      <c r="E5" s="5" t="s">
        <v>333</v>
      </c>
      <c r="F5" s="5" t="s">
        <v>334</v>
      </c>
      <c r="G5" s="5" t="s">
        <v>338</v>
      </c>
      <c r="H5" s="5" t="s">
        <v>191</v>
      </c>
      <c r="I5" s="5" t="s">
        <v>335</v>
      </c>
    </row>
    <row r="6" spans="1:9" hidden="1" x14ac:dyDescent="0.25">
      <c r="A6" s="6" t="s">
        <v>206</v>
      </c>
      <c r="B6" s="5">
        <v>2021</v>
      </c>
      <c r="C6" s="5">
        <v>1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hidden="1" x14ac:dyDescent="0.25">
      <c r="A7" s="6" t="s">
        <v>389</v>
      </c>
      <c r="B7" s="5">
        <v>2021</v>
      </c>
      <c r="C7" s="5">
        <v>1</v>
      </c>
      <c r="D7" s="6" t="s">
        <v>12</v>
      </c>
      <c r="E7" s="4" t="b">
        <v>0</v>
      </c>
      <c r="F7" s="37">
        <v>1</v>
      </c>
      <c r="G7" s="37">
        <v>0.93169999999999997</v>
      </c>
      <c r="H7" s="34">
        <v>0.93200000000000005</v>
      </c>
      <c r="I7" s="36">
        <v>197.16</v>
      </c>
    </row>
    <row r="8" spans="1:9" hidden="1" x14ac:dyDescent="0.25">
      <c r="A8" s="6" t="s">
        <v>344</v>
      </c>
      <c r="B8" s="5">
        <v>2021</v>
      </c>
      <c r="C8" s="5">
        <v>1</v>
      </c>
      <c r="D8" s="6" t="s">
        <v>12</v>
      </c>
      <c r="E8" s="4" t="b">
        <v>0</v>
      </c>
      <c r="F8" s="37">
        <v>100</v>
      </c>
      <c r="G8" s="37">
        <v>50</v>
      </c>
      <c r="H8" s="34">
        <v>0.5</v>
      </c>
      <c r="I8" s="36">
        <v>0</v>
      </c>
    </row>
    <row r="9" spans="1:9" hidden="1" x14ac:dyDescent="0.25">
      <c r="A9" s="6" t="s">
        <v>343</v>
      </c>
      <c r="B9" s="5">
        <v>2021</v>
      </c>
      <c r="C9" s="5">
        <v>1</v>
      </c>
      <c r="D9" s="6" t="s">
        <v>12</v>
      </c>
      <c r="E9" s="4" t="b">
        <v>0</v>
      </c>
      <c r="F9" s="37">
        <v>416</v>
      </c>
      <c r="G9" s="37">
        <v>380</v>
      </c>
      <c r="H9" s="34">
        <v>0.91300000000000003</v>
      </c>
      <c r="I9" s="36">
        <v>386.28</v>
      </c>
    </row>
    <row r="10" spans="1:9" hidden="1" x14ac:dyDescent="0.25">
      <c r="A10" s="6" t="s">
        <v>342</v>
      </c>
      <c r="B10" s="5">
        <v>2021</v>
      </c>
      <c r="C10" s="5">
        <v>1</v>
      </c>
      <c r="D10" s="6" t="s">
        <v>12</v>
      </c>
      <c r="E10" s="4" t="b">
        <v>0</v>
      </c>
      <c r="F10" s="37">
        <v>481</v>
      </c>
      <c r="G10" s="37">
        <v>647</v>
      </c>
      <c r="H10" s="34">
        <v>1.345</v>
      </c>
      <c r="I10" s="36">
        <v>1847.89</v>
      </c>
    </row>
    <row r="11" spans="1:9" hidden="1" x14ac:dyDescent="0.25">
      <c r="A11" s="6" t="s">
        <v>336</v>
      </c>
      <c r="B11" s="5">
        <v>2021</v>
      </c>
      <c r="C11" s="5">
        <v>1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hidden="1" x14ac:dyDescent="0.25">
      <c r="A12" s="6" t="s">
        <v>205</v>
      </c>
      <c r="B12" s="5">
        <v>2021</v>
      </c>
      <c r="C12" s="5">
        <v>1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hidden="1" x14ac:dyDescent="0.25">
      <c r="A13" s="6" t="s">
        <v>348</v>
      </c>
      <c r="B13" s="5">
        <v>2021</v>
      </c>
      <c r="C13" s="5">
        <v>1</v>
      </c>
      <c r="D13" s="6" t="s">
        <v>12</v>
      </c>
      <c r="E13" s="4" t="b">
        <v>0</v>
      </c>
      <c r="F13" s="37">
        <v>3571329.6</v>
      </c>
      <c r="G13" s="37">
        <v>2608197.4300000002</v>
      </c>
      <c r="H13" s="34">
        <v>0.73</v>
      </c>
      <c r="I13" s="36">
        <v>0</v>
      </c>
    </row>
    <row r="14" spans="1:9" hidden="1" x14ac:dyDescent="0.25">
      <c r="A14" s="6" t="s">
        <v>347</v>
      </c>
      <c r="B14" s="5">
        <v>2021</v>
      </c>
      <c r="C14" s="5">
        <v>1</v>
      </c>
      <c r="D14" s="6" t="s">
        <v>12</v>
      </c>
      <c r="E14" s="4" t="b">
        <v>0</v>
      </c>
      <c r="F14" s="37">
        <v>14857991.52</v>
      </c>
      <c r="G14" s="37">
        <v>14444974.91</v>
      </c>
      <c r="H14" s="34">
        <v>0.97199999999999998</v>
      </c>
      <c r="I14" s="36">
        <v>411.25</v>
      </c>
    </row>
    <row r="15" spans="1:9" hidden="1" x14ac:dyDescent="0.25">
      <c r="A15" s="6" t="s">
        <v>346</v>
      </c>
      <c r="B15" s="5">
        <v>2021</v>
      </c>
      <c r="C15" s="5">
        <v>1</v>
      </c>
      <c r="D15" s="6" t="s">
        <v>12</v>
      </c>
      <c r="E15" s="4" t="b">
        <v>0</v>
      </c>
      <c r="F15" s="37">
        <v>2257954.31</v>
      </c>
      <c r="G15" s="37">
        <v>1676236.39</v>
      </c>
      <c r="H15" s="34">
        <v>0.74199999999999999</v>
      </c>
      <c r="I15" s="36">
        <v>0</v>
      </c>
    </row>
    <row r="16" spans="1:9" hidden="1" x14ac:dyDescent="0.25">
      <c r="A16" s="6" t="s">
        <v>202</v>
      </c>
      <c r="B16" s="5">
        <v>2021</v>
      </c>
      <c r="C16" s="5">
        <v>1</v>
      </c>
      <c r="D16" s="6" t="s">
        <v>12</v>
      </c>
      <c r="E16" s="4" t="b">
        <v>0</v>
      </c>
      <c r="F16" s="37">
        <v>296</v>
      </c>
      <c r="G16" s="37">
        <v>365</v>
      </c>
      <c r="H16" s="34">
        <v>1.2330000000000001</v>
      </c>
      <c r="I16" s="36">
        <v>564.12</v>
      </c>
    </row>
    <row r="17" spans="1:9" hidden="1" x14ac:dyDescent="0.25">
      <c r="A17" s="6" t="s">
        <v>206</v>
      </c>
      <c r="B17" s="5">
        <v>2021</v>
      </c>
      <c r="C17" s="5">
        <v>1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hidden="1" x14ac:dyDescent="0.25">
      <c r="A18" s="6" t="s">
        <v>389</v>
      </c>
      <c r="B18" s="5">
        <v>2021</v>
      </c>
      <c r="C18" s="5">
        <v>1</v>
      </c>
      <c r="D18" s="6" t="s">
        <v>17</v>
      </c>
      <c r="E18" s="4" t="b">
        <v>0</v>
      </c>
      <c r="F18" s="37">
        <v>1</v>
      </c>
      <c r="G18" s="37">
        <v>0.94830000000000003</v>
      </c>
      <c r="H18" s="34">
        <v>0.94799999999999995</v>
      </c>
      <c r="I18" s="36">
        <v>200.55</v>
      </c>
    </row>
    <row r="19" spans="1:9" hidden="1" x14ac:dyDescent="0.25">
      <c r="A19" s="6" t="s">
        <v>344</v>
      </c>
      <c r="B19" s="5">
        <v>2021</v>
      </c>
      <c r="C19" s="5">
        <v>1</v>
      </c>
      <c r="D19" s="6" t="s">
        <v>17</v>
      </c>
      <c r="E19" s="4" t="b">
        <v>0</v>
      </c>
      <c r="F19" s="37">
        <v>150</v>
      </c>
      <c r="G19" s="37">
        <v>154</v>
      </c>
      <c r="H19" s="34">
        <v>1.0269999999999999</v>
      </c>
      <c r="I19" s="36">
        <v>289.68</v>
      </c>
    </row>
    <row r="20" spans="1:9" hidden="1" x14ac:dyDescent="0.25">
      <c r="A20" s="6" t="s">
        <v>343</v>
      </c>
      <c r="B20" s="5">
        <v>2021</v>
      </c>
      <c r="C20" s="5">
        <v>1</v>
      </c>
      <c r="D20" s="6" t="s">
        <v>17</v>
      </c>
      <c r="E20" s="4" t="b">
        <v>0</v>
      </c>
      <c r="F20" s="37">
        <v>520</v>
      </c>
      <c r="G20" s="37">
        <v>596</v>
      </c>
      <c r="H20" s="34">
        <v>1.1459999999999999</v>
      </c>
      <c r="I20" s="36">
        <v>1241.25</v>
      </c>
    </row>
    <row r="21" spans="1:9" hidden="1" x14ac:dyDescent="0.25">
      <c r="A21" s="6" t="s">
        <v>342</v>
      </c>
      <c r="B21" s="5">
        <v>2021</v>
      </c>
      <c r="C21" s="5">
        <v>1</v>
      </c>
      <c r="D21" s="6" t="s">
        <v>17</v>
      </c>
      <c r="E21" s="4" t="b">
        <v>0</v>
      </c>
      <c r="F21" s="37">
        <v>364</v>
      </c>
      <c r="G21" s="37">
        <v>192</v>
      </c>
      <c r="H21" s="34">
        <v>0.52700000000000002</v>
      </c>
      <c r="I21" s="36">
        <v>0</v>
      </c>
    </row>
    <row r="22" spans="1:9" hidden="1" x14ac:dyDescent="0.25">
      <c r="A22" s="6" t="s">
        <v>336</v>
      </c>
      <c r="B22" s="5">
        <v>2021</v>
      </c>
      <c r="C22" s="5">
        <v>1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hidden="1" x14ac:dyDescent="0.25">
      <c r="A23" s="6" t="s">
        <v>205</v>
      </c>
      <c r="B23" s="5">
        <v>2021</v>
      </c>
      <c r="C23" s="5">
        <v>1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hidden="1" x14ac:dyDescent="0.25">
      <c r="A24" s="6" t="s">
        <v>348</v>
      </c>
      <c r="B24" s="5">
        <v>2021</v>
      </c>
      <c r="C24" s="5">
        <v>1</v>
      </c>
      <c r="D24" s="6" t="s">
        <v>17</v>
      </c>
      <c r="E24" s="4" t="b">
        <v>0</v>
      </c>
      <c r="F24" s="37">
        <v>3571329.6</v>
      </c>
      <c r="G24" s="37">
        <v>2608197.4300000002</v>
      </c>
      <c r="H24" s="34">
        <v>0.73</v>
      </c>
      <c r="I24" s="36">
        <v>0</v>
      </c>
    </row>
    <row r="25" spans="1:9" hidden="1" x14ac:dyDescent="0.25">
      <c r="A25" s="6" t="s">
        <v>347</v>
      </c>
      <c r="B25" s="5">
        <v>2021</v>
      </c>
      <c r="C25" s="5">
        <v>1</v>
      </c>
      <c r="D25" s="6" t="s">
        <v>17</v>
      </c>
      <c r="E25" s="4" t="b">
        <v>0</v>
      </c>
      <c r="F25" s="37">
        <v>14857991.52</v>
      </c>
      <c r="G25" s="37">
        <v>14444974.91</v>
      </c>
      <c r="H25" s="34">
        <v>0.97199999999999998</v>
      </c>
      <c r="I25" s="36">
        <v>411.25</v>
      </c>
    </row>
    <row r="26" spans="1:9" hidden="1" x14ac:dyDescent="0.25">
      <c r="A26" s="6" t="s">
        <v>346</v>
      </c>
      <c r="B26" s="5">
        <v>2021</v>
      </c>
      <c r="C26" s="5">
        <v>1</v>
      </c>
      <c r="D26" s="6" t="s">
        <v>17</v>
      </c>
      <c r="E26" s="4" t="b">
        <v>0</v>
      </c>
      <c r="F26" s="37">
        <v>2257954.31</v>
      </c>
      <c r="G26" s="37">
        <v>1676236.39</v>
      </c>
      <c r="H26" s="34">
        <v>0.74199999999999999</v>
      </c>
      <c r="I26" s="36">
        <v>0</v>
      </c>
    </row>
    <row r="27" spans="1:9" hidden="1" x14ac:dyDescent="0.25">
      <c r="A27" s="6" t="s">
        <v>202</v>
      </c>
      <c r="B27" s="5">
        <v>2021</v>
      </c>
      <c r="C27" s="5">
        <v>1</v>
      </c>
      <c r="D27" s="6" t="s">
        <v>17</v>
      </c>
      <c r="E27" s="4" t="b">
        <v>0</v>
      </c>
      <c r="F27" s="37">
        <v>340</v>
      </c>
      <c r="G27" s="37">
        <v>377</v>
      </c>
      <c r="H27" s="34">
        <v>1.109</v>
      </c>
      <c r="I27" s="36">
        <v>564.12</v>
      </c>
    </row>
    <row r="28" spans="1:9" hidden="1" x14ac:dyDescent="0.25">
      <c r="A28" s="6" t="s">
        <v>206</v>
      </c>
      <c r="B28" s="5">
        <v>2021</v>
      </c>
      <c r="C28" s="5">
        <v>1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hidden="1" x14ac:dyDescent="0.25">
      <c r="A29" s="6" t="s">
        <v>389</v>
      </c>
      <c r="B29" s="5">
        <v>2021</v>
      </c>
      <c r="C29" s="5">
        <v>1</v>
      </c>
      <c r="D29" s="6" t="s">
        <v>10</v>
      </c>
      <c r="E29" s="4" t="b">
        <v>0</v>
      </c>
      <c r="F29" s="37">
        <v>1</v>
      </c>
      <c r="G29" s="37">
        <v>0.96430000000000005</v>
      </c>
      <c r="H29" s="34">
        <v>0.96399999999999997</v>
      </c>
      <c r="I29" s="36">
        <v>203.93</v>
      </c>
    </row>
    <row r="30" spans="1:9" hidden="1" x14ac:dyDescent="0.25">
      <c r="A30" s="6" t="s">
        <v>344</v>
      </c>
      <c r="B30" s="5">
        <v>2021</v>
      </c>
      <c r="C30" s="5">
        <v>1</v>
      </c>
      <c r="D30" s="6" t="s">
        <v>10</v>
      </c>
      <c r="E30" s="4" t="b">
        <v>0</v>
      </c>
      <c r="F30" s="37">
        <v>250</v>
      </c>
      <c r="G30" s="37">
        <v>51</v>
      </c>
      <c r="H30" s="34">
        <v>0.20399999999999999</v>
      </c>
      <c r="I30" s="36">
        <v>0</v>
      </c>
    </row>
    <row r="31" spans="1:9" hidden="1" x14ac:dyDescent="0.25">
      <c r="A31" s="6" t="s">
        <v>343</v>
      </c>
      <c r="B31" s="5">
        <v>2021</v>
      </c>
      <c r="C31" s="5">
        <v>1</v>
      </c>
      <c r="D31" s="6" t="s">
        <v>10</v>
      </c>
      <c r="E31" s="4" t="b">
        <v>0</v>
      </c>
      <c r="F31" s="37">
        <v>364</v>
      </c>
      <c r="G31" s="37">
        <v>436</v>
      </c>
      <c r="H31" s="34">
        <v>1.198</v>
      </c>
      <c r="I31" s="36">
        <v>1297.57</v>
      </c>
    </row>
    <row r="32" spans="1:9" hidden="1" x14ac:dyDescent="0.25">
      <c r="A32" s="6" t="s">
        <v>342</v>
      </c>
      <c r="B32" s="5">
        <v>2021</v>
      </c>
      <c r="C32" s="5">
        <v>1</v>
      </c>
      <c r="D32" s="6" t="s">
        <v>10</v>
      </c>
      <c r="E32" s="4" t="b">
        <v>0</v>
      </c>
      <c r="F32" s="37">
        <v>455</v>
      </c>
      <c r="G32" s="37">
        <v>681</v>
      </c>
      <c r="H32" s="34">
        <v>1.4970000000000001</v>
      </c>
      <c r="I32" s="36">
        <v>2137.46</v>
      </c>
    </row>
    <row r="33" spans="1:9" hidden="1" x14ac:dyDescent="0.25">
      <c r="A33" s="6" t="s">
        <v>336</v>
      </c>
      <c r="B33" s="5">
        <v>2021</v>
      </c>
      <c r="C33" s="5">
        <v>1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hidden="1" x14ac:dyDescent="0.25">
      <c r="A34" s="6" t="s">
        <v>205</v>
      </c>
      <c r="B34" s="5">
        <v>2021</v>
      </c>
      <c r="C34" s="5">
        <v>1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hidden="1" x14ac:dyDescent="0.25">
      <c r="A35" s="6" t="s">
        <v>348</v>
      </c>
      <c r="B35" s="5">
        <v>2021</v>
      </c>
      <c r="C35" s="5">
        <v>1</v>
      </c>
      <c r="D35" s="6" t="s">
        <v>10</v>
      </c>
      <c r="E35" s="4" t="b">
        <v>0</v>
      </c>
      <c r="F35" s="37">
        <v>3571329.6</v>
      </c>
      <c r="G35" s="37">
        <v>2608197.4300000002</v>
      </c>
      <c r="H35" s="34">
        <v>0.73</v>
      </c>
      <c r="I35" s="36">
        <v>0</v>
      </c>
    </row>
    <row r="36" spans="1:9" hidden="1" x14ac:dyDescent="0.25">
      <c r="A36" s="6" t="s">
        <v>347</v>
      </c>
      <c r="B36" s="5">
        <v>2021</v>
      </c>
      <c r="C36" s="5">
        <v>1</v>
      </c>
      <c r="D36" s="6" t="s">
        <v>10</v>
      </c>
      <c r="E36" s="4" t="b">
        <v>0</v>
      </c>
      <c r="F36" s="37">
        <v>14857991.52</v>
      </c>
      <c r="G36" s="37">
        <v>14444974.91</v>
      </c>
      <c r="H36" s="34">
        <v>0.97199999999999998</v>
      </c>
      <c r="I36" s="36">
        <v>411.25</v>
      </c>
    </row>
    <row r="37" spans="1:9" hidden="1" x14ac:dyDescent="0.25">
      <c r="A37" s="6" t="s">
        <v>346</v>
      </c>
      <c r="B37" s="5">
        <v>2021</v>
      </c>
      <c r="C37" s="5">
        <v>1</v>
      </c>
      <c r="D37" s="6" t="s">
        <v>10</v>
      </c>
      <c r="E37" s="4" t="b">
        <v>0</v>
      </c>
      <c r="F37" s="37">
        <v>2257954.31</v>
      </c>
      <c r="G37" s="37">
        <v>1676236.39</v>
      </c>
      <c r="H37" s="34">
        <v>0.74199999999999999</v>
      </c>
      <c r="I37" s="36">
        <v>0</v>
      </c>
    </row>
    <row r="38" spans="1:9" hidden="1" x14ac:dyDescent="0.25">
      <c r="A38" s="6" t="s">
        <v>202</v>
      </c>
      <c r="B38" s="5">
        <v>2021</v>
      </c>
      <c r="C38" s="5">
        <v>1</v>
      </c>
      <c r="D38" s="6" t="s">
        <v>10</v>
      </c>
      <c r="E38" s="4" t="b">
        <v>0</v>
      </c>
      <c r="F38" s="37">
        <v>304</v>
      </c>
      <c r="G38" s="37">
        <v>357</v>
      </c>
      <c r="H38" s="34">
        <v>1.1739999999999999</v>
      </c>
      <c r="I38" s="36">
        <v>564.12</v>
      </c>
    </row>
    <row r="39" spans="1:9" hidden="1" x14ac:dyDescent="0.25">
      <c r="A39" s="6" t="s">
        <v>206</v>
      </c>
      <c r="B39" s="5">
        <v>2021</v>
      </c>
      <c r="C39" s="5">
        <v>2</v>
      </c>
      <c r="D39" s="6" t="s">
        <v>12</v>
      </c>
      <c r="E39" s="4" t="b">
        <v>0</v>
      </c>
      <c r="F39" s="37">
        <v>1</v>
      </c>
      <c r="G39" s="37">
        <v>1</v>
      </c>
      <c r="H39" s="34">
        <v>1</v>
      </c>
      <c r="I39" s="36">
        <v>564.12</v>
      </c>
    </row>
    <row r="40" spans="1:9" hidden="1" x14ac:dyDescent="0.25">
      <c r="A40" s="6" t="s">
        <v>389</v>
      </c>
      <c r="B40" s="5">
        <v>2021</v>
      </c>
      <c r="C40" s="5">
        <v>2</v>
      </c>
      <c r="D40" s="6" t="s">
        <v>12</v>
      </c>
      <c r="E40" s="4" t="b">
        <v>0</v>
      </c>
      <c r="F40" s="37">
        <v>1</v>
      </c>
      <c r="G40" s="37">
        <v>0.99670000000000003</v>
      </c>
      <c r="H40" s="34">
        <v>0.997</v>
      </c>
      <c r="I40" s="36">
        <v>210.91</v>
      </c>
    </row>
    <row r="41" spans="1:9" hidden="1" x14ac:dyDescent="0.25">
      <c r="A41" s="6" t="s">
        <v>344</v>
      </c>
      <c r="B41" s="5">
        <v>2021</v>
      </c>
      <c r="C41" s="5">
        <v>2</v>
      </c>
      <c r="D41" s="6" t="s">
        <v>12</v>
      </c>
      <c r="E41" s="4" t="b">
        <v>0</v>
      </c>
      <c r="F41" s="37">
        <v>100</v>
      </c>
      <c r="G41" s="37">
        <v>9</v>
      </c>
      <c r="H41" s="34">
        <v>0.09</v>
      </c>
      <c r="I41" s="36">
        <v>0</v>
      </c>
    </row>
    <row r="42" spans="1:9" hidden="1" x14ac:dyDescent="0.25">
      <c r="A42" s="6" t="s">
        <v>343</v>
      </c>
      <c r="B42" s="5">
        <v>2021</v>
      </c>
      <c r="C42" s="5">
        <v>2</v>
      </c>
      <c r="D42" s="6" t="s">
        <v>12</v>
      </c>
      <c r="E42" s="4" t="b">
        <v>0</v>
      </c>
      <c r="F42" s="37">
        <v>320</v>
      </c>
      <c r="G42" s="37">
        <v>647</v>
      </c>
      <c r="H42" s="34">
        <v>2.0219999999999998</v>
      </c>
      <c r="I42" s="36">
        <v>2155.21</v>
      </c>
    </row>
    <row r="43" spans="1:9" hidden="1" x14ac:dyDescent="0.25">
      <c r="A43" s="6" t="s">
        <v>342</v>
      </c>
      <c r="B43" s="5">
        <v>2021</v>
      </c>
      <c r="C43" s="5">
        <v>2</v>
      </c>
      <c r="D43" s="6" t="s">
        <v>12</v>
      </c>
      <c r="E43" s="4" t="b">
        <v>0</v>
      </c>
      <c r="F43" s="37">
        <v>555</v>
      </c>
      <c r="G43" s="37">
        <v>608</v>
      </c>
      <c r="H43" s="34">
        <v>1.095</v>
      </c>
      <c r="I43" s="36">
        <v>746.73</v>
      </c>
    </row>
    <row r="44" spans="1:9" hidden="1" x14ac:dyDescent="0.25">
      <c r="A44" s="6" t="s">
        <v>336</v>
      </c>
      <c r="B44" s="5">
        <v>2021</v>
      </c>
      <c r="C44" s="5">
        <v>2</v>
      </c>
      <c r="D44" s="6" t="s">
        <v>12</v>
      </c>
      <c r="E44" s="4" t="b">
        <v>0</v>
      </c>
      <c r="F44" s="37">
        <v>1</v>
      </c>
      <c r="G44" s="37">
        <v>1</v>
      </c>
      <c r="H44" s="34">
        <v>1</v>
      </c>
      <c r="I44" s="36">
        <v>1128.25</v>
      </c>
    </row>
    <row r="45" spans="1:9" hidden="1" x14ac:dyDescent="0.25">
      <c r="A45" s="6" t="s">
        <v>205</v>
      </c>
      <c r="B45" s="5">
        <v>2021</v>
      </c>
      <c r="C45" s="5">
        <v>2</v>
      </c>
      <c r="D45" s="6" t="s">
        <v>12</v>
      </c>
      <c r="E45" s="4" t="b">
        <v>0</v>
      </c>
      <c r="F45" s="37">
        <v>1</v>
      </c>
      <c r="G45" s="37">
        <v>1</v>
      </c>
      <c r="H45" s="34">
        <v>1</v>
      </c>
      <c r="I45" s="36">
        <v>282.06</v>
      </c>
    </row>
    <row r="46" spans="1:9" hidden="1" x14ac:dyDescent="0.25">
      <c r="A46" s="6" t="s">
        <v>348</v>
      </c>
      <c r="B46" s="5">
        <v>2021</v>
      </c>
      <c r="C46" s="5">
        <v>2</v>
      </c>
      <c r="D46" s="6" t="s">
        <v>12</v>
      </c>
      <c r="E46" s="4" t="b">
        <v>0</v>
      </c>
      <c r="F46" s="37">
        <v>3571329.59</v>
      </c>
      <c r="G46" s="37">
        <v>4342016.0599999996</v>
      </c>
      <c r="H46" s="34">
        <v>1.216</v>
      </c>
      <c r="I46" s="36">
        <v>1592.32</v>
      </c>
    </row>
    <row r="47" spans="1:9" hidden="1" x14ac:dyDescent="0.25">
      <c r="A47" s="6" t="s">
        <v>347</v>
      </c>
      <c r="B47" s="5">
        <v>2021</v>
      </c>
      <c r="C47" s="5">
        <v>2</v>
      </c>
      <c r="D47" s="6" t="s">
        <v>12</v>
      </c>
      <c r="E47" s="4" t="b">
        <v>0</v>
      </c>
      <c r="F47" s="37">
        <v>14857991.539999999</v>
      </c>
      <c r="G47" s="37">
        <v>13933884.869999999</v>
      </c>
      <c r="H47" s="34">
        <v>0.93799999999999994</v>
      </c>
      <c r="I47" s="36">
        <v>396.86</v>
      </c>
    </row>
    <row r="48" spans="1:9" hidden="1" x14ac:dyDescent="0.25">
      <c r="A48" s="6" t="s">
        <v>346</v>
      </c>
      <c r="B48" s="5">
        <v>2021</v>
      </c>
      <c r="C48" s="5">
        <v>2</v>
      </c>
      <c r="D48" s="6" t="s">
        <v>12</v>
      </c>
      <c r="E48" s="4" t="b">
        <v>0</v>
      </c>
      <c r="F48" s="37">
        <v>2257954.31</v>
      </c>
      <c r="G48" s="37">
        <v>1678180.12</v>
      </c>
      <c r="H48" s="34">
        <v>0.74299999999999999</v>
      </c>
      <c r="I48" s="36">
        <v>0</v>
      </c>
    </row>
    <row r="49" spans="1:9" hidden="1" x14ac:dyDescent="0.25">
      <c r="A49" s="6" t="s">
        <v>202</v>
      </c>
      <c r="B49" s="5">
        <v>2021</v>
      </c>
      <c r="C49" s="5">
        <v>2</v>
      </c>
      <c r="D49" s="6" t="s">
        <v>12</v>
      </c>
      <c r="E49" s="4" t="b">
        <v>0</v>
      </c>
      <c r="F49" s="37">
        <v>408</v>
      </c>
      <c r="G49" s="37">
        <v>467</v>
      </c>
      <c r="H49" s="34">
        <v>1.145</v>
      </c>
      <c r="I49" s="36">
        <v>564.12</v>
      </c>
    </row>
    <row r="50" spans="1:9" hidden="1" x14ac:dyDescent="0.25">
      <c r="A50" s="6" t="s">
        <v>206</v>
      </c>
      <c r="B50" s="5">
        <v>2021</v>
      </c>
      <c r="C50" s="5">
        <v>2</v>
      </c>
      <c r="D50" s="6" t="s">
        <v>17</v>
      </c>
      <c r="E50" s="4" t="b">
        <v>0</v>
      </c>
      <c r="F50" s="37">
        <v>1</v>
      </c>
      <c r="G50" s="37">
        <v>1</v>
      </c>
      <c r="H50" s="34">
        <v>1</v>
      </c>
      <c r="I50" s="36">
        <v>564.12</v>
      </c>
    </row>
    <row r="51" spans="1:9" hidden="1" x14ac:dyDescent="0.25">
      <c r="A51" s="6" t="s">
        <v>389</v>
      </c>
      <c r="B51" s="5">
        <v>2021</v>
      </c>
      <c r="C51" s="5">
        <v>2</v>
      </c>
      <c r="D51" s="6" t="s">
        <v>17</v>
      </c>
      <c r="E51" s="4" t="b">
        <v>0</v>
      </c>
      <c r="F51" s="37">
        <v>1</v>
      </c>
      <c r="G51" s="37">
        <v>0.97829999999999995</v>
      </c>
      <c r="H51" s="34">
        <v>0.97799999999999998</v>
      </c>
      <c r="I51" s="36">
        <v>206.89</v>
      </c>
    </row>
    <row r="52" spans="1:9" hidden="1" x14ac:dyDescent="0.25">
      <c r="A52" s="6" t="s">
        <v>344</v>
      </c>
      <c r="B52" s="5">
        <v>2021</v>
      </c>
      <c r="C52" s="5">
        <v>2</v>
      </c>
      <c r="D52" s="6" t="s">
        <v>17</v>
      </c>
      <c r="E52" s="4" t="b">
        <v>0</v>
      </c>
      <c r="F52" s="37">
        <v>150</v>
      </c>
      <c r="G52" s="37">
        <v>14</v>
      </c>
      <c r="H52" s="34">
        <v>9.2999999999999999E-2</v>
      </c>
      <c r="I52" s="36">
        <v>0</v>
      </c>
    </row>
    <row r="53" spans="1:9" hidden="1" x14ac:dyDescent="0.25">
      <c r="A53" s="6" t="s">
        <v>343</v>
      </c>
      <c r="B53" s="5">
        <v>2021</v>
      </c>
      <c r="C53" s="5">
        <v>2</v>
      </c>
      <c r="D53" s="6" t="s">
        <v>17</v>
      </c>
      <c r="E53" s="4" t="b">
        <v>0</v>
      </c>
      <c r="F53" s="37">
        <v>400</v>
      </c>
      <c r="G53" s="37">
        <v>448</v>
      </c>
      <c r="H53" s="34">
        <v>1.1200000000000001</v>
      </c>
      <c r="I53" s="36">
        <v>1213.0899999999999</v>
      </c>
    </row>
    <row r="54" spans="1:9" hidden="1" x14ac:dyDescent="0.25">
      <c r="A54" s="6" t="s">
        <v>342</v>
      </c>
      <c r="B54" s="5">
        <v>2021</v>
      </c>
      <c r="C54" s="5">
        <v>2</v>
      </c>
      <c r="D54" s="6" t="s">
        <v>17</v>
      </c>
      <c r="E54" s="4" t="b">
        <v>0</v>
      </c>
      <c r="F54" s="37">
        <v>420</v>
      </c>
      <c r="G54" s="37">
        <v>447</v>
      </c>
      <c r="H54" s="34">
        <v>1.0640000000000001</v>
      </c>
      <c r="I54" s="36">
        <v>725.59</v>
      </c>
    </row>
    <row r="55" spans="1:9" hidden="1" x14ac:dyDescent="0.25">
      <c r="A55" s="6" t="s">
        <v>336</v>
      </c>
      <c r="B55" s="5">
        <v>2021</v>
      </c>
      <c r="C55" s="5">
        <v>2</v>
      </c>
      <c r="D55" s="6" t="s">
        <v>17</v>
      </c>
      <c r="E55" s="4" t="b">
        <v>0</v>
      </c>
      <c r="F55" s="37">
        <v>1</v>
      </c>
      <c r="G55" s="37">
        <v>1</v>
      </c>
      <c r="H55" s="34">
        <v>1</v>
      </c>
      <c r="I55" s="36">
        <v>1128.25</v>
      </c>
    </row>
    <row r="56" spans="1:9" hidden="1" x14ac:dyDescent="0.25">
      <c r="A56" s="6" t="s">
        <v>205</v>
      </c>
      <c r="B56" s="5">
        <v>2021</v>
      </c>
      <c r="C56" s="5">
        <v>2</v>
      </c>
      <c r="D56" s="6" t="s">
        <v>17</v>
      </c>
      <c r="E56" s="4" t="b">
        <v>0</v>
      </c>
      <c r="F56" s="37">
        <v>1</v>
      </c>
      <c r="G56" s="37">
        <v>1</v>
      </c>
      <c r="H56" s="34">
        <v>1</v>
      </c>
      <c r="I56" s="36">
        <v>282.06</v>
      </c>
    </row>
    <row r="57" spans="1:9" hidden="1" x14ac:dyDescent="0.25">
      <c r="A57" s="6" t="s">
        <v>348</v>
      </c>
      <c r="B57" s="5">
        <v>2021</v>
      </c>
      <c r="C57" s="5">
        <v>2</v>
      </c>
      <c r="D57" s="6" t="s">
        <v>17</v>
      </c>
      <c r="E57" s="4" t="b">
        <v>0</v>
      </c>
      <c r="F57" s="37">
        <v>3571329.59</v>
      </c>
      <c r="G57" s="37">
        <v>4342016.0599999996</v>
      </c>
      <c r="H57" s="34">
        <v>1.216</v>
      </c>
      <c r="I57" s="36">
        <v>1592.32</v>
      </c>
    </row>
    <row r="58" spans="1:9" hidden="1" x14ac:dyDescent="0.25">
      <c r="A58" s="6" t="s">
        <v>347</v>
      </c>
      <c r="B58" s="5">
        <v>2021</v>
      </c>
      <c r="C58" s="5">
        <v>2</v>
      </c>
      <c r="D58" s="6" t="s">
        <v>17</v>
      </c>
      <c r="E58" s="4" t="b">
        <v>0</v>
      </c>
      <c r="F58" s="37">
        <v>14857991.539999999</v>
      </c>
      <c r="G58" s="37">
        <v>13933884.869999999</v>
      </c>
      <c r="H58" s="34">
        <v>0.93799999999999994</v>
      </c>
      <c r="I58" s="36">
        <v>396.86</v>
      </c>
    </row>
    <row r="59" spans="1:9" hidden="1" x14ac:dyDescent="0.25">
      <c r="A59" s="6" t="s">
        <v>346</v>
      </c>
      <c r="B59" s="5">
        <v>2021</v>
      </c>
      <c r="C59" s="5">
        <v>2</v>
      </c>
      <c r="D59" s="6" t="s">
        <v>17</v>
      </c>
      <c r="E59" s="4" t="b">
        <v>0</v>
      </c>
      <c r="F59" s="37">
        <v>2257954.31</v>
      </c>
      <c r="G59" s="37">
        <v>1678180.12</v>
      </c>
      <c r="H59" s="34">
        <v>0.74299999999999999</v>
      </c>
      <c r="I59" s="36">
        <v>0</v>
      </c>
    </row>
    <row r="60" spans="1:9" hidden="1" x14ac:dyDescent="0.25">
      <c r="A60" s="6" t="s">
        <v>202</v>
      </c>
      <c r="B60" s="5">
        <v>2021</v>
      </c>
      <c r="C60" s="5">
        <v>2</v>
      </c>
      <c r="D60" s="6" t="s">
        <v>17</v>
      </c>
      <c r="E60" s="4" t="b">
        <v>0</v>
      </c>
      <c r="F60" s="37">
        <v>408</v>
      </c>
      <c r="G60" s="37">
        <v>458</v>
      </c>
      <c r="H60" s="34">
        <v>1.123</v>
      </c>
      <c r="I60" s="36">
        <v>564.12</v>
      </c>
    </row>
    <row r="61" spans="1:9" hidden="1" x14ac:dyDescent="0.25">
      <c r="A61" s="6" t="s">
        <v>206</v>
      </c>
      <c r="B61" s="5">
        <v>2021</v>
      </c>
      <c r="C61" s="5">
        <v>2</v>
      </c>
      <c r="D61" s="6" t="s">
        <v>10</v>
      </c>
      <c r="E61" s="4" t="b">
        <v>0</v>
      </c>
      <c r="F61" s="37">
        <v>1</v>
      </c>
      <c r="G61" s="37">
        <v>1</v>
      </c>
      <c r="H61" s="34">
        <v>1</v>
      </c>
      <c r="I61" s="36">
        <v>564.12</v>
      </c>
    </row>
    <row r="62" spans="1:9" hidden="1" x14ac:dyDescent="0.25">
      <c r="A62" s="6" t="s">
        <v>389</v>
      </c>
      <c r="B62" s="5">
        <v>2021</v>
      </c>
      <c r="C62" s="5">
        <v>2</v>
      </c>
      <c r="D62" s="6" t="s">
        <v>10</v>
      </c>
      <c r="E62" s="4" t="b">
        <v>0</v>
      </c>
      <c r="F62" s="37">
        <v>1</v>
      </c>
      <c r="G62" s="37">
        <v>0.99</v>
      </c>
      <c r="H62" s="34">
        <v>0.99</v>
      </c>
      <c r="I62" s="36">
        <v>209.43</v>
      </c>
    </row>
    <row r="63" spans="1:9" hidden="1" x14ac:dyDescent="0.25">
      <c r="A63" s="6" t="s">
        <v>344</v>
      </c>
      <c r="B63" s="5">
        <v>2021</v>
      </c>
      <c r="C63" s="5">
        <v>2</v>
      </c>
      <c r="D63" s="6" t="s">
        <v>10</v>
      </c>
      <c r="E63" s="4" t="b">
        <v>0</v>
      </c>
      <c r="F63" s="37">
        <v>250</v>
      </c>
      <c r="G63" s="37">
        <v>150</v>
      </c>
      <c r="H63" s="34">
        <v>0.6</v>
      </c>
      <c r="I63" s="36">
        <v>0</v>
      </c>
    </row>
    <row r="64" spans="1:9" hidden="1" x14ac:dyDescent="0.25">
      <c r="A64" s="6" t="s">
        <v>343</v>
      </c>
      <c r="B64" s="5">
        <v>2021</v>
      </c>
      <c r="C64" s="5">
        <v>2</v>
      </c>
      <c r="D64" s="6" t="s">
        <v>10</v>
      </c>
      <c r="E64" s="4" t="b">
        <v>0</v>
      </c>
      <c r="F64" s="37">
        <v>280</v>
      </c>
      <c r="G64" s="37">
        <v>192</v>
      </c>
      <c r="H64" s="34">
        <v>0.68600000000000005</v>
      </c>
      <c r="I64" s="36">
        <v>0</v>
      </c>
    </row>
    <row r="65" spans="1:9" hidden="1" x14ac:dyDescent="0.25">
      <c r="A65" s="6" t="s">
        <v>342</v>
      </c>
      <c r="B65" s="5">
        <v>2021</v>
      </c>
      <c r="C65" s="5">
        <v>2</v>
      </c>
      <c r="D65" s="6" t="s">
        <v>10</v>
      </c>
      <c r="E65" s="4" t="b">
        <v>0</v>
      </c>
      <c r="F65" s="37">
        <v>525</v>
      </c>
      <c r="G65" s="37">
        <v>337</v>
      </c>
      <c r="H65" s="34">
        <v>0.64200000000000002</v>
      </c>
      <c r="I65" s="36">
        <v>0</v>
      </c>
    </row>
    <row r="66" spans="1:9" hidden="1" x14ac:dyDescent="0.25">
      <c r="A66" s="6" t="s">
        <v>336</v>
      </c>
      <c r="B66" s="5">
        <v>2021</v>
      </c>
      <c r="C66" s="5">
        <v>2</v>
      </c>
      <c r="D66" s="6" t="s">
        <v>10</v>
      </c>
      <c r="E66" s="4" t="b">
        <v>0</v>
      </c>
      <c r="F66" s="37">
        <v>1</v>
      </c>
      <c r="G66" s="37">
        <v>1</v>
      </c>
      <c r="H66" s="34">
        <v>1</v>
      </c>
      <c r="I66" s="36">
        <v>1128.25</v>
      </c>
    </row>
    <row r="67" spans="1:9" hidden="1" x14ac:dyDescent="0.25">
      <c r="A67" s="6" t="s">
        <v>205</v>
      </c>
      <c r="B67" s="5">
        <v>2021</v>
      </c>
      <c r="C67" s="5">
        <v>2</v>
      </c>
      <c r="D67" s="6" t="s">
        <v>10</v>
      </c>
      <c r="E67" s="4" t="b">
        <v>0</v>
      </c>
      <c r="F67" s="37">
        <v>1</v>
      </c>
      <c r="G67" s="37">
        <v>1</v>
      </c>
      <c r="H67" s="34">
        <v>1</v>
      </c>
      <c r="I67" s="36">
        <v>282.06</v>
      </c>
    </row>
    <row r="68" spans="1:9" hidden="1" x14ac:dyDescent="0.25">
      <c r="A68" s="6" t="s">
        <v>348</v>
      </c>
      <c r="B68" s="5">
        <v>2021</v>
      </c>
      <c r="C68" s="5">
        <v>2</v>
      </c>
      <c r="D68" s="6" t="s">
        <v>10</v>
      </c>
      <c r="E68" s="4" t="b">
        <v>0</v>
      </c>
      <c r="F68" s="37">
        <v>3571329.59</v>
      </c>
      <c r="G68" s="37">
        <v>4342016.0599999996</v>
      </c>
      <c r="H68" s="34">
        <v>1.216</v>
      </c>
      <c r="I68" s="36">
        <v>1592.32</v>
      </c>
    </row>
    <row r="69" spans="1:9" hidden="1" x14ac:dyDescent="0.25">
      <c r="A69" s="6" t="s">
        <v>347</v>
      </c>
      <c r="B69" s="5">
        <v>2021</v>
      </c>
      <c r="C69" s="5">
        <v>2</v>
      </c>
      <c r="D69" s="6" t="s">
        <v>10</v>
      </c>
      <c r="E69" s="4" t="b">
        <v>0</v>
      </c>
      <c r="F69" s="37">
        <v>14857991.539999999</v>
      </c>
      <c r="G69" s="37">
        <v>13933884.869999999</v>
      </c>
      <c r="H69" s="34">
        <v>0.93799999999999994</v>
      </c>
      <c r="I69" s="36">
        <v>396.86</v>
      </c>
    </row>
    <row r="70" spans="1:9" hidden="1" x14ac:dyDescent="0.25">
      <c r="A70" s="6" t="s">
        <v>346</v>
      </c>
      <c r="B70" s="5">
        <v>2021</v>
      </c>
      <c r="C70" s="5">
        <v>2</v>
      </c>
      <c r="D70" s="6" t="s">
        <v>10</v>
      </c>
      <c r="E70" s="4" t="b">
        <v>0</v>
      </c>
      <c r="F70" s="37">
        <v>2257954.31</v>
      </c>
      <c r="G70" s="37">
        <v>1678180.12</v>
      </c>
      <c r="H70" s="34">
        <v>0.74299999999999999</v>
      </c>
      <c r="I70" s="36">
        <v>0</v>
      </c>
    </row>
    <row r="71" spans="1:9" hidden="1" x14ac:dyDescent="0.25">
      <c r="A71" s="6" t="s">
        <v>202</v>
      </c>
      <c r="B71" s="5">
        <v>2021</v>
      </c>
      <c r="C71" s="5">
        <v>2</v>
      </c>
      <c r="D71" s="6" t="s">
        <v>10</v>
      </c>
      <c r="E71" s="4" t="b">
        <v>0</v>
      </c>
      <c r="F71" s="37">
        <v>472</v>
      </c>
      <c r="G71" s="37">
        <v>531</v>
      </c>
      <c r="H71" s="34">
        <v>1.125</v>
      </c>
      <c r="I71" s="36">
        <v>564.12</v>
      </c>
    </row>
    <row r="72" spans="1:9" hidden="1" x14ac:dyDescent="0.25">
      <c r="A72" s="6" t="s">
        <v>206</v>
      </c>
      <c r="B72" s="5">
        <v>2021</v>
      </c>
      <c r="C72" s="5">
        <v>3</v>
      </c>
      <c r="D72" s="6" t="s">
        <v>12</v>
      </c>
      <c r="E72" s="4" t="b">
        <v>0</v>
      </c>
      <c r="F72" s="37">
        <v>1</v>
      </c>
      <c r="G72" s="37">
        <v>1</v>
      </c>
      <c r="H72" s="34">
        <v>1</v>
      </c>
      <c r="I72" s="36">
        <v>564.12</v>
      </c>
    </row>
    <row r="73" spans="1:9" hidden="1" x14ac:dyDescent="0.25">
      <c r="A73" s="6" t="s">
        <v>389</v>
      </c>
      <c r="B73" s="5">
        <v>2021</v>
      </c>
      <c r="C73" s="5">
        <v>3</v>
      </c>
      <c r="D73" s="6" t="s">
        <v>12</v>
      </c>
      <c r="E73" s="4" t="b">
        <v>0</v>
      </c>
      <c r="F73" s="37">
        <v>1</v>
      </c>
      <c r="G73" s="37">
        <v>0.97670000000000001</v>
      </c>
      <c r="H73" s="34">
        <v>0.97699999999999998</v>
      </c>
      <c r="I73" s="36">
        <v>206.68</v>
      </c>
    </row>
    <row r="74" spans="1:9" x14ac:dyDescent="0.25">
      <c r="A74" s="6" t="s">
        <v>344</v>
      </c>
      <c r="B74" s="5">
        <v>2021</v>
      </c>
      <c r="C74" s="5">
        <v>3</v>
      </c>
      <c r="D74" s="6" t="s">
        <v>12</v>
      </c>
      <c r="E74" s="4" t="b">
        <v>0</v>
      </c>
      <c r="F74" s="37">
        <v>100</v>
      </c>
      <c r="G74" s="37">
        <v>9</v>
      </c>
      <c r="H74" s="34">
        <v>0.09</v>
      </c>
      <c r="I74" s="36">
        <v>0</v>
      </c>
    </row>
    <row r="75" spans="1:9" x14ac:dyDescent="0.25">
      <c r="A75" s="6" t="s">
        <v>343</v>
      </c>
      <c r="B75" s="5">
        <v>2021</v>
      </c>
      <c r="C75" s="5">
        <v>3</v>
      </c>
      <c r="D75" s="6" t="s">
        <v>12</v>
      </c>
      <c r="E75" s="4" t="b">
        <v>0</v>
      </c>
      <c r="F75" s="37">
        <v>435.2</v>
      </c>
      <c r="G75" s="37">
        <v>645</v>
      </c>
      <c r="H75" s="34">
        <v>1.482</v>
      </c>
      <c r="I75" s="36">
        <v>2116.04</v>
      </c>
    </row>
    <row r="76" spans="1:9" x14ac:dyDescent="0.25">
      <c r="A76" s="6" t="s">
        <v>342</v>
      </c>
      <c r="B76" s="5">
        <v>2021</v>
      </c>
      <c r="C76" s="5">
        <v>3</v>
      </c>
      <c r="D76" s="6" t="s">
        <v>12</v>
      </c>
      <c r="E76" s="4" t="b">
        <v>0</v>
      </c>
      <c r="F76" s="37">
        <v>555</v>
      </c>
      <c r="G76" s="37">
        <v>857</v>
      </c>
      <c r="H76" s="34">
        <v>1.544</v>
      </c>
      <c r="I76" s="36">
        <v>2155.21</v>
      </c>
    </row>
    <row r="77" spans="1:9" hidden="1" x14ac:dyDescent="0.25">
      <c r="A77" s="6" t="s">
        <v>336</v>
      </c>
      <c r="B77" s="5">
        <v>2021</v>
      </c>
      <c r="C77" s="5">
        <v>3</v>
      </c>
      <c r="D77" s="6" t="s">
        <v>12</v>
      </c>
      <c r="E77" s="4" t="b">
        <v>0</v>
      </c>
      <c r="F77" s="37">
        <v>1</v>
      </c>
      <c r="G77" s="37">
        <v>1</v>
      </c>
      <c r="H77" s="34">
        <v>1</v>
      </c>
      <c r="I77" s="36">
        <v>1128.25</v>
      </c>
    </row>
    <row r="78" spans="1:9" hidden="1" x14ac:dyDescent="0.25">
      <c r="A78" s="6" t="s">
        <v>205</v>
      </c>
      <c r="B78" s="5">
        <v>2021</v>
      </c>
      <c r="C78" s="5">
        <v>3</v>
      </c>
      <c r="D78" s="6" t="s">
        <v>12</v>
      </c>
      <c r="E78" s="4" t="b">
        <v>0</v>
      </c>
      <c r="F78" s="37">
        <v>1</v>
      </c>
      <c r="G78" s="37">
        <v>1</v>
      </c>
      <c r="H78" s="34">
        <v>1</v>
      </c>
      <c r="I78" s="36">
        <v>282.06</v>
      </c>
    </row>
    <row r="79" spans="1:9" x14ac:dyDescent="0.25">
      <c r="A79" s="6" t="s">
        <v>348</v>
      </c>
      <c r="B79" s="5">
        <v>2021</v>
      </c>
      <c r="C79" s="5">
        <v>3</v>
      </c>
      <c r="D79" s="6" t="s">
        <v>12</v>
      </c>
      <c r="E79" s="4" t="b">
        <v>0</v>
      </c>
      <c r="F79" s="37">
        <v>3571329.6</v>
      </c>
      <c r="G79" s="37">
        <v>4999912.4800000004</v>
      </c>
      <c r="H79" s="34">
        <v>1.4</v>
      </c>
      <c r="I79" s="36">
        <v>1998.96</v>
      </c>
    </row>
    <row r="80" spans="1:9" x14ac:dyDescent="0.25">
      <c r="A80" s="6" t="s">
        <v>347</v>
      </c>
      <c r="B80" s="5">
        <v>2021</v>
      </c>
      <c r="C80" s="5">
        <v>3</v>
      </c>
      <c r="D80" s="6" t="s">
        <v>12</v>
      </c>
      <c r="E80" s="4" t="b">
        <v>0</v>
      </c>
      <c r="F80" s="37">
        <v>16423017.609999999</v>
      </c>
      <c r="G80" s="37">
        <v>22983485.32</v>
      </c>
      <c r="H80" s="34">
        <v>1.399</v>
      </c>
      <c r="I80" s="36">
        <v>1922.08</v>
      </c>
    </row>
    <row r="81" spans="1:9" x14ac:dyDescent="0.25">
      <c r="A81" s="6" t="s">
        <v>346</v>
      </c>
      <c r="B81" s="5">
        <v>2021</v>
      </c>
      <c r="C81" s="5">
        <v>3</v>
      </c>
      <c r="D81" s="6" t="s">
        <v>12</v>
      </c>
      <c r="E81" s="4" t="b">
        <v>0</v>
      </c>
      <c r="F81" s="37">
        <v>2257954.31</v>
      </c>
      <c r="G81" s="37">
        <v>3713908.4</v>
      </c>
      <c r="H81" s="34">
        <v>1.645</v>
      </c>
      <c r="I81" s="36">
        <v>1077.6099999999999</v>
      </c>
    </row>
    <row r="82" spans="1:9" hidden="1" x14ac:dyDescent="0.25">
      <c r="A82" s="6" t="s">
        <v>202</v>
      </c>
      <c r="B82" s="5">
        <v>2021</v>
      </c>
      <c r="C82" s="5">
        <v>3</v>
      </c>
      <c r="D82" s="6" t="s">
        <v>12</v>
      </c>
      <c r="E82" s="4" t="b">
        <v>0</v>
      </c>
      <c r="F82" s="37">
        <v>552</v>
      </c>
      <c r="G82" s="37">
        <v>593</v>
      </c>
      <c r="H82" s="34">
        <v>1.0740000000000001</v>
      </c>
      <c r="I82" s="36">
        <v>564.12</v>
      </c>
    </row>
    <row r="83" spans="1:9" hidden="1" x14ac:dyDescent="0.25">
      <c r="A83" s="6" t="s">
        <v>206</v>
      </c>
      <c r="B83" s="5">
        <v>2021</v>
      </c>
      <c r="C83" s="5">
        <v>3</v>
      </c>
      <c r="D83" s="6" t="s">
        <v>17</v>
      </c>
      <c r="E83" s="4" t="b">
        <v>0</v>
      </c>
      <c r="F83" s="37">
        <v>1</v>
      </c>
      <c r="G83" s="37">
        <v>1</v>
      </c>
      <c r="H83" s="34">
        <v>1</v>
      </c>
      <c r="I83" s="36">
        <v>564.12</v>
      </c>
    </row>
    <row r="84" spans="1:9" hidden="1" x14ac:dyDescent="0.25">
      <c r="A84" s="6" t="s">
        <v>389</v>
      </c>
      <c r="B84" s="5">
        <v>2021</v>
      </c>
      <c r="C84" s="5">
        <v>3</v>
      </c>
      <c r="D84" s="6" t="s">
        <v>17</v>
      </c>
      <c r="E84" s="4" t="b">
        <v>0</v>
      </c>
      <c r="F84" s="37">
        <v>1</v>
      </c>
      <c r="G84" s="37">
        <v>1</v>
      </c>
      <c r="H84" s="34">
        <v>1</v>
      </c>
      <c r="I84" s="36">
        <v>282.06</v>
      </c>
    </row>
    <row r="85" spans="1:9" x14ac:dyDescent="0.25">
      <c r="A85" s="6" t="s">
        <v>344</v>
      </c>
      <c r="B85" s="5">
        <v>2021</v>
      </c>
      <c r="C85" s="5">
        <v>3</v>
      </c>
      <c r="D85" s="6" t="s">
        <v>17</v>
      </c>
      <c r="E85" s="4" t="b">
        <v>0</v>
      </c>
      <c r="F85" s="37">
        <v>150</v>
      </c>
      <c r="G85" s="37">
        <v>145</v>
      </c>
      <c r="H85" s="34">
        <v>0.96699999999999997</v>
      </c>
      <c r="I85" s="36">
        <v>204.57</v>
      </c>
    </row>
    <row r="86" spans="1:9" x14ac:dyDescent="0.25">
      <c r="A86" s="6" t="s">
        <v>343</v>
      </c>
      <c r="B86" s="5">
        <v>2021</v>
      </c>
      <c r="C86" s="5">
        <v>3</v>
      </c>
      <c r="D86" s="6" t="s">
        <v>17</v>
      </c>
      <c r="E86" s="4" t="b">
        <v>0</v>
      </c>
      <c r="F86" s="37">
        <v>544</v>
      </c>
      <c r="G86" s="37">
        <v>728</v>
      </c>
      <c r="H86" s="34">
        <v>1.3380000000000001</v>
      </c>
      <c r="I86" s="36">
        <v>1838.27</v>
      </c>
    </row>
    <row r="87" spans="1:9" x14ac:dyDescent="0.25">
      <c r="A87" s="6" t="s">
        <v>342</v>
      </c>
      <c r="B87" s="5">
        <v>2021</v>
      </c>
      <c r="C87" s="5">
        <v>3</v>
      </c>
      <c r="D87" s="6" t="s">
        <v>17</v>
      </c>
      <c r="E87" s="4" t="b">
        <v>0</v>
      </c>
      <c r="F87" s="37">
        <v>420</v>
      </c>
      <c r="G87" s="37">
        <v>384</v>
      </c>
      <c r="H87" s="34">
        <v>0.91400000000000003</v>
      </c>
      <c r="I87" s="36">
        <v>386.71</v>
      </c>
    </row>
    <row r="88" spans="1:9" hidden="1" x14ac:dyDescent="0.25">
      <c r="A88" s="6" t="s">
        <v>336</v>
      </c>
      <c r="B88" s="5">
        <v>2021</v>
      </c>
      <c r="C88" s="5">
        <v>3</v>
      </c>
      <c r="D88" s="6" t="s">
        <v>17</v>
      </c>
      <c r="E88" s="4" t="b">
        <v>0</v>
      </c>
      <c r="F88" s="37">
        <v>1</v>
      </c>
      <c r="G88" s="37">
        <v>1</v>
      </c>
      <c r="H88" s="34">
        <v>1</v>
      </c>
      <c r="I88" s="36">
        <v>1128.25</v>
      </c>
    </row>
    <row r="89" spans="1:9" hidden="1" x14ac:dyDescent="0.25">
      <c r="A89" s="6" t="s">
        <v>205</v>
      </c>
      <c r="B89" s="5">
        <v>2021</v>
      </c>
      <c r="C89" s="5">
        <v>3</v>
      </c>
      <c r="D89" s="6" t="s">
        <v>17</v>
      </c>
      <c r="E89" s="4" t="b">
        <v>0</v>
      </c>
      <c r="F89" s="37">
        <v>1</v>
      </c>
      <c r="G89" s="37">
        <v>1</v>
      </c>
      <c r="H89" s="34">
        <v>1</v>
      </c>
      <c r="I89" s="36">
        <v>282.06</v>
      </c>
    </row>
    <row r="90" spans="1:9" x14ac:dyDescent="0.25">
      <c r="A90" s="6" t="s">
        <v>348</v>
      </c>
      <c r="B90" s="5">
        <v>2021</v>
      </c>
      <c r="C90" s="5">
        <v>3</v>
      </c>
      <c r="D90" s="6" t="s">
        <v>17</v>
      </c>
      <c r="E90" s="4" t="b">
        <v>0</v>
      </c>
      <c r="F90" s="37">
        <v>3571329.6</v>
      </c>
      <c r="G90" s="37">
        <v>4999912.4800000004</v>
      </c>
      <c r="H90" s="34">
        <v>1.4</v>
      </c>
      <c r="I90" s="36">
        <v>1998.96</v>
      </c>
    </row>
    <row r="91" spans="1:9" x14ac:dyDescent="0.25">
      <c r="A91" s="6" t="s">
        <v>347</v>
      </c>
      <c r="B91" s="5">
        <v>2021</v>
      </c>
      <c r="C91" s="5">
        <v>3</v>
      </c>
      <c r="D91" s="6" t="s">
        <v>17</v>
      </c>
      <c r="E91" s="4" t="b">
        <v>0</v>
      </c>
      <c r="F91" s="37">
        <v>16423017.609999999</v>
      </c>
      <c r="G91" s="37">
        <v>22983485.32</v>
      </c>
      <c r="H91" s="34">
        <v>1.399</v>
      </c>
      <c r="I91" s="36">
        <v>1922.08</v>
      </c>
    </row>
    <row r="92" spans="1:9" x14ac:dyDescent="0.25">
      <c r="A92" s="6" t="s">
        <v>346</v>
      </c>
      <c r="B92" s="5">
        <v>2021</v>
      </c>
      <c r="C92" s="5">
        <v>3</v>
      </c>
      <c r="D92" s="6" t="s">
        <v>17</v>
      </c>
      <c r="E92" s="4" t="b">
        <v>0</v>
      </c>
      <c r="F92" s="37">
        <v>2257954.31</v>
      </c>
      <c r="G92" s="37">
        <v>3713908.4</v>
      </c>
      <c r="H92" s="34">
        <v>1.645</v>
      </c>
      <c r="I92" s="36">
        <v>1077.6099999999999</v>
      </c>
    </row>
    <row r="93" spans="1:9" hidden="1" x14ac:dyDescent="0.25">
      <c r="A93" s="6" t="s">
        <v>202</v>
      </c>
      <c r="B93" s="5">
        <v>2021</v>
      </c>
      <c r="C93" s="5">
        <v>3</v>
      </c>
      <c r="D93" s="6" t="s">
        <v>17</v>
      </c>
      <c r="E93" s="4" t="b">
        <v>0</v>
      </c>
      <c r="F93" s="37">
        <v>548</v>
      </c>
      <c r="G93" s="37">
        <v>536</v>
      </c>
      <c r="H93" s="34">
        <v>0.97799999999999998</v>
      </c>
      <c r="I93" s="36">
        <v>413.78</v>
      </c>
    </row>
    <row r="94" spans="1:9" hidden="1" x14ac:dyDescent="0.25">
      <c r="A94" s="6" t="s">
        <v>206</v>
      </c>
      <c r="B94" s="5">
        <v>2021</v>
      </c>
      <c r="C94" s="5">
        <v>3</v>
      </c>
      <c r="D94" s="6" t="s">
        <v>10</v>
      </c>
      <c r="E94" s="4" t="b">
        <v>0</v>
      </c>
      <c r="F94" s="37">
        <v>1</v>
      </c>
      <c r="G94" s="37">
        <v>1</v>
      </c>
      <c r="H94" s="34">
        <v>1</v>
      </c>
      <c r="I94" s="36">
        <v>564.12</v>
      </c>
    </row>
    <row r="95" spans="1:9" hidden="1" x14ac:dyDescent="0.25">
      <c r="A95" s="6" t="s">
        <v>389</v>
      </c>
      <c r="B95" s="5">
        <v>2021</v>
      </c>
      <c r="C95" s="5">
        <v>3</v>
      </c>
      <c r="D95" s="6" t="s">
        <v>10</v>
      </c>
      <c r="E95" s="4" t="b">
        <v>0</v>
      </c>
      <c r="F95" s="37">
        <v>1</v>
      </c>
      <c r="G95" s="37">
        <v>0.99570000000000003</v>
      </c>
      <c r="H95" s="34">
        <v>0.996</v>
      </c>
      <c r="I95" s="36">
        <v>210.7</v>
      </c>
    </row>
    <row r="96" spans="1:9" x14ac:dyDescent="0.25">
      <c r="A96" s="6" t="s">
        <v>344</v>
      </c>
      <c r="B96" s="5">
        <v>2021</v>
      </c>
      <c r="C96" s="5">
        <v>3</v>
      </c>
      <c r="D96" s="6" t="s">
        <v>10</v>
      </c>
      <c r="E96" s="4" t="b">
        <v>0</v>
      </c>
      <c r="F96" s="37">
        <v>250</v>
      </c>
      <c r="G96" s="37">
        <v>194</v>
      </c>
      <c r="H96" s="34">
        <v>0.77600000000000002</v>
      </c>
      <c r="I96" s="36">
        <v>0</v>
      </c>
    </row>
    <row r="97" spans="1:9" x14ac:dyDescent="0.25">
      <c r="A97" s="6" t="s">
        <v>343</v>
      </c>
      <c r="B97" s="5">
        <v>2021</v>
      </c>
      <c r="C97" s="5">
        <v>3</v>
      </c>
      <c r="D97" s="6" t="s">
        <v>10</v>
      </c>
      <c r="E97" s="4" t="b">
        <v>0</v>
      </c>
      <c r="F97" s="37">
        <v>380.8</v>
      </c>
      <c r="G97" s="37">
        <v>416</v>
      </c>
      <c r="H97" s="34">
        <v>1.0920000000000001</v>
      </c>
      <c r="I97" s="36">
        <v>744.68</v>
      </c>
    </row>
    <row r="98" spans="1:9" x14ac:dyDescent="0.25">
      <c r="A98" s="6" t="s">
        <v>342</v>
      </c>
      <c r="B98" s="5">
        <v>2021</v>
      </c>
      <c r="C98" s="5">
        <v>3</v>
      </c>
      <c r="D98" s="6" t="s">
        <v>10</v>
      </c>
      <c r="E98" s="4" t="b">
        <v>0</v>
      </c>
      <c r="F98" s="37">
        <v>525</v>
      </c>
      <c r="G98" s="37">
        <v>465</v>
      </c>
      <c r="H98" s="34">
        <v>0.88600000000000001</v>
      </c>
      <c r="I98" s="36">
        <v>249.91</v>
      </c>
    </row>
    <row r="99" spans="1:9" hidden="1" x14ac:dyDescent="0.25">
      <c r="A99" s="6" t="s">
        <v>336</v>
      </c>
      <c r="B99" s="5">
        <v>2021</v>
      </c>
      <c r="C99" s="5">
        <v>3</v>
      </c>
      <c r="D99" s="6" t="s">
        <v>10</v>
      </c>
      <c r="E99" s="4" t="b">
        <v>0</v>
      </c>
      <c r="F99" s="37">
        <v>1</v>
      </c>
      <c r="G99" s="37">
        <v>1</v>
      </c>
      <c r="H99" s="34">
        <v>1</v>
      </c>
      <c r="I99" s="36">
        <v>1128.25</v>
      </c>
    </row>
    <row r="100" spans="1:9" hidden="1" x14ac:dyDescent="0.25">
      <c r="A100" s="6" t="s">
        <v>205</v>
      </c>
      <c r="B100" s="5">
        <v>2021</v>
      </c>
      <c r="C100" s="5">
        <v>3</v>
      </c>
      <c r="D100" s="6" t="s">
        <v>10</v>
      </c>
      <c r="E100" s="4" t="b">
        <v>0</v>
      </c>
      <c r="F100" s="37">
        <v>1</v>
      </c>
      <c r="G100" s="37">
        <v>1</v>
      </c>
      <c r="H100" s="34">
        <v>1</v>
      </c>
      <c r="I100" s="36">
        <v>282.06</v>
      </c>
    </row>
    <row r="101" spans="1:9" x14ac:dyDescent="0.25">
      <c r="A101" s="6" t="s">
        <v>348</v>
      </c>
      <c r="B101" s="5">
        <v>2021</v>
      </c>
      <c r="C101" s="5">
        <v>3</v>
      </c>
      <c r="D101" s="6" t="s">
        <v>10</v>
      </c>
      <c r="E101" s="4" t="b">
        <v>0</v>
      </c>
      <c r="F101" s="37">
        <v>3571329.6</v>
      </c>
      <c r="G101" s="37">
        <v>4999912.4800000004</v>
      </c>
      <c r="H101" s="34">
        <v>1.4</v>
      </c>
      <c r="I101" s="36">
        <v>1998.96</v>
      </c>
    </row>
    <row r="102" spans="1:9" x14ac:dyDescent="0.25">
      <c r="A102" s="6" t="s">
        <v>347</v>
      </c>
      <c r="B102" s="5">
        <v>2021</v>
      </c>
      <c r="C102" s="5">
        <v>3</v>
      </c>
      <c r="D102" s="6" t="s">
        <v>10</v>
      </c>
      <c r="E102" s="4" t="b">
        <v>0</v>
      </c>
      <c r="F102" s="37">
        <v>16423017.609999999</v>
      </c>
      <c r="G102" s="37">
        <v>22983485.32</v>
      </c>
      <c r="H102" s="34">
        <v>1.399</v>
      </c>
      <c r="I102" s="36">
        <v>1922.08</v>
      </c>
    </row>
    <row r="103" spans="1:9" x14ac:dyDescent="0.25">
      <c r="A103" s="6" t="s">
        <v>346</v>
      </c>
      <c r="B103" s="5">
        <v>2021</v>
      </c>
      <c r="C103" s="5">
        <v>3</v>
      </c>
      <c r="D103" s="6" t="s">
        <v>10</v>
      </c>
      <c r="E103" s="4" t="b">
        <v>0</v>
      </c>
      <c r="F103" s="37">
        <v>2257954.31</v>
      </c>
      <c r="G103" s="37">
        <v>3713908.4</v>
      </c>
      <c r="H103" s="34">
        <v>1.645</v>
      </c>
      <c r="I103" s="36">
        <v>1077.6099999999999</v>
      </c>
    </row>
    <row r="104" spans="1:9" hidden="1" x14ac:dyDescent="0.25">
      <c r="A104" s="6" t="s">
        <v>202</v>
      </c>
      <c r="B104" s="5">
        <v>2021</v>
      </c>
      <c r="C104" s="5">
        <v>3</v>
      </c>
      <c r="D104" s="6" t="s">
        <v>10</v>
      </c>
      <c r="E104" s="4" t="b">
        <v>0</v>
      </c>
      <c r="F104" s="37">
        <v>644</v>
      </c>
      <c r="G104" s="37">
        <v>556</v>
      </c>
      <c r="H104" s="34">
        <v>0.86299999999999999</v>
      </c>
      <c r="I104" s="36">
        <v>243.42</v>
      </c>
    </row>
  </sheetData>
  <conditionalFormatting sqref="E6:E104">
    <cfRule type="cellIs" dxfId="38" priority="4" operator="equal">
      <formula>TRUE</formula>
    </cfRule>
    <cfRule type="cellIs" dxfId="37" priority="5" operator="equal">
      <formula>FALSE</formula>
    </cfRule>
  </conditionalFormatting>
  <conditionalFormatting sqref="H6:H104">
    <cfRule type="cellIs" dxfId="36" priority="1" operator="greaterThanOrEqual">
      <formula>1</formula>
    </cfRule>
    <cfRule type="cellIs" dxfId="35" priority="2" operator="greaterThanOrEqual">
      <formula>0.795</formula>
    </cfRule>
    <cfRule type="cellIs" dxfId="34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569"/>
  <sheetViews>
    <sheetView showGridLines="0" workbookViewId="0">
      <pane ySplit="5" topLeftCell="A6" activePane="bottomLeft" state="frozen"/>
      <selection activeCell="D27" sqref="D27"/>
      <selection pane="bottomLeft" activeCell="F10" sqref="A10:F11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2.7109375" style="4" bestFit="1" customWidth="1"/>
    <col min="10" max="10" width="13.85546875" style="4" bestFit="1" customWidth="1"/>
    <col min="11" max="11" width="18.5703125" style="4" bestFit="1" customWidth="1"/>
    <col min="12" max="12" width="20" style="4" bestFit="1" customWidth="1"/>
    <col min="13" max="13" width="17.85546875" style="4" bestFit="1" customWidth="1"/>
    <col min="14" max="14" width="16.28515625" style="4" bestFit="1" customWidth="1"/>
    <col min="15" max="15" width="14.5703125" style="4" customWidth="1"/>
    <col min="16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655</v>
      </c>
    </row>
    <row r="5" spans="1:26" x14ac:dyDescent="0.25">
      <c r="A5" s="4" t="s">
        <v>332</v>
      </c>
      <c r="B5" s="5" t="s">
        <v>0</v>
      </c>
      <c r="C5" s="5" t="s">
        <v>1</v>
      </c>
      <c r="D5" s="4" t="s">
        <v>4</v>
      </c>
      <c r="E5" s="5" t="s">
        <v>333</v>
      </c>
      <c r="F5" s="5" t="s">
        <v>334</v>
      </c>
      <c r="G5" s="5" t="s">
        <v>338</v>
      </c>
      <c r="H5" s="38" t="s">
        <v>191</v>
      </c>
      <c r="I5" s="5" t="s">
        <v>335</v>
      </c>
      <c r="O5"/>
      <c r="P5"/>
      <c r="Q5"/>
      <c r="R5"/>
      <c r="S5"/>
      <c r="U5" s="4"/>
      <c r="V5" s="4"/>
      <c r="W5" s="4"/>
      <c r="X5" s="4"/>
      <c r="Y5" s="4"/>
      <c r="Z5" s="4"/>
    </row>
    <row r="6" spans="1:26" x14ac:dyDescent="0.25">
      <c r="A6" s="39" t="s">
        <v>206</v>
      </c>
      <c r="B6" s="5">
        <v>2021</v>
      </c>
      <c r="C6" s="5">
        <v>1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O6"/>
      <c r="P6"/>
      <c r="Q6"/>
      <c r="R6"/>
      <c r="S6"/>
      <c r="U6" s="4"/>
      <c r="V6" s="4"/>
      <c r="W6" s="4"/>
      <c r="X6" s="4"/>
      <c r="Y6" s="4"/>
      <c r="Z6" s="4"/>
    </row>
    <row r="7" spans="1:26" x14ac:dyDescent="0.25">
      <c r="A7" s="39" t="s">
        <v>389</v>
      </c>
      <c r="B7" s="5">
        <v>2021</v>
      </c>
      <c r="C7" s="5">
        <v>1</v>
      </c>
      <c r="D7" s="39" t="s">
        <v>9</v>
      </c>
      <c r="E7" s="4" t="b">
        <v>0</v>
      </c>
      <c r="F7" s="37">
        <v>1</v>
      </c>
      <c r="G7" s="37">
        <v>1</v>
      </c>
      <c r="H7" s="34">
        <v>1</v>
      </c>
      <c r="I7" s="36">
        <v>188.04</v>
      </c>
      <c r="O7"/>
      <c r="P7"/>
      <c r="Q7"/>
      <c r="R7"/>
      <c r="S7"/>
      <c r="U7" s="4"/>
      <c r="V7" s="4"/>
      <c r="W7" s="4"/>
      <c r="X7" s="4"/>
      <c r="Y7" s="4"/>
      <c r="Z7" s="4"/>
    </row>
    <row r="8" spans="1:26" x14ac:dyDescent="0.25">
      <c r="A8" s="39" t="s">
        <v>343</v>
      </c>
      <c r="B8" s="5">
        <v>2021</v>
      </c>
      <c r="C8" s="5">
        <v>1</v>
      </c>
      <c r="D8" s="39" t="s">
        <v>9</v>
      </c>
      <c r="E8" s="4" t="b">
        <v>0</v>
      </c>
      <c r="F8" s="37">
        <v>78</v>
      </c>
      <c r="G8" s="37">
        <v>14</v>
      </c>
      <c r="H8" s="34">
        <v>0.17899999999999999</v>
      </c>
      <c r="I8" s="36">
        <v>0</v>
      </c>
      <c r="O8"/>
      <c r="P8"/>
      <c r="Q8"/>
      <c r="R8"/>
      <c r="S8"/>
      <c r="U8" s="4"/>
      <c r="V8" s="4"/>
      <c r="W8" s="4"/>
      <c r="X8" s="4"/>
      <c r="Y8" s="4"/>
      <c r="Z8" s="4"/>
    </row>
    <row r="9" spans="1:26" x14ac:dyDescent="0.25">
      <c r="A9" s="39" t="s">
        <v>342</v>
      </c>
      <c r="B9" s="5">
        <v>2021</v>
      </c>
      <c r="C9" s="5">
        <v>1</v>
      </c>
      <c r="D9" s="39" t="s">
        <v>9</v>
      </c>
      <c r="E9" s="4" t="b">
        <v>0</v>
      </c>
      <c r="F9" s="37">
        <v>130</v>
      </c>
      <c r="G9" s="37">
        <v>86</v>
      </c>
      <c r="H9" s="34">
        <v>0.66200000000000003</v>
      </c>
      <c r="I9" s="36">
        <v>0</v>
      </c>
      <c r="O9"/>
      <c r="P9"/>
      <c r="Q9"/>
      <c r="R9"/>
      <c r="S9"/>
      <c r="U9" s="4"/>
      <c r="V9" s="4"/>
      <c r="W9" s="4"/>
      <c r="X9" s="4"/>
      <c r="Y9" s="4"/>
      <c r="Z9" s="4"/>
    </row>
    <row r="10" spans="1:26" x14ac:dyDescent="0.25">
      <c r="A10" s="39" t="s">
        <v>336</v>
      </c>
      <c r="B10" s="5">
        <v>2021</v>
      </c>
      <c r="C10" s="5">
        <v>1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O10"/>
      <c r="P10"/>
      <c r="Q10"/>
      <c r="R10"/>
      <c r="S10"/>
      <c r="U10" s="4"/>
      <c r="V10" s="4"/>
      <c r="W10" s="4"/>
      <c r="X10" s="4"/>
      <c r="Y10" s="4"/>
      <c r="Z10" s="4"/>
    </row>
    <row r="11" spans="1:26" x14ac:dyDescent="0.25">
      <c r="A11" s="39" t="s">
        <v>205</v>
      </c>
      <c r="B11" s="5">
        <v>2021</v>
      </c>
      <c r="C11" s="5">
        <v>1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O11"/>
      <c r="P11"/>
      <c r="Q11"/>
      <c r="R11"/>
      <c r="S11"/>
      <c r="U11" s="4"/>
      <c r="V11" s="4"/>
      <c r="W11" s="4"/>
      <c r="X11" s="4"/>
      <c r="Y11" s="4"/>
      <c r="Z11" s="4"/>
    </row>
    <row r="12" spans="1:26" x14ac:dyDescent="0.25">
      <c r="A12" s="39" t="s">
        <v>348</v>
      </c>
      <c r="B12" s="5">
        <v>2021</v>
      </c>
      <c r="C12" s="5">
        <v>1</v>
      </c>
      <c r="D12" s="39" t="s">
        <v>9</v>
      </c>
      <c r="E12" s="4" t="b">
        <v>0</v>
      </c>
      <c r="F12" s="37">
        <v>3571329.6</v>
      </c>
      <c r="G12" s="37">
        <v>2608197.4300000002</v>
      </c>
      <c r="H12" s="34">
        <v>0.73</v>
      </c>
      <c r="I12" s="36">
        <v>0</v>
      </c>
      <c r="O12"/>
      <c r="P12"/>
      <c r="Q12"/>
      <c r="R12"/>
      <c r="S12"/>
      <c r="U12" s="4"/>
      <c r="V12" s="4"/>
      <c r="W12" s="4"/>
      <c r="X12" s="4"/>
      <c r="Y12" s="4"/>
      <c r="Z12" s="4"/>
    </row>
    <row r="13" spans="1:26" x14ac:dyDescent="0.25">
      <c r="A13" s="39" t="s">
        <v>347</v>
      </c>
      <c r="B13" s="5">
        <v>2021</v>
      </c>
      <c r="C13" s="5">
        <v>1</v>
      </c>
      <c r="D13" s="39" t="s">
        <v>9</v>
      </c>
      <c r="E13" s="4" t="b">
        <v>0</v>
      </c>
      <c r="F13" s="37">
        <v>14857991.52</v>
      </c>
      <c r="G13" s="37">
        <v>14444974.91</v>
      </c>
      <c r="H13" s="34">
        <v>0.97199999999999998</v>
      </c>
      <c r="I13" s="36">
        <v>274.16000000000003</v>
      </c>
      <c r="O13"/>
      <c r="P13"/>
      <c r="Q13"/>
      <c r="R13"/>
      <c r="S13"/>
      <c r="U13" s="4"/>
      <c r="V13" s="4"/>
      <c r="W13" s="4"/>
      <c r="X13" s="4"/>
      <c r="Y13" s="4"/>
      <c r="Z13" s="4"/>
    </row>
    <row r="14" spans="1:26" x14ac:dyDescent="0.25">
      <c r="A14" s="39" t="s">
        <v>346</v>
      </c>
      <c r="B14" s="5">
        <v>2021</v>
      </c>
      <c r="C14" s="5">
        <v>1</v>
      </c>
      <c r="D14" s="39" t="s">
        <v>9</v>
      </c>
      <c r="E14" s="4" t="b">
        <v>0</v>
      </c>
      <c r="F14" s="37">
        <v>2257954.31</v>
      </c>
      <c r="G14" s="37">
        <v>1676236.39</v>
      </c>
      <c r="H14" s="34">
        <v>0.74199999999999999</v>
      </c>
      <c r="I14" s="36">
        <v>0</v>
      </c>
      <c r="O14"/>
      <c r="P14"/>
      <c r="Q14"/>
      <c r="R14"/>
      <c r="S14"/>
      <c r="U14" s="4"/>
      <c r="V14" s="4"/>
      <c r="W14" s="4"/>
      <c r="X14" s="4"/>
      <c r="Y14" s="4"/>
      <c r="Z14" s="4"/>
    </row>
    <row r="15" spans="1:26" x14ac:dyDescent="0.25">
      <c r="A15" s="39" t="s">
        <v>202</v>
      </c>
      <c r="B15" s="5">
        <v>2021</v>
      </c>
      <c r="C15" s="5">
        <v>1</v>
      </c>
      <c r="D15" s="39" t="s">
        <v>9</v>
      </c>
      <c r="E15" s="4" t="b">
        <v>0</v>
      </c>
      <c r="F15" s="37">
        <v>60</v>
      </c>
      <c r="G15" s="37">
        <v>64</v>
      </c>
      <c r="H15" s="34">
        <v>1.0669999999999999</v>
      </c>
      <c r="I15" s="36">
        <v>376.08</v>
      </c>
      <c r="O15"/>
      <c r="P15"/>
      <c r="Q15"/>
      <c r="R15"/>
      <c r="S15"/>
      <c r="U15" s="4"/>
      <c r="V15" s="4"/>
      <c r="W15" s="4"/>
      <c r="X15" s="4"/>
      <c r="Y15" s="4"/>
      <c r="Z15" s="4"/>
    </row>
    <row r="16" spans="1:26" x14ac:dyDescent="0.25">
      <c r="A16" s="39" t="s">
        <v>206</v>
      </c>
      <c r="B16" s="5">
        <v>2021</v>
      </c>
      <c r="C16" s="5">
        <v>1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O16"/>
      <c r="P16"/>
      <c r="Q16"/>
      <c r="R16"/>
      <c r="S16"/>
      <c r="U16" s="4"/>
      <c r="V16" s="4"/>
      <c r="W16" s="4"/>
      <c r="X16" s="4"/>
      <c r="Y16" s="4"/>
      <c r="Z16" s="4"/>
    </row>
    <row r="17" spans="1:26" x14ac:dyDescent="0.25">
      <c r="A17" s="39" t="s">
        <v>389</v>
      </c>
      <c r="B17" s="5">
        <v>2021</v>
      </c>
      <c r="C17" s="5">
        <v>1</v>
      </c>
      <c r="D17" s="39" t="s">
        <v>11</v>
      </c>
      <c r="E17" s="4" t="b">
        <v>0</v>
      </c>
      <c r="F17" s="37">
        <v>1</v>
      </c>
      <c r="G17" s="37">
        <v>0.95</v>
      </c>
      <c r="H17" s="34">
        <v>0.95</v>
      </c>
      <c r="I17" s="36">
        <v>133.97999999999999</v>
      </c>
      <c r="O17"/>
      <c r="P17"/>
      <c r="Q17"/>
      <c r="R17"/>
      <c r="S17"/>
      <c r="U17" s="4"/>
      <c r="V17" s="4"/>
      <c r="W17" s="4"/>
      <c r="X17" s="4"/>
      <c r="Y17" s="4"/>
      <c r="Z17" s="4"/>
    </row>
    <row r="18" spans="1:26" x14ac:dyDescent="0.25">
      <c r="A18" s="39" t="s">
        <v>343</v>
      </c>
      <c r="B18" s="5">
        <v>2021</v>
      </c>
      <c r="C18" s="5">
        <v>1</v>
      </c>
      <c r="D18" s="39" t="s">
        <v>11</v>
      </c>
      <c r="E18" s="4" t="b">
        <v>0</v>
      </c>
      <c r="F18" s="37">
        <v>104</v>
      </c>
      <c r="G18" s="37">
        <v>81</v>
      </c>
      <c r="H18" s="34">
        <v>0.77900000000000003</v>
      </c>
      <c r="I18" s="36">
        <v>0</v>
      </c>
      <c r="O18"/>
      <c r="P18"/>
      <c r="Q18"/>
      <c r="R18"/>
      <c r="S18"/>
      <c r="U18" s="4"/>
      <c r="V18" s="4"/>
      <c r="W18" s="4"/>
      <c r="X18" s="4"/>
      <c r="Y18" s="4"/>
      <c r="Z18" s="4"/>
    </row>
    <row r="19" spans="1:26" x14ac:dyDescent="0.25">
      <c r="A19" s="39" t="s">
        <v>342</v>
      </c>
      <c r="B19" s="5">
        <v>2021</v>
      </c>
      <c r="C19" s="5">
        <v>1</v>
      </c>
      <c r="D19" s="39" t="s">
        <v>11</v>
      </c>
      <c r="E19" s="4" t="b">
        <v>0</v>
      </c>
      <c r="F19" s="37">
        <v>169</v>
      </c>
      <c r="G19" s="37">
        <v>226</v>
      </c>
      <c r="H19" s="34">
        <v>1.337</v>
      </c>
      <c r="I19" s="36">
        <v>1442.55</v>
      </c>
      <c r="O19"/>
      <c r="P19"/>
      <c r="Q19"/>
      <c r="R19"/>
      <c r="S19"/>
      <c r="U19" s="4"/>
      <c r="V19" s="4"/>
      <c r="W19" s="4"/>
      <c r="X19" s="4"/>
      <c r="Y19" s="4"/>
      <c r="Z19" s="4"/>
    </row>
    <row r="20" spans="1:26" x14ac:dyDescent="0.25">
      <c r="A20" s="39" t="s">
        <v>336</v>
      </c>
      <c r="B20" s="5">
        <v>2021</v>
      </c>
      <c r="C20" s="5">
        <v>1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O20"/>
      <c r="P20"/>
      <c r="Q20"/>
      <c r="R20"/>
      <c r="S20"/>
      <c r="U20" s="4"/>
      <c r="V20" s="4"/>
      <c r="W20" s="4"/>
      <c r="X20" s="4"/>
      <c r="Y20" s="4"/>
      <c r="Z20" s="4"/>
    </row>
    <row r="21" spans="1:26" x14ac:dyDescent="0.25">
      <c r="A21" s="39" t="s">
        <v>205</v>
      </c>
      <c r="B21" s="5">
        <v>2021</v>
      </c>
      <c r="C21" s="5">
        <v>1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O21"/>
      <c r="P21"/>
      <c r="Q21"/>
      <c r="R21"/>
      <c r="S21"/>
      <c r="U21" s="4"/>
      <c r="V21" s="4"/>
      <c r="W21" s="4"/>
      <c r="X21" s="4"/>
      <c r="Y21" s="4"/>
      <c r="Z21" s="4"/>
    </row>
    <row r="22" spans="1:26" x14ac:dyDescent="0.25">
      <c r="A22" s="39" t="s">
        <v>348</v>
      </c>
      <c r="B22" s="5">
        <v>2021</v>
      </c>
      <c r="C22" s="5">
        <v>1</v>
      </c>
      <c r="D22" s="39" t="s">
        <v>11</v>
      </c>
      <c r="E22" s="4" t="b">
        <v>0</v>
      </c>
      <c r="F22" s="37">
        <v>3571329.6</v>
      </c>
      <c r="G22" s="37">
        <v>2608197.4300000002</v>
      </c>
      <c r="H22" s="34">
        <v>0.73</v>
      </c>
      <c r="I22" s="36">
        <v>0</v>
      </c>
      <c r="O22"/>
      <c r="P22"/>
      <c r="Q22"/>
      <c r="R22"/>
      <c r="S22"/>
      <c r="U22" s="4"/>
      <c r="V22" s="4"/>
      <c r="W22" s="4"/>
      <c r="X22" s="4"/>
      <c r="Y22" s="4"/>
      <c r="Z22" s="4"/>
    </row>
    <row r="23" spans="1:26" x14ac:dyDescent="0.25">
      <c r="A23" s="39" t="s">
        <v>347</v>
      </c>
      <c r="B23" s="5">
        <v>2021</v>
      </c>
      <c r="C23" s="5">
        <v>1</v>
      </c>
      <c r="D23" s="39" t="s">
        <v>11</v>
      </c>
      <c r="E23" s="4" t="b">
        <v>0</v>
      </c>
      <c r="F23" s="37">
        <v>14857991.52</v>
      </c>
      <c r="G23" s="37">
        <v>14444974.91</v>
      </c>
      <c r="H23" s="34">
        <v>0.97199999999999998</v>
      </c>
      <c r="I23" s="36">
        <v>274.16000000000003</v>
      </c>
      <c r="O23"/>
      <c r="P23"/>
      <c r="Q23"/>
      <c r="R23"/>
      <c r="S23"/>
      <c r="U23" s="4"/>
      <c r="V23" s="4"/>
      <c r="W23" s="4"/>
      <c r="X23" s="4"/>
      <c r="Y23" s="4"/>
      <c r="Z23" s="4"/>
    </row>
    <row r="24" spans="1:26" x14ac:dyDescent="0.25">
      <c r="A24" s="39" t="s">
        <v>346</v>
      </c>
      <c r="B24" s="5">
        <v>2021</v>
      </c>
      <c r="C24" s="5">
        <v>1</v>
      </c>
      <c r="D24" s="39" t="s">
        <v>11</v>
      </c>
      <c r="E24" s="4" t="b">
        <v>0</v>
      </c>
      <c r="F24" s="37">
        <v>2257954.31</v>
      </c>
      <c r="G24" s="37">
        <v>1676236.39</v>
      </c>
      <c r="H24" s="34">
        <v>0.74199999999999999</v>
      </c>
      <c r="I24" s="36">
        <v>0</v>
      </c>
      <c r="O24"/>
      <c r="P24"/>
      <c r="Q24"/>
      <c r="R24"/>
      <c r="S24"/>
      <c r="U24" s="4"/>
      <c r="V24" s="4"/>
      <c r="W24" s="4"/>
      <c r="X24" s="4"/>
      <c r="Y24" s="4"/>
      <c r="Z24" s="4"/>
    </row>
    <row r="25" spans="1:26" x14ac:dyDescent="0.25">
      <c r="A25" s="39" t="s">
        <v>202</v>
      </c>
      <c r="B25" s="5">
        <v>2021</v>
      </c>
      <c r="C25" s="5">
        <v>1</v>
      </c>
      <c r="D25" s="39" t="s">
        <v>11</v>
      </c>
      <c r="E25" s="4" t="b">
        <v>0</v>
      </c>
      <c r="F25" s="37">
        <v>56</v>
      </c>
      <c r="G25" s="37">
        <v>61</v>
      </c>
      <c r="H25" s="34">
        <v>1.089</v>
      </c>
      <c r="I25" s="36">
        <v>376.08</v>
      </c>
      <c r="O25"/>
      <c r="P25"/>
      <c r="Q25"/>
      <c r="R25"/>
      <c r="S25"/>
      <c r="U25" s="4"/>
      <c r="V25" s="4"/>
      <c r="W25" s="4"/>
      <c r="X25" s="4"/>
      <c r="Y25" s="4"/>
      <c r="Z25" s="4"/>
    </row>
    <row r="26" spans="1:26" x14ac:dyDescent="0.25">
      <c r="A26" s="39" t="s">
        <v>206</v>
      </c>
      <c r="B26" s="5">
        <v>2021</v>
      </c>
      <c r="C26" s="5">
        <v>1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O26"/>
      <c r="P26"/>
      <c r="Q26"/>
      <c r="R26"/>
      <c r="S26"/>
      <c r="U26" s="4"/>
      <c r="V26" s="4"/>
      <c r="W26" s="4"/>
      <c r="X26" s="4"/>
      <c r="Y26" s="4"/>
      <c r="Z26" s="4"/>
    </row>
    <row r="27" spans="1:26" x14ac:dyDescent="0.25">
      <c r="A27" s="39" t="s">
        <v>389</v>
      </c>
      <c r="B27" s="5">
        <v>2021</v>
      </c>
      <c r="C27" s="5">
        <v>1</v>
      </c>
      <c r="D27" s="39" t="s">
        <v>13</v>
      </c>
      <c r="E27" s="4" t="b">
        <v>0</v>
      </c>
      <c r="F27" s="37">
        <v>1</v>
      </c>
      <c r="G27" s="37">
        <v>1</v>
      </c>
      <c r="H27" s="34">
        <v>1</v>
      </c>
      <c r="I27" s="36">
        <v>188.04</v>
      </c>
      <c r="O27"/>
      <c r="P27"/>
      <c r="Q27"/>
      <c r="R27"/>
      <c r="S27"/>
      <c r="U27" s="4"/>
      <c r="V27" s="4"/>
      <c r="W27" s="4"/>
      <c r="X27" s="4"/>
      <c r="Y27" s="4"/>
      <c r="Z27" s="4"/>
    </row>
    <row r="28" spans="1:26" x14ac:dyDescent="0.25">
      <c r="A28" s="39" t="s">
        <v>343</v>
      </c>
      <c r="B28" s="5">
        <v>2021</v>
      </c>
      <c r="C28" s="5">
        <v>1</v>
      </c>
      <c r="D28" s="39" t="s">
        <v>13</v>
      </c>
      <c r="E28" s="4" t="b">
        <v>0</v>
      </c>
      <c r="F28" s="37">
        <v>65</v>
      </c>
      <c r="G28" s="37">
        <v>78</v>
      </c>
      <c r="H28" s="34">
        <v>1.2</v>
      </c>
      <c r="I28" s="36">
        <v>1286.54</v>
      </c>
      <c r="O28"/>
      <c r="P28"/>
      <c r="Q28"/>
      <c r="R28"/>
      <c r="S28"/>
      <c r="U28" s="4"/>
      <c r="V28" s="4"/>
      <c r="W28" s="4"/>
      <c r="X28" s="4"/>
      <c r="Y28" s="4"/>
      <c r="Z28" s="4"/>
    </row>
    <row r="29" spans="1:26" x14ac:dyDescent="0.25">
      <c r="A29" s="39" t="s">
        <v>342</v>
      </c>
      <c r="B29" s="5">
        <v>2021</v>
      </c>
      <c r="C29" s="5">
        <v>1</v>
      </c>
      <c r="D29" s="39" t="s">
        <v>13</v>
      </c>
      <c r="E29" s="4" t="b">
        <v>0</v>
      </c>
      <c r="F29" s="37">
        <v>52</v>
      </c>
      <c r="G29" s="37">
        <v>15</v>
      </c>
      <c r="H29" s="34">
        <v>0.28799999999999998</v>
      </c>
      <c r="I29" s="36">
        <v>0</v>
      </c>
      <c r="O29"/>
      <c r="P29"/>
      <c r="Q29"/>
      <c r="R29"/>
      <c r="S29"/>
      <c r="U29" s="4"/>
      <c r="V29" s="4"/>
      <c r="W29" s="4"/>
      <c r="X29" s="4"/>
      <c r="Y29" s="4"/>
      <c r="Z29" s="4"/>
    </row>
    <row r="30" spans="1:26" x14ac:dyDescent="0.25">
      <c r="A30" s="39" t="s">
        <v>336</v>
      </c>
      <c r="B30" s="5">
        <v>2021</v>
      </c>
      <c r="C30" s="5">
        <v>1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O30"/>
      <c r="P30"/>
      <c r="Q30"/>
      <c r="R30"/>
      <c r="S30"/>
      <c r="U30" s="4"/>
      <c r="V30" s="4"/>
      <c r="W30" s="4"/>
      <c r="X30" s="4"/>
      <c r="Y30" s="4"/>
      <c r="Z30" s="4"/>
    </row>
    <row r="31" spans="1:26" x14ac:dyDescent="0.25">
      <c r="A31" s="39" t="s">
        <v>205</v>
      </c>
      <c r="B31" s="5">
        <v>2021</v>
      </c>
      <c r="C31" s="5">
        <v>1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O31"/>
      <c r="P31"/>
      <c r="Q31"/>
      <c r="R31"/>
      <c r="S31"/>
      <c r="U31" s="4"/>
      <c r="V31" s="4"/>
      <c r="W31" s="4"/>
      <c r="X31" s="4"/>
      <c r="Y31" s="4"/>
      <c r="Z31" s="4"/>
    </row>
    <row r="32" spans="1:26" x14ac:dyDescent="0.25">
      <c r="A32" s="39" t="s">
        <v>348</v>
      </c>
      <c r="B32" s="5">
        <v>2021</v>
      </c>
      <c r="C32" s="5">
        <v>1</v>
      </c>
      <c r="D32" s="39" t="s">
        <v>13</v>
      </c>
      <c r="E32" s="4" t="b">
        <v>0</v>
      </c>
      <c r="F32" s="37">
        <v>3571329.6</v>
      </c>
      <c r="G32" s="37">
        <v>2608197.4300000002</v>
      </c>
      <c r="H32" s="34">
        <v>0.73</v>
      </c>
      <c r="I32" s="36">
        <v>0</v>
      </c>
      <c r="O32"/>
      <c r="P32"/>
      <c r="Q32"/>
      <c r="R32"/>
      <c r="S32"/>
      <c r="U32" s="4"/>
      <c r="V32" s="4"/>
      <c r="W32" s="4"/>
      <c r="X32" s="4"/>
      <c r="Y32" s="4"/>
      <c r="Z32" s="4"/>
    </row>
    <row r="33" spans="1:26" x14ac:dyDescent="0.25">
      <c r="A33" s="39" t="s">
        <v>347</v>
      </c>
      <c r="B33" s="5">
        <v>2021</v>
      </c>
      <c r="C33" s="5">
        <v>1</v>
      </c>
      <c r="D33" s="39" t="s">
        <v>13</v>
      </c>
      <c r="E33" s="4" t="b">
        <v>0</v>
      </c>
      <c r="F33" s="37">
        <v>14857991.52</v>
      </c>
      <c r="G33" s="37">
        <v>14444974.91</v>
      </c>
      <c r="H33" s="34">
        <v>0.97199999999999998</v>
      </c>
      <c r="I33" s="36">
        <v>274.16000000000003</v>
      </c>
      <c r="O33"/>
      <c r="P33"/>
      <c r="Q33"/>
      <c r="R33"/>
      <c r="S33"/>
      <c r="U33" s="4"/>
      <c r="V33" s="4"/>
      <c r="W33" s="4"/>
      <c r="X33" s="4"/>
      <c r="Y33" s="4"/>
      <c r="Z33" s="4"/>
    </row>
    <row r="34" spans="1:26" x14ac:dyDescent="0.25">
      <c r="A34" s="39" t="s">
        <v>346</v>
      </c>
      <c r="B34" s="5">
        <v>2021</v>
      </c>
      <c r="C34" s="5">
        <v>1</v>
      </c>
      <c r="D34" s="39" t="s">
        <v>13</v>
      </c>
      <c r="E34" s="4" t="b">
        <v>0</v>
      </c>
      <c r="F34" s="37">
        <v>2257954.31</v>
      </c>
      <c r="G34" s="37">
        <v>1676236.39</v>
      </c>
      <c r="H34" s="34">
        <v>0.74199999999999999</v>
      </c>
      <c r="I34" s="36">
        <v>0</v>
      </c>
      <c r="O34"/>
      <c r="P34"/>
      <c r="Q34"/>
      <c r="R34"/>
      <c r="S34"/>
      <c r="U34" s="4"/>
      <c r="V34" s="4"/>
      <c r="W34" s="4"/>
      <c r="X34" s="4"/>
      <c r="Y34" s="4"/>
      <c r="Z34" s="4"/>
    </row>
    <row r="35" spans="1:26" x14ac:dyDescent="0.25">
      <c r="A35" s="39" t="s">
        <v>202</v>
      </c>
      <c r="B35" s="5">
        <v>2021</v>
      </c>
      <c r="C35" s="5">
        <v>1</v>
      </c>
      <c r="D35" s="39" t="s">
        <v>13</v>
      </c>
      <c r="E35" s="4" t="b">
        <v>0</v>
      </c>
      <c r="F35" s="37">
        <v>32</v>
      </c>
      <c r="G35" s="37">
        <v>75</v>
      </c>
      <c r="H35" s="34">
        <v>2.3439999999999999</v>
      </c>
      <c r="I35" s="36">
        <v>376.08</v>
      </c>
      <c r="O35"/>
      <c r="P35"/>
      <c r="Q35"/>
      <c r="R35"/>
      <c r="S35"/>
      <c r="U35" s="4"/>
      <c r="V35" s="4"/>
      <c r="W35" s="4"/>
      <c r="X35" s="4"/>
      <c r="Y35" s="4"/>
      <c r="Z35" s="4"/>
    </row>
    <row r="36" spans="1:26" x14ac:dyDescent="0.25">
      <c r="A36" s="39" t="s">
        <v>206</v>
      </c>
      <c r="B36" s="5">
        <v>2021</v>
      </c>
      <c r="C36" s="5">
        <v>1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O36"/>
      <c r="P36"/>
      <c r="Q36"/>
      <c r="R36"/>
      <c r="S36"/>
      <c r="U36" s="4"/>
      <c r="V36" s="4"/>
      <c r="W36" s="4"/>
      <c r="X36" s="4"/>
      <c r="Y36" s="4"/>
      <c r="Z36" s="4"/>
    </row>
    <row r="37" spans="1:26" x14ac:dyDescent="0.25">
      <c r="A37" s="39" t="s">
        <v>389</v>
      </c>
      <c r="B37" s="5">
        <v>2021</v>
      </c>
      <c r="C37" s="5">
        <v>1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O37"/>
      <c r="P37"/>
      <c r="Q37"/>
      <c r="R37"/>
      <c r="S37"/>
      <c r="U37" s="4"/>
      <c r="V37" s="4"/>
      <c r="W37" s="4"/>
      <c r="X37" s="4"/>
      <c r="Y37" s="4"/>
      <c r="Z37" s="4"/>
    </row>
    <row r="38" spans="1:26" x14ac:dyDescent="0.25">
      <c r="A38" s="39" t="s">
        <v>344</v>
      </c>
      <c r="B38" s="5">
        <v>2021</v>
      </c>
      <c r="C38" s="5">
        <v>1</v>
      </c>
      <c r="D38" s="39" t="s">
        <v>28</v>
      </c>
      <c r="E38" s="4" t="b">
        <v>0</v>
      </c>
      <c r="F38" s="37">
        <v>25</v>
      </c>
      <c r="G38" s="37">
        <v>0</v>
      </c>
      <c r="H38" s="34">
        <v>0</v>
      </c>
      <c r="I38" s="36">
        <v>0</v>
      </c>
      <c r="O38"/>
      <c r="P38"/>
      <c r="Q38"/>
      <c r="R38"/>
      <c r="S38"/>
      <c r="U38" s="4"/>
      <c r="V38" s="4"/>
      <c r="W38" s="4"/>
      <c r="X38" s="4"/>
      <c r="Y38" s="4"/>
      <c r="Z38" s="4"/>
    </row>
    <row r="39" spans="1:26" x14ac:dyDescent="0.25">
      <c r="A39" s="39" t="s">
        <v>336</v>
      </c>
      <c r="B39" s="5">
        <v>2021</v>
      </c>
      <c r="C39" s="5">
        <v>1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O39"/>
      <c r="P39"/>
      <c r="Q39"/>
      <c r="R39"/>
      <c r="S39"/>
      <c r="U39" s="4"/>
      <c r="V39" s="4"/>
      <c r="W39" s="4"/>
      <c r="X39" s="4"/>
      <c r="Y39" s="4"/>
      <c r="Z39" s="4"/>
    </row>
    <row r="40" spans="1:26" x14ac:dyDescent="0.25">
      <c r="A40" s="39" t="s">
        <v>205</v>
      </c>
      <c r="B40" s="5">
        <v>2021</v>
      </c>
      <c r="C40" s="5">
        <v>1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O40"/>
      <c r="P40"/>
      <c r="Q40"/>
      <c r="R40"/>
      <c r="S40"/>
      <c r="U40" s="4"/>
      <c r="V40" s="4"/>
      <c r="W40" s="4"/>
      <c r="X40" s="4"/>
      <c r="Y40" s="4"/>
      <c r="Z40" s="4"/>
    </row>
    <row r="41" spans="1:26" x14ac:dyDescent="0.25">
      <c r="A41" s="39" t="s">
        <v>348</v>
      </c>
      <c r="B41" s="5">
        <v>2021</v>
      </c>
      <c r="C41" s="5">
        <v>1</v>
      </c>
      <c r="D41" s="39" t="s">
        <v>28</v>
      </c>
      <c r="E41" s="4" t="b">
        <v>0</v>
      </c>
      <c r="F41" s="37">
        <v>3571329.6</v>
      </c>
      <c r="G41" s="37">
        <v>2608197.4300000002</v>
      </c>
      <c r="H41" s="34">
        <v>0.73</v>
      </c>
      <c r="I41" s="36">
        <v>0</v>
      </c>
      <c r="O41"/>
      <c r="P41"/>
      <c r="Q41"/>
      <c r="R41"/>
      <c r="S41"/>
      <c r="U41" s="4"/>
      <c r="V41" s="4"/>
      <c r="W41" s="4"/>
      <c r="X41" s="4"/>
      <c r="Y41" s="4"/>
      <c r="Z41" s="4"/>
    </row>
    <row r="42" spans="1:26" x14ac:dyDescent="0.25">
      <c r="A42" s="39" t="s">
        <v>347</v>
      </c>
      <c r="B42" s="5">
        <v>2021</v>
      </c>
      <c r="C42" s="5">
        <v>1</v>
      </c>
      <c r="D42" s="39" t="s">
        <v>28</v>
      </c>
      <c r="E42" s="4" t="b">
        <v>0</v>
      </c>
      <c r="F42" s="37">
        <v>14857991.52</v>
      </c>
      <c r="G42" s="37">
        <v>14444974.91</v>
      </c>
      <c r="H42" s="34">
        <v>0.97199999999999998</v>
      </c>
      <c r="I42" s="36">
        <v>274.16000000000003</v>
      </c>
      <c r="O42"/>
      <c r="P42"/>
      <c r="Q42"/>
      <c r="R42"/>
      <c r="S42"/>
      <c r="U42" s="4"/>
      <c r="V42" s="4"/>
      <c r="W42" s="4"/>
      <c r="X42" s="4"/>
      <c r="Y42" s="4"/>
      <c r="Z42" s="4"/>
    </row>
    <row r="43" spans="1:26" x14ac:dyDescent="0.25">
      <c r="A43" s="39" t="s">
        <v>346</v>
      </c>
      <c r="B43" s="5">
        <v>2021</v>
      </c>
      <c r="C43" s="5">
        <v>1</v>
      </c>
      <c r="D43" s="39" t="s">
        <v>28</v>
      </c>
      <c r="E43" s="4" t="b">
        <v>0</v>
      </c>
      <c r="F43" s="37">
        <v>2257954.31</v>
      </c>
      <c r="G43" s="37">
        <v>1676236.39</v>
      </c>
      <c r="H43" s="34">
        <v>0.74199999999999999</v>
      </c>
      <c r="I43" s="36">
        <v>0</v>
      </c>
      <c r="O43"/>
      <c r="P43"/>
      <c r="Q43"/>
      <c r="R43"/>
      <c r="S43"/>
      <c r="U43" s="4"/>
      <c r="V43" s="4"/>
      <c r="W43" s="4"/>
      <c r="X43" s="4"/>
      <c r="Y43" s="4"/>
      <c r="Z43" s="4"/>
    </row>
    <row r="44" spans="1:26" x14ac:dyDescent="0.25">
      <c r="A44" s="39" t="s">
        <v>202</v>
      </c>
      <c r="B44" s="5">
        <v>2021</v>
      </c>
      <c r="C44" s="5">
        <v>1</v>
      </c>
      <c r="D44" s="39" t="s">
        <v>28</v>
      </c>
      <c r="E44" s="4" t="b">
        <v>0</v>
      </c>
      <c r="F44" s="37">
        <v>64</v>
      </c>
      <c r="G44" s="37">
        <v>76</v>
      </c>
      <c r="H44" s="34">
        <v>1.1879999999999999</v>
      </c>
      <c r="I44" s="36">
        <v>376.08</v>
      </c>
      <c r="O44"/>
      <c r="P44"/>
      <c r="Q44"/>
      <c r="R44"/>
      <c r="S44"/>
      <c r="U44" s="4"/>
      <c r="V44" s="4"/>
      <c r="W44" s="4"/>
      <c r="X44" s="4"/>
      <c r="Y44" s="4"/>
      <c r="Z44" s="4"/>
    </row>
    <row r="45" spans="1:26" x14ac:dyDescent="0.25">
      <c r="A45" s="39" t="s">
        <v>206</v>
      </c>
      <c r="B45" s="5">
        <v>2021</v>
      </c>
      <c r="C45" s="5">
        <v>1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O45"/>
      <c r="P45"/>
      <c r="Q45"/>
      <c r="R45"/>
      <c r="S45"/>
      <c r="U45" s="4"/>
      <c r="V45" s="4"/>
      <c r="W45" s="4"/>
      <c r="X45" s="4"/>
      <c r="Y45" s="4"/>
      <c r="Z45" s="4"/>
    </row>
    <row r="46" spans="1:26" x14ac:dyDescent="0.25">
      <c r="A46" s="39" t="s">
        <v>389</v>
      </c>
      <c r="B46" s="5">
        <v>2021</v>
      </c>
      <c r="C46" s="5">
        <v>1</v>
      </c>
      <c r="D46" s="39" t="s">
        <v>29</v>
      </c>
      <c r="E46" s="4" t="b">
        <v>0</v>
      </c>
      <c r="F46" s="37">
        <v>1</v>
      </c>
      <c r="G46" s="37">
        <v>0.9</v>
      </c>
      <c r="H46" s="34">
        <v>0.9</v>
      </c>
      <c r="I46" s="36">
        <v>126.93</v>
      </c>
      <c r="O46"/>
      <c r="P46"/>
      <c r="Q46"/>
      <c r="R46"/>
      <c r="S46"/>
      <c r="U46" s="4"/>
      <c r="V46" s="4"/>
      <c r="W46" s="4"/>
      <c r="X46" s="4"/>
      <c r="Y46" s="4"/>
      <c r="Z46" s="4"/>
    </row>
    <row r="47" spans="1:26" x14ac:dyDescent="0.25">
      <c r="A47" s="39" t="s">
        <v>344</v>
      </c>
      <c r="B47" s="5">
        <v>2021</v>
      </c>
      <c r="C47" s="5">
        <v>1</v>
      </c>
      <c r="D47" s="39" t="s">
        <v>29</v>
      </c>
      <c r="E47" s="4" t="b">
        <v>0</v>
      </c>
      <c r="F47" s="37">
        <v>25</v>
      </c>
      <c r="G47" s="37">
        <v>0</v>
      </c>
      <c r="H47" s="34">
        <v>0</v>
      </c>
      <c r="I47" s="36">
        <v>0</v>
      </c>
      <c r="O47"/>
      <c r="P47"/>
      <c r="Q47"/>
      <c r="R47"/>
      <c r="S47"/>
      <c r="U47" s="4"/>
      <c r="V47" s="4"/>
      <c r="W47" s="4"/>
      <c r="X47" s="4"/>
      <c r="Y47" s="4"/>
      <c r="Z47" s="4"/>
    </row>
    <row r="48" spans="1:26" x14ac:dyDescent="0.25">
      <c r="A48" s="39" t="s">
        <v>343</v>
      </c>
      <c r="B48" s="5">
        <v>2021</v>
      </c>
      <c r="C48" s="5">
        <v>1</v>
      </c>
      <c r="D48" s="39" t="s">
        <v>29</v>
      </c>
      <c r="E48" s="4" t="b">
        <v>0</v>
      </c>
      <c r="F48" s="37">
        <v>117</v>
      </c>
      <c r="G48" s="37">
        <v>104</v>
      </c>
      <c r="H48" s="34">
        <v>0.88900000000000001</v>
      </c>
      <c r="I48" s="36">
        <v>167.17</v>
      </c>
      <c r="O48"/>
      <c r="P48"/>
      <c r="Q48"/>
      <c r="R48"/>
      <c r="S48"/>
      <c r="U48" s="4"/>
      <c r="V48" s="4"/>
      <c r="W48" s="4"/>
      <c r="X48" s="4"/>
      <c r="Y48" s="4"/>
      <c r="Z48" s="4"/>
    </row>
    <row r="49" spans="1:26" x14ac:dyDescent="0.25">
      <c r="A49" s="39" t="s">
        <v>342</v>
      </c>
      <c r="B49" s="5">
        <v>2021</v>
      </c>
      <c r="C49" s="5">
        <v>1</v>
      </c>
      <c r="D49" s="39" t="s">
        <v>29</v>
      </c>
      <c r="E49" s="4" t="b">
        <v>0</v>
      </c>
      <c r="F49" s="37">
        <v>156</v>
      </c>
      <c r="G49" s="37">
        <v>314</v>
      </c>
      <c r="H49" s="34">
        <v>2.0129999999999999</v>
      </c>
      <c r="I49" s="36">
        <v>1311.12</v>
      </c>
      <c r="O49"/>
      <c r="P49"/>
      <c r="Q49"/>
      <c r="R49"/>
      <c r="S49"/>
      <c r="U49" s="4"/>
      <c r="V49" s="4"/>
      <c r="W49" s="4"/>
      <c r="X49" s="4"/>
      <c r="Y49" s="4"/>
      <c r="Z49" s="4"/>
    </row>
    <row r="50" spans="1:26" x14ac:dyDescent="0.25">
      <c r="A50" s="39" t="s">
        <v>336</v>
      </c>
      <c r="B50" s="5">
        <v>2021</v>
      </c>
      <c r="C50" s="5">
        <v>1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O50"/>
      <c r="P50"/>
      <c r="Q50"/>
      <c r="R50"/>
      <c r="S50"/>
      <c r="U50" s="4"/>
      <c r="V50" s="4"/>
      <c r="W50" s="4"/>
      <c r="X50" s="4"/>
      <c r="Y50" s="4"/>
      <c r="Z50" s="4"/>
    </row>
    <row r="51" spans="1:26" x14ac:dyDescent="0.25">
      <c r="A51" s="39" t="s">
        <v>205</v>
      </c>
      <c r="B51" s="5">
        <v>2021</v>
      </c>
      <c r="C51" s="5">
        <v>1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O51"/>
      <c r="P51"/>
      <c r="Q51"/>
      <c r="R51"/>
      <c r="S51"/>
      <c r="U51" s="4"/>
      <c r="V51" s="4"/>
      <c r="W51" s="4"/>
      <c r="X51" s="4"/>
      <c r="Y51" s="4"/>
      <c r="Z51" s="4"/>
    </row>
    <row r="52" spans="1:26" x14ac:dyDescent="0.25">
      <c r="A52" s="39" t="s">
        <v>348</v>
      </c>
      <c r="B52" s="5">
        <v>2021</v>
      </c>
      <c r="C52" s="5">
        <v>1</v>
      </c>
      <c r="D52" s="39" t="s">
        <v>29</v>
      </c>
      <c r="E52" s="4" t="b">
        <v>0</v>
      </c>
      <c r="F52" s="37">
        <v>3571329.6</v>
      </c>
      <c r="G52" s="37">
        <v>2608197.4300000002</v>
      </c>
      <c r="H52" s="34">
        <v>0.73</v>
      </c>
      <c r="I52" s="36">
        <v>0</v>
      </c>
      <c r="O52"/>
      <c r="P52"/>
      <c r="Q52"/>
      <c r="R52"/>
      <c r="S52"/>
      <c r="U52" s="4"/>
      <c r="V52" s="4"/>
      <c r="W52" s="4"/>
      <c r="X52" s="4"/>
      <c r="Y52" s="4"/>
      <c r="Z52" s="4"/>
    </row>
    <row r="53" spans="1:26" x14ac:dyDescent="0.25">
      <c r="A53" s="39" t="s">
        <v>347</v>
      </c>
      <c r="B53" s="5">
        <v>2021</v>
      </c>
      <c r="C53" s="5">
        <v>1</v>
      </c>
      <c r="D53" s="39" t="s">
        <v>29</v>
      </c>
      <c r="E53" s="4" t="b">
        <v>0</v>
      </c>
      <c r="F53" s="37">
        <v>14857991.52</v>
      </c>
      <c r="G53" s="37">
        <v>14444974.91</v>
      </c>
      <c r="H53" s="34">
        <v>0.97199999999999998</v>
      </c>
      <c r="I53" s="36">
        <v>274.16000000000003</v>
      </c>
      <c r="O53"/>
      <c r="P53"/>
      <c r="Q53"/>
      <c r="R53"/>
      <c r="S53"/>
      <c r="U53" s="4"/>
      <c r="V53" s="4"/>
      <c r="W53" s="4"/>
      <c r="X53" s="4"/>
      <c r="Y53" s="4"/>
      <c r="Z53" s="4"/>
    </row>
    <row r="54" spans="1:26" x14ac:dyDescent="0.25">
      <c r="A54" s="39" t="s">
        <v>346</v>
      </c>
      <c r="B54" s="5">
        <v>2021</v>
      </c>
      <c r="C54" s="5">
        <v>1</v>
      </c>
      <c r="D54" s="39" t="s">
        <v>29</v>
      </c>
      <c r="E54" s="4" t="b">
        <v>0</v>
      </c>
      <c r="F54" s="37">
        <v>2257954.31</v>
      </c>
      <c r="G54" s="37">
        <v>1676236.39</v>
      </c>
      <c r="H54" s="34">
        <v>0.74199999999999999</v>
      </c>
      <c r="I54" s="36">
        <v>0</v>
      </c>
      <c r="O54"/>
      <c r="P54"/>
      <c r="Q54"/>
      <c r="R54"/>
      <c r="S54"/>
      <c r="U54" s="4"/>
      <c r="V54" s="4"/>
      <c r="W54" s="4"/>
      <c r="X54" s="4"/>
      <c r="Y54" s="4"/>
      <c r="Z54" s="4"/>
    </row>
    <row r="55" spans="1:26" x14ac:dyDescent="0.25">
      <c r="A55" s="39" t="s">
        <v>202</v>
      </c>
      <c r="B55" s="5">
        <v>2021</v>
      </c>
      <c r="C55" s="5">
        <v>1</v>
      </c>
      <c r="D55" s="39" t="s">
        <v>29</v>
      </c>
      <c r="E55" s="4" t="b">
        <v>0</v>
      </c>
      <c r="F55" s="37">
        <v>64</v>
      </c>
      <c r="G55" s="37">
        <v>64</v>
      </c>
      <c r="H55" s="34">
        <v>1</v>
      </c>
      <c r="I55" s="36">
        <v>376.08</v>
      </c>
      <c r="O55"/>
      <c r="P55"/>
      <c r="Q55"/>
      <c r="R55"/>
      <c r="S55"/>
      <c r="U55" s="4"/>
      <c r="V55" s="4"/>
      <c r="W55" s="4"/>
      <c r="X55" s="4"/>
      <c r="Y55" s="4"/>
      <c r="Z55" s="4"/>
    </row>
    <row r="56" spans="1:26" x14ac:dyDescent="0.25">
      <c r="A56" s="39" t="s">
        <v>206</v>
      </c>
      <c r="B56" s="5">
        <v>2021</v>
      </c>
      <c r="C56" s="5">
        <v>1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O56"/>
      <c r="P56"/>
      <c r="Q56"/>
      <c r="R56"/>
      <c r="S56"/>
      <c r="U56" s="4"/>
      <c r="V56" s="4"/>
      <c r="W56" s="4"/>
      <c r="X56" s="4"/>
      <c r="Y56" s="4"/>
      <c r="Z56" s="4"/>
    </row>
    <row r="57" spans="1:26" x14ac:dyDescent="0.25">
      <c r="A57" s="39" t="s">
        <v>389</v>
      </c>
      <c r="B57" s="5">
        <v>2021</v>
      </c>
      <c r="C57" s="5">
        <v>1</v>
      </c>
      <c r="D57" s="39" t="s">
        <v>30</v>
      </c>
      <c r="E57" s="4" t="b">
        <v>0</v>
      </c>
      <c r="F57" s="37">
        <v>1</v>
      </c>
      <c r="G57" s="37">
        <v>1</v>
      </c>
      <c r="H57" s="34">
        <v>1</v>
      </c>
      <c r="I57" s="36">
        <v>188.04</v>
      </c>
      <c r="O57"/>
      <c r="P57"/>
      <c r="Q57"/>
      <c r="R57"/>
      <c r="S57"/>
      <c r="U57" s="4"/>
      <c r="V57" s="4"/>
      <c r="W57" s="4"/>
      <c r="X57" s="4"/>
      <c r="Y57" s="4"/>
      <c r="Z57" s="4"/>
    </row>
    <row r="58" spans="1:26" x14ac:dyDescent="0.25">
      <c r="A58" s="39" t="s">
        <v>344</v>
      </c>
      <c r="B58" s="5">
        <v>2021</v>
      </c>
      <c r="C58" s="5">
        <v>1</v>
      </c>
      <c r="D58" s="39" t="s">
        <v>30</v>
      </c>
      <c r="E58" s="4" t="b">
        <v>0</v>
      </c>
      <c r="F58" s="37">
        <v>25</v>
      </c>
      <c r="G58" s="37">
        <v>0</v>
      </c>
      <c r="H58" s="34">
        <v>0</v>
      </c>
      <c r="I58" s="36">
        <v>0</v>
      </c>
      <c r="O58"/>
      <c r="P58"/>
      <c r="Q58"/>
      <c r="R58"/>
      <c r="S58"/>
      <c r="U58" s="4"/>
      <c r="V58" s="4"/>
      <c r="W58" s="4"/>
      <c r="X58" s="4"/>
      <c r="Y58" s="4"/>
      <c r="Z58" s="4"/>
    </row>
    <row r="59" spans="1:26" x14ac:dyDescent="0.25">
      <c r="A59" s="39" t="s">
        <v>336</v>
      </c>
      <c r="B59" s="5">
        <v>2021</v>
      </c>
      <c r="C59" s="5">
        <v>1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O59"/>
      <c r="P59"/>
      <c r="Q59"/>
      <c r="R59"/>
      <c r="S59"/>
      <c r="U59" s="4"/>
      <c r="V59" s="4"/>
      <c r="W59" s="4"/>
      <c r="X59" s="4"/>
      <c r="Y59" s="4"/>
      <c r="Z59" s="4"/>
    </row>
    <row r="60" spans="1:26" x14ac:dyDescent="0.25">
      <c r="A60" s="39" t="s">
        <v>205</v>
      </c>
      <c r="B60" s="5">
        <v>2021</v>
      </c>
      <c r="C60" s="5">
        <v>1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O60"/>
      <c r="P60"/>
      <c r="Q60"/>
      <c r="R60"/>
      <c r="S60"/>
      <c r="U60" s="4"/>
      <c r="V60" s="4"/>
      <c r="W60" s="4"/>
      <c r="X60" s="4"/>
      <c r="Y60" s="4"/>
      <c r="Z60" s="4"/>
    </row>
    <row r="61" spans="1:26" x14ac:dyDescent="0.25">
      <c r="A61" s="39" t="s">
        <v>348</v>
      </c>
      <c r="B61" s="5">
        <v>2021</v>
      </c>
      <c r="C61" s="5">
        <v>1</v>
      </c>
      <c r="D61" s="39" t="s">
        <v>30</v>
      </c>
      <c r="E61" s="4" t="b">
        <v>0</v>
      </c>
      <c r="F61" s="37">
        <v>3571329.6</v>
      </c>
      <c r="G61" s="37">
        <v>2608197.4300000002</v>
      </c>
      <c r="H61" s="34">
        <v>0.73</v>
      </c>
      <c r="I61" s="36">
        <v>0</v>
      </c>
      <c r="O61"/>
      <c r="P61"/>
      <c r="Q61"/>
      <c r="R61"/>
      <c r="S61"/>
      <c r="U61" s="4"/>
      <c r="V61" s="4"/>
      <c r="W61" s="4"/>
      <c r="X61" s="4"/>
      <c r="Y61" s="4"/>
      <c r="Z61" s="4"/>
    </row>
    <row r="62" spans="1:26" x14ac:dyDescent="0.25">
      <c r="A62" s="39" t="s">
        <v>347</v>
      </c>
      <c r="B62" s="5">
        <v>2021</v>
      </c>
      <c r="C62" s="5">
        <v>1</v>
      </c>
      <c r="D62" s="39" t="s">
        <v>30</v>
      </c>
      <c r="E62" s="4" t="b">
        <v>0</v>
      </c>
      <c r="F62" s="37">
        <v>14857991.52</v>
      </c>
      <c r="G62" s="37">
        <v>14444974.91</v>
      </c>
      <c r="H62" s="34">
        <v>0.97199999999999998</v>
      </c>
      <c r="I62" s="36">
        <v>274.16000000000003</v>
      </c>
      <c r="O62"/>
      <c r="P62"/>
      <c r="Q62"/>
      <c r="R62"/>
      <c r="S62"/>
      <c r="U62" s="4"/>
      <c r="V62" s="4"/>
      <c r="W62" s="4"/>
      <c r="X62" s="4"/>
      <c r="Y62" s="4"/>
      <c r="Z62" s="4"/>
    </row>
    <row r="63" spans="1:26" x14ac:dyDescent="0.25">
      <c r="A63" s="39" t="s">
        <v>346</v>
      </c>
      <c r="B63" s="5">
        <v>2021</v>
      </c>
      <c r="C63" s="5">
        <v>1</v>
      </c>
      <c r="D63" s="39" t="s">
        <v>30</v>
      </c>
      <c r="E63" s="4" t="b">
        <v>0</v>
      </c>
      <c r="F63" s="37">
        <v>2257954.31</v>
      </c>
      <c r="G63" s="37">
        <v>1676236.39</v>
      </c>
      <c r="H63" s="34">
        <v>0.74199999999999999</v>
      </c>
      <c r="I63" s="36">
        <v>0</v>
      </c>
      <c r="O63"/>
      <c r="P63"/>
      <c r="Q63"/>
      <c r="R63"/>
      <c r="S63"/>
      <c r="U63" s="4"/>
      <c r="V63" s="4"/>
      <c r="W63" s="4"/>
      <c r="X63" s="4"/>
      <c r="Y63" s="4"/>
      <c r="Z63" s="4"/>
    </row>
    <row r="64" spans="1:26" x14ac:dyDescent="0.25">
      <c r="A64" s="39" t="s">
        <v>202</v>
      </c>
      <c r="B64" s="5">
        <v>2021</v>
      </c>
      <c r="C64" s="5">
        <v>1</v>
      </c>
      <c r="D64" s="39" t="s">
        <v>30</v>
      </c>
      <c r="E64" s="4" t="b">
        <v>0</v>
      </c>
      <c r="F64" s="37">
        <v>56</v>
      </c>
      <c r="G64" s="37">
        <v>56</v>
      </c>
      <c r="H64" s="34">
        <v>1</v>
      </c>
      <c r="I64" s="36">
        <v>376.08</v>
      </c>
      <c r="O64"/>
      <c r="P64"/>
      <c r="Q64"/>
      <c r="R64"/>
      <c r="S64"/>
      <c r="U64" s="4"/>
      <c r="V64" s="4"/>
      <c r="W64" s="4"/>
      <c r="X64" s="4"/>
      <c r="Y64" s="4"/>
      <c r="Z64" s="4"/>
    </row>
    <row r="65" spans="1:26" x14ac:dyDescent="0.25">
      <c r="A65" s="39" t="s">
        <v>206</v>
      </c>
      <c r="B65" s="5">
        <v>2021</v>
      </c>
      <c r="C65" s="5">
        <v>1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O65"/>
      <c r="P65"/>
      <c r="Q65"/>
      <c r="R65"/>
      <c r="S65"/>
      <c r="U65" s="4"/>
      <c r="V65" s="4"/>
      <c r="W65" s="4"/>
      <c r="X65" s="4"/>
      <c r="Y65" s="4"/>
      <c r="Z65" s="4"/>
    </row>
    <row r="66" spans="1:26" x14ac:dyDescent="0.25">
      <c r="A66" s="39" t="s">
        <v>389</v>
      </c>
      <c r="B66" s="5">
        <v>2021</v>
      </c>
      <c r="C66" s="5">
        <v>1</v>
      </c>
      <c r="D66" s="39" t="s">
        <v>14</v>
      </c>
      <c r="E66" s="4" t="b">
        <v>0</v>
      </c>
      <c r="F66" s="37">
        <v>1</v>
      </c>
      <c r="G66" s="37">
        <v>1</v>
      </c>
      <c r="H66" s="34">
        <v>1</v>
      </c>
      <c r="I66" s="36">
        <v>188.04</v>
      </c>
      <c r="O66"/>
      <c r="P66"/>
      <c r="Q66"/>
      <c r="R66"/>
      <c r="S66"/>
      <c r="U66" s="4"/>
      <c r="V66" s="4"/>
      <c r="W66" s="4"/>
      <c r="X66" s="4"/>
      <c r="Y66" s="4"/>
      <c r="Z66" s="4"/>
    </row>
    <row r="67" spans="1:26" x14ac:dyDescent="0.25">
      <c r="A67" s="39" t="s">
        <v>343</v>
      </c>
      <c r="B67" s="5">
        <v>2021</v>
      </c>
      <c r="C67" s="5">
        <v>1</v>
      </c>
      <c r="D67" s="39" t="s">
        <v>14</v>
      </c>
      <c r="E67" s="4" t="b">
        <v>0</v>
      </c>
      <c r="F67" s="37">
        <v>39</v>
      </c>
      <c r="G67" s="37">
        <v>6</v>
      </c>
      <c r="H67" s="34">
        <v>0.154</v>
      </c>
      <c r="I67" s="36">
        <v>0</v>
      </c>
      <c r="O67"/>
      <c r="P67"/>
      <c r="Q67"/>
      <c r="R67"/>
      <c r="S67"/>
      <c r="U67" s="4"/>
      <c r="V67" s="4"/>
      <c r="W67" s="4"/>
      <c r="X67" s="4"/>
      <c r="Y67" s="4"/>
      <c r="Z67" s="4"/>
    </row>
    <row r="68" spans="1:26" x14ac:dyDescent="0.25">
      <c r="A68" s="39" t="s">
        <v>342</v>
      </c>
      <c r="B68" s="5">
        <v>2021</v>
      </c>
      <c r="C68" s="5">
        <v>1</v>
      </c>
      <c r="D68" s="39" t="s">
        <v>14</v>
      </c>
      <c r="E68" s="4" t="b">
        <v>0</v>
      </c>
      <c r="F68" s="37">
        <v>52</v>
      </c>
      <c r="G68" s="37">
        <v>8</v>
      </c>
      <c r="H68" s="34">
        <v>0.154</v>
      </c>
      <c r="I68" s="36">
        <v>0</v>
      </c>
      <c r="O68"/>
      <c r="P68"/>
      <c r="Q68"/>
      <c r="R68"/>
      <c r="S68"/>
      <c r="U68" s="4"/>
      <c r="V68" s="4"/>
      <c r="W68" s="4"/>
      <c r="X68" s="4"/>
      <c r="Y68" s="4"/>
      <c r="Z68" s="4"/>
    </row>
    <row r="69" spans="1:26" x14ac:dyDescent="0.25">
      <c r="A69" s="39" t="s">
        <v>336</v>
      </c>
      <c r="B69" s="5">
        <v>2021</v>
      </c>
      <c r="C69" s="5">
        <v>1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O69"/>
      <c r="P69"/>
      <c r="Q69"/>
      <c r="R69"/>
      <c r="S69"/>
      <c r="U69" s="4"/>
      <c r="V69" s="4"/>
      <c r="W69" s="4"/>
      <c r="X69" s="4"/>
      <c r="Y69" s="4"/>
      <c r="Z69" s="4"/>
    </row>
    <row r="70" spans="1:26" x14ac:dyDescent="0.25">
      <c r="A70" s="39" t="s">
        <v>205</v>
      </c>
      <c r="B70" s="5">
        <v>2021</v>
      </c>
      <c r="C70" s="5">
        <v>1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O70"/>
      <c r="P70"/>
      <c r="Q70"/>
      <c r="R70"/>
      <c r="S70"/>
      <c r="U70" s="4"/>
      <c r="V70" s="4"/>
      <c r="W70" s="4"/>
      <c r="X70" s="4"/>
      <c r="Y70" s="4"/>
      <c r="Z70" s="4"/>
    </row>
    <row r="71" spans="1:26" x14ac:dyDescent="0.25">
      <c r="A71" s="39" t="s">
        <v>348</v>
      </c>
      <c r="B71" s="5">
        <v>2021</v>
      </c>
      <c r="C71" s="5">
        <v>1</v>
      </c>
      <c r="D71" s="39" t="s">
        <v>14</v>
      </c>
      <c r="E71" s="4" t="b">
        <v>0</v>
      </c>
      <c r="F71" s="37">
        <v>3571329.6</v>
      </c>
      <c r="G71" s="37">
        <v>2608197.4300000002</v>
      </c>
      <c r="H71" s="34">
        <v>0.73</v>
      </c>
      <c r="I71" s="36">
        <v>0</v>
      </c>
      <c r="O71"/>
      <c r="P71"/>
      <c r="Q71"/>
      <c r="R71"/>
      <c r="S71"/>
      <c r="U71" s="4"/>
      <c r="V71" s="4"/>
      <c r="W71" s="4"/>
      <c r="X71" s="4"/>
      <c r="Y71" s="4"/>
      <c r="Z71" s="4"/>
    </row>
    <row r="72" spans="1:26" x14ac:dyDescent="0.25">
      <c r="A72" s="39" t="s">
        <v>347</v>
      </c>
      <c r="B72" s="5">
        <v>2021</v>
      </c>
      <c r="C72" s="5">
        <v>1</v>
      </c>
      <c r="D72" s="39" t="s">
        <v>14</v>
      </c>
      <c r="E72" s="4" t="b">
        <v>0</v>
      </c>
      <c r="F72" s="37">
        <v>14857991.52</v>
      </c>
      <c r="G72" s="37">
        <v>14444974.91</v>
      </c>
      <c r="H72" s="34">
        <v>0.97199999999999998</v>
      </c>
      <c r="I72" s="36">
        <v>274.16000000000003</v>
      </c>
      <c r="O72"/>
      <c r="P72"/>
      <c r="Q72"/>
      <c r="R72"/>
      <c r="S72"/>
      <c r="U72" s="4"/>
      <c r="V72" s="4"/>
      <c r="W72" s="4"/>
      <c r="X72" s="4"/>
      <c r="Y72" s="4"/>
      <c r="Z72" s="4"/>
    </row>
    <row r="73" spans="1:26" x14ac:dyDescent="0.25">
      <c r="A73" s="39" t="s">
        <v>346</v>
      </c>
      <c r="B73" s="5">
        <v>2021</v>
      </c>
      <c r="C73" s="5">
        <v>1</v>
      </c>
      <c r="D73" s="39" t="s">
        <v>14</v>
      </c>
      <c r="E73" s="4" t="b">
        <v>0</v>
      </c>
      <c r="F73" s="37">
        <v>2257954.31</v>
      </c>
      <c r="G73" s="37">
        <v>1676236.39</v>
      </c>
      <c r="H73" s="34">
        <v>0.74199999999999999</v>
      </c>
      <c r="I73" s="36">
        <v>0</v>
      </c>
      <c r="O73"/>
      <c r="P73"/>
      <c r="Q73"/>
      <c r="R73"/>
      <c r="S73"/>
      <c r="U73" s="4"/>
      <c r="V73" s="4"/>
      <c r="W73" s="4"/>
      <c r="X73" s="4"/>
      <c r="Y73" s="4"/>
      <c r="Z73" s="4"/>
    </row>
    <row r="74" spans="1:26" x14ac:dyDescent="0.25">
      <c r="A74" s="39" t="s">
        <v>202</v>
      </c>
      <c r="B74" s="5">
        <v>2021</v>
      </c>
      <c r="C74" s="5">
        <v>1</v>
      </c>
      <c r="D74" s="39" t="s">
        <v>14</v>
      </c>
      <c r="E74" s="4" t="b">
        <v>0</v>
      </c>
      <c r="F74" s="37">
        <v>40</v>
      </c>
      <c r="G74" s="37">
        <v>42</v>
      </c>
      <c r="H74" s="34">
        <v>1.05</v>
      </c>
      <c r="I74" s="36">
        <v>376.08</v>
      </c>
      <c r="O74"/>
      <c r="P74"/>
      <c r="Q74"/>
      <c r="R74"/>
      <c r="S74"/>
      <c r="U74" s="4"/>
      <c r="V74" s="4"/>
      <c r="W74" s="4"/>
      <c r="X74" s="4"/>
      <c r="Y74" s="4"/>
      <c r="Z74" s="4"/>
    </row>
    <row r="75" spans="1:26" x14ac:dyDescent="0.25">
      <c r="A75" s="39" t="s">
        <v>206</v>
      </c>
      <c r="B75" s="5">
        <v>2021</v>
      </c>
      <c r="C75" s="5">
        <v>1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O75"/>
      <c r="P75"/>
      <c r="Q75"/>
      <c r="R75"/>
      <c r="S75"/>
      <c r="U75" s="4"/>
      <c r="V75" s="4"/>
      <c r="W75" s="4"/>
      <c r="X75" s="4"/>
      <c r="Y75" s="4"/>
      <c r="Z75" s="4"/>
    </row>
    <row r="76" spans="1:26" x14ac:dyDescent="0.25">
      <c r="A76" s="39" t="s">
        <v>389</v>
      </c>
      <c r="B76" s="5">
        <v>2021</v>
      </c>
      <c r="C76" s="5">
        <v>1</v>
      </c>
      <c r="D76" s="39" t="s">
        <v>15</v>
      </c>
      <c r="E76" s="4" t="b">
        <v>0</v>
      </c>
      <c r="F76" s="37">
        <v>1</v>
      </c>
      <c r="G76" s="37">
        <v>0.96</v>
      </c>
      <c r="H76" s="34">
        <v>0.96</v>
      </c>
      <c r="I76" s="36">
        <v>135.38999999999999</v>
      </c>
      <c r="O76"/>
      <c r="P76"/>
      <c r="Q76"/>
      <c r="R76"/>
      <c r="S76"/>
      <c r="U76" s="4"/>
      <c r="V76" s="4"/>
      <c r="W76" s="4"/>
      <c r="X76" s="4"/>
      <c r="Y76" s="4"/>
      <c r="Z76" s="4"/>
    </row>
    <row r="77" spans="1:26" x14ac:dyDescent="0.25">
      <c r="A77" s="39" t="s">
        <v>344</v>
      </c>
      <c r="B77" s="5">
        <v>2021</v>
      </c>
      <c r="C77" s="5">
        <v>1</v>
      </c>
      <c r="D77" s="39" t="s">
        <v>15</v>
      </c>
      <c r="E77" s="4" t="b">
        <v>0</v>
      </c>
      <c r="F77" s="37">
        <v>25</v>
      </c>
      <c r="G77" s="37">
        <v>1</v>
      </c>
      <c r="H77" s="34">
        <v>0.04</v>
      </c>
      <c r="I77" s="36">
        <v>0</v>
      </c>
      <c r="O77"/>
      <c r="P77"/>
      <c r="Q77"/>
      <c r="R77"/>
      <c r="S77"/>
      <c r="U77" s="4"/>
      <c r="V77" s="4"/>
      <c r="W77" s="4"/>
      <c r="X77" s="4"/>
      <c r="Y77" s="4"/>
      <c r="Z77" s="4"/>
    </row>
    <row r="78" spans="1:26" x14ac:dyDescent="0.25">
      <c r="A78" s="39" t="s">
        <v>343</v>
      </c>
      <c r="B78" s="5">
        <v>2021</v>
      </c>
      <c r="C78" s="5">
        <v>1</v>
      </c>
      <c r="D78" s="39" t="s">
        <v>15</v>
      </c>
      <c r="E78" s="4" t="b">
        <v>0</v>
      </c>
      <c r="F78" s="37">
        <v>39</v>
      </c>
      <c r="G78" s="37">
        <v>2</v>
      </c>
      <c r="H78" s="34">
        <v>5.0999999999999997E-2</v>
      </c>
      <c r="I78" s="36">
        <v>0</v>
      </c>
      <c r="O78"/>
      <c r="P78"/>
      <c r="Q78"/>
      <c r="R78"/>
      <c r="S78"/>
      <c r="U78" s="4"/>
      <c r="V78" s="4"/>
      <c r="W78" s="4"/>
      <c r="X78" s="4"/>
      <c r="Y78" s="4"/>
      <c r="Z78" s="4"/>
    </row>
    <row r="79" spans="1:26" x14ac:dyDescent="0.25">
      <c r="A79" s="39" t="s">
        <v>342</v>
      </c>
      <c r="B79" s="5">
        <v>2021</v>
      </c>
      <c r="C79" s="5">
        <v>1</v>
      </c>
      <c r="D79" s="39" t="s">
        <v>15</v>
      </c>
      <c r="E79" s="4" t="b">
        <v>0</v>
      </c>
      <c r="F79" s="37">
        <v>39</v>
      </c>
      <c r="G79" s="37">
        <v>19</v>
      </c>
      <c r="H79" s="34">
        <v>0.48699999999999999</v>
      </c>
      <c r="I79" s="36">
        <v>0</v>
      </c>
      <c r="O79"/>
      <c r="P79"/>
      <c r="Q79"/>
      <c r="R79"/>
      <c r="S79"/>
      <c r="U79" s="4"/>
      <c r="V79" s="4"/>
      <c r="W79" s="4"/>
      <c r="X79" s="4"/>
      <c r="Y79" s="4"/>
      <c r="Z79" s="4"/>
    </row>
    <row r="80" spans="1:26" x14ac:dyDescent="0.25">
      <c r="A80" s="39" t="s">
        <v>336</v>
      </c>
      <c r="B80" s="5">
        <v>2021</v>
      </c>
      <c r="C80" s="5">
        <v>1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O80"/>
      <c r="P80"/>
      <c r="Q80"/>
      <c r="R80"/>
      <c r="S80"/>
      <c r="U80" s="4"/>
      <c r="V80" s="4"/>
      <c r="W80" s="4"/>
      <c r="X80" s="4"/>
      <c r="Y80" s="4"/>
      <c r="Z80" s="4"/>
    </row>
    <row r="81" spans="1:26" x14ac:dyDescent="0.25">
      <c r="A81" s="39" t="s">
        <v>205</v>
      </c>
      <c r="B81" s="5">
        <v>2021</v>
      </c>
      <c r="C81" s="5">
        <v>1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O81"/>
      <c r="P81"/>
      <c r="Q81"/>
      <c r="R81"/>
      <c r="S81"/>
      <c r="U81" s="4"/>
      <c r="V81" s="4"/>
      <c r="W81" s="4"/>
      <c r="X81" s="4"/>
      <c r="Y81" s="4"/>
      <c r="Z81" s="4"/>
    </row>
    <row r="82" spans="1:26" x14ac:dyDescent="0.25">
      <c r="A82" s="39" t="s">
        <v>348</v>
      </c>
      <c r="B82" s="5">
        <v>2021</v>
      </c>
      <c r="C82" s="5">
        <v>1</v>
      </c>
      <c r="D82" s="39" t="s">
        <v>15</v>
      </c>
      <c r="E82" s="4" t="b">
        <v>0</v>
      </c>
      <c r="F82" s="37">
        <v>3571329.6</v>
      </c>
      <c r="G82" s="37">
        <v>2608197.4300000002</v>
      </c>
      <c r="H82" s="34">
        <v>0.73</v>
      </c>
      <c r="I82" s="36">
        <v>0</v>
      </c>
      <c r="O82"/>
      <c r="P82"/>
      <c r="Q82"/>
      <c r="R82"/>
      <c r="S82"/>
      <c r="U82" s="4"/>
      <c r="V82" s="4"/>
      <c r="W82" s="4"/>
      <c r="X82" s="4"/>
      <c r="Y82" s="4"/>
      <c r="Z82" s="4"/>
    </row>
    <row r="83" spans="1:26" x14ac:dyDescent="0.25">
      <c r="A83" s="39" t="s">
        <v>347</v>
      </c>
      <c r="B83" s="5">
        <v>2021</v>
      </c>
      <c r="C83" s="5">
        <v>1</v>
      </c>
      <c r="D83" s="39" t="s">
        <v>15</v>
      </c>
      <c r="E83" s="4" t="b">
        <v>0</v>
      </c>
      <c r="F83" s="37">
        <v>14857991.52</v>
      </c>
      <c r="G83" s="37">
        <v>14444974.91</v>
      </c>
      <c r="H83" s="34">
        <v>0.97199999999999998</v>
      </c>
      <c r="I83" s="36">
        <v>274.16000000000003</v>
      </c>
      <c r="O83"/>
      <c r="P83"/>
      <c r="Q83"/>
      <c r="R83"/>
      <c r="S83"/>
      <c r="U83" s="4"/>
      <c r="V83" s="4"/>
      <c r="W83" s="4"/>
      <c r="X83" s="4"/>
      <c r="Y83" s="4"/>
      <c r="Z83" s="4"/>
    </row>
    <row r="84" spans="1:26" x14ac:dyDescent="0.25">
      <c r="A84" s="39" t="s">
        <v>346</v>
      </c>
      <c r="B84" s="5">
        <v>2021</v>
      </c>
      <c r="C84" s="5">
        <v>1</v>
      </c>
      <c r="D84" s="39" t="s">
        <v>15</v>
      </c>
      <c r="E84" s="4" t="b">
        <v>0</v>
      </c>
      <c r="F84" s="37">
        <v>2257954.31</v>
      </c>
      <c r="G84" s="37">
        <v>1676236.39</v>
      </c>
      <c r="H84" s="34">
        <v>0.74199999999999999</v>
      </c>
      <c r="I84" s="36">
        <v>0</v>
      </c>
      <c r="O84"/>
      <c r="P84"/>
      <c r="Q84"/>
      <c r="R84"/>
      <c r="S84"/>
      <c r="U84" s="4"/>
      <c r="V84" s="4"/>
      <c r="W84" s="4"/>
      <c r="X84" s="4"/>
      <c r="Y84" s="4"/>
      <c r="Z84" s="4"/>
    </row>
    <row r="85" spans="1:26" x14ac:dyDescent="0.25">
      <c r="A85" s="39" t="s">
        <v>202</v>
      </c>
      <c r="B85" s="5">
        <v>2021</v>
      </c>
      <c r="C85" s="5">
        <v>1</v>
      </c>
      <c r="D85" s="39" t="s">
        <v>15</v>
      </c>
      <c r="E85" s="4" t="b">
        <v>0</v>
      </c>
      <c r="F85" s="37">
        <v>40</v>
      </c>
      <c r="G85" s="37">
        <v>40</v>
      </c>
      <c r="H85" s="34">
        <v>1</v>
      </c>
      <c r="I85" s="36">
        <v>376.08</v>
      </c>
      <c r="O85"/>
      <c r="P85"/>
      <c r="Q85"/>
      <c r="R85"/>
      <c r="S85"/>
      <c r="U85" s="4"/>
      <c r="V85" s="4"/>
      <c r="W85" s="4"/>
      <c r="X85" s="4"/>
      <c r="Y85" s="4"/>
      <c r="Z85" s="4"/>
    </row>
    <row r="86" spans="1:26" x14ac:dyDescent="0.25">
      <c r="A86" s="39" t="s">
        <v>206</v>
      </c>
      <c r="B86" s="5">
        <v>2021</v>
      </c>
      <c r="C86" s="5">
        <v>1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O86"/>
      <c r="P86"/>
      <c r="Q86"/>
      <c r="R86"/>
      <c r="S86"/>
      <c r="U86" s="4"/>
      <c r="V86" s="4"/>
      <c r="W86" s="4"/>
      <c r="X86" s="4"/>
      <c r="Y86" s="4"/>
      <c r="Z86" s="4"/>
    </row>
    <row r="87" spans="1:26" x14ac:dyDescent="0.25">
      <c r="A87" s="39" t="s">
        <v>389</v>
      </c>
      <c r="B87" s="5">
        <v>2021</v>
      </c>
      <c r="C87" s="5">
        <v>1</v>
      </c>
      <c r="D87" s="39" t="s">
        <v>31</v>
      </c>
      <c r="E87" s="4" t="b">
        <v>0</v>
      </c>
      <c r="F87" s="37">
        <v>1</v>
      </c>
      <c r="G87" s="37">
        <v>0.87</v>
      </c>
      <c r="H87" s="34">
        <v>0.87</v>
      </c>
      <c r="I87" s="36">
        <v>81.8</v>
      </c>
      <c r="O87"/>
      <c r="P87"/>
      <c r="Q87"/>
      <c r="R87"/>
      <c r="S87"/>
      <c r="U87" s="4"/>
      <c r="V87" s="4"/>
      <c r="W87" s="4"/>
      <c r="X87" s="4"/>
      <c r="Y87" s="4"/>
      <c r="Z87" s="4"/>
    </row>
    <row r="88" spans="1:26" x14ac:dyDescent="0.25">
      <c r="A88" s="39" t="s">
        <v>344</v>
      </c>
      <c r="B88" s="5">
        <v>2021</v>
      </c>
      <c r="C88" s="5">
        <v>1</v>
      </c>
      <c r="D88" s="39" t="s">
        <v>31</v>
      </c>
      <c r="E88" s="4" t="b">
        <v>0</v>
      </c>
      <c r="F88" s="37">
        <v>50</v>
      </c>
      <c r="G88" s="37">
        <v>50</v>
      </c>
      <c r="H88" s="34">
        <v>1</v>
      </c>
      <c r="I88" s="36">
        <v>940.21</v>
      </c>
      <c r="O88"/>
      <c r="P88"/>
      <c r="Q88"/>
      <c r="R88"/>
      <c r="S88"/>
      <c r="U88" s="4"/>
      <c r="V88" s="4"/>
      <c r="W88" s="4"/>
      <c r="X88" s="4"/>
      <c r="Y88" s="4"/>
      <c r="Z88" s="4"/>
    </row>
    <row r="89" spans="1:26" x14ac:dyDescent="0.25">
      <c r="A89" s="39" t="s">
        <v>336</v>
      </c>
      <c r="B89" s="5">
        <v>2021</v>
      </c>
      <c r="C89" s="5">
        <v>1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O89"/>
      <c r="P89"/>
      <c r="Q89"/>
      <c r="R89"/>
      <c r="S89"/>
      <c r="U89" s="4"/>
      <c r="V89" s="4"/>
      <c r="W89" s="4"/>
      <c r="X89" s="4"/>
      <c r="Y89" s="4"/>
      <c r="Z89" s="4"/>
    </row>
    <row r="90" spans="1:26" x14ac:dyDescent="0.25">
      <c r="A90" s="39" t="s">
        <v>205</v>
      </c>
      <c r="B90" s="5">
        <v>2021</v>
      </c>
      <c r="C90" s="5">
        <v>1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O90"/>
      <c r="P90"/>
      <c r="Q90"/>
      <c r="R90"/>
      <c r="S90"/>
      <c r="U90" s="4"/>
      <c r="V90" s="4"/>
      <c r="W90" s="4"/>
      <c r="X90" s="4"/>
      <c r="Y90" s="4"/>
      <c r="Z90" s="4"/>
    </row>
    <row r="91" spans="1:26" x14ac:dyDescent="0.25">
      <c r="A91" s="39" t="s">
        <v>348</v>
      </c>
      <c r="B91" s="5">
        <v>2021</v>
      </c>
      <c r="C91" s="5">
        <v>1</v>
      </c>
      <c r="D91" s="39" t="s">
        <v>31</v>
      </c>
      <c r="E91" s="4" t="b">
        <v>0</v>
      </c>
      <c r="F91" s="37">
        <v>3571329.6</v>
      </c>
      <c r="G91" s="37">
        <v>2608197.4300000002</v>
      </c>
      <c r="H91" s="34">
        <v>0.73</v>
      </c>
      <c r="I91" s="36">
        <v>0</v>
      </c>
      <c r="O91"/>
      <c r="P91"/>
      <c r="Q91"/>
      <c r="R91"/>
      <c r="S91"/>
      <c r="U91" s="4"/>
      <c r="V91" s="4"/>
      <c r="W91" s="4"/>
      <c r="X91" s="4"/>
      <c r="Y91" s="4"/>
      <c r="Z91" s="4"/>
    </row>
    <row r="92" spans="1:26" x14ac:dyDescent="0.25">
      <c r="A92" s="39" t="s">
        <v>347</v>
      </c>
      <c r="B92" s="5">
        <v>2021</v>
      </c>
      <c r="C92" s="5">
        <v>1</v>
      </c>
      <c r="D92" s="39" t="s">
        <v>31</v>
      </c>
      <c r="E92" s="4" t="b">
        <v>0</v>
      </c>
      <c r="F92" s="37">
        <v>14857991.52</v>
      </c>
      <c r="G92" s="37">
        <v>14444974.91</v>
      </c>
      <c r="H92" s="34">
        <v>0.97199999999999998</v>
      </c>
      <c r="I92" s="36">
        <v>274.16000000000003</v>
      </c>
      <c r="O92"/>
      <c r="P92"/>
      <c r="Q92"/>
      <c r="R92"/>
      <c r="S92"/>
      <c r="U92" s="4"/>
      <c r="V92" s="4"/>
      <c r="W92" s="4"/>
      <c r="X92" s="4"/>
      <c r="Y92" s="4"/>
      <c r="Z92" s="4"/>
    </row>
    <row r="93" spans="1:26" x14ac:dyDescent="0.25">
      <c r="A93" s="39" t="s">
        <v>346</v>
      </c>
      <c r="B93" s="5">
        <v>2021</v>
      </c>
      <c r="C93" s="5">
        <v>1</v>
      </c>
      <c r="D93" s="39" t="s">
        <v>31</v>
      </c>
      <c r="E93" s="4" t="b">
        <v>0</v>
      </c>
      <c r="F93" s="37">
        <v>2257954.31</v>
      </c>
      <c r="G93" s="37">
        <v>1676236.39</v>
      </c>
      <c r="H93" s="34">
        <v>0.74199999999999999</v>
      </c>
      <c r="I93" s="36">
        <v>0</v>
      </c>
      <c r="O93"/>
      <c r="P93"/>
      <c r="Q93"/>
      <c r="R93"/>
      <c r="S93"/>
      <c r="U93" s="4"/>
      <c r="V93" s="4"/>
      <c r="W93" s="4"/>
      <c r="X93" s="4"/>
      <c r="Y93" s="4"/>
      <c r="Z93" s="4"/>
    </row>
    <row r="94" spans="1:26" x14ac:dyDescent="0.25">
      <c r="A94" s="39" t="s">
        <v>202</v>
      </c>
      <c r="B94" s="5">
        <v>2021</v>
      </c>
      <c r="C94" s="5">
        <v>1</v>
      </c>
      <c r="D94" s="39" t="s">
        <v>31</v>
      </c>
      <c r="E94" s="4" t="b">
        <v>0</v>
      </c>
      <c r="F94" s="37">
        <v>16</v>
      </c>
      <c r="G94" s="37">
        <v>22</v>
      </c>
      <c r="H94" s="34">
        <v>1.375</v>
      </c>
      <c r="I94" s="36">
        <v>376.08</v>
      </c>
      <c r="O94"/>
      <c r="P94"/>
      <c r="Q94"/>
      <c r="R94"/>
      <c r="S94"/>
      <c r="U94" s="4"/>
      <c r="V94" s="4"/>
      <c r="W94" s="4"/>
      <c r="X94" s="4"/>
      <c r="Y94" s="4"/>
      <c r="Z94" s="4"/>
    </row>
    <row r="95" spans="1:26" x14ac:dyDescent="0.25">
      <c r="A95" s="39" t="s">
        <v>206</v>
      </c>
      <c r="B95" s="5">
        <v>2021</v>
      </c>
      <c r="C95" s="5">
        <v>1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O95"/>
      <c r="P95"/>
      <c r="Q95"/>
      <c r="R95"/>
      <c r="S95"/>
      <c r="U95" s="4"/>
      <c r="V95" s="4"/>
      <c r="W95" s="4"/>
      <c r="X95" s="4"/>
      <c r="Y95" s="4"/>
      <c r="Z95" s="4"/>
    </row>
    <row r="96" spans="1:26" x14ac:dyDescent="0.25">
      <c r="A96" s="39" t="s">
        <v>389</v>
      </c>
      <c r="B96" s="5">
        <v>2021</v>
      </c>
      <c r="C96" s="5">
        <v>1</v>
      </c>
      <c r="D96" s="39" t="s">
        <v>16</v>
      </c>
      <c r="E96" s="4" t="b">
        <v>0</v>
      </c>
      <c r="F96" s="37">
        <v>1</v>
      </c>
      <c r="G96" s="37">
        <v>0.87</v>
      </c>
      <c r="H96" s="34">
        <v>0.87</v>
      </c>
      <c r="I96" s="36">
        <v>81.8</v>
      </c>
      <c r="O96"/>
      <c r="P96"/>
      <c r="Q96"/>
      <c r="R96"/>
      <c r="S96"/>
      <c r="U96" s="4"/>
      <c r="V96" s="4"/>
      <c r="W96" s="4"/>
      <c r="X96" s="4"/>
      <c r="Y96" s="4"/>
      <c r="Z96" s="4"/>
    </row>
    <row r="97" spans="1:26" x14ac:dyDescent="0.25">
      <c r="A97" s="39" t="s">
        <v>343</v>
      </c>
      <c r="B97" s="5">
        <v>2021</v>
      </c>
      <c r="C97" s="5">
        <v>1</v>
      </c>
      <c r="D97" s="39" t="s">
        <v>16</v>
      </c>
      <c r="E97" s="4" t="b">
        <v>0</v>
      </c>
      <c r="F97" s="37">
        <v>143</v>
      </c>
      <c r="G97" s="37">
        <v>113</v>
      </c>
      <c r="H97" s="34">
        <v>0.79</v>
      </c>
      <c r="I97" s="36">
        <v>0</v>
      </c>
      <c r="O97"/>
      <c r="P97"/>
      <c r="Q97"/>
      <c r="R97"/>
      <c r="S97"/>
      <c r="U97" s="4"/>
      <c r="V97" s="4"/>
      <c r="W97" s="4"/>
      <c r="X97" s="4"/>
      <c r="Y97" s="4"/>
      <c r="Z97" s="4"/>
    </row>
    <row r="98" spans="1:26" x14ac:dyDescent="0.25">
      <c r="A98" s="39" t="s">
        <v>342</v>
      </c>
      <c r="B98" s="5">
        <v>2021</v>
      </c>
      <c r="C98" s="5">
        <v>1</v>
      </c>
      <c r="D98" s="39" t="s">
        <v>16</v>
      </c>
      <c r="E98" s="4" t="b">
        <v>0</v>
      </c>
      <c r="F98" s="37">
        <v>65</v>
      </c>
      <c r="G98" s="37">
        <v>34</v>
      </c>
      <c r="H98" s="34">
        <v>0.52300000000000002</v>
      </c>
      <c r="I98" s="36">
        <v>0</v>
      </c>
      <c r="O98"/>
      <c r="P98"/>
      <c r="Q98"/>
      <c r="R98"/>
      <c r="S98"/>
      <c r="U98" s="4"/>
      <c r="V98" s="4"/>
      <c r="W98" s="4"/>
      <c r="X98" s="4"/>
      <c r="Y98" s="4"/>
      <c r="Z98" s="4"/>
    </row>
    <row r="99" spans="1:26" x14ac:dyDescent="0.25">
      <c r="A99" s="39" t="s">
        <v>336</v>
      </c>
      <c r="B99" s="5">
        <v>2021</v>
      </c>
      <c r="C99" s="5">
        <v>1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O99"/>
      <c r="P99"/>
      <c r="Q99"/>
      <c r="R99"/>
      <c r="S99"/>
      <c r="U99" s="4"/>
      <c r="V99" s="4"/>
      <c r="W99" s="4"/>
      <c r="X99" s="4"/>
      <c r="Y99" s="4"/>
      <c r="Z99" s="4"/>
    </row>
    <row r="100" spans="1:26" x14ac:dyDescent="0.25">
      <c r="A100" s="39" t="s">
        <v>205</v>
      </c>
      <c r="B100" s="5">
        <v>2021</v>
      </c>
      <c r="C100" s="5">
        <v>1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O100"/>
      <c r="P100"/>
      <c r="Q100"/>
      <c r="R100"/>
      <c r="S100"/>
      <c r="U100" s="4"/>
      <c r="V100" s="4"/>
      <c r="W100" s="4"/>
      <c r="X100" s="4"/>
      <c r="Y100" s="4"/>
      <c r="Z100" s="4"/>
    </row>
    <row r="101" spans="1:26" x14ac:dyDescent="0.25">
      <c r="A101" s="39" t="s">
        <v>348</v>
      </c>
      <c r="B101" s="5">
        <v>2021</v>
      </c>
      <c r="C101" s="5">
        <v>1</v>
      </c>
      <c r="D101" s="39" t="s">
        <v>16</v>
      </c>
      <c r="E101" s="4" t="b">
        <v>0</v>
      </c>
      <c r="F101" s="37">
        <v>3571329.6</v>
      </c>
      <c r="G101" s="37">
        <v>2608197.4300000002</v>
      </c>
      <c r="H101" s="34">
        <v>0.73</v>
      </c>
      <c r="I101" s="36">
        <v>0</v>
      </c>
      <c r="O101"/>
      <c r="P101"/>
      <c r="Q101"/>
      <c r="R101"/>
      <c r="S101"/>
      <c r="U101" s="4"/>
      <c r="V101" s="4"/>
      <c r="W101" s="4"/>
      <c r="X101" s="4"/>
      <c r="Y101" s="4"/>
      <c r="Z101" s="4"/>
    </row>
    <row r="102" spans="1:26" x14ac:dyDescent="0.25">
      <c r="A102" s="39" t="s">
        <v>347</v>
      </c>
      <c r="B102" s="5">
        <v>2021</v>
      </c>
      <c r="C102" s="5">
        <v>1</v>
      </c>
      <c r="D102" s="39" t="s">
        <v>16</v>
      </c>
      <c r="E102" s="4" t="b">
        <v>0</v>
      </c>
      <c r="F102" s="37">
        <v>14857991.52</v>
      </c>
      <c r="G102" s="37">
        <v>14444974.91</v>
      </c>
      <c r="H102" s="34">
        <v>0.97199999999999998</v>
      </c>
      <c r="I102" s="36">
        <v>274.16000000000003</v>
      </c>
      <c r="O102"/>
      <c r="P102"/>
      <c r="Q102"/>
      <c r="R102"/>
      <c r="S102"/>
      <c r="U102" s="4"/>
      <c r="V102" s="4"/>
      <c r="W102" s="4"/>
      <c r="X102" s="4"/>
      <c r="Y102" s="4"/>
      <c r="Z102" s="4"/>
    </row>
    <row r="103" spans="1:26" x14ac:dyDescent="0.25">
      <c r="A103" s="39" t="s">
        <v>346</v>
      </c>
      <c r="B103" s="5">
        <v>2021</v>
      </c>
      <c r="C103" s="5">
        <v>1</v>
      </c>
      <c r="D103" s="39" t="s">
        <v>16</v>
      </c>
      <c r="E103" s="4" t="b">
        <v>0</v>
      </c>
      <c r="F103" s="37">
        <v>2257954.31</v>
      </c>
      <c r="G103" s="37">
        <v>1676236.39</v>
      </c>
      <c r="H103" s="34">
        <v>0.74199999999999999</v>
      </c>
      <c r="I103" s="36">
        <v>0</v>
      </c>
      <c r="O103"/>
      <c r="P103"/>
      <c r="Q103"/>
      <c r="R103"/>
      <c r="S103"/>
      <c r="U103" s="4"/>
      <c r="V103" s="4"/>
      <c r="W103" s="4"/>
      <c r="X103" s="4"/>
      <c r="Y103" s="4"/>
      <c r="Z103" s="4"/>
    </row>
    <row r="104" spans="1:26" x14ac:dyDescent="0.25">
      <c r="A104" s="39" t="s">
        <v>202</v>
      </c>
      <c r="B104" s="5">
        <v>2021</v>
      </c>
      <c r="C104" s="5">
        <v>1</v>
      </c>
      <c r="D104" s="39" t="s">
        <v>16</v>
      </c>
      <c r="E104" s="4" t="b">
        <v>0</v>
      </c>
      <c r="F104" s="37">
        <v>60</v>
      </c>
      <c r="G104" s="37">
        <v>96</v>
      </c>
      <c r="H104" s="34">
        <v>1.6</v>
      </c>
      <c r="I104" s="36">
        <v>376.08</v>
      </c>
      <c r="O104"/>
      <c r="P104"/>
      <c r="Q104"/>
      <c r="R104"/>
      <c r="S104"/>
      <c r="U104" s="4"/>
      <c r="V104" s="4"/>
      <c r="W104" s="4"/>
      <c r="X104" s="4"/>
      <c r="Y104" s="4"/>
      <c r="Z104" s="4"/>
    </row>
    <row r="105" spans="1:26" x14ac:dyDescent="0.25">
      <c r="A105" s="39" t="s">
        <v>206</v>
      </c>
      <c r="B105" s="5">
        <v>2021</v>
      </c>
      <c r="C105" s="5">
        <v>1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O105"/>
      <c r="P105"/>
      <c r="Q105"/>
      <c r="R105"/>
      <c r="S105"/>
      <c r="U105" s="4"/>
      <c r="V105" s="4"/>
      <c r="W105" s="4"/>
      <c r="X105" s="4"/>
      <c r="Y105" s="4"/>
      <c r="Z105" s="4"/>
    </row>
    <row r="106" spans="1:26" x14ac:dyDescent="0.25">
      <c r="A106" s="39" t="s">
        <v>389</v>
      </c>
      <c r="B106" s="5">
        <v>2021</v>
      </c>
      <c r="C106" s="5">
        <v>1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O106"/>
      <c r="P106"/>
      <c r="Q106"/>
      <c r="R106"/>
      <c r="S106"/>
      <c r="U106" s="4"/>
      <c r="V106" s="4"/>
      <c r="W106" s="4"/>
      <c r="X106" s="4"/>
      <c r="Y106" s="4"/>
      <c r="Z106" s="4"/>
    </row>
    <row r="107" spans="1:26" x14ac:dyDescent="0.25">
      <c r="A107" s="39" t="s">
        <v>343</v>
      </c>
      <c r="B107" s="5">
        <v>2021</v>
      </c>
      <c r="C107" s="5">
        <v>1</v>
      </c>
      <c r="D107" s="39" t="s">
        <v>18</v>
      </c>
      <c r="E107" s="4" t="b">
        <v>0</v>
      </c>
      <c r="F107" s="37">
        <v>65</v>
      </c>
      <c r="G107" s="37">
        <v>107</v>
      </c>
      <c r="H107" s="34">
        <v>1.6459999999999999</v>
      </c>
      <c r="I107" s="36">
        <v>1638.9</v>
      </c>
      <c r="O107"/>
      <c r="P107"/>
      <c r="Q107"/>
      <c r="R107"/>
      <c r="S107"/>
      <c r="U107" s="4"/>
      <c r="V107" s="4"/>
      <c r="W107" s="4"/>
      <c r="X107" s="4"/>
      <c r="Y107" s="4"/>
      <c r="Z107" s="4"/>
    </row>
    <row r="108" spans="1:26" x14ac:dyDescent="0.25">
      <c r="A108" s="39" t="s">
        <v>342</v>
      </c>
      <c r="B108" s="5">
        <v>2021</v>
      </c>
      <c r="C108" s="5">
        <v>1</v>
      </c>
      <c r="D108" s="39" t="s">
        <v>18</v>
      </c>
      <c r="E108" s="4" t="b">
        <v>0</v>
      </c>
      <c r="F108" s="37">
        <v>169</v>
      </c>
      <c r="G108" s="37">
        <v>111</v>
      </c>
      <c r="H108" s="34">
        <v>0.65700000000000003</v>
      </c>
      <c r="I108" s="36">
        <v>0</v>
      </c>
      <c r="O108"/>
      <c r="P108"/>
      <c r="Q108"/>
      <c r="R108"/>
      <c r="S108"/>
      <c r="U108" s="4"/>
      <c r="V108" s="4"/>
      <c r="W108" s="4"/>
      <c r="X108" s="4"/>
      <c r="Y108" s="4"/>
      <c r="Z108" s="4"/>
    </row>
    <row r="109" spans="1:26" x14ac:dyDescent="0.25">
      <c r="A109" s="39" t="s">
        <v>336</v>
      </c>
      <c r="B109" s="5">
        <v>2021</v>
      </c>
      <c r="C109" s="5">
        <v>1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O109"/>
      <c r="P109"/>
      <c r="Q109"/>
      <c r="R109"/>
      <c r="S109"/>
      <c r="U109" s="4"/>
      <c r="V109" s="4"/>
      <c r="W109" s="4"/>
      <c r="X109" s="4"/>
      <c r="Y109" s="4"/>
      <c r="Z109" s="4"/>
    </row>
    <row r="110" spans="1:26" x14ac:dyDescent="0.25">
      <c r="A110" s="39" t="s">
        <v>205</v>
      </c>
      <c r="B110" s="5">
        <v>2021</v>
      </c>
      <c r="C110" s="5">
        <v>1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O110"/>
      <c r="P110"/>
      <c r="Q110"/>
      <c r="R110"/>
      <c r="S110"/>
      <c r="U110" s="4"/>
      <c r="V110" s="4"/>
      <c r="W110" s="4"/>
      <c r="X110" s="4"/>
      <c r="Y110" s="4"/>
      <c r="Z110" s="4"/>
    </row>
    <row r="111" spans="1:26" x14ac:dyDescent="0.25">
      <c r="A111" s="39" t="s">
        <v>348</v>
      </c>
      <c r="B111" s="5">
        <v>2021</v>
      </c>
      <c r="C111" s="5">
        <v>1</v>
      </c>
      <c r="D111" s="39" t="s">
        <v>18</v>
      </c>
      <c r="E111" s="4" t="b">
        <v>0</v>
      </c>
      <c r="F111" s="37">
        <v>3571329.6</v>
      </c>
      <c r="G111" s="37">
        <v>2608197.4300000002</v>
      </c>
      <c r="H111" s="34">
        <v>0.73</v>
      </c>
      <c r="I111" s="36">
        <v>0</v>
      </c>
      <c r="O111"/>
      <c r="P111"/>
      <c r="Q111"/>
      <c r="R111"/>
      <c r="S111"/>
      <c r="U111" s="4"/>
      <c r="V111" s="4"/>
      <c r="W111" s="4"/>
      <c r="X111" s="4"/>
      <c r="Y111" s="4"/>
      <c r="Z111" s="4"/>
    </row>
    <row r="112" spans="1:26" x14ac:dyDescent="0.25">
      <c r="A112" s="39" t="s">
        <v>347</v>
      </c>
      <c r="B112" s="5">
        <v>2021</v>
      </c>
      <c r="C112" s="5">
        <v>1</v>
      </c>
      <c r="D112" s="39" t="s">
        <v>18</v>
      </c>
      <c r="E112" s="4" t="b">
        <v>0</v>
      </c>
      <c r="F112" s="37">
        <v>14857991.52</v>
      </c>
      <c r="G112" s="37">
        <v>14444974.91</v>
      </c>
      <c r="H112" s="34">
        <v>0.97199999999999998</v>
      </c>
      <c r="I112" s="36">
        <v>274.16000000000003</v>
      </c>
      <c r="O112"/>
      <c r="P112"/>
      <c r="Q112"/>
      <c r="R112"/>
      <c r="S112"/>
      <c r="U112" s="4"/>
      <c r="V112" s="4"/>
      <c r="W112" s="4"/>
      <c r="X112" s="4"/>
      <c r="Y112" s="4"/>
      <c r="Z112" s="4"/>
    </row>
    <row r="113" spans="1:26" x14ac:dyDescent="0.25">
      <c r="A113" s="39" t="s">
        <v>346</v>
      </c>
      <c r="B113" s="5">
        <v>2021</v>
      </c>
      <c r="C113" s="5">
        <v>1</v>
      </c>
      <c r="D113" s="39" t="s">
        <v>18</v>
      </c>
      <c r="E113" s="4" t="b">
        <v>0</v>
      </c>
      <c r="F113" s="37">
        <v>2257954.31</v>
      </c>
      <c r="G113" s="37">
        <v>1676236.39</v>
      </c>
      <c r="H113" s="34">
        <v>0.74199999999999999</v>
      </c>
      <c r="I113" s="36">
        <v>0</v>
      </c>
      <c r="O113"/>
      <c r="P113"/>
      <c r="Q113"/>
      <c r="R113"/>
      <c r="S113"/>
      <c r="U113" s="4"/>
      <c r="V113" s="4"/>
      <c r="W113" s="4"/>
      <c r="X113" s="4"/>
      <c r="Y113" s="4"/>
      <c r="Z113" s="4"/>
    </row>
    <row r="114" spans="1:26" x14ac:dyDescent="0.25">
      <c r="A114" s="39" t="s">
        <v>202</v>
      </c>
      <c r="B114" s="5">
        <v>2021</v>
      </c>
      <c r="C114" s="5">
        <v>1</v>
      </c>
      <c r="D114" s="39" t="s">
        <v>18</v>
      </c>
      <c r="E114" s="4" t="b">
        <v>0</v>
      </c>
      <c r="F114" s="37">
        <v>60</v>
      </c>
      <c r="G114" s="37">
        <v>61</v>
      </c>
      <c r="H114" s="34">
        <v>1.0169999999999999</v>
      </c>
      <c r="I114" s="36">
        <v>376.08</v>
      </c>
      <c r="O114"/>
      <c r="P114"/>
      <c r="Q114"/>
      <c r="R114"/>
      <c r="S114"/>
      <c r="U114" s="4"/>
      <c r="V114" s="4"/>
      <c r="W114" s="4"/>
      <c r="X114" s="4"/>
      <c r="Y114" s="4"/>
      <c r="Z114" s="4"/>
    </row>
    <row r="115" spans="1:26" x14ac:dyDescent="0.25">
      <c r="A115" s="39" t="s">
        <v>206</v>
      </c>
      <c r="B115" s="5">
        <v>2021</v>
      </c>
      <c r="C115" s="5">
        <v>1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O115"/>
      <c r="P115"/>
      <c r="Q115"/>
      <c r="R115"/>
      <c r="S115"/>
      <c r="U115" s="4"/>
      <c r="V115" s="4"/>
      <c r="W115" s="4"/>
      <c r="X115" s="4"/>
      <c r="Y115" s="4"/>
      <c r="Z115" s="4"/>
    </row>
    <row r="116" spans="1:26" x14ac:dyDescent="0.25">
      <c r="A116" s="39" t="s">
        <v>389</v>
      </c>
      <c r="B116" s="5">
        <v>2021</v>
      </c>
      <c r="C116" s="5">
        <v>1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O116"/>
      <c r="P116"/>
      <c r="Q116"/>
      <c r="R116"/>
      <c r="S116"/>
      <c r="U116" s="4"/>
      <c r="V116" s="4"/>
      <c r="W116" s="4"/>
      <c r="X116" s="4"/>
      <c r="Y116" s="4"/>
      <c r="Z116" s="4"/>
    </row>
    <row r="117" spans="1:26" x14ac:dyDescent="0.25">
      <c r="A117" s="39" t="s">
        <v>343</v>
      </c>
      <c r="B117" s="5">
        <v>2021</v>
      </c>
      <c r="C117" s="5">
        <v>1</v>
      </c>
      <c r="D117" s="39" t="s">
        <v>19</v>
      </c>
      <c r="E117" s="4" t="b">
        <v>0</v>
      </c>
      <c r="F117" s="37">
        <v>104</v>
      </c>
      <c r="G117" s="37">
        <v>95</v>
      </c>
      <c r="H117" s="34">
        <v>0.91300000000000003</v>
      </c>
      <c r="I117" s="36">
        <v>321.89999999999998</v>
      </c>
      <c r="O117"/>
      <c r="P117"/>
      <c r="Q117"/>
      <c r="R117"/>
      <c r="S117"/>
      <c r="U117" s="4"/>
      <c r="V117" s="4"/>
      <c r="W117" s="4"/>
      <c r="X117" s="4"/>
      <c r="Y117" s="4"/>
      <c r="Z117" s="4"/>
    </row>
    <row r="118" spans="1:26" x14ac:dyDescent="0.25">
      <c r="A118" s="39" t="s">
        <v>342</v>
      </c>
      <c r="B118" s="5">
        <v>2021</v>
      </c>
      <c r="C118" s="5">
        <v>1</v>
      </c>
      <c r="D118" s="39" t="s">
        <v>19</v>
      </c>
      <c r="E118" s="4" t="b">
        <v>0</v>
      </c>
      <c r="F118" s="37">
        <v>78</v>
      </c>
      <c r="G118" s="37">
        <v>21</v>
      </c>
      <c r="H118" s="34">
        <v>0.26900000000000002</v>
      </c>
      <c r="I118" s="36">
        <v>0</v>
      </c>
      <c r="O118"/>
      <c r="P118"/>
      <c r="Q118"/>
      <c r="R118"/>
      <c r="S118"/>
      <c r="U118" s="4"/>
      <c r="V118" s="4"/>
      <c r="W118" s="4"/>
      <c r="X118" s="4"/>
      <c r="Y118" s="4"/>
      <c r="Z118" s="4"/>
    </row>
    <row r="119" spans="1:26" x14ac:dyDescent="0.25">
      <c r="A119" s="39" t="s">
        <v>336</v>
      </c>
      <c r="B119" s="5">
        <v>2021</v>
      </c>
      <c r="C119" s="5">
        <v>1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O119"/>
      <c r="P119"/>
      <c r="Q119"/>
      <c r="R119"/>
      <c r="S119"/>
      <c r="U119" s="4"/>
      <c r="V119" s="4"/>
      <c r="W119" s="4"/>
      <c r="X119" s="4"/>
      <c r="Y119" s="4"/>
      <c r="Z119" s="4"/>
    </row>
    <row r="120" spans="1:26" x14ac:dyDescent="0.25">
      <c r="A120" s="39" t="s">
        <v>205</v>
      </c>
      <c r="B120" s="5">
        <v>2021</v>
      </c>
      <c r="C120" s="5">
        <v>1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O120"/>
      <c r="P120"/>
      <c r="Q120"/>
      <c r="R120"/>
      <c r="S120"/>
      <c r="U120" s="4"/>
      <c r="V120" s="4"/>
      <c r="W120" s="4"/>
      <c r="X120" s="4"/>
      <c r="Y120" s="4"/>
      <c r="Z120" s="4"/>
    </row>
    <row r="121" spans="1:26" x14ac:dyDescent="0.25">
      <c r="A121" s="39" t="s">
        <v>348</v>
      </c>
      <c r="B121" s="5">
        <v>2021</v>
      </c>
      <c r="C121" s="5">
        <v>1</v>
      </c>
      <c r="D121" s="39" t="s">
        <v>19</v>
      </c>
      <c r="E121" s="4" t="b">
        <v>0</v>
      </c>
      <c r="F121" s="37">
        <v>3571329.6</v>
      </c>
      <c r="G121" s="37">
        <v>2608197.4300000002</v>
      </c>
      <c r="H121" s="34">
        <v>0.73</v>
      </c>
      <c r="I121" s="36">
        <v>0</v>
      </c>
      <c r="O121"/>
      <c r="P121"/>
      <c r="Q121"/>
      <c r="R121"/>
      <c r="S121"/>
      <c r="U121" s="4"/>
      <c r="V121" s="4"/>
      <c r="W121" s="4"/>
      <c r="X121" s="4"/>
      <c r="Y121" s="4"/>
      <c r="Z121" s="4"/>
    </row>
    <row r="122" spans="1:26" x14ac:dyDescent="0.25">
      <c r="A122" s="39" t="s">
        <v>347</v>
      </c>
      <c r="B122" s="5">
        <v>2021</v>
      </c>
      <c r="C122" s="5">
        <v>1</v>
      </c>
      <c r="D122" s="39" t="s">
        <v>19</v>
      </c>
      <c r="E122" s="4" t="b">
        <v>0</v>
      </c>
      <c r="F122" s="37">
        <v>14857991.52</v>
      </c>
      <c r="G122" s="37">
        <v>14444974.91</v>
      </c>
      <c r="H122" s="34">
        <v>0.97199999999999998</v>
      </c>
      <c r="I122" s="36">
        <v>274.16000000000003</v>
      </c>
      <c r="O122"/>
      <c r="P122"/>
      <c r="Q122"/>
      <c r="R122"/>
      <c r="S122"/>
      <c r="U122" s="4"/>
      <c r="V122" s="4"/>
      <c r="W122" s="4"/>
      <c r="X122" s="4"/>
      <c r="Y122" s="4"/>
      <c r="Z122" s="4"/>
    </row>
    <row r="123" spans="1:26" x14ac:dyDescent="0.25">
      <c r="A123" s="39" t="s">
        <v>346</v>
      </c>
      <c r="B123" s="5">
        <v>2021</v>
      </c>
      <c r="C123" s="5">
        <v>1</v>
      </c>
      <c r="D123" s="39" t="s">
        <v>19</v>
      </c>
      <c r="E123" s="4" t="b">
        <v>0</v>
      </c>
      <c r="F123" s="37">
        <v>2257954.31</v>
      </c>
      <c r="G123" s="37">
        <v>1676236.39</v>
      </c>
      <c r="H123" s="34">
        <v>0.74199999999999999</v>
      </c>
      <c r="I123" s="36">
        <v>0</v>
      </c>
      <c r="O123"/>
      <c r="P123"/>
      <c r="Q123"/>
      <c r="R123"/>
      <c r="S123"/>
      <c r="U123" s="4"/>
      <c r="V123" s="4"/>
      <c r="W123" s="4"/>
      <c r="X123" s="4"/>
      <c r="Y123" s="4"/>
      <c r="Z123" s="4"/>
    </row>
    <row r="124" spans="1:26" x14ac:dyDescent="0.25">
      <c r="A124" s="39" t="s">
        <v>202</v>
      </c>
      <c r="B124" s="5">
        <v>2021</v>
      </c>
      <c r="C124" s="5">
        <v>1</v>
      </c>
      <c r="D124" s="39" t="s">
        <v>19</v>
      </c>
      <c r="E124" s="4" t="b">
        <v>0</v>
      </c>
      <c r="F124" s="37">
        <v>60</v>
      </c>
      <c r="G124" s="37">
        <v>60</v>
      </c>
      <c r="H124" s="34">
        <v>1</v>
      </c>
      <c r="I124" s="36">
        <v>376.08</v>
      </c>
      <c r="O124"/>
      <c r="P124"/>
      <c r="Q124"/>
      <c r="R124"/>
      <c r="S124"/>
      <c r="U124" s="4"/>
      <c r="V124" s="4"/>
      <c r="W124" s="4"/>
      <c r="X124" s="4"/>
      <c r="Y124" s="4"/>
      <c r="Z124" s="4"/>
    </row>
    <row r="125" spans="1:26" x14ac:dyDescent="0.25">
      <c r="A125" s="39" t="s">
        <v>206</v>
      </c>
      <c r="B125" s="5">
        <v>2021</v>
      </c>
      <c r="C125" s="5">
        <v>1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O125"/>
      <c r="P125"/>
      <c r="Q125"/>
      <c r="R125"/>
      <c r="S125"/>
      <c r="U125" s="4"/>
      <c r="V125" s="4"/>
      <c r="W125" s="4"/>
      <c r="X125" s="4"/>
      <c r="Y125" s="4"/>
      <c r="Z125" s="4"/>
    </row>
    <row r="126" spans="1:26" x14ac:dyDescent="0.25">
      <c r="A126" s="39" t="s">
        <v>389</v>
      </c>
      <c r="B126" s="5">
        <v>2021</v>
      </c>
      <c r="C126" s="5">
        <v>1</v>
      </c>
      <c r="D126" s="39" t="s">
        <v>20</v>
      </c>
      <c r="E126" s="4" t="b">
        <v>0</v>
      </c>
      <c r="F126" s="37">
        <v>1</v>
      </c>
      <c r="G126" s="37">
        <v>0.82</v>
      </c>
      <c r="H126" s="34">
        <v>0.82</v>
      </c>
      <c r="I126" s="36">
        <v>77.099999999999994</v>
      </c>
      <c r="O126"/>
      <c r="P126"/>
      <c r="Q126"/>
      <c r="R126"/>
      <c r="S126"/>
      <c r="U126" s="4"/>
      <c r="V126" s="4"/>
      <c r="W126" s="4"/>
      <c r="X126" s="4"/>
      <c r="Y126" s="4"/>
      <c r="Z126" s="4"/>
    </row>
    <row r="127" spans="1:26" x14ac:dyDescent="0.25">
      <c r="A127" s="39" t="s">
        <v>343</v>
      </c>
      <c r="B127" s="5">
        <v>2021</v>
      </c>
      <c r="C127" s="5">
        <v>1</v>
      </c>
      <c r="D127" s="39" t="s">
        <v>20</v>
      </c>
      <c r="E127" s="4" t="b">
        <v>0</v>
      </c>
      <c r="F127" s="37">
        <v>156</v>
      </c>
      <c r="G127" s="37">
        <v>281</v>
      </c>
      <c r="H127" s="34">
        <v>1.8009999999999999</v>
      </c>
      <c r="I127" s="36">
        <v>1638.9</v>
      </c>
      <c r="O127"/>
      <c r="P127"/>
      <c r="Q127"/>
      <c r="R127"/>
      <c r="S127"/>
      <c r="U127" s="4"/>
      <c r="V127" s="4"/>
      <c r="W127" s="4"/>
      <c r="X127" s="4"/>
      <c r="Y127" s="4"/>
      <c r="Z127" s="4"/>
    </row>
    <row r="128" spans="1:26" x14ac:dyDescent="0.25">
      <c r="A128" s="39" t="s">
        <v>342</v>
      </c>
      <c r="B128" s="5">
        <v>2021</v>
      </c>
      <c r="C128" s="5">
        <v>1</v>
      </c>
      <c r="D128" s="39" t="s">
        <v>20</v>
      </c>
      <c r="E128" s="4" t="b">
        <v>0</v>
      </c>
      <c r="F128" s="37">
        <v>39</v>
      </c>
      <c r="G128" s="37">
        <v>25</v>
      </c>
      <c r="H128" s="34">
        <v>0.64100000000000001</v>
      </c>
      <c r="I128" s="36">
        <v>0</v>
      </c>
      <c r="O128"/>
      <c r="P128"/>
      <c r="Q128"/>
      <c r="R128"/>
      <c r="S128"/>
      <c r="U128" s="4"/>
      <c r="V128" s="4"/>
      <c r="W128" s="4"/>
      <c r="X128" s="4"/>
      <c r="Y128" s="4"/>
      <c r="Z128" s="4"/>
    </row>
    <row r="129" spans="1:26" x14ac:dyDescent="0.25">
      <c r="A129" s="39" t="s">
        <v>336</v>
      </c>
      <c r="B129" s="5">
        <v>2021</v>
      </c>
      <c r="C129" s="5">
        <v>1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O129"/>
      <c r="P129"/>
      <c r="Q129"/>
      <c r="R129"/>
      <c r="S129"/>
      <c r="U129" s="4"/>
      <c r="V129" s="4"/>
      <c r="W129" s="4"/>
      <c r="X129" s="4"/>
      <c r="Y129" s="4"/>
      <c r="Z129" s="4"/>
    </row>
    <row r="130" spans="1:26" x14ac:dyDescent="0.25">
      <c r="A130" s="39" t="s">
        <v>205</v>
      </c>
      <c r="B130" s="5">
        <v>2021</v>
      </c>
      <c r="C130" s="5">
        <v>1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O130"/>
      <c r="P130"/>
      <c r="Q130"/>
      <c r="R130"/>
      <c r="S130"/>
      <c r="U130" s="4"/>
      <c r="V130" s="4"/>
      <c r="W130" s="4"/>
      <c r="X130" s="4"/>
      <c r="Y130" s="4"/>
      <c r="Z130" s="4"/>
    </row>
    <row r="131" spans="1:26" x14ac:dyDescent="0.25">
      <c r="A131" s="39" t="s">
        <v>348</v>
      </c>
      <c r="B131" s="5">
        <v>2021</v>
      </c>
      <c r="C131" s="5">
        <v>1</v>
      </c>
      <c r="D131" s="39" t="s">
        <v>20</v>
      </c>
      <c r="E131" s="4" t="b">
        <v>0</v>
      </c>
      <c r="F131" s="37">
        <v>3571329.6</v>
      </c>
      <c r="G131" s="37">
        <v>2608197.4300000002</v>
      </c>
      <c r="H131" s="34">
        <v>0.73</v>
      </c>
      <c r="I131" s="36">
        <v>0</v>
      </c>
      <c r="O131"/>
      <c r="P131"/>
      <c r="Q131"/>
      <c r="R131"/>
      <c r="S131"/>
      <c r="U131" s="4"/>
      <c r="V131" s="4"/>
      <c r="W131" s="4"/>
      <c r="X131" s="4"/>
      <c r="Y131" s="4"/>
      <c r="Z131" s="4"/>
    </row>
    <row r="132" spans="1:26" x14ac:dyDescent="0.25">
      <c r="A132" s="39" t="s">
        <v>347</v>
      </c>
      <c r="B132" s="5">
        <v>2021</v>
      </c>
      <c r="C132" s="5">
        <v>1</v>
      </c>
      <c r="D132" s="39" t="s">
        <v>20</v>
      </c>
      <c r="E132" s="4" t="b">
        <v>0</v>
      </c>
      <c r="F132" s="37">
        <v>14857991.52</v>
      </c>
      <c r="G132" s="37">
        <v>14444974.91</v>
      </c>
      <c r="H132" s="34">
        <v>0.97199999999999998</v>
      </c>
      <c r="I132" s="36">
        <v>274.16000000000003</v>
      </c>
      <c r="O132"/>
      <c r="P132"/>
      <c r="Q132"/>
      <c r="R132"/>
      <c r="S132"/>
      <c r="U132" s="4"/>
      <c r="V132" s="4"/>
      <c r="W132" s="4"/>
      <c r="X132" s="4"/>
      <c r="Y132" s="4"/>
      <c r="Z132" s="4"/>
    </row>
    <row r="133" spans="1:26" x14ac:dyDescent="0.25">
      <c r="A133" s="39" t="s">
        <v>346</v>
      </c>
      <c r="B133" s="5">
        <v>2021</v>
      </c>
      <c r="C133" s="5">
        <v>1</v>
      </c>
      <c r="D133" s="39" t="s">
        <v>20</v>
      </c>
      <c r="E133" s="4" t="b">
        <v>0</v>
      </c>
      <c r="F133" s="37">
        <v>2257954.31</v>
      </c>
      <c r="G133" s="37">
        <v>1676236.39</v>
      </c>
      <c r="H133" s="34">
        <v>0.74199999999999999</v>
      </c>
      <c r="I133" s="36">
        <v>0</v>
      </c>
      <c r="O133"/>
      <c r="P133"/>
      <c r="Q133"/>
      <c r="R133"/>
      <c r="S133"/>
      <c r="U133" s="4"/>
      <c r="V133" s="4"/>
      <c r="W133" s="4"/>
      <c r="X133" s="4"/>
      <c r="Y133" s="4"/>
      <c r="Z133" s="4"/>
    </row>
    <row r="134" spans="1:26" x14ac:dyDescent="0.25">
      <c r="A134" s="39" t="s">
        <v>202</v>
      </c>
      <c r="B134" s="5">
        <v>2021</v>
      </c>
      <c r="C134" s="5">
        <v>1</v>
      </c>
      <c r="D134" s="39" t="s">
        <v>20</v>
      </c>
      <c r="E134" s="4" t="b">
        <v>0</v>
      </c>
      <c r="F134" s="37">
        <v>40</v>
      </c>
      <c r="G134" s="37">
        <v>40</v>
      </c>
      <c r="H134" s="34">
        <v>1</v>
      </c>
      <c r="I134" s="36">
        <v>376.08</v>
      </c>
      <c r="O134"/>
      <c r="P134"/>
      <c r="Q134"/>
      <c r="R134"/>
      <c r="S134"/>
      <c r="U134" s="4"/>
      <c r="V134" s="4"/>
      <c r="W134" s="4"/>
      <c r="X134" s="4"/>
      <c r="Y134" s="4"/>
      <c r="Z134" s="4"/>
    </row>
    <row r="135" spans="1:26" x14ac:dyDescent="0.25">
      <c r="A135" s="39" t="s">
        <v>206</v>
      </c>
      <c r="B135" s="5">
        <v>2021</v>
      </c>
      <c r="C135" s="5">
        <v>1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O135"/>
      <c r="P135"/>
      <c r="Q135"/>
      <c r="R135"/>
      <c r="S135"/>
      <c r="U135" s="4"/>
      <c r="V135" s="4"/>
      <c r="W135" s="4"/>
      <c r="X135" s="4"/>
      <c r="Y135" s="4"/>
      <c r="Z135" s="4"/>
    </row>
    <row r="136" spans="1:26" x14ac:dyDescent="0.25">
      <c r="A136" s="39" t="s">
        <v>389</v>
      </c>
      <c r="B136" s="5">
        <v>2021</v>
      </c>
      <c r="C136" s="5">
        <v>1</v>
      </c>
      <c r="D136" s="39" t="s">
        <v>21</v>
      </c>
      <c r="E136" s="4" t="b">
        <v>0</v>
      </c>
      <c r="F136" s="37">
        <v>1</v>
      </c>
      <c r="G136" s="37">
        <v>0.92</v>
      </c>
      <c r="H136" s="34">
        <v>0.92</v>
      </c>
      <c r="I136" s="36">
        <v>129.75</v>
      </c>
      <c r="O136"/>
      <c r="P136"/>
      <c r="Q136"/>
      <c r="R136"/>
      <c r="S136"/>
      <c r="U136" s="4"/>
      <c r="V136" s="4"/>
      <c r="W136" s="4"/>
      <c r="X136" s="4"/>
      <c r="Y136" s="4"/>
      <c r="Z136" s="4"/>
    </row>
    <row r="137" spans="1:26" x14ac:dyDescent="0.25">
      <c r="A137" s="39" t="s">
        <v>343</v>
      </c>
      <c r="B137" s="5">
        <v>2021</v>
      </c>
      <c r="C137" s="5">
        <v>1</v>
      </c>
      <c r="D137" s="39" t="s">
        <v>21</v>
      </c>
      <c r="E137" s="4" t="b">
        <v>0</v>
      </c>
      <c r="F137" s="37">
        <v>65</v>
      </c>
      <c r="G137" s="37">
        <v>118</v>
      </c>
      <c r="H137" s="34">
        <v>1.8149999999999999</v>
      </c>
      <c r="I137" s="36">
        <v>1638.9</v>
      </c>
      <c r="O137"/>
      <c r="P137"/>
      <c r="Q137"/>
      <c r="R137"/>
      <c r="S137"/>
      <c r="U137" s="4"/>
      <c r="V137" s="4"/>
      <c r="W137" s="4"/>
      <c r="X137" s="4"/>
      <c r="Y137" s="4"/>
      <c r="Z137" s="4"/>
    </row>
    <row r="138" spans="1:26" x14ac:dyDescent="0.25">
      <c r="A138" s="39" t="s">
        <v>342</v>
      </c>
      <c r="B138" s="5">
        <v>2021</v>
      </c>
      <c r="C138" s="5">
        <v>1</v>
      </c>
      <c r="D138" s="39" t="s">
        <v>21</v>
      </c>
      <c r="E138" s="4" t="b">
        <v>0</v>
      </c>
      <c r="F138" s="37">
        <v>78</v>
      </c>
      <c r="G138" s="37">
        <v>33</v>
      </c>
      <c r="H138" s="34">
        <v>0.42299999999999999</v>
      </c>
      <c r="I138" s="36">
        <v>0</v>
      </c>
      <c r="O138"/>
      <c r="P138"/>
      <c r="Q138"/>
      <c r="R138"/>
      <c r="S138"/>
      <c r="U138" s="4"/>
      <c r="V138" s="4"/>
      <c r="W138" s="4"/>
      <c r="X138" s="4"/>
      <c r="Y138" s="4"/>
      <c r="Z138" s="4"/>
    </row>
    <row r="139" spans="1:26" x14ac:dyDescent="0.25">
      <c r="A139" s="39" t="s">
        <v>336</v>
      </c>
      <c r="B139" s="5">
        <v>2021</v>
      </c>
      <c r="C139" s="5">
        <v>1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O139"/>
      <c r="P139"/>
      <c r="Q139"/>
      <c r="R139"/>
      <c r="S139"/>
      <c r="U139" s="4"/>
      <c r="V139" s="4"/>
      <c r="W139" s="4"/>
      <c r="X139" s="4"/>
      <c r="Y139" s="4"/>
      <c r="Z139" s="4"/>
    </row>
    <row r="140" spans="1:26" x14ac:dyDescent="0.25">
      <c r="A140" s="39" t="s">
        <v>205</v>
      </c>
      <c r="B140" s="5">
        <v>2021</v>
      </c>
      <c r="C140" s="5">
        <v>1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O140"/>
      <c r="P140"/>
      <c r="Q140"/>
      <c r="R140"/>
      <c r="S140"/>
      <c r="U140" s="4"/>
      <c r="V140" s="4"/>
      <c r="W140" s="4"/>
      <c r="X140" s="4"/>
      <c r="Y140" s="4"/>
      <c r="Z140" s="4"/>
    </row>
    <row r="141" spans="1:26" x14ac:dyDescent="0.25">
      <c r="A141" s="39" t="s">
        <v>348</v>
      </c>
      <c r="B141" s="5">
        <v>2021</v>
      </c>
      <c r="C141" s="5">
        <v>1</v>
      </c>
      <c r="D141" s="39" t="s">
        <v>21</v>
      </c>
      <c r="E141" s="4" t="b">
        <v>0</v>
      </c>
      <c r="F141" s="37">
        <v>3571329.6</v>
      </c>
      <c r="G141" s="37">
        <v>2608197.4300000002</v>
      </c>
      <c r="H141" s="34">
        <v>0.73</v>
      </c>
      <c r="I141" s="36">
        <v>0</v>
      </c>
      <c r="O141"/>
      <c r="P141"/>
      <c r="Q141"/>
      <c r="R141"/>
      <c r="S141"/>
      <c r="U141" s="4"/>
      <c r="V141" s="4"/>
      <c r="W141" s="4"/>
      <c r="X141" s="4"/>
      <c r="Y141" s="4"/>
      <c r="Z141" s="4"/>
    </row>
    <row r="142" spans="1:26" x14ac:dyDescent="0.25">
      <c r="A142" s="39" t="s">
        <v>347</v>
      </c>
      <c r="B142" s="5">
        <v>2021</v>
      </c>
      <c r="C142" s="5">
        <v>1</v>
      </c>
      <c r="D142" s="39" t="s">
        <v>21</v>
      </c>
      <c r="E142" s="4" t="b">
        <v>0</v>
      </c>
      <c r="F142" s="37">
        <v>14857991.52</v>
      </c>
      <c r="G142" s="37">
        <v>14444974.91</v>
      </c>
      <c r="H142" s="34">
        <v>0.97199999999999998</v>
      </c>
      <c r="I142" s="36">
        <v>274.16000000000003</v>
      </c>
      <c r="O142"/>
      <c r="P142"/>
      <c r="Q142"/>
      <c r="R142"/>
      <c r="S142"/>
      <c r="U142" s="4"/>
      <c r="V142" s="4"/>
      <c r="W142" s="4"/>
      <c r="X142" s="4"/>
      <c r="Y142" s="4"/>
      <c r="Z142" s="4"/>
    </row>
    <row r="143" spans="1:26" x14ac:dyDescent="0.25">
      <c r="A143" s="39" t="s">
        <v>346</v>
      </c>
      <c r="B143" s="5">
        <v>2021</v>
      </c>
      <c r="C143" s="5">
        <v>1</v>
      </c>
      <c r="D143" s="39" t="s">
        <v>21</v>
      </c>
      <c r="E143" s="4" t="b">
        <v>0</v>
      </c>
      <c r="F143" s="37">
        <v>2257954.31</v>
      </c>
      <c r="G143" s="37">
        <v>1676236.39</v>
      </c>
      <c r="H143" s="34">
        <v>0.74199999999999999</v>
      </c>
      <c r="I143" s="36">
        <v>0</v>
      </c>
      <c r="O143"/>
      <c r="P143"/>
      <c r="Q143"/>
      <c r="R143"/>
      <c r="S143"/>
      <c r="U143" s="4"/>
      <c r="V143" s="4"/>
      <c r="W143" s="4"/>
      <c r="X143" s="4"/>
      <c r="Y143" s="4"/>
      <c r="Z143" s="4"/>
    </row>
    <row r="144" spans="1:26" x14ac:dyDescent="0.25">
      <c r="A144" s="39" t="s">
        <v>202</v>
      </c>
      <c r="B144" s="5">
        <v>2021</v>
      </c>
      <c r="C144" s="5">
        <v>1</v>
      </c>
      <c r="D144" s="39" t="s">
        <v>21</v>
      </c>
      <c r="E144" s="4" t="b">
        <v>0</v>
      </c>
      <c r="F144" s="37">
        <v>56</v>
      </c>
      <c r="G144" s="37">
        <v>62</v>
      </c>
      <c r="H144" s="34">
        <v>1.107</v>
      </c>
      <c r="I144" s="36">
        <v>376.08</v>
      </c>
      <c r="O144"/>
      <c r="P144"/>
      <c r="Q144"/>
      <c r="R144"/>
      <c r="S144"/>
      <c r="U144" s="4"/>
      <c r="V144" s="4"/>
      <c r="W144" s="4"/>
      <c r="X144" s="4"/>
      <c r="Y144" s="4"/>
      <c r="Z144" s="4"/>
    </row>
    <row r="145" spans="1:26" x14ac:dyDescent="0.25">
      <c r="A145" s="39" t="s">
        <v>206</v>
      </c>
      <c r="B145" s="5">
        <v>2021</v>
      </c>
      <c r="C145" s="5">
        <v>1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O145"/>
      <c r="P145"/>
      <c r="Q145"/>
      <c r="R145"/>
      <c r="S145"/>
      <c r="U145" s="4"/>
      <c r="V145" s="4"/>
      <c r="W145" s="4"/>
      <c r="X145" s="4"/>
      <c r="Y145" s="4"/>
      <c r="Z145" s="4"/>
    </row>
    <row r="146" spans="1:26" x14ac:dyDescent="0.25">
      <c r="A146" s="39" t="s">
        <v>389</v>
      </c>
      <c r="B146" s="5">
        <v>2021</v>
      </c>
      <c r="C146" s="5">
        <v>1</v>
      </c>
      <c r="D146" s="39" t="s">
        <v>32</v>
      </c>
      <c r="E146" s="4" t="b">
        <v>0</v>
      </c>
      <c r="F146" s="37">
        <v>1</v>
      </c>
      <c r="G146" s="37">
        <v>0.92</v>
      </c>
      <c r="H146" s="34">
        <v>0.92</v>
      </c>
      <c r="I146" s="36">
        <v>129.75</v>
      </c>
      <c r="O146"/>
      <c r="P146"/>
      <c r="Q146"/>
      <c r="R146"/>
      <c r="S146"/>
      <c r="U146" s="4"/>
      <c r="V146" s="4"/>
      <c r="W146" s="4"/>
      <c r="X146" s="4"/>
      <c r="Y146" s="4"/>
      <c r="Z146" s="4"/>
    </row>
    <row r="147" spans="1:26" x14ac:dyDescent="0.25">
      <c r="A147" s="39" t="s">
        <v>344</v>
      </c>
      <c r="B147" s="5">
        <v>2021</v>
      </c>
      <c r="C147" s="5">
        <v>1</v>
      </c>
      <c r="D147" s="39" t="s">
        <v>32</v>
      </c>
      <c r="E147" s="4" t="b">
        <v>0</v>
      </c>
      <c r="F147" s="37">
        <v>200</v>
      </c>
      <c r="G147" s="37">
        <v>50</v>
      </c>
      <c r="H147" s="34">
        <v>0.25</v>
      </c>
      <c r="I147" s="36">
        <v>0</v>
      </c>
      <c r="O147"/>
      <c r="P147"/>
      <c r="Q147"/>
      <c r="R147"/>
      <c r="S147"/>
      <c r="U147" s="4"/>
      <c r="V147" s="4"/>
      <c r="W147" s="4"/>
      <c r="X147" s="4"/>
      <c r="Y147" s="4"/>
      <c r="Z147" s="4"/>
    </row>
    <row r="148" spans="1:26" x14ac:dyDescent="0.25">
      <c r="A148" s="39" t="s">
        <v>336</v>
      </c>
      <c r="B148" s="5">
        <v>2021</v>
      </c>
      <c r="C148" s="5">
        <v>1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O148"/>
      <c r="P148"/>
      <c r="Q148"/>
      <c r="R148"/>
      <c r="S148"/>
      <c r="U148" s="4"/>
      <c r="V148" s="4"/>
      <c r="W148" s="4"/>
      <c r="X148" s="4"/>
      <c r="Y148" s="4"/>
      <c r="Z148" s="4"/>
    </row>
    <row r="149" spans="1:26" x14ac:dyDescent="0.25">
      <c r="A149" s="39" t="s">
        <v>205</v>
      </c>
      <c r="B149" s="5">
        <v>2021</v>
      </c>
      <c r="C149" s="5">
        <v>1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O149"/>
      <c r="P149"/>
      <c r="Q149"/>
      <c r="R149"/>
      <c r="S149"/>
      <c r="U149" s="4"/>
      <c r="V149" s="4"/>
      <c r="W149" s="4"/>
      <c r="X149" s="4"/>
      <c r="Y149" s="4"/>
      <c r="Z149" s="4"/>
    </row>
    <row r="150" spans="1:26" x14ac:dyDescent="0.25">
      <c r="A150" s="39" t="s">
        <v>348</v>
      </c>
      <c r="B150" s="5">
        <v>2021</v>
      </c>
      <c r="C150" s="5">
        <v>1</v>
      </c>
      <c r="D150" s="39" t="s">
        <v>32</v>
      </c>
      <c r="E150" s="4" t="b">
        <v>0</v>
      </c>
      <c r="F150" s="37">
        <v>3571329.6</v>
      </c>
      <c r="G150" s="37">
        <v>2608197.4300000002</v>
      </c>
      <c r="H150" s="34">
        <v>0.73</v>
      </c>
      <c r="I150" s="36">
        <v>0</v>
      </c>
      <c r="O150"/>
      <c r="P150"/>
      <c r="Q150"/>
      <c r="R150"/>
      <c r="S150"/>
      <c r="U150" s="4"/>
      <c r="V150" s="4"/>
      <c r="W150" s="4"/>
      <c r="X150" s="4"/>
      <c r="Y150" s="4"/>
      <c r="Z150" s="4"/>
    </row>
    <row r="151" spans="1:26" x14ac:dyDescent="0.25">
      <c r="A151" s="39" t="s">
        <v>347</v>
      </c>
      <c r="B151" s="5">
        <v>2021</v>
      </c>
      <c r="C151" s="5">
        <v>1</v>
      </c>
      <c r="D151" s="39" t="s">
        <v>32</v>
      </c>
      <c r="E151" s="4" t="b">
        <v>0</v>
      </c>
      <c r="F151" s="37">
        <v>14857991.52</v>
      </c>
      <c r="G151" s="37">
        <v>14444974.91</v>
      </c>
      <c r="H151" s="34">
        <v>0.97199999999999998</v>
      </c>
      <c r="I151" s="36">
        <v>274.16000000000003</v>
      </c>
      <c r="O151"/>
      <c r="P151"/>
      <c r="Q151"/>
      <c r="R151"/>
      <c r="S151"/>
      <c r="U151" s="4"/>
      <c r="V151" s="4"/>
      <c r="W151" s="4"/>
      <c r="X151" s="4"/>
      <c r="Y151" s="4"/>
      <c r="Z151" s="4"/>
    </row>
    <row r="152" spans="1:26" x14ac:dyDescent="0.25">
      <c r="A152" s="39" t="s">
        <v>346</v>
      </c>
      <c r="B152" s="5">
        <v>2021</v>
      </c>
      <c r="C152" s="5">
        <v>1</v>
      </c>
      <c r="D152" s="39" t="s">
        <v>32</v>
      </c>
      <c r="E152" s="4" t="b">
        <v>0</v>
      </c>
      <c r="F152" s="37">
        <v>2257954.31</v>
      </c>
      <c r="G152" s="37">
        <v>1676236.39</v>
      </c>
      <c r="H152" s="34">
        <v>0.74199999999999999</v>
      </c>
      <c r="I152" s="36">
        <v>0</v>
      </c>
      <c r="O152"/>
      <c r="P152"/>
      <c r="Q152"/>
      <c r="R152"/>
      <c r="S152"/>
      <c r="U152" s="4"/>
      <c r="V152" s="4"/>
      <c r="W152" s="4"/>
      <c r="X152" s="4"/>
      <c r="Y152" s="4"/>
      <c r="Z152" s="4"/>
    </row>
    <row r="153" spans="1:26" x14ac:dyDescent="0.25">
      <c r="A153" s="39" t="s">
        <v>202</v>
      </c>
      <c r="B153" s="5">
        <v>2021</v>
      </c>
      <c r="C153" s="5">
        <v>1</v>
      </c>
      <c r="D153" s="39" t="s">
        <v>32</v>
      </c>
      <c r="E153" s="4" t="b">
        <v>0</v>
      </c>
      <c r="F153" s="37">
        <v>16</v>
      </c>
      <c r="G153" s="37">
        <v>55</v>
      </c>
      <c r="H153" s="34">
        <v>3.4380000000000002</v>
      </c>
      <c r="I153" s="36">
        <v>376.08</v>
      </c>
      <c r="O153"/>
      <c r="P153"/>
      <c r="Q153"/>
      <c r="R153"/>
      <c r="S153"/>
      <c r="U153" s="4"/>
      <c r="V153" s="4"/>
      <c r="W153" s="4"/>
      <c r="X153" s="4"/>
      <c r="Y153" s="4"/>
      <c r="Z153" s="4"/>
    </row>
    <row r="154" spans="1:26" x14ac:dyDescent="0.25">
      <c r="A154" s="39" t="s">
        <v>206</v>
      </c>
      <c r="B154" s="5">
        <v>2021</v>
      </c>
      <c r="C154" s="5">
        <v>1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O154"/>
      <c r="P154"/>
      <c r="Q154"/>
      <c r="R154"/>
      <c r="S154"/>
      <c r="U154" s="4"/>
      <c r="V154" s="4"/>
      <c r="W154" s="4"/>
      <c r="X154" s="4"/>
      <c r="Y154" s="4"/>
      <c r="Z154" s="4"/>
    </row>
    <row r="155" spans="1:26" x14ac:dyDescent="0.25">
      <c r="A155" s="39" t="s">
        <v>389</v>
      </c>
      <c r="B155" s="5">
        <v>2021</v>
      </c>
      <c r="C155" s="5">
        <v>1</v>
      </c>
      <c r="D155" s="39" t="s">
        <v>22</v>
      </c>
      <c r="E155" s="4" t="b">
        <v>0</v>
      </c>
      <c r="F155" s="37">
        <v>1</v>
      </c>
      <c r="G155" s="37">
        <v>0.95</v>
      </c>
      <c r="H155" s="34">
        <v>0.95</v>
      </c>
      <c r="I155" s="36">
        <v>133.97999999999999</v>
      </c>
      <c r="O155"/>
      <c r="P155"/>
      <c r="Q155"/>
      <c r="R155"/>
      <c r="S155"/>
      <c r="U155" s="4"/>
      <c r="V155" s="4"/>
      <c r="W155" s="4"/>
      <c r="X155" s="4"/>
      <c r="Y155" s="4"/>
      <c r="Z155" s="4"/>
    </row>
    <row r="156" spans="1:26" x14ac:dyDescent="0.25">
      <c r="A156" s="39" t="s">
        <v>343</v>
      </c>
      <c r="B156" s="5">
        <v>2021</v>
      </c>
      <c r="C156" s="5">
        <v>1</v>
      </c>
      <c r="D156" s="39" t="s">
        <v>22</v>
      </c>
      <c r="E156" s="4" t="b">
        <v>0</v>
      </c>
      <c r="F156" s="37">
        <v>143</v>
      </c>
      <c r="G156" s="37">
        <v>296</v>
      </c>
      <c r="H156" s="34">
        <v>2.0699999999999998</v>
      </c>
      <c r="I156" s="36">
        <v>1638.9</v>
      </c>
      <c r="O156"/>
      <c r="P156"/>
      <c r="Q156"/>
      <c r="R156"/>
      <c r="S156"/>
      <c r="U156" s="4"/>
      <c r="V156" s="4"/>
      <c r="W156" s="4"/>
      <c r="X156" s="4"/>
      <c r="Y156" s="4"/>
      <c r="Z156" s="4"/>
    </row>
    <row r="157" spans="1:26" x14ac:dyDescent="0.25">
      <c r="A157" s="39" t="s">
        <v>342</v>
      </c>
      <c r="B157" s="5">
        <v>2021</v>
      </c>
      <c r="C157" s="5">
        <v>1</v>
      </c>
      <c r="D157" s="39" t="s">
        <v>22</v>
      </c>
      <c r="E157" s="4" t="b">
        <v>0</v>
      </c>
      <c r="F157" s="37">
        <v>156</v>
      </c>
      <c r="G157" s="37">
        <v>535</v>
      </c>
      <c r="H157" s="34">
        <v>3.4289999999999998</v>
      </c>
      <c r="I157" s="36">
        <v>1638.9</v>
      </c>
      <c r="O157"/>
      <c r="P157"/>
      <c r="Q157"/>
      <c r="R157"/>
      <c r="S157"/>
      <c r="U157" s="4"/>
      <c r="V157" s="4"/>
      <c r="W157" s="4"/>
      <c r="X157" s="4"/>
      <c r="Y157" s="4"/>
      <c r="Z157" s="4"/>
    </row>
    <row r="158" spans="1:26" x14ac:dyDescent="0.25">
      <c r="A158" s="39" t="s">
        <v>336</v>
      </c>
      <c r="B158" s="5">
        <v>2021</v>
      </c>
      <c r="C158" s="5">
        <v>1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O158"/>
      <c r="P158"/>
      <c r="Q158"/>
      <c r="R158"/>
      <c r="S158"/>
      <c r="U158" s="4"/>
      <c r="V158" s="4"/>
      <c r="W158" s="4"/>
      <c r="X158" s="4"/>
      <c r="Y158" s="4"/>
      <c r="Z158" s="4"/>
    </row>
    <row r="159" spans="1:26" x14ac:dyDescent="0.25">
      <c r="A159" s="39" t="s">
        <v>205</v>
      </c>
      <c r="B159" s="5">
        <v>2021</v>
      </c>
      <c r="C159" s="5">
        <v>1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O159"/>
      <c r="P159"/>
      <c r="Q159"/>
      <c r="R159"/>
      <c r="S159"/>
      <c r="U159" s="4"/>
      <c r="V159" s="4"/>
      <c r="W159" s="4"/>
      <c r="X159" s="4"/>
      <c r="Y159" s="4"/>
      <c r="Z159" s="4"/>
    </row>
    <row r="160" spans="1:26" x14ac:dyDescent="0.25">
      <c r="A160" s="39" t="s">
        <v>348</v>
      </c>
      <c r="B160" s="5">
        <v>2021</v>
      </c>
      <c r="C160" s="5">
        <v>1</v>
      </c>
      <c r="D160" s="39" t="s">
        <v>22</v>
      </c>
      <c r="E160" s="4" t="b">
        <v>0</v>
      </c>
      <c r="F160" s="37">
        <v>3571329.6</v>
      </c>
      <c r="G160" s="37">
        <v>2608197.4300000002</v>
      </c>
      <c r="H160" s="34">
        <v>0.73</v>
      </c>
      <c r="I160" s="36">
        <v>0</v>
      </c>
      <c r="O160"/>
      <c r="P160"/>
      <c r="Q160"/>
      <c r="R160"/>
      <c r="S160"/>
      <c r="U160" s="4"/>
      <c r="V160" s="4"/>
      <c r="W160" s="4"/>
      <c r="X160" s="4"/>
      <c r="Y160" s="4"/>
      <c r="Z160" s="4"/>
    </row>
    <row r="161" spans="1:26" x14ac:dyDescent="0.25">
      <c r="A161" s="39" t="s">
        <v>347</v>
      </c>
      <c r="B161" s="5">
        <v>2021</v>
      </c>
      <c r="C161" s="5">
        <v>1</v>
      </c>
      <c r="D161" s="39" t="s">
        <v>22</v>
      </c>
      <c r="E161" s="4" t="b">
        <v>0</v>
      </c>
      <c r="F161" s="37">
        <v>14857991.52</v>
      </c>
      <c r="G161" s="37">
        <v>14444974.91</v>
      </c>
      <c r="H161" s="34">
        <v>0.97199999999999998</v>
      </c>
      <c r="I161" s="36">
        <v>274.16000000000003</v>
      </c>
      <c r="O161"/>
      <c r="P161"/>
      <c r="Q161"/>
      <c r="R161"/>
      <c r="S161"/>
      <c r="U161" s="4"/>
      <c r="V161" s="4"/>
      <c r="W161" s="4"/>
      <c r="X161" s="4"/>
      <c r="Y161" s="4"/>
      <c r="Z161" s="4"/>
    </row>
    <row r="162" spans="1:26" x14ac:dyDescent="0.25">
      <c r="A162" s="39" t="s">
        <v>346</v>
      </c>
      <c r="B162" s="5">
        <v>2021</v>
      </c>
      <c r="C162" s="5">
        <v>1</v>
      </c>
      <c r="D162" s="39" t="s">
        <v>22</v>
      </c>
      <c r="E162" s="4" t="b">
        <v>0</v>
      </c>
      <c r="F162" s="37">
        <v>2257954.31</v>
      </c>
      <c r="G162" s="37">
        <v>1676236.39</v>
      </c>
      <c r="H162" s="34">
        <v>0.74199999999999999</v>
      </c>
      <c r="I162" s="36">
        <v>0</v>
      </c>
      <c r="O162"/>
      <c r="P162"/>
      <c r="Q162"/>
      <c r="R162"/>
      <c r="S162"/>
      <c r="U162" s="4"/>
      <c r="V162" s="4"/>
      <c r="W162" s="4"/>
      <c r="X162" s="4"/>
      <c r="Y162" s="4"/>
      <c r="Z162" s="4"/>
    </row>
    <row r="163" spans="1:26" x14ac:dyDescent="0.25">
      <c r="A163" s="39" t="s">
        <v>202</v>
      </c>
      <c r="B163" s="5">
        <v>2021</v>
      </c>
      <c r="C163" s="5">
        <v>1</v>
      </c>
      <c r="D163" s="39" t="s">
        <v>22</v>
      </c>
      <c r="E163" s="4" t="b">
        <v>0</v>
      </c>
      <c r="F163" s="37">
        <v>36</v>
      </c>
      <c r="G163" s="37">
        <v>38</v>
      </c>
      <c r="H163" s="34">
        <v>1.056</v>
      </c>
      <c r="I163" s="36">
        <v>376.08</v>
      </c>
      <c r="O163"/>
      <c r="P163"/>
      <c r="Q163"/>
      <c r="R163"/>
      <c r="S163"/>
      <c r="U163" s="4"/>
      <c r="V163" s="4"/>
      <c r="W163" s="4"/>
      <c r="X163" s="4"/>
      <c r="Y163" s="4"/>
      <c r="Z163" s="4"/>
    </row>
    <row r="164" spans="1:26" x14ac:dyDescent="0.25">
      <c r="A164" s="39" t="s">
        <v>206</v>
      </c>
      <c r="B164" s="5">
        <v>2021</v>
      </c>
      <c r="C164" s="5">
        <v>1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O164"/>
      <c r="P164"/>
      <c r="Q164"/>
      <c r="R164"/>
      <c r="S164"/>
      <c r="U164" s="4"/>
      <c r="V164" s="4"/>
      <c r="W164" s="4"/>
      <c r="X164" s="4"/>
      <c r="Y164" s="4"/>
      <c r="Z164" s="4"/>
    </row>
    <row r="165" spans="1:26" x14ac:dyDescent="0.25">
      <c r="A165" s="39" t="s">
        <v>389</v>
      </c>
      <c r="B165" s="5">
        <v>2021</v>
      </c>
      <c r="C165" s="5">
        <v>1</v>
      </c>
      <c r="D165" s="39" t="s">
        <v>23</v>
      </c>
      <c r="E165" s="4" t="b">
        <v>0</v>
      </c>
      <c r="F165" s="37">
        <v>1</v>
      </c>
      <c r="G165" s="37">
        <v>0.87</v>
      </c>
      <c r="H165" s="34">
        <v>0.87</v>
      </c>
      <c r="I165" s="36">
        <v>81.8</v>
      </c>
      <c r="O165"/>
      <c r="P165"/>
      <c r="Q165"/>
      <c r="R165"/>
      <c r="S165"/>
      <c r="U165" s="4"/>
      <c r="V165" s="4"/>
      <c r="W165" s="4"/>
      <c r="X165" s="4"/>
      <c r="Y165" s="4"/>
      <c r="Z165" s="4"/>
    </row>
    <row r="166" spans="1:26" x14ac:dyDescent="0.25">
      <c r="A166" s="39" t="s">
        <v>343</v>
      </c>
      <c r="B166" s="5">
        <v>2021</v>
      </c>
      <c r="C166" s="5">
        <v>1</v>
      </c>
      <c r="D166" s="39" t="s">
        <v>23</v>
      </c>
      <c r="E166" s="4" t="b">
        <v>0</v>
      </c>
      <c r="F166" s="37">
        <v>130</v>
      </c>
      <c r="G166" s="37">
        <v>117</v>
      </c>
      <c r="H166" s="34">
        <v>0.9</v>
      </c>
      <c r="I166" s="36">
        <v>317.32</v>
      </c>
      <c r="O166"/>
      <c r="P166"/>
      <c r="Q166"/>
      <c r="R166"/>
      <c r="S166"/>
      <c r="U166" s="4"/>
      <c r="V166" s="4"/>
      <c r="W166" s="4"/>
      <c r="X166" s="4"/>
      <c r="Y166" s="4"/>
      <c r="Z166" s="4"/>
    </row>
    <row r="167" spans="1:26" x14ac:dyDescent="0.25">
      <c r="A167" s="39" t="s">
        <v>342</v>
      </c>
      <c r="B167" s="5">
        <v>2021</v>
      </c>
      <c r="C167" s="5">
        <v>1</v>
      </c>
      <c r="D167" s="39" t="s">
        <v>23</v>
      </c>
      <c r="E167" s="4" t="b">
        <v>0</v>
      </c>
      <c r="F167" s="37">
        <v>104</v>
      </c>
      <c r="G167" s="37">
        <v>92</v>
      </c>
      <c r="H167" s="34">
        <v>0.88500000000000001</v>
      </c>
      <c r="I167" s="36">
        <v>208.02</v>
      </c>
      <c r="O167"/>
      <c r="P167"/>
      <c r="Q167"/>
      <c r="R167"/>
      <c r="S167"/>
      <c r="U167" s="4"/>
      <c r="V167" s="4"/>
      <c r="W167" s="4"/>
      <c r="X167" s="4"/>
      <c r="Y167" s="4"/>
      <c r="Z167" s="4"/>
    </row>
    <row r="168" spans="1:26" x14ac:dyDescent="0.25">
      <c r="A168" s="39" t="s">
        <v>336</v>
      </c>
      <c r="B168" s="5">
        <v>2021</v>
      </c>
      <c r="C168" s="5">
        <v>1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O168"/>
      <c r="P168"/>
      <c r="Q168"/>
      <c r="R168"/>
      <c r="S168"/>
      <c r="U168" s="4"/>
      <c r="V168" s="4"/>
      <c r="W168" s="4"/>
      <c r="X168" s="4"/>
      <c r="Y168" s="4"/>
      <c r="Z168" s="4"/>
    </row>
    <row r="169" spans="1:26" x14ac:dyDescent="0.25">
      <c r="A169" s="39" t="s">
        <v>205</v>
      </c>
      <c r="B169" s="5">
        <v>2021</v>
      </c>
      <c r="C169" s="5">
        <v>1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O169"/>
      <c r="P169"/>
      <c r="Q169"/>
      <c r="R169"/>
      <c r="S169"/>
      <c r="U169" s="4"/>
      <c r="V169" s="4"/>
      <c r="W169" s="4"/>
      <c r="X169" s="4"/>
      <c r="Y169" s="4"/>
      <c r="Z169" s="4"/>
    </row>
    <row r="170" spans="1:26" x14ac:dyDescent="0.25">
      <c r="A170" s="39" t="s">
        <v>348</v>
      </c>
      <c r="B170" s="5">
        <v>2021</v>
      </c>
      <c r="C170" s="5">
        <v>1</v>
      </c>
      <c r="D170" s="39" t="s">
        <v>23</v>
      </c>
      <c r="E170" s="4" t="b">
        <v>0</v>
      </c>
      <c r="F170" s="37">
        <v>3571329.6</v>
      </c>
      <c r="G170" s="37">
        <v>2608197.4300000002</v>
      </c>
      <c r="H170" s="34">
        <v>0.73</v>
      </c>
      <c r="I170" s="36">
        <v>0</v>
      </c>
      <c r="O170"/>
      <c r="P170"/>
      <c r="Q170"/>
      <c r="R170"/>
      <c r="S170"/>
      <c r="U170" s="4"/>
      <c r="V170" s="4"/>
      <c r="W170" s="4"/>
      <c r="X170" s="4"/>
      <c r="Y170" s="4"/>
      <c r="Z170" s="4"/>
    </row>
    <row r="171" spans="1:26" x14ac:dyDescent="0.25">
      <c r="A171" s="39" t="s">
        <v>347</v>
      </c>
      <c r="B171" s="5">
        <v>2021</v>
      </c>
      <c r="C171" s="5">
        <v>1</v>
      </c>
      <c r="D171" s="39" t="s">
        <v>23</v>
      </c>
      <c r="E171" s="4" t="b">
        <v>0</v>
      </c>
      <c r="F171" s="37">
        <v>14857991.52</v>
      </c>
      <c r="G171" s="37">
        <v>14444974.91</v>
      </c>
      <c r="H171" s="34">
        <v>0.97199999999999998</v>
      </c>
      <c r="I171" s="36">
        <v>274.16000000000003</v>
      </c>
      <c r="O171"/>
      <c r="P171"/>
      <c r="Q171"/>
      <c r="R171"/>
      <c r="S171"/>
      <c r="U171" s="4"/>
      <c r="V171" s="4"/>
      <c r="W171" s="4"/>
      <c r="X171" s="4"/>
      <c r="Y171" s="4"/>
      <c r="Z171" s="4"/>
    </row>
    <row r="172" spans="1:26" x14ac:dyDescent="0.25">
      <c r="A172" s="39" t="s">
        <v>346</v>
      </c>
      <c r="B172" s="5">
        <v>2021</v>
      </c>
      <c r="C172" s="5">
        <v>1</v>
      </c>
      <c r="D172" s="39" t="s">
        <v>23</v>
      </c>
      <c r="E172" s="4" t="b">
        <v>0</v>
      </c>
      <c r="F172" s="37">
        <v>2257954.31</v>
      </c>
      <c r="G172" s="37">
        <v>1676236.39</v>
      </c>
      <c r="H172" s="34">
        <v>0.74199999999999999</v>
      </c>
      <c r="I172" s="36">
        <v>0</v>
      </c>
      <c r="O172"/>
      <c r="P172"/>
      <c r="Q172"/>
      <c r="R172"/>
      <c r="S172"/>
      <c r="U172" s="4"/>
      <c r="V172" s="4"/>
      <c r="W172" s="4"/>
      <c r="X172" s="4"/>
      <c r="Y172" s="4"/>
      <c r="Z172" s="4"/>
    </row>
    <row r="173" spans="1:26" x14ac:dyDescent="0.25">
      <c r="A173" s="39" t="s">
        <v>202</v>
      </c>
      <c r="B173" s="5">
        <v>2021</v>
      </c>
      <c r="C173" s="5">
        <v>1</v>
      </c>
      <c r="D173" s="39" t="s">
        <v>23</v>
      </c>
      <c r="E173" s="4" t="b">
        <v>0</v>
      </c>
      <c r="F173" s="37">
        <v>64</v>
      </c>
      <c r="G173" s="37">
        <v>67</v>
      </c>
      <c r="H173" s="34">
        <v>1.0469999999999999</v>
      </c>
      <c r="I173" s="36">
        <v>376.08</v>
      </c>
      <c r="O173"/>
      <c r="P173"/>
      <c r="Q173"/>
      <c r="R173"/>
      <c r="S173"/>
      <c r="U173" s="4"/>
      <c r="V173" s="4"/>
      <c r="W173" s="4"/>
      <c r="X173" s="4"/>
      <c r="Y173" s="4"/>
      <c r="Z173" s="4"/>
    </row>
    <row r="174" spans="1:26" x14ac:dyDescent="0.25">
      <c r="A174" s="39" t="s">
        <v>206</v>
      </c>
      <c r="B174" s="5">
        <v>2021</v>
      </c>
      <c r="C174" s="5">
        <v>1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O174"/>
      <c r="P174"/>
      <c r="Q174"/>
      <c r="R174"/>
      <c r="S174"/>
      <c r="U174" s="4"/>
      <c r="V174" s="4"/>
      <c r="W174" s="4"/>
      <c r="X174" s="4"/>
      <c r="Y174" s="4"/>
      <c r="Z174" s="4"/>
    </row>
    <row r="175" spans="1:26" x14ac:dyDescent="0.25">
      <c r="A175" s="39" t="s">
        <v>389</v>
      </c>
      <c r="B175" s="5">
        <v>2021</v>
      </c>
      <c r="C175" s="5">
        <v>1</v>
      </c>
      <c r="D175" s="39" t="s">
        <v>33</v>
      </c>
      <c r="E175" s="4" t="b">
        <v>0</v>
      </c>
      <c r="F175" s="37">
        <v>1</v>
      </c>
      <c r="G175" s="37">
        <v>1</v>
      </c>
      <c r="H175" s="34">
        <v>1</v>
      </c>
      <c r="I175" s="36">
        <v>188.04</v>
      </c>
      <c r="O175"/>
      <c r="P175"/>
      <c r="Q175"/>
      <c r="R175"/>
      <c r="S175"/>
      <c r="U175" s="4"/>
      <c r="V175" s="4"/>
      <c r="W175" s="4"/>
      <c r="X175" s="4"/>
      <c r="Y175" s="4"/>
      <c r="Z175" s="4"/>
    </row>
    <row r="176" spans="1:26" x14ac:dyDescent="0.25">
      <c r="A176" s="39" t="s">
        <v>344</v>
      </c>
      <c r="B176" s="5">
        <v>2021</v>
      </c>
      <c r="C176" s="5">
        <v>1</v>
      </c>
      <c r="D176" s="39" t="s">
        <v>33</v>
      </c>
      <c r="E176" s="4" t="b">
        <v>0</v>
      </c>
      <c r="F176" s="37">
        <v>125</v>
      </c>
      <c r="G176" s="37">
        <v>154</v>
      </c>
      <c r="H176" s="34">
        <v>1.232</v>
      </c>
      <c r="I176" s="36">
        <v>2641.69</v>
      </c>
      <c r="O176"/>
      <c r="P176"/>
      <c r="Q176"/>
      <c r="R176"/>
      <c r="S176"/>
      <c r="U176" s="4"/>
      <c r="V176" s="4"/>
      <c r="W176" s="4"/>
      <c r="X176" s="4"/>
      <c r="Y176" s="4"/>
      <c r="Z176" s="4"/>
    </row>
    <row r="177" spans="1:26" x14ac:dyDescent="0.25">
      <c r="A177" s="39" t="s">
        <v>336</v>
      </c>
      <c r="B177" s="5">
        <v>2021</v>
      </c>
      <c r="C177" s="5">
        <v>1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O177"/>
      <c r="P177"/>
      <c r="Q177"/>
      <c r="R177"/>
      <c r="S177"/>
      <c r="U177" s="4"/>
      <c r="V177" s="4"/>
      <c r="W177" s="4"/>
      <c r="X177" s="4"/>
      <c r="Y177" s="4"/>
      <c r="Z177" s="4"/>
    </row>
    <row r="178" spans="1:26" x14ac:dyDescent="0.25">
      <c r="A178" s="39" t="s">
        <v>205</v>
      </c>
      <c r="B178" s="5">
        <v>2021</v>
      </c>
      <c r="C178" s="5">
        <v>1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O178"/>
      <c r="P178"/>
      <c r="Q178"/>
      <c r="R178"/>
      <c r="S178"/>
      <c r="U178" s="4"/>
      <c r="V178" s="4"/>
      <c r="W178" s="4"/>
      <c r="X178" s="4"/>
      <c r="Y178" s="4"/>
      <c r="Z178" s="4"/>
    </row>
    <row r="179" spans="1:26" x14ac:dyDescent="0.25">
      <c r="A179" s="39" t="s">
        <v>348</v>
      </c>
      <c r="B179" s="5">
        <v>2021</v>
      </c>
      <c r="C179" s="5">
        <v>1</v>
      </c>
      <c r="D179" s="39" t="s">
        <v>33</v>
      </c>
      <c r="E179" s="4" t="b">
        <v>0</v>
      </c>
      <c r="F179" s="37">
        <v>3571329.6</v>
      </c>
      <c r="G179" s="37">
        <v>2608197.4300000002</v>
      </c>
      <c r="H179" s="34">
        <v>0.73</v>
      </c>
      <c r="I179" s="36">
        <v>0</v>
      </c>
      <c r="O179"/>
      <c r="P179"/>
      <c r="Q179"/>
      <c r="R179"/>
      <c r="S179"/>
      <c r="U179" s="4"/>
      <c r="V179" s="4"/>
      <c r="W179" s="4"/>
      <c r="X179" s="4"/>
      <c r="Y179" s="4"/>
      <c r="Z179" s="4"/>
    </row>
    <row r="180" spans="1:26" x14ac:dyDescent="0.25">
      <c r="A180" s="39" t="s">
        <v>347</v>
      </c>
      <c r="B180" s="5">
        <v>2021</v>
      </c>
      <c r="C180" s="5">
        <v>1</v>
      </c>
      <c r="D180" s="39" t="s">
        <v>33</v>
      </c>
      <c r="E180" s="4" t="b">
        <v>0</v>
      </c>
      <c r="F180" s="37">
        <v>14857991.52</v>
      </c>
      <c r="G180" s="37">
        <v>14444974.91</v>
      </c>
      <c r="H180" s="34">
        <v>0.97199999999999998</v>
      </c>
      <c r="I180" s="36">
        <v>274.16000000000003</v>
      </c>
      <c r="O180"/>
      <c r="P180"/>
      <c r="Q180"/>
      <c r="R180"/>
      <c r="S180"/>
      <c r="U180" s="4"/>
      <c r="V180" s="4"/>
      <c r="W180" s="4"/>
      <c r="X180" s="4"/>
      <c r="Y180" s="4"/>
      <c r="Z180" s="4"/>
    </row>
    <row r="181" spans="1:26" x14ac:dyDescent="0.25">
      <c r="A181" s="39" t="s">
        <v>346</v>
      </c>
      <c r="B181" s="5">
        <v>2021</v>
      </c>
      <c r="C181" s="5">
        <v>1</v>
      </c>
      <c r="D181" s="39" t="s">
        <v>33</v>
      </c>
      <c r="E181" s="4" t="b">
        <v>0</v>
      </c>
      <c r="F181" s="37">
        <v>2257954.31</v>
      </c>
      <c r="G181" s="37">
        <v>1676236.39</v>
      </c>
      <c r="H181" s="34">
        <v>0.74199999999999999</v>
      </c>
      <c r="I181" s="36">
        <v>0</v>
      </c>
      <c r="O181"/>
      <c r="P181"/>
      <c r="Q181"/>
      <c r="R181"/>
      <c r="S181"/>
      <c r="U181" s="4"/>
      <c r="V181" s="4"/>
      <c r="W181" s="4"/>
      <c r="X181" s="4"/>
      <c r="Y181" s="4"/>
      <c r="Z181" s="4"/>
    </row>
    <row r="182" spans="1:26" x14ac:dyDescent="0.25">
      <c r="A182" s="39" t="s">
        <v>202</v>
      </c>
      <c r="B182" s="5">
        <v>2021</v>
      </c>
      <c r="C182" s="5">
        <v>1</v>
      </c>
      <c r="D182" s="39" t="s">
        <v>33</v>
      </c>
      <c r="E182" s="4" t="b">
        <v>0</v>
      </c>
      <c r="F182" s="37">
        <v>60</v>
      </c>
      <c r="G182" s="37">
        <v>59</v>
      </c>
      <c r="H182" s="34">
        <v>0.98299999999999998</v>
      </c>
      <c r="I182" s="36">
        <v>277.27</v>
      </c>
      <c r="O182"/>
      <c r="P182"/>
      <c r="Q182"/>
      <c r="R182"/>
      <c r="S182"/>
      <c r="U182" s="4"/>
      <c r="V182" s="4"/>
      <c r="W182" s="4"/>
      <c r="X182" s="4"/>
      <c r="Y182" s="4"/>
      <c r="Z182" s="4"/>
    </row>
    <row r="183" spans="1:26" x14ac:dyDescent="0.25">
      <c r="A183" s="39" t="s">
        <v>206</v>
      </c>
      <c r="B183" s="5">
        <v>2021</v>
      </c>
      <c r="C183" s="5">
        <v>1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O183"/>
      <c r="P183"/>
      <c r="Q183"/>
      <c r="R183"/>
      <c r="S183"/>
      <c r="U183" s="4"/>
      <c r="V183" s="4"/>
      <c r="W183" s="4"/>
      <c r="X183" s="4"/>
      <c r="Y183" s="4"/>
      <c r="Z183" s="4"/>
    </row>
    <row r="184" spans="1:26" x14ac:dyDescent="0.25">
      <c r="A184" s="39" t="s">
        <v>389</v>
      </c>
      <c r="B184" s="5">
        <v>2021</v>
      </c>
      <c r="C184" s="5">
        <v>1</v>
      </c>
      <c r="D184" s="39" t="s">
        <v>25</v>
      </c>
      <c r="E184" s="4" t="b">
        <v>0</v>
      </c>
      <c r="F184" s="37">
        <v>1</v>
      </c>
      <c r="G184" s="37">
        <v>1</v>
      </c>
      <c r="H184" s="34">
        <v>1</v>
      </c>
      <c r="I184" s="36">
        <v>188.04</v>
      </c>
      <c r="O184"/>
      <c r="P184"/>
      <c r="Q184"/>
      <c r="R184"/>
      <c r="S184"/>
      <c r="U184" s="4"/>
      <c r="V184" s="4"/>
      <c r="W184" s="4"/>
      <c r="X184" s="4"/>
      <c r="Y184" s="4"/>
      <c r="Z184" s="4"/>
    </row>
    <row r="185" spans="1:26" x14ac:dyDescent="0.25">
      <c r="A185" s="39" t="s">
        <v>344</v>
      </c>
      <c r="B185" s="5">
        <v>2021</v>
      </c>
      <c r="C185" s="5">
        <v>1</v>
      </c>
      <c r="D185" s="39" t="s">
        <v>25</v>
      </c>
      <c r="E185" s="4" t="b">
        <v>0</v>
      </c>
      <c r="F185" s="37">
        <v>25</v>
      </c>
      <c r="G185" s="37">
        <v>0</v>
      </c>
      <c r="H185" s="34">
        <v>0</v>
      </c>
      <c r="I185" s="36">
        <v>0</v>
      </c>
      <c r="O185"/>
      <c r="P185"/>
      <c r="Q185"/>
      <c r="R185"/>
      <c r="S185"/>
      <c r="U185" s="4"/>
      <c r="V185" s="4"/>
      <c r="W185" s="4"/>
      <c r="X185" s="4"/>
      <c r="Y185" s="4"/>
      <c r="Z185" s="4"/>
    </row>
    <row r="186" spans="1:26" x14ac:dyDescent="0.25">
      <c r="A186" s="39" t="s">
        <v>343</v>
      </c>
      <c r="B186" s="5">
        <v>2021</v>
      </c>
      <c r="C186" s="5">
        <v>1</v>
      </c>
      <c r="D186" s="39" t="s">
        <v>25</v>
      </c>
      <c r="E186" s="4" t="b">
        <v>0</v>
      </c>
      <c r="F186" s="37">
        <v>52</v>
      </c>
      <c r="G186" s="37">
        <v>0</v>
      </c>
      <c r="H186" s="34">
        <v>0</v>
      </c>
      <c r="I186" s="36">
        <v>0</v>
      </c>
      <c r="O186"/>
      <c r="P186"/>
      <c r="Q186"/>
      <c r="R186"/>
      <c r="S186"/>
      <c r="U186" s="4"/>
      <c r="V186" s="4"/>
      <c r="W186" s="4"/>
      <c r="X186" s="4"/>
      <c r="Y186" s="4"/>
      <c r="Z186" s="4"/>
    </row>
    <row r="187" spans="1:26" x14ac:dyDescent="0.25">
      <c r="A187" s="39" t="s">
        <v>342</v>
      </c>
      <c r="B187" s="5">
        <v>2021</v>
      </c>
      <c r="C187" s="5">
        <v>1</v>
      </c>
      <c r="D187" s="39" t="s">
        <v>25</v>
      </c>
      <c r="E187" s="4" t="b">
        <v>0</v>
      </c>
      <c r="F187" s="37">
        <v>13</v>
      </c>
      <c r="G187" s="37">
        <v>1</v>
      </c>
      <c r="H187" s="34">
        <v>7.6999999999999999E-2</v>
      </c>
      <c r="I187" s="36">
        <v>0</v>
      </c>
      <c r="O187"/>
      <c r="P187"/>
      <c r="Q187"/>
      <c r="R187"/>
      <c r="S187"/>
      <c r="U187" s="4"/>
      <c r="V187" s="4"/>
      <c r="W187" s="4"/>
      <c r="X187" s="4"/>
      <c r="Y187" s="4"/>
      <c r="Z187" s="4"/>
    </row>
    <row r="188" spans="1:26" x14ac:dyDescent="0.25">
      <c r="A188" s="39" t="s">
        <v>336</v>
      </c>
      <c r="B188" s="5">
        <v>2021</v>
      </c>
      <c r="C188" s="5">
        <v>1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O188"/>
      <c r="P188"/>
      <c r="Q188"/>
      <c r="R188"/>
      <c r="S188"/>
      <c r="U188" s="4"/>
      <c r="V188" s="4"/>
      <c r="W188" s="4"/>
      <c r="X188" s="4"/>
      <c r="Y188" s="4"/>
      <c r="Z188" s="4"/>
    </row>
    <row r="189" spans="1:26" x14ac:dyDescent="0.25">
      <c r="A189" s="39" t="s">
        <v>205</v>
      </c>
      <c r="B189" s="5">
        <v>2021</v>
      </c>
      <c r="C189" s="5">
        <v>1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O189"/>
      <c r="P189"/>
      <c r="Q189"/>
      <c r="R189"/>
      <c r="S189"/>
      <c r="U189" s="4"/>
      <c r="V189" s="4"/>
      <c r="W189" s="4"/>
      <c r="X189" s="4"/>
      <c r="Y189" s="4"/>
      <c r="Z189" s="4"/>
    </row>
    <row r="190" spans="1:26" x14ac:dyDescent="0.25">
      <c r="A190" s="39" t="s">
        <v>348</v>
      </c>
      <c r="B190" s="5">
        <v>2021</v>
      </c>
      <c r="C190" s="5">
        <v>1</v>
      </c>
      <c r="D190" s="39" t="s">
        <v>25</v>
      </c>
      <c r="E190" s="4" t="b">
        <v>0</v>
      </c>
      <c r="F190" s="37">
        <v>3571329.6</v>
      </c>
      <c r="G190" s="37">
        <v>2608197.4300000002</v>
      </c>
      <c r="H190" s="34">
        <v>0.73</v>
      </c>
      <c r="I190" s="36">
        <v>0</v>
      </c>
      <c r="O190"/>
      <c r="P190"/>
      <c r="Q190"/>
      <c r="R190"/>
      <c r="S190"/>
      <c r="U190" s="4"/>
      <c r="V190" s="4"/>
      <c r="W190" s="4"/>
      <c r="X190" s="4"/>
      <c r="Y190" s="4"/>
      <c r="Z190" s="4"/>
    </row>
    <row r="191" spans="1:26" x14ac:dyDescent="0.25">
      <c r="A191" s="39" t="s">
        <v>347</v>
      </c>
      <c r="B191" s="5">
        <v>2021</v>
      </c>
      <c r="C191" s="5">
        <v>1</v>
      </c>
      <c r="D191" s="39" t="s">
        <v>25</v>
      </c>
      <c r="E191" s="4" t="b">
        <v>0</v>
      </c>
      <c r="F191" s="37">
        <v>14857991.52</v>
      </c>
      <c r="G191" s="37">
        <v>14444974.91</v>
      </c>
      <c r="H191" s="34">
        <v>0.97199999999999998</v>
      </c>
      <c r="I191" s="36">
        <v>274.16000000000003</v>
      </c>
      <c r="O191"/>
      <c r="P191"/>
      <c r="Q191"/>
      <c r="R191"/>
      <c r="S191"/>
      <c r="U191" s="4"/>
      <c r="V191" s="4"/>
      <c r="W191" s="4"/>
      <c r="X191" s="4"/>
      <c r="Y191" s="4"/>
      <c r="Z191" s="4"/>
    </row>
    <row r="192" spans="1:26" x14ac:dyDescent="0.25">
      <c r="A192" s="39" t="s">
        <v>346</v>
      </c>
      <c r="B192" s="5">
        <v>2021</v>
      </c>
      <c r="C192" s="5">
        <v>1</v>
      </c>
      <c r="D192" s="39" t="s">
        <v>25</v>
      </c>
      <c r="E192" s="4" t="b">
        <v>0</v>
      </c>
      <c r="F192" s="37">
        <v>2257954.31</v>
      </c>
      <c r="G192" s="37">
        <v>1676236.39</v>
      </c>
      <c r="H192" s="34">
        <v>0.74199999999999999</v>
      </c>
      <c r="I192" s="36">
        <v>0</v>
      </c>
      <c r="O192"/>
      <c r="P192"/>
      <c r="Q192"/>
      <c r="R192"/>
      <c r="S192"/>
      <c r="U192" s="4"/>
      <c r="V192" s="4"/>
      <c r="W192" s="4"/>
      <c r="X192" s="4"/>
      <c r="Y192" s="4"/>
      <c r="Z192" s="4"/>
    </row>
    <row r="193" spans="1:26" x14ac:dyDescent="0.25">
      <c r="A193" s="39" t="s">
        <v>202</v>
      </c>
      <c r="B193" s="5">
        <v>2021</v>
      </c>
      <c r="C193" s="5">
        <v>1</v>
      </c>
      <c r="D193" s="39" t="s">
        <v>25</v>
      </c>
      <c r="E193" s="4" t="b">
        <v>0</v>
      </c>
      <c r="F193" s="37">
        <v>60</v>
      </c>
      <c r="G193" s="37">
        <v>61</v>
      </c>
      <c r="H193" s="34">
        <v>1.0169999999999999</v>
      </c>
      <c r="I193" s="36">
        <v>376.08</v>
      </c>
      <c r="O193"/>
      <c r="P193"/>
      <c r="Q193"/>
      <c r="R193"/>
      <c r="S193"/>
      <c r="U193" s="4"/>
      <c r="V193" s="4"/>
      <c r="W193" s="4"/>
      <c r="X193" s="4"/>
      <c r="Y193" s="4"/>
      <c r="Z193" s="4"/>
    </row>
    <row r="194" spans="1:26" x14ac:dyDescent="0.25">
      <c r="A194" s="39" t="s">
        <v>206</v>
      </c>
      <c r="B194" s="5">
        <v>2021</v>
      </c>
      <c r="C194" s="5">
        <v>2</v>
      </c>
      <c r="D194" s="39" t="s">
        <v>9</v>
      </c>
      <c r="E194" s="4" t="b">
        <v>0</v>
      </c>
      <c r="F194" s="37">
        <v>1</v>
      </c>
      <c r="G194" s="37">
        <v>1</v>
      </c>
      <c r="H194" s="34">
        <v>1</v>
      </c>
      <c r="I194" s="36">
        <v>376.08</v>
      </c>
      <c r="O194"/>
      <c r="P194"/>
      <c r="Q194"/>
      <c r="R194"/>
      <c r="S194"/>
      <c r="U194" s="4"/>
      <c r="V194" s="4"/>
      <c r="W194" s="4"/>
      <c r="X194" s="4"/>
      <c r="Y194" s="4"/>
      <c r="Z194" s="4"/>
    </row>
    <row r="195" spans="1:26" x14ac:dyDescent="0.25">
      <c r="A195" s="39" t="s">
        <v>389</v>
      </c>
      <c r="B195" s="5">
        <v>2021</v>
      </c>
      <c r="C195" s="5">
        <v>2</v>
      </c>
      <c r="D195" s="39" t="s">
        <v>9</v>
      </c>
      <c r="E195" s="4" t="b">
        <v>0</v>
      </c>
      <c r="F195" s="37">
        <v>1</v>
      </c>
      <c r="G195" s="37">
        <v>1</v>
      </c>
      <c r="H195" s="34">
        <v>1</v>
      </c>
      <c r="I195" s="36">
        <v>188.04</v>
      </c>
      <c r="O195"/>
      <c r="P195"/>
      <c r="Q195"/>
      <c r="R195"/>
      <c r="S195"/>
      <c r="U195" s="4"/>
      <c r="V195" s="4"/>
      <c r="W195" s="4"/>
      <c r="X195" s="4"/>
      <c r="Y195" s="4"/>
      <c r="Z195" s="4"/>
    </row>
    <row r="196" spans="1:26" x14ac:dyDescent="0.25">
      <c r="A196" s="39" t="s">
        <v>343</v>
      </c>
      <c r="B196" s="5">
        <v>2021</v>
      </c>
      <c r="C196" s="5">
        <v>2</v>
      </c>
      <c r="D196" s="39" t="s">
        <v>9</v>
      </c>
      <c r="E196" s="4" t="b">
        <v>0</v>
      </c>
      <c r="F196" s="37">
        <v>60</v>
      </c>
      <c r="G196" s="37">
        <v>13</v>
      </c>
      <c r="H196" s="34">
        <v>0.217</v>
      </c>
      <c r="I196" s="36">
        <v>0</v>
      </c>
      <c r="O196"/>
      <c r="P196"/>
      <c r="Q196"/>
      <c r="R196"/>
      <c r="S196"/>
      <c r="U196" s="4"/>
      <c r="V196" s="4"/>
      <c r="W196" s="4"/>
      <c r="X196" s="4"/>
      <c r="Y196" s="4"/>
      <c r="Z196" s="4"/>
    </row>
    <row r="197" spans="1:26" x14ac:dyDescent="0.25">
      <c r="A197" s="39" t="s">
        <v>342</v>
      </c>
      <c r="B197" s="5">
        <v>2021</v>
      </c>
      <c r="C197" s="5">
        <v>2</v>
      </c>
      <c r="D197" s="39" t="s">
        <v>9</v>
      </c>
      <c r="E197" s="4" t="b">
        <v>0</v>
      </c>
      <c r="F197" s="37">
        <v>150</v>
      </c>
      <c r="G197" s="37">
        <v>76</v>
      </c>
      <c r="H197" s="34">
        <v>0.50700000000000001</v>
      </c>
      <c r="I197" s="36">
        <v>0</v>
      </c>
      <c r="O197"/>
      <c r="P197"/>
      <c r="Q197"/>
      <c r="R197"/>
      <c r="S197"/>
      <c r="U197" s="4"/>
      <c r="V197" s="4"/>
      <c r="W197" s="4"/>
      <c r="X197" s="4"/>
      <c r="Y197" s="4"/>
      <c r="Z197" s="4"/>
    </row>
    <row r="198" spans="1:26" x14ac:dyDescent="0.25">
      <c r="A198" s="39" t="s">
        <v>336</v>
      </c>
      <c r="B198" s="5">
        <v>2021</v>
      </c>
      <c r="C198" s="5">
        <v>2</v>
      </c>
      <c r="D198" s="39" t="s">
        <v>9</v>
      </c>
      <c r="E198" s="4" t="b">
        <v>0</v>
      </c>
      <c r="F198" s="37">
        <v>1</v>
      </c>
      <c r="G198" s="37">
        <v>1</v>
      </c>
      <c r="H198" s="34">
        <v>1</v>
      </c>
      <c r="I198" s="36">
        <v>752.16</v>
      </c>
      <c r="O198"/>
      <c r="P198"/>
      <c r="Q198"/>
      <c r="R198"/>
      <c r="S198"/>
      <c r="U198" s="4"/>
      <c r="V198" s="4"/>
      <c r="W198" s="4"/>
      <c r="X198" s="4"/>
      <c r="Y198" s="4"/>
      <c r="Z198" s="4"/>
    </row>
    <row r="199" spans="1:26" x14ac:dyDescent="0.25">
      <c r="A199" s="39" t="s">
        <v>205</v>
      </c>
      <c r="B199" s="5">
        <v>2021</v>
      </c>
      <c r="C199" s="5">
        <v>2</v>
      </c>
      <c r="D199" s="39" t="s">
        <v>9</v>
      </c>
      <c r="E199" s="4" t="b">
        <v>0</v>
      </c>
      <c r="F199" s="37">
        <v>1</v>
      </c>
      <c r="G199" s="37">
        <v>1</v>
      </c>
      <c r="H199" s="34">
        <v>1</v>
      </c>
      <c r="I199" s="36">
        <v>188.04</v>
      </c>
      <c r="O199"/>
      <c r="P199"/>
      <c r="Q199"/>
      <c r="R199"/>
      <c r="S199"/>
      <c r="U199" s="4"/>
      <c r="V199" s="4"/>
      <c r="W199" s="4"/>
      <c r="X199" s="4"/>
      <c r="Y199" s="4"/>
      <c r="Z199" s="4"/>
    </row>
    <row r="200" spans="1:26" x14ac:dyDescent="0.25">
      <c r="A200" s="39" t="s">
        <v>348</v>
      </c>
      <c r="B200" s="5">
        <v>2021</v>
      </c>
      <c r="C200" s="5">
        <v>2</v>
      </c>
      <c r="D200" s="39" t="s">
        <v>9</v>
      </c>
      <c r="E200" s="4" t="b">
        <v>0</v>
      </c>
      <c r="F200" s="37">
        <v>3571329.59</v>
      </c>
      <c r="G200" s="37">
        <v>4342016.0599999996</v>
      </c>
      <c r="H200" s="34">
        <v>1.216</v>
      </c>
      <c r="I200" s="36">
        <v>1042.95</v>
      </c>
      <c r="O200"/>
      <c r="P200"/>
      <c r="Q200"/>
      <c r="R200"/>
      <c r="S200"/>
      <c r="U200" s="4"/>
      <c r="V200" s="4"/>
      <c r="W200" s="4"/>
      <c r="X200" s="4"/>
      <c r="Y200" s="4"/>
      <c r="Z200" s="4"/>
    </row>
    <row r="201" spans="1:26" x14ac:dyDescent="0.25">
      <c r="A201" s="39" t="s">
        <v>347</v>
      </c>
      <c r="B201" s="5">
        <v>2021</v>
      </c>
      <c r="C201" s="5">
        <v>2</v>
      </c>
      <c r="D201" s="39" t="s">
        <v>9</v>
      </c>
      <c r="E201" s="4" t="b">
        <v>0</v>
      </c>
      <c r="F201" s="37">
        <v>14857991.539999999</v>
      </c>
      <c r="G201" s="37">
        <v>13933884.869999999</v>
      </c>
      <c r="H201" s="34">
        <v>0.93799999999999994</v>
      </c>
      <c r="I201" s="36">
        <v>264.57</v>
      </c>
      <c r="O201"/>
      <c r="P201"/>
      <c r="Q201"/>
      <c r="R201"/>
      <c r="S201"/>
      <c r="U201" s="4"/>
      <c r="V201" s="4"/>
      <c r="W201" s="4"/>
      <c r="X201" s="4"/>
      <c r="Y201" s="4"/>
      <c r="Z201" s="4"/>
    </row>
    <row r="202" spans="1:26" x14ac:dyDescent="0.25">
      <c r="A202" s="39" t="s">
        <v>346</v>
      </c>
      <c r="B202" s="5">
        <v>2021</v>
      </c>
      <c r="C202" s="5">
        <v>2</v>
      </c>
      <c r="D202" s="39" t="s">
        <v>9</v>
      </c>
      <c r="E202" s="4" t="b">
        <v>0</v>
      </c>
      <c r="F202" s="37">
        <v>2257954.31</v>
      </c>
      <c r="G202" s="37">
        <v>1678180.12</v>
      </c>
      <c r="H202" s="34">
        <v>0.74299999999999999</v>
      </c>
      <c r="I202" s="36">
        <v>0</v>
      </c>
      <c r="O202"/>
      <c r="P202"/>
      <c r="Q202"/>
      <c r="R202"/>
      <c r="S202"/>
      <c r="U202" s="4"/>
      <c r="V202" s="4"/>
      <c r="W202" s="4"/>
      <c r="X202" s="4"/>
      <c r="Y202" s="4"/>
      <c r="Z202" s="4"/>
    </row>
    <row r="203" spans="1:26" x14ac:dyDescent="0.25">
      <c r="A203" s="39" t="s">
        <v>202</v>
      </c>
      <c r="B203" s="5">
        <v>2021</v>
      </c>
      <c r="C203" s="5">
        <v>2</v>
      </c>
      <c r="D203" s="39" t="s">
        <v>9</v>
      </c>
      <c r="E203" s="4" t="b">
        <v>0</v>
      </c>
      <c r="F203" s="37">
        <v>64</v>
      </c>
      <c r="G203" s="37">
        <v>69</v>
      </c>
      <c r="H203" s="34">
        <v>1.0780000000000001</v>
      </c>
      <c r="I203" s="36">
        <v>376.08</v>
      </c>
      <c r="O203"/>
      <c r="P203"/>
      <c r="Q203"/>
      <c r="R203"/>
      <c r="S203"/>
      <c r="U203" s="4"/>
      <c r="V203" s="4"/>
      <c r="W203" s="4"/>
      <c r="X203" s="4"/>
      <c r="Y203" s="4"/>
      <c r="Z203" s="4"/>
    </row>
    <row r="204" spans="1:26" x14ac:dyDescent="0.25">
      <c r="A204" s="39" t="s">
        <v>206</v>
      </c>
      <c r="B204" s="5">
        <v>2021</v>
      </c>
      <c r="C204" s="5">
        <v>2</v>
      </c>
      <c r="D204" s="39" t="s">
        <v>11</v>
      </c>
      <c r="E204" s="4" t="b">
        <v>0</v>
      </c>
      <c r="F204" s="37">
        <v>1</v>
      </c>
      <c r="G204" s="37">
        <v>1</v>
      </c>
      <c r="H204" s="34">
        <v>1</v>
      </c>
      <c r="I204" s="36">
        <v>376.08</v>
      </c>
      <c r="O204"/>
      <c r="P204"/>
      <c r="Q204"/>
      <c r="R204"/>
      <c r="S204"/>
      <c r="U204" s="4"/>
      <c r="V204" s="4"/>
      <c r="W204" s="4"/>
      <c r="X204" s="4"/>
      <c r="Y204" s="4"/>
      <c r="Z204" s="4"/>
    </row>
    <row r="205" spans="1:26" x14ac:dyDescent="0.25">
      <c r="A205" s="39" t="s">
        <v>389</v>
      </c>
      <c r="B205" s="5">
        <v>2021</v>
      </c>
      <c r="C205" s="5">
        <v>2</v>
      </c>
      <c r="D205" s="39" t="s">
        <v>11</v>
      </c>
      <c r="E205" s="4" t="b">
        <v>0</v>
      </c>
      <c r="F205" s="37">
        <v>1</v>
      </c>
      <c r="G205" s="37">
        <v>1</v>
      </c>
      <c r="H205" s="34">
        <v>1</v>
      </c>
      <c r="I205" s="36">
        <v>188.04</v>
      </c>
      <c r="O205"/>
      <c r="P205"/>
      <c r="Q205"/>
      <c r="R205"/>
      <c r="S205"/>
      <c r="U205" s="4"/>
      <c r="V205" s="4"/>
      <c r="W205" s="4"/>
      <c r="X205" s="4"/>
      <c r="Y205" s="4"/>
      <c r="Z205" s="4"/>
    </row>
    <row r="206" spans="1:26" x14ac:dyDescent="0.25">
      <c r="A206" s="39" t="s">
        <v>343</v>
      </c>
      <c r="B206" s="5">
        <v>2021</v>
      </c>
      <c r="C206" s="5">
        <v>2</v>
      </c>
      <c r="D206" s="39" t="s">
        <v>11</v>
      </c>
      <c r="E206" s="4" t="b">
        <v>0</v>
      </c>
      <c r="F206" s="37">
        <v>80</v>
      </c>
      <c r="G206" s="37">
        <v>62</v>
      </c>
      <c r="H206" s="34">
        <v>0.77500000000000002</v>
      </c>
      <c r="I206" s="36">
        <v>0</v>
      </c>
      <c r="O206"/>
      <c r="P206"/>
      <c r="Q206"/>
      <c r="R206"/>
      <c r="S206"/>
      <c r="U206" s="4"/>
      <c r="V206" s="4"/>
      <c r="W206" s="4"/>
      <c r="X206" s="4"/>
      <c r="Y206" s="4"/>
      <c r="Z206" s="4"/>
    </row>
    <row r="207" spans="1:26" x14ac:dyDescent="0.25">
      <c r="A207" s="39" t="s">
        <v>342</v>
      </c>
      <c r="B207" s="5">
        <v>2021</v>
      </c>
      <c r="C207" s="5">
        <v>2</v>
      </c>
      <c r="D207" s="39" t="s">
        <v>11</v>
      </c>
      <c r="E207" s="4" t="b">
        <v>0</v>
      </c>
      <c r="F207" s="37">
        <v>195</v>
      </c>
      <c r="G207" s="37">
        <v>120</v>
      </c>
      <c r="H207" s="34">
        <v>0.61499999999999999</v>
      </c>
      <c r="I207" s="36">
        <v>0</v>
      </c>
      <c r="O207"/>
      <c r="P207"/>
      <c r="Q207"/>
      <c r="R207"/>
      <c r="S207"/>
      <c r="U207" s="4"/>
      <c r="V207" s="4"/>
      <c r="W207" s="4"/>
      <c r="X207" s="4"/>
      <c r="Y207" s="4"/>
      <c r="Z207" s="4"/>
    </row>
    <row r="208" spans="1:26" x14ac:dyDescent="0.25">
      <c r="A208" s="39" t="s">
        <v>336</v>
      </c>
      <c r="B208" s="5">
        <v>2021</v>
      </c>
      <c r="C208" s="5">
        <v>2</v>
      </c>
      <c r="D208" s="39" t="s">
        <v>11</v>
      </c>
      <c r="E208" s="4" t="b">
        <v>0</v>
      </c>
      <c r="F208" s="37">
        <v>1</v>
      </c>
      <c r="G208" s="37">
        <v>1</v>
      </c>
      <c r="H208" s="34">
        <v>1</v>
      </c>
      <c r="I208" s="36">
        <v>752.16</v>
      </c>
      <c r="O208"/>
      <c r="P208"/>
      <c r="Q208"/>
      <c r="R208"/>
      <c r="S208"/>
      <c r="U208" s="4"/>
      <c r="V208" s="4"/>
      <c r="W208" s="4"/>
      <c r="X208" s="4"/>
      <c r="Y208" s="4"/>
      <c r="Z208" s="4"/>
    </row>
    <row r="209" spans="1:26" x14ac:dyDescent="0.25">
      <c r="A209" s="39" t="s">
        <v>205</v>
      </c>
      <c r="B209" s="5">
        <v>2021</v>
      </c>
      <c r="C209" s="5">
        <v>2</v>
      </c>
      <c r="D209" s="39" t="s">
        <v>11</v>
      </c>
      <c r="E209" s="4" t="b">
        <v>0</v>
      </c>
      <c r="F209" s="37">
        <v>1</v>
      </c>
      <c r="G209" s="37">
        <v>1</v>
      </c>
      <c r="H209" s="34">
        <v>1</v>
      </c>
      <c r="I209" s="36">
        <v>188.04</v>
      </c>
      <c r="O209"/>
      <c r="P209"/>
      <c r="Q209"/>
      <c r="R209"/>
      <c r="S209"/>
      <c r="U209" s="4"/>
      <c r="V209" s="4"/>
      <c r="W209" s="4"/>
      <c r="X209" s="4"/>
      <c r="Y209" s="4"/>
      <c r="Z209" s="4"/>
    </row>
    <row r="210" spans="1:26" x14ac:dyDescent="0.25">
      <c r="A210" s="39" t="s">
        <v>348</v>
      </c>
      <c r="B210" s="5">
        <v>2021</v>
      </c>
      <c r="C210" s="5">
        <v>2</v>
      </c>
      <c r="D210" s="39" t="s">
        <v>11</v>
      </c>
      <c r="E210" s="4" t="b">
        <v>0</v>
      </c>
      <c r="F210" s="37">
        <v>3571329.59</v>
      </c>
      <c r="G210" s="37">
        <v>4342016.0599999996</v>
      </c>
      <c r="H210" s="34">
        <v>1.216</v>
      </c>
      <c r="I210" s="36">
        <v>1042.95</v>
      </c>
      <c r="O210"/>
      <c r="P210"/>
      <c r="Q210"/>
      <c r="R210"/>
      <c r="S210"/>
      <c r="U210" s="4"/>
      <c r="V210" s="4"/>
      <c r="W210" s="4"/>
      <c r="X210" s="4"/>
      <c r="Y210" s="4"/>
      <c r="Z210" s="4"/>
    </row>
    <row r="211" spans="1:26" x14ac:dyDescent="0.25">
      <c r="A211" s="39" t="s">
        <v>347</v>
      </c>
      <c r="B211" s="5">
        <v>2021</v>
      </c>
      <c r="C211" s="5">
        <v>2</v>
      </c>
      <c r="D211" s="39" t="s">
        <v>11</v>
      </c>
      <c r="E211" s="4" t="b">
        <v>0</v>
      </c>
      <c r="F211" s="37">
        <v>14857991.539999999</v>
      </c>
      <c r="G211" s="37">
        <v>13933884.869999999</v>
      </c>
      <c r="H211" s="34">
        <v>0.93799999999999994</v>
      </c>
      <c r="I211" s="36">
        <v>264.57</v>
      </c>
      <c r="O211"/>
      <c r="P211"/>
      <c r="Q211"/>
      <c r="R211"/>
      <c r="S211"/>
      <c r="U211" s="4"/>
      <c r="V211" s="4"/>
      <c r="W211" s="4"/>
      <c r="X211" s="4"/>
      <c r="Y211" s="4"/>
      <c r="Z211" s="4"/>
    </row>
    <row r="212" spans="1:26" x14ac:dyDescent="0.25">
      <c r="A212" s="39" t="s">
        <v>346</v>
      </c>
      <c r="B212" s="5">
        <v>2021</v>
      </c>
      <c r="C212" s="5">
        <v>2</v>
      </c>
      <c r="D212" s="39" t="s">
        <v>11</v>
      </c>
      <c r="E212" s="4" t="b">
        <v>0</v>
      </c>
      <c r="F212" s="37">
        <v>2257954.31</v>
      </c>
      <c r="G212" s="37">
        <v>1678180.12</v>
      </c>
      <c r="H212" s="34">
        <v>0.74299999999999999</v>
      </c>
      <c r="I212" s="36">
        <v>0</v>
      </c>
      <c r="O212"/>
      <c r="P212"/>
      <c r="Q212"/>
      <c r="R212"/>
      <c r="S212"/>
      <c r="U212" s="4"/>
      <c r="V212" s="4"/>
      <c r="W212" s="4"/>
      <c r="X212" s="4"/>
      <c r="Y212" s="4"/>
      <c r="Z212" s="4"/>
    </row>
    <row r="213" spans="1:26" x14ac:dyDescent="0.25">
      <c r="A213" s="39" t="s">
        <v>202</v>
      </c>
      <c r="B213" s="5">
        <v>2021</v>
      </c>
      <c r="C213" s="5">
        <v>2</v>
      </c>
      <c r="D213" s="39" t="s">
        <v>11</v>
      </c>
      <c r="E213" s="4" t="b">
        <v>0</v>
      </c>
      <c r="F213" s="37">
        <v>68</v>
      </c>
      <c r="G213" s="37">
        <v>73</v>
      </c>
      <c r="H213" s="34">
        <v>1.0740000000000001</v>
      </c>
      <c r="I213" s="36">
        <v>376.08</v>
      </c>
      <c r="O213"/>
      <c r="P213"/>
      <c r="Q213"/>
      <c r="R213"/>
      <c r="S213"/>
      <c r="U213" s="4"/>
      <c r="V213" s="4"/>
      <c r="W213" s="4"/>
      <c r="X213" s="4"/>
      <c r="Y213" s="4"/>
      <c r="Z213" s="4"/>
    </row>
    <row r="214" spans="1:26" x14ac:dyDescent="0.25">
      <c r="A214" s="39" t="s">
        <v>206</v>
      </c>
      <c r="B214" s="5">
        <v>2021</v>
      </c>
      <c r="C214" s="5">
        <v>2</v>
      </c>
      <c r="D214" s="39" t="s">
        <v>13</v>
      </c>
      <c r="E214" s="4" t="b">
        <v>0</v>
      </c>
      <c r="F214" s="37">
        <v>1</v>
      </c>
      <c r="G214" s="37">
        <v>1</v>
      </c>
      <c r="H214" s="34">
        <v>1</v>
      </c>
      <c r="I214" s="36">
        <v>376.08</v>
      </c>
      <c r="O214"/>
      <c r="P214"/>
      <c r="Q214"/>
      <c r="R214"/>
      <c r="S214"/>
      <c r="U214" s="4"/>
      <c r="V214" s="4"/>
      <c r="W214" s="4"/>
      <c r="X214" s="4"/>
      <c r="Y214" s="4"/>
      <c r="Z214" s="4"/>
    </row>
    <row r="215" spans="1:26" x14ac:dyDescent="0.25">
      <c r="A215" s="39" t="s">
        <v>389</v>
      </c>
      <c r="B215" s="5">
        <v>2021</v>
      </c>
      <c r="C215" s="5">
        <v>2</v>
      </c>
      <c r="D215" s="39" t="s">
        <v>13</v>
      </c>
      <c r="E215" s="4" t="b">
        <v>0</v>
      </c>
      <c r="F215" s="37">
        <v>1</v>
      </c>
      <c r="G215" s="37">
        <v>1</v>
      </c>
      <c r="H215" s="34">
        <v>1</v>
      </c>
      <c r="I215" s="36">
        <v>188.04</v>
      </c>
      <c r="O215"/>
      <c r="P215"/>
      <c r="Q215"/>
      <c r="R215"/>
      <c r="S215"/>
      <c r="U215" s="4"/>
      <c r="V215" s="4"/>
      <c r="W215" s="4"/>
      <c r="X215" s="4"/>
      <c r="Y215" s="4"/>
      <c r="Z215" s="4"/>
    </row>
    <row r="216" spans="1:26" x14ac:dyDescent="0.25">
      <c r="A216" s="39" t="s">
        <v>343</v>
      </c>
      <c r="B216" s="5">
        <v>2021</v>
      </c>
      <c r="C216" s="5">
        <v>2</v>
      </c>
      <c r="D216" s="39" t="s">
        <v>13</v>
      </c>
      <c r="E216" s="4" t="b">
        <v>0</v>
      </c>
      <c r="F216" s="37">
        <v>50</v>
      </c>
      <c r="G216" s="37">
        <v>42</v>
      </c>
      <c r="H216" s="34">
        <v>0.84</v>
      </c>
      <c r="I216" s="36">
        <v>197.44</v>
      </c>
      <c r="O216"/>
      <c r="P216"/>
      <c r="Q216"/>
      <c r="R216"/>
      <c r="S216"/>
      <c r="U216" s="4"/>
      <c r="V216" s="4"/>
      <c r="W216" s="4"/>
      <c r="X216" s="4"/>
      <c r="Y216" s="4"/>
      <c r="Z216" s="4"/>
    </row>
    <row r="217" spans="1:26" x14ac:dyDescent="0.25">
      <c r="A217" s="39" t="s">
        <v>342</v>
      </c>
      <c r="B217" s="5">
        <v>2021</v>
      </c>
      <c r="C217" s="5">
        <v>2</v>
      </c>
      <c r="D217" s="39" t="s">
        <v>13</v>
      </c>
      <c r="E217" s="4" t="b">
        <v>0</v>
      </c>
      <c r="F217" s="37">
        <v>60</v>
      </c>
      <c r="G217" s="37">
        <v>23</v>
      </c>
      <c r="H217" s="34">
        <v>0.38300000000000001</v>
      </c>
      <c r="I217" s="36">
        <v>0</v>
      </c>
      <c r="O217"/>
      <c r="P217"/>
      <c r="Q217"/>
      <c r="R217"/>
      <c r="S217"/>
      <c r="U217" s="4"/>
      <c r="V217" s="4"/>
      <c r="W217" s="4"/>
      <c r="X217" s="4"/>
      <c r="Y217" s="4"/>
      <c r="Z217" s="4"/>
    </row>
    <row r="218" spans="1:26" x14ac:dyDescent="0.25">
      <c r="A218" s="39" t="s">
        <v>336</v>
      </c>
      <c r="B218" s="5">
        <v>2021</v>
      </c>
      <c r="C218" s="5">
        <v>2</v>
      </c>
      <c r="D218" s="39" t="s">
        <v>13</v>
      </c>
      <c r="E218" s="4" t="b">
        <v>0</v>
      </c>
      <c r="F218" s="37">
        <v>1</v>
      </c>
      <c r="G218" s="37">
        <v>1</v>
      </c>
      <c r="H218" s="34">
        <v>1</v>
      </c>
      <c r="I218" s="36">
        <v>752.16</v>
      </c>
      <c r="O218"/>
      <c r="P218"/>
      <c r="Q218"/>
      <c r="R218"/>
      <c r="S218"/>
      <c r="U218" s="4"/>
      <c r="V218" s="4"/>
      <c r="W218" s="4"/>
      <c r="X218" s="4"/>
      <c r="Y218" s="4"/>
      <c r="Z218" s="4"/>
    </row>
    <row r="219" spans="1:26" x14ac:dyDescent="0.25">
      <c r="A219" s="39" t="s">
        <v>205</v>
      </c>
      <c r="B219" s="5">
        <v>2021</v>
      </c>
      <c r="C219" s="5">
        <v>2</v>
      </c>
      <c r="D219" s="39" t="s">
        <v>13</v>
      </c>
      <c r="E219" s="4" t="b">
        <v>0</v>
      </c>
      <c r="F219" s="37">
        <v>1</v>
      </c>
      <c r="G219" s="37">
        <v>1</v>
      </c>
      <c r="H219" s="34">
        <v>1</v>
      </c>
      <c r="I219" s="36">
        <v>188.04</v>
      </c>
      <c r="O219"/>
      <c r="P219"/>
      <c r="Q219"/>
      <c r="R219"/>
      <c r="S219"/>
      <c r="U219" s="4"/>
      <c r="V219" s="4"/>
      <c r="W219" s="4"/>
      <c r="X219" s="4"/>
      <c r="Y219" s="4"/>
      <c r="Z219" s="4"/>
    </row>
    <row r="220" spans="1:26" x14ac:dyDescent="0.25">
      <c r="A220" s="39" t="s">
        <v>348</v>
      </c>
      <c r="B220" s="5">
        <v>2021</v>
      </c>
      <c r="C220" s="5">
        <v>2</v>
      </c>
      <c r="D220" s="39" t="s">
        <v>13</v>
      </c>
      <c r="E220" s="4" t="b">
        <v>0</v>
      </c>
      <c r="F220" s="37">
        <v>3571329.59</v>
      </c>
      <c r="G220" s="37">
        <v>4342016.0599999996</v>
      </c>
      <c r="H220" s="34">
        <v>1.216</v>
      </c>
      <c r="I220" s="36">
        <v>1042.95</v>
      </c>
      <c r="O220"/>
      <c r="P220"/>
      <c r="Q220"/>
      <c r="R220"/>
      <c r="S220"/>
      <c r="U220" s="4"/>
      <c r="V220" s="4"/>
      <c r="W220" s="4"/>
      <c r="X220" s="4"/>
      <c r="Y220" s="4"/>
      <c r="Z220" s="4"/>
    </row>
    <row r="221" spans="1:26" x14ac:dyDescent="0.25">
      <c r="A221" s="39" t="s">
        <v>347</v>
      </c>
      <c r="B221" s="5">
        <v>2021</v>
      </c>
      <c r="C221" s="5">
        <v>2</v>
      </c>
      <c r="D221" s="39" t="s">
        <v>13</v>
      </c>
      <c r="E221" s="4" t="b">
        <v>0</v>
      </c>
      <c r="F221" s="37">
        <v>14857991.539999999</v>
      </c>
      <c r="G221" s="37">
        <v>13933884.869999999</v>
      </c>
      <c r="H221" s="34">
        <v>0.93799999999999994</v>
      </c>
      <c r="I221" s="36">
        <v>264.57</v>
      </c>
      <c r="O221"/>
      <c r="P221"/>
      <c r="Q221"/>
      <c r="R221"/>
      <c r="S221"/>
      <c r="U221" s="4"/>
      <c r="V221" s="4"/>
      <c r="W221" s="4"/>
      <c r="X221" s="4"/>
      <c r="Y221" s="4"/>
      <c r="Z221" s="4"/>
    </row>
    <row r="222" spans="1:26" x14ac:dyDescent="0.25">
      <c r="A222" s="39" t="s">
        <v>346</v>
      </c>
      <c r="B222" s="5">
        <v>2021</v>
      </c>
      <c r="C222" s="5">
        <v>2</v>
      </c>
      <c r="D222" s="39" t="s">
        <v>13</v>
      </c>
      <c r="E222" s="4" t="b">
        <v>0</v>
      </c>
      <c r="F222" s="37">
        <v>2257954.31</v>
      </c>
      <c r="G222" s="37">
        <v>1678180.12</v>
      </c>
      <c r="H222" s="34">
        <v>0.74299999999999999</v>
      </c>
      <c r="I222" s="36">
        <v>0</v>
      </c>
      <c r="O222"/>
      <c r="P222"/>
      <c r="Q222"/>
      <c r="R222"/>
      <c r="S222"/>
      <c r="U222" s="4"/>
      <c r="V222" s="4"/>
      <c r="W222" s="4"/>
      <c r="X222" s="4"/>
      <c r="Y222" s="4"/>
      <c r="Z222" s="4"/>
    </row>
    <row r="223" spans="1:26" x14ac:dyDescent="0.25">
      <c r="A223" s="39" t="s">
        <v>202</v>
      </c>
      <c r="B223" s="5">
        <v>2021</v>
      </c>
      <c r="C223" s="5">
        <v>2</v>
      </c>
      <c r="D223" s="39" t="s">
        <v>13</v>
      </c>
      <c r="E223" s="4" t="b">
        <v>0</v>
      </c>
      <c r="F223" s="37">
        <v>68</v>
      </c>
      <c r="G223" s="37">
        <v>81</v>
      </c>
      <c r="H223" s="34">
        <v>1.1910000000000001</v>
      </c>
      <c r="I223" s="36">
        <v>376.08</v>
      </c>
      <c r="O223"/>
      <c r="P223"/>
      <c r="Q223"/>
      <c r="R223"/>
      <c r="S223"/>
      <c r="U223" s="4"/>
      <c r="V223" s="4"/>
      <c r="W223" s="4"/>
      <c r="X223" s="4"/>
      <c r="Y223" s="4"/>
      <c r="Z223" s="4"/>
    </row>
    <row r="224" spans="1:26" x14ac:dyDescent="0.25">
      <c r="A224" s="39" t="s">
        <v>206</v>
      </c>
      <c r="B224" s="5">
        <v>2021</v>
      </c>
      <c r="C224" s="5">
        <v>2</v>
      </c>
      <c r="D224" s="39" t="s">
        <v>28</v>
      </c>
      <c r="E224" s="4" t="b">
        <v>0</v>
      </c>
      <c r="F224" s="37">
        <v>1</v>
      </c>
      <c r="G224" s="37">
        <v>1</v>
      </c>
      <c r="H224" s="34">
        <v>1</v>
      </c>
      <c r="I224" s="36">
        <v>376.08</v>
      </c>
      <c r="O224"/>
      <c r="P224"/>
      <c r="Q224"/>
      <c r="R224"/>
      <c r="S224"/>
      <c r="U224" s="4"/>
      <c r="V224" s="4"/>
      <c r="W224" s="4"/>
      <c r="X224" s="4"/>
      <c r="Y224" s="4"/>
      <c r="Z224" s="4"/>
    </row>
    <row r="225" spans="1:26" x14ac:dyDescent="0.25">
      <c r="A225" s="39" t="s">
        <v>389</v>
      </c>
      <c r="B225" s="5">
        <v>2021</v>
      </c>
      <c r="C225" s="5">
        <v>2</v>
      </c>
      <c r="D225" s="39" t="s">
        <v>28</v>
      </c>
      <c r="E225" s="4" t="b">
        <v>0</v>
      </c>
      <c r="F225" s="37">
        <v>1</v>
      </c>
      <c r="G225" s="37">
        <v>1</v>
      </c>
      <c r="H225" s="34">
        <v>1</v>
      </c>
      <c r="I225" s="36">
        <v>188.04</v>
      </c>
      <c r="O225"/>
      <c r="P225"/>
      <c r="Q225"/>
      <c r="R225"/>
      <c r="S225"/>
      <c r="U225" s="4"/>
      <c r="V225" s="4"/>
      <c r="W225" s="4"/>
      <c r="X225" s="4"/>
      <c r="Y225" s="4"/>
      <c r="Z225" s="4"/>
    </row>
    <row r="226" spans="1:26" x14ac:dyDescent="0.25">
      <c r="A226" s="39" t="s">
        <v>344</v>
      </c>
      <c r="B226" s="5">
        <v>2021</v>
      </c>
      <c r="C226" s="5">
        <v>2</v>
      </c>
      <c r="D226" s="39" t="s">
        <v>28</v>
      </c>
      <c r="E226" s="4" t="b">
        <v>0</v>
      </c>
      <c r="F226" s="37">
        <v>25</v>
      </c>
      <c r="G226" s="37">
        <v>0</v>
      </c>
      <c r="H226" s="34">
        <v>0</v>
      </c>
      <c r="I226" s="36">
        <v>0</v>
      </c>
      <c r="O226"/>
      <c r="P226"/>
      <c r="Q226"/>
      <c r="R226"/>
      <c r="S226"/>
      <c r="U226" s="4"/>
      <c r="V226" s="4"/>
      <c r="W226" s="4"/>
      <c r="X226" s="4"/>
      <c r="Y226" s="4"/>
      <c r="Z226" s="4"/>
    </row>
    <row r="227" spans="1:26" x14ac:dyDescent="0.25">
      <c r="A227" s="39" t="s">
        <v>336</v>
      </c>
      <c r="B227" s="5">
        <v>2021</v>
      </c>
      <c r="C227" s="5">
        <v>2</v>
      </c>
      <c r="D227" s="39" t="s">
        <v>28</v>
      </c>
      <c r="E227" s="4" t="b">
        <v>0</v>
      </c>
      <c r="F227" s="37">
        <v>1</v>
      </c>
      <c r="G227" s="37">
        <v>1</v>
      </c>
      <c r="H227" s="34">
        <v>1</v>
      </c>
      <c r="I227" s="36">
        <v>752.16</v>
      </c>
      <c r="O227"/>
      <c r="P227"/>
      <c r="Q227"/>
      <c r="R227"/>
      <c r="S227"/>
      <c r="U227" s="4"/>
      <c r="V227" s="4"/>
      <c r="W227" s="4"/>
      <c r="X227" s="4"/>
      <c r="Y227" s="4"/>
      <c r="Z227" s="4"/>
    </row>
    <row r="228" spans="1:26" x14ac:dyDescent="0.25">
      <c r="A228" s="39" t="s">
        <v>205</v>
      </c>
      <c r="B228" s="5">
        <v>2021</v>
      </c>
      <c r="C228" s="5">
        <v>2</v>
      </c>
      <c r="D228" s="39" t="s">
        <v>28</v>
      </c>
      <c r="E228" s="4" t="b">
        <v>0</v>
      </c>
      <c r="F228" s="37">
        <v>1</v>
      </c>
      <c r="G228" s="37">
        <v>1</v>
      </c>
      <c r="H228" s="34">
        <v>1</v>
      </c>
      <c r="I228" s="36">
        <v>188.04</v>
      </c>
      <c r="O228"/>
      <c r="P228"/>
      <c r="Q228"/>
      <c r="R228"/>
      <c r="S228"/>
      <c r="U228" s="4"/>
      <c r="V228" s="4"/>
      <c r="W228" s="4"/>
      <c r="X228" s="4"/>
      <c r="Y228" s="4"/>
      <c r="Z228" s="4"/>
    </row>
    <row r="229" spans="1:26" x14ac:dyDescent="0.25">
      <c r="A229" s="39" t="s">
        <v>348</v>
      </c>
      <c r="B229" s="5">
        <v>2021</v>
      </c>
      <c r="C229" s="5">
        <v>2</v>
      </c>
      <c r="D229" s="39" t="s">
        <v>28</v>
      </c>
      <c r="E229" s="4" t="b">
        <v>0</v>
      </c>
      <c r="F229" s="37">
        <v>3571329.59</v>
      </c>
      <c r="G229" s="37">
        <v>4342016.0599999996</v>
      </c>
      <c r="H229" s="34">
        <v>1.216</v>
      </c>
      <c r="I229" s="36">
        <v>1042.95</v>
      </c>
      <c r="O229"/>
      <c r="P229"/>
      <c r="Q229"/>
      <c r="R229"/>
      <c r="S229"/>
      <c r="U229" s="4"/>
      <c r="V229" s="4"/>
      <c r="W229" s="4"/>
      <c r="X229" s="4"/>
      <c r="Y229" s="4"/>
      <c r="Z229" s="4"/>
    </row>
    <row r="230" spans="1:26" x14ac:dyDescent="0.25">
      <c r="A230" s="39" t="s">
        <v>347</v>
      </c>
      <c r="B230" s="5">
        <v>2021</v>
      </c>
      <c r="C230" s="5">
        <v>2</v>
      </c>
      <c r="D230" s="39" t="s">
        <v>28</v>
      </c>
      <c r="E230" s="4" t="b">
        <v>0</v>
      </c>
      <c r="F230" s="37">
        <v>14857991.539999999</v>
      </c>
      <c r="G230" s="37">
        <v>13933884.869999999</v>
      </c>
      <c r="H230" s="34">
        <v>0.93799999999999994</v>
      </c>
      <c r="I230" s="36">
        <v>264.57</v>
      </c>
      <c r="O230"/>
      <c r="P230"/>
      <c r="Q230"/>
      <c r="R230"/>
      <c r="S230"/>
      <c r="U230" s="4"/>
      <c r="V230" s="4"/>
      <c r="W230" s="4"/>
      <c r="X230" s="4"/>
      <c r="Y230" s="4"/>
      <c r="Z230" s="4"/>
    </row>
    <row r="231" spans="1:26" x14ac:dyDescent="0.25">
      <c r="A231" s="39" t="s">
        <v>346</v>
      </c>
      <c r="B231" s="5">
        <v>2021</v>
      </c>
      <c r="C231" s="5">
        <v>2</v>
      </c>
      <c r="D231" s="39" t="s">
        <v>28</v>
      </c>
      <c r="E231" s="4" t="b">
        <v>0</v>
      </c>
      <c r="F231" s="37">
        <v>2257954.31</v>
      </c>
      <c r="G231" s="37">
        <v>1678180.12</v>
      </c>
      <c r="H231" s="34">
        <v>0.74299999999999999</v>
      </c>
      <c r="I231" s="36">
        <v>0</v>
      </c>
      <c r="O231"/>
      <c r="P231"/>
      <c r="Q231"/>
      <c r="R231"/>
      <c r="S231"/>
      <c r="U231" s="4"/>
      <c r="V231" s="4"/>
      <c r="W231" s="4"/>
      <c r="X231" s="4"/>
      <c r="Y231" s="4"/>
      <c r="Z231" s="4"/>
    </row>
    <row r="232" spans="1:26" x14ac:dyDescent="0.25">
      <c r="A232" s="39" t="s">
        <v>202</v>
      </c>
      <c r="B232" s="5">
        <v>2021</v>
      </c>
      <c r="C232" s="5">
        <v>2</v>
      </c>
      <c r="D232" s="39" t="s">
        <v>28</v>
      </c>
      <c r="E232" s="4" t="b">
        <v>0</v>
      </c>
      <c r="F232" s="37">
        <v>68</v>
      </c>
      <c r="G232" s="37">
        <v>85</v>
      </c>
      <c r="H232" s="34">
        <v>1.25</v>
      </c>
      <c r="I232" s="36">
        <v>376.08</v>
      </c>
      <c r="O232"/>
      <c r="P232"/>
      <c r="Q232"/>
      <c r="R232"/>
      <c r="S232"/>
      <c r="U232" s="4"/>
      <c r="V232" s="4"/>
      <c r="W232" s="4"/>
      <c r="X232" s="4"/>
      <c r="Y232" s="4"/>
      <c r="Z232" s="4"/>
    </row>
    <row r="233" spans="1:26" x14ac:dyDescent="0.25">
      <c r="A233" s="39" t="s">
        <v>206</v>
      </c>
      <c r="B233" s="5">
        <v>2021</v>
      </c>
      <c r="C233" s="5">
        <v>2</v>
      </c>
      <c r="D233" s="39" t="s">
        <v>29</v>
      </c>
      <c r="E233" s="4" t="b">
        <v>0</v>
      </c>
      <c r="F233" s="37">
        <v>1</v>
      </c>
      <c r="G233" s="37">
        <v>1</v>
      </c>
      <c r="H233" s="34">
        <v>1</v>
      </c>
      <c r="I233" s="36">
        <v>376.08</v>
      </c>
      <c r="O233"/>
      <c r="P233"/>
      <c r="Q233"/>
      <c r="R233"/>
      <c r="S233"/>
      <c r="U233" s="4"/>
      <c r="V233" s="4"/>
      <c r="W233" s="4"/>
      <c r="X233" s="4"/>
      <c r="Y233" s="4"/>
      <c r="Z233" s="4"/>
    </row>
    <row r="234" spans="1:26" x14ac:dyDescent="0.25">
      <c r="A234" s="39" t="s">
        <v>389</v>
      </c>
      <c r="B234" s="5">
        <v>2021</v>
      </c>
      <c r="C234" s="5">
        <v>2</v>
      </c>
      <c r="D234" s="39" t="s">
        <v>29</v>
      </c>
      <c r="E234" s="4" t="b">
        <v>0</v>
      </c>
      <c r="F234" s="37">
        <v>1</v>
      </c>
      <c r="G234" s="37">
        <v>0.98</v>
      </c>
      <c r="H234" s="34">
        <v>0.98</v>
      </c>
      <c r="I234" s="36">
        <v>138.21</v>
      </c>
      <c r="O234"/>
      <c r="P234"/>
      <c r="Q234"/>
      <c r="R234"/>
      <c r="S234"/>
      <c r="U234" s="4"/>
      <c r="V234" s="4"/>
      <c r="W234" s="4"/>
      <c r="X234" s="4"/>
      <c r="Y234" s="4"/>
      <c r="Z234" s="4"/>
    </row>
    <row r="235" spans="1:26" x14ac:dyDescent="0.25">
      <c r="A235" s="39" t="s">
        <v>344</v>
      </c>
      <c r="B235" s="5">
        <v>2021</v>
      </c>
      <c r="C235" s="5">
        <v>2</v>
      </c>
      <c r="D235" s="39" t="s">
        <v>29</v>
      </c>
      <c r="E235" s="4" t="b">
        <v>0</v>
      </c>
      <c r="F235" s="37">
        <v>25</v>
      </c>
      <c r="G235" s="37">
        <v>9</v>
      </c>
      <c r="H235" s="34">
        <v>0.36</v>
      </c>
      <c r="I235" s="36">
        <v>0</v>
      </c>
      <c r="O235"/>
      <c r="P235"/>
      <c r="Q235"/>
      <c r="R235"/>
      <c r="S235"/>
      <c r="U235" s="4"/>
      <c r="V235" s="4"/>
      <c r="W235" s="4"/>
      <c r="X235" s="4"/>
      <c r="Y235" s="4"/>
      <c r="Z235" s="4"/>
    </row>
    <row r="236" spans="1:26" x14ac:dyDescent="0.25">
      <c r="A236" s="39" t="s">
        <v>343</v>
      </c>
      <c r="B236" s="5">
        <v>2021</v>
      </c>
      <c r="C236" s="5">
        <v>2</v>
      </c>
      <c r="D236" s="39" t="s">
        <v>29</v>
      </c>
      <c r="E236" s="4" t="b">
        <v>0</v>
      </c>
      <c r="F236" s="37">
        <v>90</v>
      </c>
      <c r="G236" s="37">
        <v>263</v>
      </c>
      <c r="H236" s="34">
        <v>2.9220000000000002</v>
      </c>
      <c r="I236" s="36">
        <v>1311.12</v>
      </c>
      <c r="O236"/>
      <c r="P236"/>
      <c r="Q236"/>
      <c r="R236"/>
      <c r="S236"/>
      <c r="U236" s="4"/>
      <c r="V236" s="4"/>
      <c r="W236" s="4"/>
      <c r="X236" s="4"/>
      <c r="Y236" s="4"/>
      <c r="Z236" s="4"/>
    </row>
    <row r="237" spans="1:26" x14ac:dyDescent="0.25">
      <c r="A237" s="39" t="s">
        <v>342</v>
      </c>
      <c r="B237" s="5">
        <v>2021</v>
      </c>
      <c r="C237" s="5">
        <v>2</v>
      </c>
      <c r="D237" s="39" t="s">
        <v>29</v>
      </c>
      <c r="E237" s="4" t="b">
        <v>0</v>
      </c>
      <c r="F237" s="37">
        <v>180</v>
      </c>
      <c r="G237" s="37">
        <v>64</v>
      </c>
      <c r="H237" s="34">
        <v>0.35599999999999998</v>
      </c>
      <c r="I237" s="36">
        <v>0</v>
      </c>
      <c r="O237"/>
      <c r="P237"/>
      <c r="Q237"/>
      <c r="R237"/>
      <c r="S237"/>
      <c r="U237" s="4"/>
      <c r="V237" s="4"/>
      <c r="W237" s="4"/>
      <c r="X237" s="4"/>
      <c r="Y237" s="4"/>
      <c r="Z237" s="4"/>
    </row>
    <row r="238" spans="1:26" x14ac:dyDescent="0.25">
      <c r="A238" s="39" t="s">
        <v>336</v>
      </c>
      <c r="B238" s="5">
        <v>2021</v>
      </c>
      <c r="C238" s="5">
        <v>2</v>
      </c>
      <c r="D238" s="39" t="s">
        <v>29</v>
      </c>
      <c r="E238" s="4" t="b">
        <v>0</v>
      </c>
      <c r="F238" s="37">
        <v>1</v>
      </c>
      <c r="G238" s="37">
        <v>1</v>
      </c>
      <c r="H238" s="34">
        <v>1</v>
      </c>
      <c r="I238" s="36">
        <v>752.16</v>
      </c>
      <c r="O238"/>
      <c r="P238"/>
      <c r="Q238"/>
      <c r="R238"/>
      <c r="S238"/>
      <c r="U238" s="4"/>
      <c r="V238" s="4"/>
      <c r="W238" s="4"/>
      <c r="X238" s="4"/>
      <c r="Y238" s="4"/>
      <c r="Z238" s="4"/>
    </row>
    <row r="239" spans="1:26" x14ac:dyDescent="0.25">
      <c r="A239" s="39" t="s">
        <v>205</v>
      </c>
      <c r="B239" s="5">
        <v>2021</v>
      </c>
      <c r="C239" s="5">
        <v>2</v>
      </c>
      <c r="D239" s="39" t="s">
        <v>29</v>
      </c>
      <c r="E239" s="4" t="b">
        <v>0</v>
      </c>
      <c r="F239" s="37">
        <v>1</v>
      </c>
      <c r="G239" s="37">
        <v>1</v>
      </c>
      <c r="H239" s="34">
        <v>1</v>
      </c>
      <c r="I239" s="36">
        <v>188.04</v>
      </c>
      <c r="O239"/>
      <c r="P239"/>
      <c r="Q239"/>
      <c r="R239"/>
      <c r="S239"/>
      <c r="U239" s="4"/>
      <c r="V239" s="4"/>
      <c r="W239" s="4"/>
      <c r="X239" s="4"/>
      <c r="Y239" s="4"/>
      <c r="Z239" s="4"/>
    </row>
    <row r="240" spans="1:26" x14ac:dyDescent="0.25">
      <c r="A240" s="39" t="s">
        <v>348</v>
      </c>
      <c r="B240" s="5">
        <v>2021</v>
      </c>
      <c r="C240" s="5">
        <v>2</v>
      </c>
      <c r="D240" s="39" t="s">
        <v>29</v>
      </c>
      <c r="E240" s="4" t="b">
        <v>0</v>
      </c>
      <c r="F240" s="37">
        <v>3571329.59</v>
      </c>
      <c r="G240" s="37">
        <v>4342016.0599999996</v>
      </c>
      <c r="H240" s="34">
        <v>1.216</v>
      </c>
      <c r="I240" s="36">
        <v>1042.95</v>
      </c>
      <c r="O240"/>
      <c r="P240"/>
      <c r="Q240"/>
      <c r="R240"/>
      <c r="S240"/>
      <c r="U240" s="4"/>
      <c r="V240" s="4"/>
      <c r="W240" s="4"/>
      <c r="X240" s="4"/>
      <c r="Y240" s="4"/>
      <c r="Z240" s="4"/>
    </row>
    <row r="241" spans="1:26" x14ac:dyDescent="0.25">
      <c r="A241" s="39" t="s">
        <v>347</v>
      </c>
      <c r="B241" s="5">
        <v>2021</v>
      </c>
      <c r="C241" s="5">
        <v>2</v>
      </c>
      <c r="D241" s="39" t="s">
        <v>29</v>
      </c>
      <c r="E241" s="4" t="b">
        <v>0</v>
      </c>
      <c r="F241" s="37">
        <v>14857991.539999999</v>
      </c>
      <c r="G241" s="37">
        <v>13933884.869999999</v>
      </c>
      <c r="H241" s="34">
        <v>0.93799999999999994</v>
      </c>
      <c r="I241" s="36">
        <v>264.57</v>
      </c>
      <c r="O241"/>
      <c r="P241"/>
      <c r="Q241"/>
      <c r="R241"/>
      <c r="S241"/>
      <c r="U241" s="4"/>
      <c r="V241" s="4"/>
      <c r="W241" s="4"/>
      <c r="X241" s="4"/>
      <c r="Y241" s="4"/>
      <c r="Z241" s="4"/>
    </row>
    <row r="242" spans="1:26" x14ac:dyDescent="0.25">
      <c r="A242" s="39" t="s">
        <v>346</v>
      </c>
      <c r="B242" s="5">
        <v>2021</v>
      </c>
      <c r="C242" s="5">
        <v>2</v>
      </c>
      <c r="D242" s="39" t="s">
        <v>29</v>
      </c>
      <c r="E242" s="4" t="b">
        <v>0</v>
      </c>
      <c r="F242" s="37">
        <v>2257954.31</v>
      </c>
      <c r="G242" s="37">
        <v>1678180.12</v>
      </c>
      <c r="H242" s="34">
        <v>0.74299999999999999</v>
      </c>
      <c r="I242" s="36">
        <v>0</v>
      </c>
      <c r="O242"/>
      <c r="P242"/>
      <c r="Q242"/>
      <c r="R242"/>
      <c r="S242"/>
      <c r="U242" s="4"/>
      <c r="V242" s="4"/>
      <c r="W242" s="4"/>
      <c r="X242" s="4"/>
      <c r="Y242" s="4"/>
      <c r="Z242" s="4"/>
    </row>
    <row r="243" spans="1:26" x14ac:dyDescent="0.25">
      <c r="A243" s="39" t="s">
        <v>202</v>
      </c>
      <c r="B243" s="5">
        <v>2021</v>
      </c>
      <c r="C243" s="5">
        <v>2</v>
      </c>
      <c r="D243" s="39" t="s">
        <v>29</v>
      </c>
      <c r="E243" s="4" t="b">
        <v>0</v>
      </c>
      <c r="F243" s="37">
        <v>68</v>
      </c>
      <c r="G243" s="37">
        <v>78</v>
      </c>
      <c r="H243" s="34">
        <v>1.147</v>
      </c>
      <c r="I243" s="36">
        <v>376.08</v>
      </c>
      <c r="O243"/>
      <c r="P243"/>
      <c r="Q243"/>
      <c r="R243"/>
      <c r="S243"/>
      <c r="U243" s="4"/>
      <c r="V243" s="4"/>
      <c r="W243" s="4"/>
      <c r="X243" s="4"/>
      <c r="Y243" s="4"/>
      <c r="Z243" s="4"/>
    </row>
    <row r="244" spans="1:26" x14ac:dyDescent="0.25">
      <c r="A244" s="39" t="s">
        <v>206</v>
      </c>
      <c r="B244" s="5">
        <v>2021</v>
      </c>
      <c r="C244" s="5">
        <v>2</v>
      </c>
      <c r="D244" s="39" t="s">
        <v>30</v>
      </c>
      <c r="E244" s="4" t="b">
        <v>0</v>
      </c>
      <c r="F244" s="37">
        <v>1</v>
      </c>
      <c r="G244" s="37">
        <v>1</v>
      </c>
      <c r="H244" s="34">
        <v>1</v>
      </c>
      <c r="I244" s="36">
        <v>376.08</v>
      </c>
      <c r="O244"/>
      <c r="P244"/>
      <c r="Q244"/>
      <c r="R244"/>
      <c r="S244"/>
      <c r="U244" s="4"/>
      <c r="V244" s="4"/>
      <c r="W244" s="4"/>
      <c r="X244" s="4"/>
      <c r="Y244" s="4"/>
      <c r="Z244" s="4"/>
    </row>
    <row r="245" spans="1:26" x14ac:dyDescent="0.25">
      <c r="A245" s="39" t="s">
        <v>389</v>
      </c>
      <c r="B245" s="5">
        <v>2021</v>
      </c>
      <c r="C245" s="5">
        <v>2</v>
      </c>
      <c r="D245" s="39" t="s">
        <v>30</v>
      </c>
      <c r="E245" s="4" t="b">
        <v>0</v>
      </c>
      <c r="F245" s="37">
        <v>1</v>
      </c>
      <c r="G245" s="37">
        <v>1</v>
      </c>
      <c r="H245" s="34">
        <v>1</v>
      </c>
      <c r="I245" s="36">
        <v>188.04</v>
      </c>
      <c r="O245"/>
      <c r="P245"/>
      <c r="Q245"/>
      <c r="R245"/>
      <c r="S245"/>
      <c r="U245" s="4"/>
      <c r="V245" s="4"/>
      <c r="W245" s="4"/>
      <c r="X245" s="4"/>
      <c r="Y245" s="4"/>
      <c r="Z245" s="4"/>
    </row>
    <row r="246" spans="1:26" x14ac:dyDescent="0.25">
      <c r="A246" s="39" t="s">
        <v>344</v>
      </c>
      <c r="B246" s="5">
        <v>2021</v>
      </c>
      <c r="C246" s="5">
        <v>2</v>
      </c>
      <c r="D246" s="39" t="s">
        <v>30</v>
      </c>
      <c r="E246" s="4" t="b">
        <v>0</v>
      </c>
      <c r="F246" s="37">
        <v>25</v>
      </c>
      <c r="G246" s="37">
        <v>0</v>
      </c>
      <c r="H246" s="34">
        <v>0</v>
      </c>
      <c r="I246" s="36">
        <v>0</v>
      </c>
      <c r="O246"/>
      <c r="P246"/>
      <c r="Q246"/>
      <c r="R246"/>
      <c r="S246"/>
      <c r="U246" s="4"/>
      <c r="V246" s="4"/>
      <c r="W246" s="4"/>
      <c r="X246" s="4"/>
      <c r="Y246" s="4"/>
      <c r="Z246" s="4"/>
    </row>
    <row r="247" spans="1:26" x14ac:dyDescent="0.25">
      <c r="A247" s="39" t="s">
        <v>336</v>
      </c>
      <c r="B247" s="5">
        <v>2021</v>
      </c>
      <c r="C247" s="5">
        <v>2</v>
      </c>
      <c r="D247" s="39" t="s">
        <v>30</v>
      </c>
      <c r="E247" s="4" t="b">
        <v>0</v>
      </c>
      <c r="F247" s="37">
        <v>1</v>
      </c>
      <c r="G247" s="37">
        <v>1</v>
      </c>
      <c r="H247" s="34">
        <v>1</v>
      </c>
      <c r="I247" s="36">
        <v>752.16</v>
      </c>
      <c r="O247"/>
      <c r="P247"/>
      <c r="Q247"/>
      <c r="R247"/>
      <c r="S247"/>
      <c r="U247" s="4"/>
      <c r="V247" s="4"/>
      <c r="W247" s="4"/>
      <c r="X247" s="4"/>
      <c r="Y247" s="4"/>
      <c r="Z247" s="4"/>
    </row>
    <row r="248" spans="1:26" x14ac:dyDescent="0.25">
      <c r="A248" s="39" t="s">
        <v>205</v>
      </c>
      <c r="B248" s="5">
        <v>2021</v>
      </c>
      <c r="C248" s="5">
        <v>2</v>
      </c>
      <c r="D248" s="39" t="s">
        <v>30</v>
      </c>
      <c r="E248" s="4" t="b">
        <v>0</v>
      </c>
      <c r="F248" s="37">
        <v>1</v>
      </c>
      <c r="G248" s="37">
        <v>1</v>
      </c>
      <c r="H248" s="34">
        <v>1</v>
      </c>
      <c r="I248" s="36">
        <v>188.04</v>
      </c>
      <c r="O248"/>
      <c r="P248"/>
      <c r="Q248"/>
      <c r="R248"/>
      <c r="S248"/>
      <c r="U248" s="4"/>
      <c r="V248" s="4"/>
      <c r="W248" s="4"/>
      <c r="X248" s="4"/>
      <c r="Y248" s="4"/>
      <c r="Z248" s="4"/>
    </row>
    <row r="249" spans="1:26" x14ac:dyDescent="0.25">
      <c r="A249" s="39" t="s">
        <v>348</v>
      </c>
      <c r="B249" s="5">
        <v>2021</v>
      </c>
      <c r="C249" s="5">
        <v>2</v>
      </c>
      <c r="D249" s="39" t="s">
        <v>30</v>
      </c>
      <c r="E249" s="4" t="b">
        <v>0</v>
      </c>
      <c r="F249" s="37">
        <v>3571329.59</v>
      </c>
      <c r="G249" s="37">
        <v>4342016.0599999996</v>
      </c>
      <c r="H249" s="34">
        <v>1.216</v>
      </c>
      <c r="I249" s="36">
        <v>1042.95</v>
      </c>
      <c r="O249"/>
      <c r="P249"/>
      <c r="Q249"/>
      <c r="R249"/>
      <c r="S249"/>
      <c r="U249" s="4"/>
      <c r="V249" s="4"/>
      <c r="W249" s="4"/>
      <c r="X249" s="4"/>
      <c r="Y249" s="4"/>
      <c r="Z249" s="4"/>
    </row>
    <row r="250" spans="1:26" x14ac:dyDescent="0.25">
      <c r="A250" s="39" t="s">
        <v>347</v>
      </c>
      <c r="B250" s="5">
        <v>2021</v>
      </c>
      <c r="C250" s="5">
        <v>2</v>
      </c>
      <c r="D250" s="39" t="s">
        <v>30</v>
      </c>
      <c r="E250" s="4" t="b">
        <v>0</v>
      </c>
      <c r="F250" s="37">
        <v>14857991.539999999</v>
      </c>
      <c r="G250" s="37">
        <v>13933884.869999999</v>
      </c>
      <c r="H250" s="34">
        <v>0.93799999999999994</v>
      </c>
      <c r="I250" s="36">
        <v>264.57</v>
      </c>
      <c r="O250"/>
      <c r="P250"/>
      <c r="Q250"/>
      <c r="R250"/>
      <c r="S250"/>
      <c r="U250" s="4"/>
      <c r="V250" s="4"/>
      <c r="W250" s="4"/>
      <c r="X250" s="4"/>
      <c r="Y250" s="4"/>
      <c r="Z250" s="4"/>
    </row>
    <row r="251" spans="1:26" x14ac:dyDescent="0.25">
      <c r="A251" s="39" t="s">
        <v>346</v>
      </c>
      <c r="B251" s="5">
        <v>2021</v>
      </c>
      <c r="C251" s="5">
        <v>2</v>
      </c>
      <c r="D251" s="39" t="s">
        <v>30</v>
      </c>
      <c r="E251" s="4" t="b">
        <v>0</v>
      </c>
      <c r="F251" s="37">
        <v>2257954.31</v>
      </c>
      <c r="G251" s="37">
        <v>1678180.12</v>
      </c>
      <c r="H251" s="34">
        <v>0.74299999999999999</v>
      </c>
      <c r="I251" s="36">
        <v>0</v>
      </c>
      <c r="O251"/>
      <c r="P251"/>
      <c r="Q251"/>
      <c r="R251"/>
      <c r="S251"/>
      <c r="U251" s="4"/>
      <c r="V251" s="4"/>
      <c r="W251" s="4"/>
      <c r="X251" s="4"/>
      <c r="Y251" s="4"/>
      <c r="Z251" s="4"/>
    </row>
    <row r="252" spans="1:26" x14ac:dyDescent="0.25">
      <c r="A252" s="39" t="s">
        <v>202</v>
      </c>
      <c r="B252" s="5">
        <v>2021</v>
      </c>
      <c r="C252" s="5">
        <v>2</v>
      </c>
      <c r="D252" s="39" t="s">
        <v>30</v>
      </c>
      <c r="E252" s="4" t="b">
        <v>0</v>
      </c>
      <c r="F252" s="37">
        <v>68</v>
      </c>
      <c r="G252" s="37">
        <v>74</v>
      </c>
      <c r="H252" s="34">
        <v>1.0880000000000001</v>
      </c>
      <c r="I252" s="36">
        <v>376.08</v>
      </c>
      <c r="O252"/>
      <c r="P252"/>
      <c r="Q252"/>
      <c r="R252"/>
      <c r="S252"/>
      <c r="U252" s="4"/>
      <c r="V252" s="4"/>
      <c r="W252" s="4"/>
      <c r="X252" s="4"/>
      <c r="Y252" s="4"/>
      <c r="Z252" s="4"/>
    </row>
    <row r="253" spans="1:26" x14ac:dyDescent="0.25">
      <c r="A253" s="39" t="s">
        <v>206</v>
      </c>
      <c r="B253" s="5">
        <v>2021</v>
      </c>
      <c r="C253" s="5">
        <v>2</v>
      </c>
      <c r="D253" s="39" t="s">
        <v>14</v>
      </c>
      <c r="E253" s="4" t="b">
        <v>0</v>
      </c>
      <c r="F253" s="37">
        <v>1</v>
      </c>
      <c r="G253" s="37">
        <v>1</v>
      </c>
      <c r="H253" s="34">
        <v>1</v>
      </c>
      <c r="I253" s="36">
        <v>376.08</v>
      </c>
      <c r="O253"/>
      <c r="P253"/>
      <c r="Q253"/>
      <c r="R253"/>
      <c r="S253"/>
      <c r="U253" s="4"/>
      <c r="V253" s="4"/>
      <c r="W253" s="4"/>
      <c r="X253" s="4"/>
      <c r="Y253" s="4"/>
      <c r="Z253" s="4"/>
    </row>
    <row r="254" spans="1:26" x14ac:dyDescent="0.25">
      <c r="A254" s="39" t="s">
        <v>389</v>
      </c>
      <c r="B254" s="5">
        <v>2021</v>
      </c>
      <c r="C254" s="5">
        <v>2</v>
      </c>
      <c r="D254" s="39" t="s">
        <v>14</v>
      </c>
      <c r="E254" s="4" t="b">
        <v>0</v>
      </c>
      <c r="F254" s="37">
        <v>1</v>
      </c>
      <c r="G254" s="37">
        <v>1</v>
      </c>
      <c r="H254" s="34">
        <v>1</v>
      </c>
      <c r="I254" s="36">
        <v>188.04</v>
      </c>
      <c r="O254"/>
      <c r="P254"/>
      <c r="Q254"/>
      <c r="R254"/>
      <c r="S254"/>
      <c r="U254" s="4"/>
      <c r="V254" s="4"/>
      <c r="W254" s="4"/>
      <c r="X254" s="4"/>
      <c r="Y254" s="4"/>
      <c r="Z254" s="4"/>
    </row>
    <row r="255" spans="1:26" x14ac:dyDescent="0.25">
      <c r="A255" s="39" t="s">
        <v>343</v>
      </c>
      <c r="B255" s="5">
        <v>2021</v>
      </c>
      <c r="C255" s="5">
        <v>2</v>
      </c>
      <c r="D255" s="39" t="s">
        <v>14</v>
      </c>
      <c r="E255" s="4" t="b">
        <v>0</v>
      </c>
      <c r="F255" s="37">
        <v>30</v>
      </c>
      <c r="G255" s="37">
        <v>2</v>
      </c>
      <c r="H255" s="34">
        <v>6.7000000000000004E-2</v>
      </c>
      <c r="I255" s="36">
        <v>0</v>
      </c>
      <c r="O255"/>
      <c r="P255"/>
      <c r="Q255"/>
      <c r="R255"/>
      <c r="S255"/>
      <c r="U255" s="4"/>
      <c r="V255" s="4"/>
      <c r="W255" s="4"/>
      <c r="X255" s="4"/>
      <c r="Y255" s="4"/>
      <c r="Z255" s="4"/>
    </row>
    <row r="256" spans="1:26" x14ac:dyDescent="0.25">
      <c r="A256" s="39" t="s">
        <v>342</v>
      </c>
      <c r="B256" s="5">
        <v>2021</v>
      </c>
      <c r="C256" s="5">
        <v>2</v>
      </c>
      <c r="D256" s="39" t="s">
        <v>14</v>
      </c>
      <c r="E256" s="4" t="b">
        <v>0</v>
      </c>
      <c r="F256" s="37">
        <v>60</v>
      </c>
      <c r="G256" s="37">
        <v>1</v>
      </c>
      <c r="H256" s="34">
        <v>1.7000000000000001E-2</v>
      </c>
      <c r="I256" s="36">
        <v>0</v>
      </c>
      <c r="O256"/>
      <c r="P256"/>
      <c r="Q256"/>
      <c r="R256"/>
      <c r="S256"/>
      <c r="U256" s="4"/>
      <c r="V256" s="4"/>
      <c r="W256" s="4"/>
      <c r="X256" s="4"/>
      <c r="Y256" s="4"/>
      <c r="Z256" s="4"/>
    </row>
    <row r="257" spans="1:26" x14ac:dyDescent="0.25">
      <c r="A257" s="39" t="s">
        <v>336</v>
      </c>
      <c r="B257" s="5">
        <v>2021</v>
      </c>
      <c r="C257" s="5">
        <v>2</v>
      </c>
      <c r="D257" s="39" t="s">
        <v>14</v>
      </c>
      <c r="E257" s="4" t="b">
        <v>0</v>
      </c>
      <c r="F257" s="37">
        <v>1</v>
      </c>
      <c r="G257" s="37">
        <v>1</v>
      </c>
      <c r="H257" s="34">
        <v>1</v>
      </c>
      <c r="I257" s="36">
        <v>752.16</v>
      </c>
      <c r="O257"/>
      <c r="P257"/>
      <c r="Q257"/>
      <c r="R257"/>
      <c r="S257"/>
      <c r="U257" s="4"/>
      <c r="V257" s="4"/>
      <c r="W257" s="4"/>
      <c r="X257" s="4"/>
      <c r="Y257" s="4"/>
      <c r="Z257" s="4"/>
    </row>
    <row r="258" spans="1:26" x14ac:dyDescent="0.25">
      <c r="A258" s="39" t="s">
        <v>205</v>
      </c>
      <c r="B258" s="5">
        <v>2021</v>
      </c>
      <c r="C258" s="5">
        <v>2</v>
      </c>
      <c r="D258" s="39" t="s">
        <v>14</v>
      </c>
      <c r="E258" s="4" t="b">
        <v>0</v>
      </c>
      <c r="F258" s="37">
        <v>1</v>
      </c>
      <c r="G258" s="37">
        <v>1</v>
      </c>
      <c r="H258" s="34">
        <v>1</v>
      </c>
      <c r="I258" s="36">
        <v>188.04</v>
      </c>
      <c r="O258"/>
      <c r="P258"/>
      <c r="Q258"/>
      <c r="R258"/>
      <c r="S258"/>
      <c r="U258" s="4"/>
      <c r="V258" s="4"/>
      <c r="W258" s="4"/>
      <c r="X258" s="4"/>
      <c r="Y258" s="4"/>
      <c r="Z258" s="4"/>
    </row>
    <row r="259" spans="1:26" x14ac:dyDescent="0.25">
      <c r="A259" s="39" t="s">
        <v>348</v>
      </c>
      <c r="B259" s="5">
        <v>2021</v>
      </c>
      <c r="C259" s="5">
        <v>2</v>
      </c>
      <c r="D259" s="39" t="s">
        <v>14</v>
      </c>
      <c r="E259" s="4" t="b">
        <v>0</v>
      </c>
      <c r="F259" s="37">
        <v>3571329.59</v>
      </c>
      <c r="G259" s="37">
        <v>4342016.0599999996</v>
      </c>
      <c r="H259" s="34">
        <v>1.216</v>
      </c>
      <c r="I259" s="36">
        <v>1042.95</v>
      </c>
      <c r="O259"/>
      <c r="P259"/>
      <c r="Q259"/>
      <c r="R259"/>
      <c r="S259"/>
      <c r="U259" s="4"/>
      <c r="V259" s="4"/>
      <c r="W259" s="4"/>
      <c r="X259" s="4"/>
      <c r="Y259" s="4"/>
      <c r="Z259" s="4"/>
    </row>
    <row r="260" spans="1:26" x14ac:dyDescent="0.25">
      <c r="A260" s="39" t="s">
        <v>347</v>
      </c>
      <c r="B260" s="5">
        <v>2021</v>
      </c>
      <c r="C260" s="5">
        <v>2</v>
      </c>
      <c r="D260" s="39" t="s">
        <v>14</v>
      </c>
      <c r="E260" s="4" t="b">
        <v>0</v>
      </c>
      <c r="F260" s="37">
        <v>14857991.539999999</v>
      </c>
      <c r="G260" s="37">
        <v>13933884.869999999</v>
      </c>
      <c r="H260" s="34">
        <v>0.93799999999999994</v>
      </c>
      <c r="I260" s="36">
        <v>264.57</v>
      </c>
      <c r="O260"/>
      <c r="P260"/>
      <c r="Q260"/>
      <c r="R260"/>
      <c r="S260"/>
      <c r="U260" s="4"/>
      <c r="V260" s="4"/>
      <c r="W260" s="4"/>
      <c r="X260" s="4"/>
      <c r="Y260" s="4"/>
      <c r="Z260" s="4"/>
    </row>
    <row r="261" spans="1:26" x14ac:dyDescent="0.25">
      <c r="A261" s="39" t="s">
        <v>346</v>
      </c>
      <c r="B261" s="5">
        <v>2021</v>
      </c>
      <c r="C261" s="5">
        <v>2</v>
      </c>
      <c r="D261" s="39" t="s">
        <v>14</v>
      </c>
      <c r="E261" s="4" t="b">
        <v>0</v>
      </c>
      <c r="F261" s="37">
        <v>2257954.31</v>
      </c>
      <c r="G261" s="37">
        <v>1678180.12</v>
      </c>
      <c r="H261" s="34">
        <v>0.74299999999999999</v>
      </c>
      <c r="I261" s="36">
        <v>0</v>
      </c>
      <c r="O261"/>
      <c r="P261"/>
      <c r="Q261"/>
      <c r="R261"/>
      <c r="S261"/>
      <c r="U261" s="4"/>
      <c r="V261" s="4"/>
      <c r="W261" s="4"/>
      <c r="X261" s="4"/>
      <c r="Y261" s="4"/>
      <c r="Z261" s="4"/>
    </row>
    <row r="262" spans="1:26" x14ac:dyDescent="0.25">
      <c r="A262" s="39" t="s">
        <v>202</v>
      </c>
      <c r="B262" s="5">
        <v>2021</v>
      </c>
      <c r="C262" s="5">
        <v>2</v>
      </c>
      <c r="D262" s="39" t="s">
        <v>14</v>
      </c>
      <c r="E262" s="4" t="b">
        <v>0</v>
      </c>
      <c r="F262" s="37">
        <v>68</v>
      </c>
      <c r="G262" s="37">
        <v>73</v>
      </c>
      <c r="H262" s="34">
        <v>1.0740000000000001</v>
      </c>
      <c r="I262" s="36">
        <v>376.08</v>
      </c>
      <c r="O262"/>
      <c r="P262"/>
      <c r="Q262"/>
      <c r="R262"/>
      <c r="S262"/>
      <c r="U262" s="4"/>
      <c r="V262" s="4"/>
      <c r="W262" s="4"/>
      <c r="X262" s="4"/>
      <c r="Y262" s="4"/>
      <c r="Z262" s="4"/>
    </row>
    <row r="263" spans="1:26" x14ac:dyDescent="0.25">
      <c r="A263" s="39" t="s">
        <v>206</v>
      </c>
      <c r="B263" s="5">
        <v>2021</v>
      </c>
      <c r="C263" s="5">
        <v>2</v>
      </c>
      <c r="D263" s="39" t="s">
        <v>15</v>
      </c>
      <c r="E263" s="4" t="b">
        <v>0</v>
      </c>
      <c r="F263" s="37">
        <v>1</v>
      </c>
      <c r="G263" s="37">
        <v>1</v>
      </c>
      <c r="H263" s="34">
        <v>1</v>
      </c>
      <c r="I263" s="36">
        <v>376.08</v>
      </c>
      <c r="O263"/>
      <c r="P263"/>
      <c r="Q263"/>
      <c r="R263"/>
      <c r="S263"/>
      <c r="U263" s="4"/>
      <c r="V263" s="4"/>
      <c r="W263" s="4"/>
      <c r="X263" s="4"/>
      <c r="Y263" s="4"/>
      <c r="Z263" s="4"/>
    </row>
    <row r="264" spans="1:26" x14ac:dyDescent="0.25">
      <c r="A264" s="39" t="s">
        <v>389</v>
      </c>
      <c r="B264" s="5">
        <v>2021</v>
      </c>
      <c r="C264" s="5">
        <v>2</v>
      </c>
      <c r="D264" s="39" t="s">
        <v>15</v>
      </c>
      <c r="E264" s="4" t="b">
        <v>0</v>
      </c>
      <c r="F264" s="37">
        <v>1</v>
      </c>
      <c r="G264" s="37">
        <v>0.98</v>
      </c>
      <c r="H264" s="34">
        <v>0.98</v>
      </c>
      <c r="I264" s="36">
        <v>138.21</v>
      </c>
      <c r="O264"/>
      <c r="P264"/>
      <c r="Q264"/>
      <c r="R264"/>
      <c r="S264"/>
      <c r="U264" s="4"/>
      <c r="V264" s="4"/>
      <c r="W264" s="4"/>
      <c r="X264" s="4"/>
      <c r="Y264" s="4"/>
      <c r="Z264" s="4"/>
    </row>
    <row r="265" spans="1:26" x14ac:dyDescent="0.25">
      <c r="A265" s="39" t="s">
        <v>344</v>
      </c>
      <c r="B265" s="5">
        <v>2021</v>
      </c>
      <c r="C265" s="5">
        <v>2</v>
      </c>
      <c r="D265" s="39" t="s">
        <v>15</v>
      </c>
      <c r="E265" s="4" t="b">
        <v>0</v>
      </c>
      <c r="F265" s="37">
        <v>25</v>
      </c>
      <c r="G265" s="37">
        <v>0</v>
      </c>
      <c r="H265" s="34">
        <v>0</v>
      </c>
      <c r="I265" s="36">
        <v>0</v>
      </c>
      <c r="O265"/>
      <c r="P265"/>
      <c r="Q265"/>
      <c r="R265"/>
      <c r="S265"/>
      <c r="U265" s="4"/>
      <c r="V265" s="4"/>
      <c r="W265" s="4"/>
      <c r="X265" s="4"/>
      <c r="Y265" s="4"/>
      <c r="Z265" s="4"/>
    </row>
    <row r="266" spans="1:26" x14ac:dyDescent="0.25">
      <c r="A266" s="39" t="s">
        <v>343</v>
      </c>
      <c r="B266" s="5">
        <v>2021</v>
      </c>
      <c r="C266" s="5">
        <v>2</v>
      </c>
      <c r="D266" s="39" t="s">
        <v>15</v>
      </c>
      <c r="E266" s="4" t="b">
        <v>0</v>
      </c>
      <c r="F266" s="37">
        <v>30</v>
      </c>
      <c r="G266" s="37">
        <v>0</v>
      </c>
      <c r="H266" s="34">
        <v>0</v>
      </c>
      <c r="I266" s="36">
        <v>0</v>
      </c>
      <c r="O266"/>
      <c r="P266"/>
      <c r="Q266"/>
      <c r="R266"/>
      <c r="S266"/>
      <c r="U266" s="4"/>
      <c r="V266" s="4"/>
      <c r="W266" s="4"/>
      <c r="X266" s="4"/>
      <c r="Y266" s="4"/>
      <c r="Z266" s="4"/>
    </row>
    <row r="267" spans="1:26" x14ac:dyDescent="0.25">
      <c r="A267" s="39" t="s">
        <v>342</v>
      </c>
      <c r="B267" s="5">
        <v>2021</v>
      </c>
      <c r="C267" s="5">
        <v>2</v>
      </c>
      <c r="D267" s="39" t="s">
        <v>15</v>
      </c>
      <c r="E267" s="4" t="b">
        <v>0</v>
      </c>
      <c r="F267" s="37">
        <v>45</v>
      </c>
      <c r="G267" s="37">
        <v>36</v>
      </c>
      <c r="H267" s="34">
        <v>0.8</v>
      </c>
      <c r="I267" s="36">
        <v>150.43</v>
      </c>
      <c r="O267"/>
      <c r="P267"/>
      <c r="Q267"/>
      <c r="R267"/>
      <c r="S267"/>
      <c r="U267" s="4"/>
      <c r="V267" s="4"/>
      <c r="W267" s="4"/>
      <c r="X267" s="4"/>
      <c r="Y267" s="4"/>
      <c r="Z267" s="4"/>
    </row>
    <row r="268" spans="1:26" x14ac:dyDescent="0.25">
      <c r="A268" s="39" t="s">
        <v>336</v>
      </c>
      <c r="B268" s="5">
        <v>2021</v>
      </c>
      <c r="C268" s="5">
        <v>2</v>
      </c>
      <c r="D268" s="39" t="s">
        <v>15</v>
      </c>
      <c r="E268" s="4" t="b">
        <v>0</v>
      </c>
      <c r="F268" s="37">
        <v>1</v>
      </c>
      <c r="G268" s="37">
        <v>1</v>
      </c>
      <c r="H268" s="34">
        <v>1</v>
      </c>
      <c r="I268" s="36">
        <v>752.16</v>
      </c>
      <c r="O268"/>
      <c r="P268"/>
      <c r="Q268"/>
      <c r="R268"/>
      <c r="S268"/>
      <c r="U268" s="4"/>
      <c r="V268" s="4"/>
      <c r="W268" s="4"/>
      <c r="X268" s="4"/>
      <c r="Y268" s="4"/>
      <c r="Z268" s="4"/>
    </row>
    <row r="269" spans="1:26" x14ac:dyDescent="0.25">
      <c r="A269" s="39" t="s">
        <v>205</v>
      </c>
      <c r="B269" s="5">
        <v>2021</v>
      </c>
      <c r="C269" s="5">
        <v>2</v>
      </c>
      <c r="D269" s="39" t="s">
        <v>15</v>
      </c>
      <c r="E269" s="4" t="b">
        <v>0</v>
      </c>
      <c r="F269" s="37">
        <v>1</v>
      </c>
      <c r="G269" s="37">
        <v>1</v>
      </c>
      <c r="H269" s="34">
        <v>1</v>
      </c>
      <c r="I269" s="36">
        <v>188.04</v>
      </c>
      <c r="O269"/>
      <c r="P269"/>
      <c r="Q269"/>
      <c r="R269"/>
      <c r="S269"/>
      <c r="U269" s="4"/>
      <c r="V269" s="4"/>
      <c r="W269" s="4"/>
      <c r="X269" s="4"/>
      <c r="Y269" s="4"/>
      <c r="Z269" s="4"/>
    </row>
    <row r="270" spans="1:26" x14ac:dyDescent="0.25">
      <c r="A270" s="39" t="s">
        <v>348</v>
      </c>
      <c r="B270" s="5">
        <v>2021</v>
      </c>
      <c r="C270" s="5">
        <v>2</v>
      </c>
      <c r="D270" s="39" t="s">
        <v>15</v>
      </c>
      <c r="E270" s="4" t="b">
        <v>0</v>
      </c>
      <c r="F270" s="37">
        <v>3571329.59</v>
      </c>
      <c r="G270" s="37">
        <v>4342016.0599999996</v>
      </c>
      <c r="H270" s="34">
        <v>1.216</v>
      </c>
      <c r="I270" s="36">
        <v>1042.95</v>
      </c>
      <c r="O270"/>
      <c r="P270"/>
      <c r="Q270"/>
      <c r="R270"/>
      <c r="S270"/>
      <c r="U270" s="4"/>
      <c r="V270" s="4"/>
      <c r="W270" s="4"/>
      <c r="X270" s="4"/>
      <c r="Y270" s="4"/>
      <c r="Z270" s="4"/>
    </row>
    <row r="271" spans="1:26" x14ac:dyDescent="0.25">
      <c r="A271" s="39" t="s">
        <v>347</v>
      </c>
      <c r="B271" s="5">
        <v>2021</v>
      </c>
      <c r="C271" s="5">
        <v>2</v>
      </c>
      <c r="D271" s="39" t="s">
        <v>15</v>
      </c>
      <c r="E271" s="4" t="b">
        <v>0</v>
      </c>
      <c r="F271" s="37">
        <v>14857991.539999999</v>
      </c>
      <c r="G271" s="37">
        <v>13933884.869999999</v>
      </c>
      <c r="H271" s="34">
        <v>0.93799999999999994</v>
      </c>
      <c r="I271" s="36">
        <v>264.57</v>
      </c>
      <c r="O271"/>
      <c r="P271"/>
      <c r="Q271"/>
      <c r="R271"/>
      <c r="S271"/>
      <c r="U271" s="4"/>
      <c r="V271" s="4"/>
      <c r="W271" s="4"/>
      <c r="X271" s="4"/>
      <c r="Y271" s="4"/>
      <c r="Z271" s="4"/>
    </row>
    <row r="272" spans="1:26" x14ac:dyDescent="0.25">
      <c r="A272" s="39" t="s">
        <v>346</v>
      </c>
      <c r="B272" s="5">
        <v>2021</v>
      </c>
      <c r="C272" s="5">
        <v>2</v>
      </c>
      <c r="D272" s="39" t="s">
        <v>15</v>
      </c>
      <c r="E272" s="4" t="b">
        <v>0</v>
      </c>
      <c r="F272" s="37">
        <v>2257954.31</v>
      </c>
      <c r="G272" s="37">
        <v>1678180.12</v>
      </c>
      <c r="H272" s="34">
        <v>0.74299999999999999</v>
      </c>
      <c r="I272" s="36">
        <v>0</v>
      </c>
      <c r="O272"/>
      <c r="P272"/>
      <c r="Q272"/>
      <c r="R272"/>
      <c r="S272"/>
      <c r="U272" s="4"/>
      <c r="V272" s="4"/>
      <c r="W272" s="4"/>
      <c r="X272" s="4"/>
      <c r="Y272" s="4"/>
      <c r="Z272" s="4"/>
    </row>
    <row r="273" spans="1:26" x14ac:dyDescent="0.25">
      <c r="A273" s="39" t="s">
        <v>202</v>
      </c>
      <c r="B273" s="5">
        <v>2021</v>
      </c>
      <c r="C273" s="5">
        <v>2</v>
      </c>
      <c r="D273" s="39" t="s">
        <v>15</v>
      </c>
      <c r="E273" s="4" t="b">
        <v>0</v>
      </c>
      <c r="F273" s="37">
        <v>68</v>
      </c>
      <c r="G273" s="37">
        <v>64</v>
      </c>
      <c r="H273" s="34">
        <v>0.94099999999999995</v>
      </c>
      <c r="I273" s="36">
        <v>265.42</v>
      </c>
      <c r="O273"/>
      <c r="P273"/>
      <c r="Q273"/>
      <c r="R273"/>
      <c r="S273"/>
      <c r="U273" s="4"/>
      <c r="V273" s="4"/>
      <c r="W273" s="4"/>
      <c r="X273" s="4"/>
      <c r="Y273" s="4"/>
      <c r="Z273" s="4"/>
    </row>
    <row r="274" spans="1:26" x14ac:dyDescent="0.25">
      <c r="A274" s="39" t="s">
        <v>206</v>
      </c>
      <c r="B274" s="5">
        <v>2021</v>
      </c>
      <c r="C274" s="5">
        <v>2</v>
      </c>
      <c r="D274" s="39" t="s">
        <v>31</v>
      </c>
      <c r="E274" s="4" t="b">
        <v>0</v>
      </c>
      <c r="F274" s="37">
        <v>1</v>
      </c>
      <c r="G274" s="37">
        <v>1</v>
      </c>
      <c r="H274" s="34">
        <v>1</v>
      </c>
      <c r="I274" s="36">
        <v>376.08</v>
      </c>
      <c r="O274"/>
      <c r="P274"/>
      <c r="Q274"/>
      <c r="R274"/>
      <c r="S274"/>
      <c r="U274" s="4"/>
      <c r="V274" s="4"/>
      <c r="W274" s="4"/>
      <c r="X274" s="4"/>
      <c r="Y274" s="4"/>
      <c r="Z274" s="4"/>
    </row>
    <row r="275" spans="1:26" x14ac:dyDescent="0.25">
      <c r="A275" s="39" t="s">
        <v>389</v>
      </c>
      <c r="B275" s="5">
        <v>2021</v>
      </c>
      <c r="C275" s="5">
        <v>2</v>
      </c>
      <c r="D275" s="39" t="s">
        <v>31</v>
      </c>
      <c r="E275" s="4" t="b">
        <v>0</v>
      </c>
      <c r="F275" s="37">
        <v>1</v>
      </c>
      <c r="G275" s="37">
        <v>1</v>
      </c>
      <c r="H275" s="34">
        <v>1</v>
      </c>
      <c r="I275" s="36">
        <v>188.04</v>
      </c>
      <c r="O275"/>
      <c r="P275"/>
      <c r="Q275"/>
      <c r="R275"/>
      <c r="S275"/>
      <c r="U275" s="4"/>
      <c r="V275" s="4"/>
      <c r="W275" s="4"/>
      <c r="X275" s="4"/>
      <c r="Y275" s="4"/>
      <c r="Z275" s="4"/>
    </row>
    <row r="276" spans="1:26" x14ac:dyDescent="0.25">
      <c r="A276" s="39" t="s">
        <v>344</v>
      </c>
      <c r="B276" s="5">
        <v>2021</v>
      </c>
      <c r="C276" s="5">
        <v>2</v>
      </c>
      <c r="D276" s="39" t="s">
        <v>31</v>
      </c>
      <c r="E276" s="4" t="b">
        <v>0</v>
      </c>
      <c r="F276" s="37">
        <v>50</v>
      </c>
      <c r="G276" s="37">
        <v>0</v>
      </c>
      <c r="H276" s="34">
        <v>0</v>
      </c>
      <c r="I276" s="36">
        <v>0</v>
      </c>
      <c r="O276"/>
      <c r="P276"/>
      <c r="Q276"/>
      <c r="R276"/>
      <c r="S276"/>
      <c r="U276" s="4"/>
      <c r="V276" s="4"/>
      <c r="W276" s="4"/>
      <c r="X276" s="4"/>
      <c r="Y276" s="4"/>
      <c r="Z276" s="4"/>
    </row>
    <row r="277" spans="1:26" x14ac:dyDescent="0.25">
      <c r="A277" s="39" t="s">
        <v>336</v>
      </c>
      <c r="B277" s="5">
        <v>2021</v>
      </c>
      <c r="C277" s="5">
        <v>2</v>
      </c>
      <c r="D277" s="39" t="s">
        <v>31</v>
      </c>
      <c r="E277" s="4" t="b">
        <v>0</v>
      </c>
      <c r="F277" s="37">
        <v>1</v>
      </c>
      <c r="G277" s="37">
        <v>1</v>
      </c>
      <c r="H277" s="34">
        <v>1</v>
      </c>
      <c r="I277" s="36">
        <v>752.16</v>
      </c>
      <c r="O277"/>
      <c r="P277"/>
      <c r="Q277"/>
      <c r="R277"/>
      <c r="S277"/>
      <c r="U277" s="4"/>
      <c r="V277" s="4"/>
      <c r="W277" s="4"/>
      <c r="X277" s="4"/>
      <c r="Y277" s="4"/>
      <c r="Z277" s="4"/>
    </row>
    <row r="278" spans="1:26" x14ac:dyDescent="0.25">
      <c r="A278" s="39" t="s">
        <v>205</v>
      </c>
      <c r="B278" s="5">
        <v>2021</v>
      </c>
      <c r="C278" s="5">
        <v>2</v>
      </c>
      <c r="D278" s="39" t="s">
        <v>31</v>
      </c>
      <c r="E278" s="4" t="b">
        <v>0</v>
      </c>
      <c r="F278" s="37">
        <v>1</v>
      </c>
      <c r="G278" s="37">
        <v>1</v>
      </c>
      <c r="H278" s="34">
        <v>1</v>
      </c>
      <c r="I278" s="36">
        <v>188.04</v>
      </c>
      <c r="O278"/>
      <c r="P278"/>
      <c r="Q278"/>
      <c r="R278"/>
      <c r="S278"/>
      <c r="U278" s="4"/>
      <c r="V278" s="4"/>
      <c r="W278" s="4"/>
      <c r="X278" s="4"/>
      <c r="Y278" s="4"/>
      <c r="Z278" s="4"/>
    </row>
    <row r="279" spans="1:26" x14ac:dyDescent="0.25">
      <c r="A279" s="39" t="s">
        <v>348</v>
      </c>
      <c r="B279" s="5">
        <v>2021</v>
      </c>
      <c r="C279" s="5">
        <v>2</v>
      </c>
      <c r="D279" s="39" t="s">
        <v>31</v>
      </c>
      <c r="E279" s="4" t="b">
        <v>0</v>
      </c>
      <c r="F279" s="37">
        <v>3571329.59</v>
      </c>
      <c r="G279" s="37">
        <v>4342016.0599999996</v>
      </c>
      <c r="H279" s="34">
        <v>1.216</v>
      </c>
      <c r="I279" s="36">
        <v>1042.95</v>
      </c>
      <c r="O279"/>
      <c r="P279"/>
      <c r="Q279"/>
      <c r="R279"/>
      <c r="S279"/>
      <c r="U279" s="4"/>
      <c r="V279" s="4"/>
      <c r="W279" s="4"/>
      <c r="X279" s="4"/>
      <c r="Y279" s="4"/>
      <c r="Z279" s="4"/>
    </row>
    <row r="280" spans="1:26" x14ac:dyDescent="0.25">
      <c r="A280" s="39" t="s">
        <v>347</v>
      </c>
      <c r="B280" s="5">
        <v>2021</v>
      </c>
      <c r="C280" s="5">
        <v>2</v>
      </c>
      <c r="D280" s="39" t="s">
        <v>31</v>
      </c>
      <c r="E280" s="4" t="b">
        <v>0</v>
      </c>
      <c r="F280" s="37">
        <v>14857991.539999999</v>
      </c>
      <c r="G280" s="37">
        <v>13933884.869999999</v>
      </c>
      <c r="H280" s="34">
        <v>0.93799999999999994</v>
      </c>
      <c r="I280" s="36">
        <v>264.57</v>
      </c>
      <c r="O280"/>
      <c r="P280"/>
      <c r="Q280"/>
      <c r="R280"/>
      <c r="S280"/>
      <c r="U280" s="4"/>
      <c r="V280" s="4"/>
      <c r="W280" s="4"/>
      <c r="X280" s="4"/>
      <c r="Y280" s="4"/>
      <c r="Z280" s="4"/>
    </row>
    <row r="281" spans="1:26" x14ac:dyDescent="0.25">
      <c r="A281" s="39" t="s">
        <v>346</v>
      </c>
      <c r="B281" s="5">
        <v>2021</v>
      </c>
      <c r="C281" s="5">
        <v>2</v>
      </c>
      <c r="D281" s="39" t="s">
        <v>31</v>
      </c>
      <c r="E281" s="4" t="b">
        <v>0</v>
      </c>
      <c r="F281" s="37">
        <v>2257954.31</v>
      </c>
      <c r="G281" s="37">
        <v>1678180.12</v>
      </c>
      <c r="H281" s="34">
        <v>0.74299999999999999</v>
      </c>
      <c r="I281" s="36">
        <v>0</v>
      </c>
      <c r="O281"/>
      <c r="P281"/>
      <c r="Q281"/>
      <c r="R281"/>
      <c r="S281"/>
      <c r="U281" s="4"/>
      <c r="V281" s="4"/>
      <c r="W281" s="4"/>
      <c r="X281" s="4"/>
      <c r="Y281" s="4"/>
      <c r="Z281" s="4"/>
    </row>
    <row r="282" spans="1:26" x14ac:dyDescent="0.25">
      <c r="A282" s="39" t="s">
        <v>202</v>
      </c>
      <c r="B282" s="5">
        <v>2021</v>
      </c>
      <c r="C282" s="5">
        <v>2</v>
      </c>
      <c r="D282" s="39" t="s">
        <v>31</v>
      </c>
      <c r="E282" s="4" t="b">
        <v>0</v>
      </c>
      <c r="F282" s="37">
        <v>68</v>
      </c>
      <c r="G282" s="37">
        <v>70</v>
      </c>
      <c r="H282" s="34">
        <v>1.0289999999999999</v>
      </c>
      <c r="I282" s="36">
        <v>376.08</v>
      </c>
      <c r="O282"/>
      <c r="P282"/>
      <c r="Q282"/>
      <c r="R282"/>
      <c r="S282"/>
      <c r="U282" s="4"/>
      <c r="V282" s="4"/>
      <c r="W282" s="4"/>
      <c r="X282" s="4"/>
      <c r="Y282" s="4"/>
      <c r="Z282" s="4"/>
    </row>
    <row r="283" spans="1:26" x14ac:dyDescent="0.25">
      <c r="A283" s="39" t="s">
        <v>206</v>
      </c>
      <c r="B283" s="5">
        <v>2021</v>
      </c>
      <c r="C283" s="5">
        <v>2</v>
      </c>
      <c r="D283" s="39" t="s">
        <v>16</v>
      </c>
      <c r="E283" s="4" t="b">
        <v>0</v>
      </c>
      <c r="F283" s="37">
        <v>1</v>
      </c>
      <c r="G283" s="37">
        <v>1</v>
      </c>
      <c r="H283" s="34">
        <v>1</v>
      </c>
      <c r="I283" s="36">
        <v>376.08</v>
      </c>
      <c r="O283"/>
      <c r="P283"/>
      <c r="Q283"/>
      <c r="R283"/>
      <c r="S283"/>
      <c r="U283" s="4"/>
      <c r="V283" s="4"/>
      <c r="W283" s="4"/>
      <c r="X283" s="4"/>
      <c r="Y283" s="4"/>
      <c r="Z283" s="4"/>
    </row>
    <row r="284" spans="1:26" x14ac:dyDescent="0.25">
      <c r="A284" s="39" t="s">
        <v>389</v>
      </c>
      <c r="B284" s="5">
        <v>2021</v>
      </c>
      <c r="C284" s="5">
        <v>2</v>
      </c>
      <c r="D284" s="39" t="s">
        <v>16</v>
      </c>
      <c r="E284" s="4" t="b">
        <v>0</v>
      </c>
      <c r="F284" s="37">
        <v>1</v>
      </c>
      <c r="G284" s="37">
        <v>0.92</v>
      </c>
      <c r="H284" s="34">
        <v>0.92</v>
      </c>
      <c r="I284" s="36">
        <v>129.75</v>
      </c>
      <c r="O284"/>
      <c r="P284"/>
      <c r="Q284"/>
      <c r="R284"/>
      <c r="S284"/>
      <c r="U284" s="4"/>
      <c r="V284" s="4"/>
      <c r="W284" s="4"/>
      <c r="X284" s="4"/>
      <c r="Y284" s="4"/>
      <c r="Z284" s="4"/>
    </row>
    <row r="285" spans="1:26" x14ac:dyDescent="0.25">
      <c r="A285" s="39" t="s">
        <v>343</v>
      </c>
      <c r="B285" s="5">
        <v>2021</v>
      </c>
      <c r="C285" s="5">
        <v>2</v>
      </c>
      <c r="D285" s="39" t="s">
        <v>16</v>
      </c>
      <c r="E285" s="4" t="b">
        <v>0</v>
      </c>
      <c r="F285" s="37">
        <v>110</v>
      </c>
      <c r="G285" s="37">
        <v>179</v>
      </c>
      <c r="H285" s="34">
        <v>1.627</v>
      </c>
      <c r="I285" s="36">
        <v>1638.9</v>
      </c>
      <c r="O285"/>
      <c r="P285"/>
      <c r="Q285"/>
      <c r="R285"/>
      <c r="S285"/>
      <c r="U285" s="4"/>
      <c r="V285" s="4"/>
      <c r="W285" s="4"/>
      <c r="X285" s="4"/>
      <c r="Y285" s="4"/>
      <c r="Z285" s="4"/>
    </row>
    <row r="286" spans="1:26" x14ac:dyDescent="0.25">
      <c r="A286" s="39" t="s">
        <v>342</v>
      </c>
      <c r="B286" s="5">
        <v>2021</v>
      </c>
      <c r="C286" s="5">
        <v>2</v>
      </c>
      <c r="D286" s="39" t="s">
        <v>16</v>
      </c>
      <c r="E286" s="4" t="b">
        <v>0</v>
      </c>
      <c r="F286" s="37">
        <v>75</v>
      </c>
      <c r="G286" s="37">
        <v>107</v>
      </c>
      <c r="H286" s="34">
        <v>1.427</v>
      </c>
      <c r="I286" s="36">
        <v>1549.4</v>
      </c>
      <c r="O286"/>
      <c r="P286"/>
      <c r="Q286"/>
      <c r="R286"/>
      <c r="S286"/>
      <c r="U286" s="4"/>
      <c r="V286" s="4"/>
      <c r="W286" s="4"/>
      <c r="X286" s="4"/>
      <c r="Y286" s="4"/>
      <c r="Z286" s="4"/>
    </row>
    <row r="287" spans="1:26" x14ac:dyDescent="0.25">
      <c r="A287" s="39" t="s">
        <v>336</v>
      </c>
      <c r="B287" s="5">
        <v>2021</v>
      </c>
      <c r="C287" s="5">
        <v>2</v>
      </c>
      <c r="D287" s="39" t="s">
        <v>16</v>
      </c>
      <c r="E287" s="4" t="b">
        <v>0</v>
      </c>
      <c r="F287" s="37">
        <v>1</v>
      </c>
      <c r="G287" s="37">
        <v>1</v>
      </c>
      <c r="H287" s="34">
        <v>1</v>
      </c>
      <c r="I287" s="36">
        <v>752.16</v>
      </c>
      <c r="O287"/>
      <c r="P287"/>
      <c r="Q287"/>
      <c r="R287"/>
      <c r="S287"/>
      <c r="U287" s="4"/>
      <c r="V287" s="4"/>
      <c r="W287" s="4"/>
      <c r="X287" s="4"/>
      <c r="Y287" s="4"/>
      <c r="Z287" s="4"/>
    </row>
    <row r="288" spans="1:26" x14ac:dyDescent="0.25">
      <c r="A288" s="39" t="s">
        <v>205</v>
      </c>
      <c r="B288" s="5">
        <v>2021</v>
      </c>
      <c r="C288" s="5">
        <v>2</v>
      </c>
      <c r="D288" s="39" t="s">
        <v>16</v>
      </c>
      <c r="E288" s="4" t="b">
        <v>0</v>
      </c>
      <c r="F288" s="37">
        <v>1</v>
      </c>
      <c r="G288" s="37">
        <v>1</v>
      </c>
      <c r="H288" s="34">
        <v>1</v>
      </c>
      <c r="I288" s="36">
        <v>188.04</v>
      </c>
      <c r="O288"/>
      <c r="P288"/>
      <c r="Q288"/>
      <c r="R288"/>
      <c r="S288"/>
      <c r="U288" s="4"/>
      <c r="V288" s="4"/>
      <c r="W288" s="4"/>
      <c r="X288" s="4"/>
      <c r="Y288" s="4"/>
      <c r="Z288" s="4"/>
    </row>
    <row r="289" spans="1:26" x14ac:dyDescent="0.25">
      <c r="A289" s="39" t="s">
        <v>348</v>
      </c>
      <c r="B289" s="5">
        <v>2021</v>
      </c>
      <c r="C289" s="5">
        <v>2</v>
      </c>
      <c r="D289" s="39" t="s">
        <v>16</v>
      </c>
      <c r="E289" s="4" t="b">
        <v>0</v>
      </c>
      <c r="F289" s="37">
        <v>3571329.59</v>
      </c>
      <c r="G289" s="37">
        <v>4342016.0599999996</v>
      </c>
      <c r="H289" s="34">
        <v>1.216</v>
      </c>
      <c r="I289" s="36">
        <v>1042.95</v>
      </c>
      <c r="O289"/>
      <c r="P289"/>
      <c r="Q289"/>
      <c r="R289"/>
      <c r="S289"/>
      <c r="U289" s="4"/>
      <c r="V289" s="4"/>
      <c r="W289" s="4"/>
      <c r="X289" s="4"/>
      <c r="Y289" s="4"/>
      <c r="Z289" s="4"/>
    </row>
    <row r="290" spans="1:26" x14ac:dyDescent="0.25">
      <c r="A290" s="39" t="s">
        <v>347</v>
      </c>
      <c r="B290" s="5">
        <v>2021</v>
      </c>
      <c r="C290" s="5">
        <v>2</v>
      </c>
      <c r="D290" s="39" t="s">
        <v>16</v>
      </c>
      <c r="E290" s="4" t="b">
        <v>0</v>
      </c>
      <c r="F290" s="37">
        <v>14857991.539999999</v>
      </c>
      <c r="G290" s="37">
        <v>13933884.869999999</v>
      </c>
      <c r="H290" s="34">
        <v>0.93799999999999994</v>
      </c>
      <c r="I290" s="36">
        <v>264.57</v>
      </c>
      <c r="O290"/>
      <c r="P290"/>
      <c r="Q290"/>
      <c r="R290"/>
      <c r="S290"/>
      <c r="U290" s="4"/>
      <c r="V290" s="4"/>
      <c r="W290" s="4"/>
      <c r="X290" s="4"/>
      <c r="Y290" s="4"/>
      <c r="Z290" s="4"/>
    </row>
    <row r="291" spans="1:26" x14ac:dyDescent="0.25">
      <c r="A291" s="39" t="s">
        <v>346</v>
      </c>
      <c r="B291" s="5">
        <v>2021</v>
      </c>
      <c r="C291" s="5">
        <v>2</v>
      </c>
      <c r="D291" s="39" t="s">
        <v>16</v>
      </c>
      <c r="E291" s="4" t="b">
        <v>0</v>
      </c>
      <c r="F291" s="37">
        <v>2257954.31</v>
      </c>
      <c r="G291" s="37">
        <v>1678180.12</v>
      </c>
      <c r="H291" s="34">
        <v>0.74299999999999999</v>
      </c>
      <c r="I291" s="36">
        <v>0</v>
      </c>
      <c r="O291"/>
      <c r="P291"/>
      <c r="Q291"/>
      <c r="R291"/>
      <c r="S291"/>
      <c r="U291" s="4"/>
      <c r="V291" s="4"/>
      <c r="W291" s="4"/>
      <c r="X291" s="4"/>
      <c r="Y291" s="4"/>
      <c r="Z291" s="4"/>
    </row>
    <row r="292" spans="1:26" x14ac:dyDescent="0.25">
      <c r="A292" s="39" t="s">
        <v>202</v>
      </c>
      <c r="B292" s="5">
        <v>2021</v>
      </c>
      <c r="C292" s="5">
        <v>2</v>
      </c>
      <c r="D292" s="39" t="s">
        <v>16</v>
      </c>
      <c r="E292" s="4" t="b">
        <v>0</v>
      </c>
      <c r="F292" s="37">
        <v>68</v>
      </c>
      <c r="G292" s="37">
        <v>91</v>
      </c>
      <c r="H292" s="34">
        <v>1.3380000000000001</v>
      </c>
      <c r="I292" s="36">
        <v>376.08</v>
      </c>
      <c r="O292"/>
      <c r="P292"/>
      <c r="Q292"/>
      <c r="R292"/>
      <c r="S292"/>
      <c r="U292" s="4"/>
      <c r="V292" s="4"/>
      <c r="W292" s="4"/>
      <c r="X292" s="4"/>
      <c r="Y292" s="4"/>
      <c r="Z292" s="4"/>
    </row>
    <row r="293" spans="1:26" x14ac:dyDescent="0.25">
      <c r="A293" s="39" t="s">
        <v>206</v>
      </c>
      <c r="B293" s="5">
        <v>2021</v>
      </c>
      <c r="C293" s="5">
        <v>2</v>
      </c>
      <c r="D293" s="39" t="s">
        <v>18</v>
      </c>
      <c r="E293" s="4" t="b">
        <v>0</v>
      </c>
      <c r="F293" s="37">
        <v>1</v>
      </c>
      <c r="G293" s="37">
        <v>1</v>
      </c>
      <c r="H293" s="34">
        <v>1</v>
      </c>
      <c r="I293" s="36">
        <v>376.08</v>
      </c>
      <c r="O293"/>
      <c r="P293"/>
      <c r="Q293"/>
      <c r="R293"/>
      <c r="S293"/>
      <c r="U293" s="4"/>
      <c r="V293" s="4"/>
      <c r="W293" s="4"/>
      <c r="X293" s="4"/>
      <c r="Y293" s="4"/>
      <c r="Z293" s="4"/>
    </row>
    <row r="294" spans="1:26" x14ac:dyDescent="0.25">
      <c r="A294" s="39" t="s">
        <v>389</v>
      </c>
      <c r="B294" s="5">
        <v>2021</v>
      </c>
      <c r="C294" s="5">
        <v>2</v>
      </c>
      <c r="D294" s="39" t="s">
        <v>18</v>
      </c>
      <c r="E294" s="4" t="b">
        <v>0</v>
      </c>
      <c r="F294" s="37">
        <v>1</v>
      </c>
      <c r="G294" s="37">
        <v>1</v>
      </c>
      <c r="H294" s="34">
        <v>1</v>
      </c>
      <c r="I294" s="36">
        <v>188.04</v>
      </c>
      <c r="O294"/>
      <c r="P294"/>
      <c r="Q294"/>
      <c r="R294"/>
      <c r="S294"/>
      <c r="U294" s="4"/>
      <c r="V294" s="4"/>
      <c r="W294" s="4"/>
      <c r="X294" s="4"/>
      <c r="Y294" s="4"/>
      <c r="Z294" s="4"/>
    </row>
    <row r="295" spans="1:26" x14ac:dyDescent="0.25">
      <c r="A295" s="39" t="s">
        <v>343</v>
      </c>
      <c r="B295" s="5">
        <v>2021</v>
      </c>
      <c r="C295" s="5">
        <v>2</v>
      </c>
      <c r="D295" s="39" t="s">
        <v>18</v>
      </c>
      <c r="E295" s="4" t="b">
        <v>0</v>
      </c>
      <c r="F295" s="37">
        <v>50</v>
      </c>
      <c r="G295" s="37">
        <v>70</v>
      </c>
      <c r="H295" s="34">
        <v>1.4</v>
      </c>
      <c r="I295" s="36">
        <v>1520.08</v>
      </c>
      <c r="O295"/>
      <c r="P295"/>
      <c r="Q295"/>
      <c r="R295"/>
      <c r="S295"/>
      <c r="U295" s="4"/>
      <c r="V295" s="4"/>
      <c r="W295" s="4"/>
      <c r="X295" s="4"/>
      <c r="Y295" s="4"/>
      <c r="Z295" s="4"/>
    </row>
    <row r="296" spans="1:26" x14ac:dyDescent="0.25">
      <c r="A296" s="39" t="s">
        <v>342</v>
      </c>
      <c r="B296" s="5">
        <v>2021</v>
      </c>
      <c r="C296" s="5">
        <v>2</v>
      </c>
      <c r="D296" s="39" t="s">
        <v>18</v>
      </c>
      <c r="E296" s="4" t="b">
        <v>0</v>
      </c>
      <c r="F296" s="37">
        <v>195</v>
      </c>
      <c r="G296" s="37">
        <v>146</v>
      </c>
      <c r="H296" s="34">
        <v>0.749</v>
      </c>
      <c r="I296" s="36">
        <v>0</v>
      </c>
      <c r="O296"/>
      <c r="P296"/>
      <c r="Q296"/>
      <c r="R296"/>
      <c r="S296"/>
      <c r="U296" s="4"/>
      <c r="V296" s="4"/>
      <c r="W296" s="4"/>
      <c r="X296" s="4"/>
      <c r="Y296" s="4"/>
      <c r="Z296" s="4"/>
    </row>
    <row r="297" spans="1:26" x14ac:dyDescent="0.25">
      <c r="A297" s="39" t="s">
        <v>336</v>
      </c>
      <c r="B297" s="5">
        <v>2021</v>
      </c>
      <c r="C297" s="5">
        <v>2</v>
      </c>
      <c r="D297" s="39" t="s">
        <v>18</v>
      </c>
      <c r="E297" s="4" t="b">
        <v>0</v>
      </c>
      <c r="F297" s="37">
        <v>1</v>
      </c>
      <c r="G297" s="37">
        <v>1</v>
      </c>
      <c r="H297" s="34">
        <v>1</v>
      </c>
      <c r="I297" s="36">
        <v>752.16</v>
      </c>
      <c r="O297"/>
      <c r="P297"/>
      <c r="Q297"/>
      <c r="R297"/>
      <c r="S297"/>
      <c r="U297" s="4"/>
      <c r="V297" s="4"/>
      <c r="W297" s="4"/>
      <c r="X297" s="4"/>
      <c r="Y297" s="4"/>
      <c r="Z297" s="4"/>
    </row>
    <row r="298" spans="1:26" x14ac:dyDescent="0.25">
      <c r="A298" s="39" t="s">
        <v>205</v>
      </c>
      <c r="B298" s="5">
        <v>2021</v>
      </c>
      <c r="C298" s="5">
        <v>2</v>
      </c>
      <c r="D298" s="39" t="s">
        <v>18</v>
      </c>
      <c r="E298" s="4" t="b">
        <v>0</v>
      </c>
      <c r="F298" s="37">
        <v>1</v>
      </c>
      <c r="G298" s="37">
        <v>1</v>
      </c>
      <c r="H298" s="34">
        <v>1</v>
      </c>
      <c r="I298" s="36">
        <v>188.04</v>
      </c>
      <c r="O298"/>
      <c r="P298"/>
      <c r="Q298"/>
      <c r="R298"/>
      <c r="S298"/>
      <c r="U298" s="4"/>
      <c r="V298" s="4"/>
      <c r="W298" s="4"/>
      <c r="X298" s="4"/>
      <c r="Y298" s="4"/>
      <c r="Z298" s="4"/>
    </row>
    <row r="299" spans="1:26" x14ac:dyDescent="0.25">
      <c r="A299" s="39" t="s">
        <v>348</v>
      </c>
      <c r="B299" s="5">
        <v>2021</v>
      </c>
      <c r="C299" s="5">
        <v>2</v>
      </c>
      <c r="D299" s="39" t="s">
        <v>18</v>
      </c>
      <c r="E299" s="4" t="b">
        <v>0</v>
      </c>
      <c r="F299" s="37">
        <v>3571329.59</v>
      </c>
      <c r="G299" s="37">
        <v>4342016.0599999996</v>
      </c>
      <c r="H299" s="34">
        <v>1.216</v>
      </c>
      <c r="I299" s="36">
        <v>1042.95</v>
      </c>
      <c r="O299"/>
      <c r="P299"/>
      <c r="Q299"/>
      <c r="R299"/>
      <c r="S299"/>
      <c r="U299" s="4"/>
      <c r="V299" s="4"/>
      <c r="W299" s="4"/>
      <c r="X299" s="4"/>
      <c r="Y299" s="4"/>
      <c r="Z299" s="4"/>
    </row>
    <row r="300" spans="1:26" x14ac:dyDescent="0.25">
      <c r="A300" s="39" t="s">
        <v>347</v>
      </c>
      <c r="B300" s="5">
        <v>2021</v>
      </c>
      <c r="C300" s="5">
        <v>2</v>
      </c>
      <c r="D300" s="39" t="s">
        <v>18</v>
      </c>
      <c r="E300" s="4" t="b">
        <v>0</v>
      </c>
      <c r="F300" s="37">
        <v>14857991.539999999</v>
      </c>
      <c r="G300" s="37">
        <v>13933884.869999999</v>
      </c>
      <c r="H300" s="34">
        <v>0.93799999999999994</v>
      </c>
      <c r="I300" s="36">
        <v>264.57</v>
      </c>
      <c r="O300"/>
      <c r="P300"/>
      <c r="Q300"/>
      <c r="R300"/>
      <c r="S300"/>
      <c r="U300" s="4"/>
      <c r="V300" s="4"/>
      <c r="W300" s="4"/>
      <c r="X300" s="4"/>
      <c r="Y300" s="4"/>
      <c r="Z300" s="4"/>
    </row>
    <row r="301" spans="1:26" x14ac:dyDescent="0.25">
      <c r="A301" s="39" t="s">
        <v>346</v>
      </c>
      <c r="B301" s="5">
        <v>2021</v>
      </c>
      <c r="C301" s="5">
        <v>2</v>
      </c>
      <c r="D301" s="39" t="s">
        <v>18</v>
      </c>
      <c r="E301" s="4" t="b">
        <v>0</v>
      </c>
      <c r="F301" s="37">
        <v>2257954.31</v>
      </c>
      <c r="G301" s="37">
        <v>1678180.12</v>
      </c>
      <c r="H301" s="34">
        <v>0.74299999999999999</v>
      </c>
      <c r="I301" s="36">
        <v>0</v>
      </c>
      <c r="O301"/>
      <c r="P301"/>
      <c r="Q301"/>
      <c r="R301"/>
      <c r="S301"/>
      <c r="U301" s="4"/>
      <c r="V301" s="4"/>
      <c r="W301" s="4"/>
      <c r="X301" s="4"/>
      <c r="Y301" s="4"/>
      <c r="Z301" s="4"/>
    </row>
    <row r="302" spans="1:26" x14ac:dyDescent="0.25">
      <c r="A302" s="39" t="s">
        <v>202</v>
      </c>
      <c r="B302" s="5">
        <v>2021</v>
      </c>
      <c r="C302" s="5">
        <v>2</v>
      </c>
      <c r="D302" s="39" t="s">
        <v>18</v>
      </c>
      <c r="E302" s="4" t="b">
        <v>0</v>
      </c>
      <c r="F302" s="37">
        <v>68</v>
      </c>
      <c r="G302" s="37">
        <v>72</v>
      </c>
      <c r="H302" s="34">
        <v>1.0589999999999999</v>
      </c>
      <c r="I302" s="36">
        <v>376.08</v>
      </c>
      <c r="O302"/>
      <c r="P302"/>
      <c r="Q302"/>
      <c r="R302"/>
      <c r="S302"/>
      <c r="U302" s="4"/>
      <c r="V302" s="4"/>
      <c r="W302" s="4"/>
      <c r="X302" s="4"/>
      <c r="Y302" s="4"/>
      <c r="Z302" s="4"/>
    </row>
    <row r="303" spans="1:26" x14ac:dyDescent="0.25">
      <c r="A303" s="39" t="s">
        <v>206</v>
      </c>
      <c r="B303" s="5">
        <v>2021</v>
      </c>
      <c r="C303" s="5">
        <v>2</v>
      </c>
      <c r="D303" s="39" t="s">
        <v>19</v>
      </c>
      <c r="E303" s="4" t="b">
        <v>0</v>
      </c>
      <c r="F303" s="37">
        <v>1</v>
      </c>
      <c r="G303" s="37">
        <v>1</v>
      </c>
      <c r="H303" s="34">
        <v>1</v>
      </c>
      <c r="I303" s="36">
        <v>376.08</v>
      </c>
      <c r="O303"/>
      <c r="P303"/>
      <c r="Q303"/>
      <c r="R303"/>
      <c r="S303"/>
      <c r="U303" s="4"/>
      <c r="V303" s="4"/>
      <c r="W303" s="4"/>
      <c r="X303" s="4"/>
      <c r="Y303" s="4"/>
      <c r="Z303" s="4"/>
    </row>
    <row r="304" spans="1:26" x14ac:dyDescent="0.25">
      <c r="A304" s="39" t="s">
        <v>389</v>
      </c>
      <c r="B304" s="5">
        <v>2021</v>
      </c>
      <c r="C304" s="5">
        <v>2</v>
      </c>
      <c r="D304" s="39" t="s">
        <v>19</v>
      </c>
      <c r="E304" s="4" t="b">
        <v>0</v>
      </c>
      <c r="F304" s="37">
        <v>1</v>
      </c>
      <c r="G304" s="37">
        <v>1</v>
      </c>
      <c r="H304" s="34">
        <v>1</v>
      </c>
      <c r="I304" s="36">
        <v>188.04</v>
      </c>
      <c r="O304"/>
      <c r="P304"/>
      <c r="Q304"/>
      <c r="R304"/>
      <c r="S304"/>
      <c r="U304" s="4"/>
      <c r="V304" s="4"/>
      <c r="W304" s="4"/>
      <c r="X304" s="4"/>
      <c r="Y304" s="4"/>
      <c r="Z304" s="4"/>
    </row>
    <row r="305" spans="1:26" x14ac:dyDescent="0.25">
      <c r="A305" s="39" t="s">
        <v>343</v>
      </c>
      <c r="B305" s="5">
        <v>2021</v>
      </c>
      <c r="C305" s="5">
        <v>2</v>
      </c>
      <c r="D305" s="39" t="s">
        <v>19</v>
      </c>
      <c r="E305" s="4" t="b">
        <v>0</v>
      </c>
      <c r="F305" s="37">
        <v>80</v>
      </c>
      <c r="G305" s="37">
        <v>65</v>
      </c>
      <c r="H305" s="34">
        <v>0.81299999999999994</v>
      </c>
      <c r="I305" s="36">
        <v>191.1</v>
      </c>
      <c r="O305"/>
      <c r="P305"/>
      <c r="Q305"/>
      <c r="R305"/>
      <c r="S305"/>
      <c r="U305" s="4"/>
      <c r="V305" s="4"/>
      <c r="W305" s="4"/>
      <c r="X305" s="4"/>
      <c r="Y305" s="4"/>
      <c r="Z305" s="4"/>
    </row>
    <row r="306" spans="1:26" x14ac:dyDescent="0.25">
      <c r="A306" s="39" t="s">
        <v>342</v>
      </c>
      <c r="B306" s="5">
        <v>2021</v>
      </c>
      <c r="C306" s="5">
        <v>2</v>
      </c>
      <c r="D306" s="39" t="s">
        <v>19</v>
      </c>
      <c r="E306" s="4" t="b">
        <v>0</v>
      </c>
      <c r="F306" s="37">
        <v>90</v>
      </c>
      <c r="G306" s="37">
        <v>155</v>
      </c>
      <c r="H306" s="34">
        <v>1.722</v>
      </c>
      <c r="I306" s="36">
        <v>1638.9</v>
      </c>
      <c r="O306"/>
      <c r="P306"/>
      <c r="Q306"/>
      <c r="R306"/>
      <c r="S306"/>
      <c r="U306" s="4"/>
      <c r="V306" s="4"/>
      <c r="W306" s="4"/>
      <c r="X306" s="4"/>
      <c r="Y306" s="4"/>
      <c r="Z306" s="4"/>
    </row>
    <row r="307" spans="1:26" x14ac:dyDescent="0.25">
      <c r="A307" s="39" t="s">
        <v>336</v>
      </c>
      <c r="B307" s="5">
        <v>2021</v>
      </c>
      <c r="C307" s="5">
        <v>2</v>
      </c>
      <c r="D307" s="39" t="s">
        <v>19</v>
      </c>
      <c r="E307" s="4" t="b">
        <v>0</v>
      </c>
      <c r="F307" s="37">
        <v>1</v>
      </c>
      <c r="G307" s="37">
        <v>1</v>
      </c>
      <c r="H307" s="34">
        <v>1</v>
      </c>
      <c r="I307" s="36">
        <v>752.16</v>
      </c>
      <c r="O307"/>
      <c r="P307"/>
      <c r="Q307"/>
      <c r="R307"/>
      <c r="S307"/>
      <c r="U307" s="4"/>
      <c r="V307" s="4"/>
      <c r="W307" s="4"/>
      <c r="X307" s="4"/>
      <c r="Y307" s="4"/>
      <c r="Z307" s="4"/>
    </row>
    <row r="308" spans="1:26" x14ac:dyDescent="0.25">
      <c r="A308" s="39" t="s">
        <v>205</v>
      </c>
      <c r="B308" s="5">
        <v>2021</v>
      </c>
      <c r="C308" s="5">
        <v>2</v>
      </c>
      <c r="D308" s="39" t="s">
        <v>19</v>
      </c>
      <c r="E308" s="4" t="b">
        <v>0</v>
      </c>
      <c r="F308" s="37">
        <v>1</v>
      </c>
      <c r="G308" s="37">
        <v>1</v>
      </c>
      <c r="H308" s="34">
        <v>1</v>
      </c>
      <c r="I308" s="36">
        <v>188.04</v>
      </c>
      <c r="O308"/>
      <c r="P308"/>
      <c r="Q308"/>
      <c r="R308"/>
      <c r="S308"/>
      <c r="U308" s="4"/>
      <c r="V308" s="4"/>
      <c r="W308" s="4"/>
      <c r="X308" s="4"/>
      <c r="Y308" s="4"/>
      <c r="Z308" s="4"/>
    </row>
    <row r="309" spans="1:26" x14ac:dyDescent="0.25">
      <c r="A309" s="39" t="s">
        <v>348</v>
      </c>
      <c r="B309" s="5">
        <v>2021</v>
      </c>
      <c r="C309" s="5">
        <v>2</v>
      </c>
      <c r="D309" s="39" t="s">
        <v>19</v>
      </c>
      <c r="E309" s="4" t="b">
        <v>0</v>
      </c>
      <c r="F309" s="37">
        <v>3571329.59</v>
      </c>
      <c r="G309" s="37">
        <v>4342016.0599999996</v>
      </c>
      <c r="H309" s="34">
        <v>1.216</v>
      </c>
      <c r="I309" s="36">
        <v>1042.95</v>
      </c>
      <c r="O309"/>
      <c r="P309"/>
      <c r="Q309"/>
      <c r="R309"/>
      <c r="S309"/>
      <c r="U309" s="4"/>
      <c r="V309" s="4"/>
      <c r="W309" s="4"/>
      <c r="X309" s="4"/>
      <c r="Y309" s="4"/>
      <c r="Z309" s="4"/>
    </row>
    <row r="310" spans="1:26" x14ac:dyDescent="0.25">
      <c r="A310" s="39" t="s">
        <v>347</v>
      </c>
      <c r="B310" s="5">
        <v>2021</v>
      </c>
      <c r="C310" s="5">
        <v>2</v>
      </c>
      <c r="D310" s="39" t="s">
        <v>19</v>
      </c>
      <c r="E310" s="4" t="b">
        <v>0</v>
      </c>
      <c r="F310" s="37">
        <v>14857991.539999999</v>
      </c>
      <c r="G310" s="37">
        <v>13933884.869999999</v>
      </c>
      <c r="H310" s="34">
        <v>0.93799999999999994</v>
      </c>
      <c r="I310" s="36">
        <v>264.57</v>
      </c>
      <c r="O310"/>
      <c r="P310"/>
      <c r="Q310"/>
      <c r="R310"/>
      <c r="S310"/>
      <c r="U310" s="4"/>
      <c r="V310" s="4"/>
      <c r="W310" s="4"/>
      <c r="X310" s="4"/>
      <c r="Y310" s="4"/>
      <c r="Z310" s="4"/>
    </row>
    <row r="311" spans="1:26" x14ac:dyDescent="0.25">
      <c r="A311" s="39" t="s">
        <v>346</v>
      </c>
      <c r="B311" s="5">
        <v>2021</v>
      </c>
      <c r="C311" s="5">
        <v>2</v>
      </c>
      <c r="D311" s="39" t="s">
        <v>19</v>
      </c>
      <c r="E311" s="4" t="b">
        <v>0</v>
      </c>
      <c r="F311" s="37">
        <v>2257954.31</v>
      </c>
      <c r="G311" s="37">
        <v>1678180.12</v>
      </c>
      <c r="H311" s="34">
        <v>0.74299999999999999</v>
      </c>
      <c r="I311" s="36">
        <v>0</v>
      </c>
      <c r="O311"/>
      <c r="P311"/>
      <c r="Q311"/>
      <c r="R311"/>
      <c r="S311"/>
      <c r="U311" s="4"/>
      <c r="V311" s="4"/>
      <c r="W311" s="4"/>
      <c r="X311" s="4"/>
      <c r="Y311" s="4"/>
      <c r="Z311" s="4"/>
    </row>
    <row r="312" spans="1:26" x14ac:dyDescent="0.25">
      <c r="A312" s="39" t="s">
        <v>202</v>
      </c>
      <c r="B312" s="5">
        <v>2021</v>
      </c>
      <c r="C312" s="5">
        <v>2</v>
      </c>
      <c r="D312" s="39" t="s">
        <v>19</v>
      </c>
      <c r="E312" s="4" t="b">
        <v>0</v>
      </c>
      <c r="F312" s="37">
        <v>68</v>
      </c>
      <c r="G312" s="37">
        <v>72</v>
      </c>
      <c r="H312" s="34">
        <v>1.0589999999999999</v>
      </c>
      <c r="I312" s="36">
        <v>376.08</v>
      </c>
      <c r="O312"/>
      <c r="P312"/>
      <c r="Q312"/>
      <c r="R312"/>
      <c r="S312"/>
      <c r="U312" s="4"/>
      <c r="V312" s="4"/>
      <c r="W312" s="4"/>
      <c r="X312" s="4"/>
      <c r="Y312" s="4"/>
      <c r="Z312" s="4"/>
    </row>
    <row r="313" spans="1:26" x14ac:dyDescent="0.25">
      <c r="A313" s="39" t="s">
        <v>206</v>
      </c>
      <c r="B313" s="5">
        <v>2021</v>
      </c>
      <c r="C313" s="5">
        <v>2</v>
      </c>
      <c r="D313" s="39" t="s">
        <v>20</v>
      </c>
      <c r="E313" s="4" t="b">
        <v>0</v>
      </c>
      <c r="F313" s="37">
        <v>1</v>
      </c>
      <c r="G313" s="37">
        <v>1</v>
      </c>
      <c r="H313" s="34">
        <v>1</v>
      </c>
      <c r="I313" s="36">
        <v>376.08</v>
      </c>
      <c r="O313"/>
      <c r="P313"/>
      <c r="Q313"/>
      <c r="R313"/>
      <c r="S313"/>
      <c r="U313" s="4"/>
      <c r="V313" s="4"/>
      <c r="W313" s="4"/>
      <c r="X313" s="4"/>
      <c r="Y313" s="4"/>
      <c r="Z313" s="4"/>
    </row>
    <row r="314" spans="1:26" x14ac:dyDescent="0.25">
      <c r="A314" s="39" t="s">
        <v>389</v>
      </c>
      <c r="B314" s="5">
        <v>2021</v>
      </c>
      <c r="C314" s="5">
        <v>2</v>
      </c>
      <c r="D314" s="39" t="s">
        <v>20</v>
      </c>
      <c r="E314" s="4" t="b">
        <v>0</v>
      </c>
      <c r="F314" s="37">
        <v>1</v>
      </c>
      <c r="G314" s="37">
        <v>1</v>
      </c>
      <c r="H314" s="34">
        <v>1</v>
      </c>
      <c r="I314" s="36">
        <v>188.04</v>
      </c>
      <c r="O314"/>
      <c r="P314"/>
      <c r="Q314"/>
      <c r="R314"/>
      <c r="S314"/>
      <c r="U314" s="4"/>
      <c r="V314" s="4"/>
      <c r="W314" s="4"/>
      <c r="X314" s="4"/>
      <c r="Y314" s="4"/>
      <c r="Z314" s="4"/>
    </row>
    <row r="315" spans="1:26" x14ac:dyDescent="0.25">
      <c r="A315" s="39" t="s">
        <v>343</v>
      </c>
      <c r="B315" s="5">
        <v>2021</v>
      </c>
      <c r="C315" s="5">
        <v>2</v>
      </c>
      <c r="D315" s="39" t="s">
        <v>20</v>
      </c>
      <c r="E315" s="4" t="b">
        <v>0</v>
      </c>
      <c r="F315" s="37">
        <v>120</v>
      </c>
      <c r="G315" s="37">
        <v>134</v>
      </c>
      <c r="H315" s="34">
        <v>1.117</v>
      </c>
      <c r="I315" s="36">
        <v>991.6</v>
      </c>
      <c r="O315"/>
      <c r="P315"/>
      <c r="Q315"/>
      <c r="R315"/>
      <c r="S315"/>
      <c r="U315" s="4"/>
      <c r="V315" s="4"/>
      <c r="W315" s="4"/>
      <c r="X315" s="4"/>
      <c r="Y315" s="4"/>
      <c r="Z315" s="4"/>
    </row>
    <row r="316" spans="1:26" x14ac:dyDescent="0.25">
      <c r="A316" s="39" t="s">
        <v>342</v>
      </c>
      <c r="B316" s="5">
        <v>2021</v>
      </c>
      <c r="C316" s="5">
        <v>2</v>
      </c>
      <c r="D316" s="39" t="s">
        <v>20</v>
      </c>
      <c r="E316" s="4" t="b">
        <v>0</v>
      </c>
      <c r="F316" s="37">
        <v>45</v>
      </c>
      <c r="G316" s="37">
        <v>38</v>
      </c>
      <c r="H316" s="34">
        <v>0.84399999999999997</v>
      </c>
      <c r="I316" s="36">
        <v>198.38</v>
      </c>
      <c r="O316"/>
      <c r="P316"/>
      <c r="Q316"/>
      <c r="R316"/>
      <c r="S316"/>
      <c r="U316" s="4"/>
      <c r="V316" s="4"/>
      <c r="W316" s="4"/>
      <c r="X316" s="4"/>
      <c r="Y316" s="4"/>
      <c r="Z316" s="4"/>
    </row>
    <row r="317" spans="1:26" x14ac:dyDescent="0.25">
      <c r="A317" s="39" t="s">
        <v>336</v>
      </c>
      <c r="B317" s="5">
        <v>2021</v>
      </c>
      <c r="C317" s="5">
        <v>2</v>
      </c>
      <c r="D317" s="39" t="s">
        <v>20</v>
      </c>
      <c r="E317" s="4" t="b">
        <v>0</v>
      </c>
      <c r="F317" s="37">
        <v>1</v>
      </c>
      <c r="G317" s="37">
        <v>1</v>
      </c>
      <c r="H317" s="34">
        <v>1</v>
      </c>
      <c r="I317" s="36">
        <v>752.16</v>
      </c>
      <c r="O317"/>
      <c r="P317"/>
      <c r="Q317"/>
      <c r="R317"/>
      <c r="S317"/>
      <c r="U317" s="4"/>
      <c r="V317" s="4"/>
      <c r="W317" s="4"/>
      <c r="X317" s="4"/>
      <c r="Y317" s="4"/>
      <c r="Z317" s="4"/>
    </row>
    <row r="318" spans="1:26" x14ac:dyDescent="0.25">
      <c r="A318" s="39" t="s">
        <v>205</v>
      </c>
      <c r="B318" s="5">
        <v>2021</v>
      </c>
      <c r="C318" s="5">
        <v>2</v>
      </c>
      <c r="D318" s="39" t="s">
        <v>20</v>
      </c>
      <c r="E318" s="4" t="b">
        <v>0</v>
      </c>
      <c r="F318" s="37">
        <v>1</v>
      </c>
      <c r="G318" s="37">
        <v>1</v>
      </c>
      <c r="H318" s="34">
        <v>1</v>
      </c>
      <c r="I318" s="36">
        <v>188.04</v>
      </c>
      <c r="O318"/>
      <c r="P318"/>
      <c r="Q318"/>
      <c r="R318"/>
      <c r="S318"/>
      <c r="U318" s="4"/>
      <c r="V318" s="4"/>
      <c r="W318" s="4"/>
      <c r="X318" s="4"/>
      <c r="Y318" s="4"/>
      <c r="Z318" s="4"/>
    </row>
    <row r="319" spans="1:26" x14ac:dyDescent="0.25">
      <c r="A319" s="39" t="s">
        <v>348</v>
      </c>
      <c r="B319" s="5">
        <v>2021</v>
      </c>
      <c r="C319" s="5">
        <v>2</v>
      </c>
      <c r="D319" s="39" t="s">
        <v>20</v>
      </c>
      <c r="E319" s="4" t="b">
        <v>0</v>
      </c>
      <c r="F319" s="37">
        <v>3571329.59</v>
      </c>
      <c r="G319" s="37">
        <v>4342016.0599999996</v>
      </c>
      <c r="H319" s="34">
        <v>1.216</v>
      </c>
      <c r="I319" s="36">
        <v>1042.95</v>
      </c>
      <c r="O319"/>
      <c r="P319"/>
      <c r="Q319"/>
      <c r="R319"/>
      <c r="S319"/>
      <c r="U319" s="4"/>
      <c r="V319" s="4"/>
      <c r="W319" s="4"/>
      <c r="X319" s="4"/>
      <c r="Y319" s="4"/>
      <c r="Z319" s="4"/>
    </row>
    <row r="320" spans="1:26" x14ac:dyDescent="0.25">
      <c r="A320" s="39" t="s">
        <v>347</v>
      </c>
      <c r="B320" s="5">
        <v>2021</v>
      </c>
      <c r="C320" s="5">
        <v>2</v>
      </c>
      <c r="D320" s="39" t="s">
        <v>20</v>
      </c>
      <c r="E320" s="4" t="b">
        <v>0</v>
      </c>
      <c r="F320" s="37">
        <v>14857991.539999999</v>
      </c>
      <c r="G320" s="37">
        <v>13933884.869999999</v>
      </c>
      <c r="H320" s="34">
        <v>0.93799999999999994</v>
      </c>
      <c r="I320" s="36">
        <v>264.57</v>
      </c>
      <c r="O320"/>
      <c r="P320"/>
      <c r="Q320"/>
      <c r="R320"/>
      <c r="S320"/>
      <c r="U320" s="4"/>
      <c r="V320" s="4"/>
      <c r="W320" s="4"/>
      <c r="X320" s="4"/>
      <c r="Y320" s="4"/>
      <c r="Z320" s="4"/>
    </row>
    <row r="321" spans="1:26" x14ac:dyDescent="0.25">
      <c r="A321" s="39" t="s">
        <v>346</v>
      </c>
      <c r="B321" s="5">
        <v>2021</v>
      </c>
      <c r="C321" s="5">
        <v>2</v>
      </c>
      <c r="D321" s="39" t="s">
        <v>20</v>
      </c>
      <c r="E321" s="4" t="b">
        <v>0</v>
      </c>
      <c r="F321" s="37">
        <v>2257954.31</v>
      </c>
      <c r="G321" s="37">
        <v>1678180.12</v>
      </c>
      <c r="H321" s="34">
        <v>0.74299999999999999</v>
      </c>
      <c r="I321" s="36">
        <v>0</v>
      </c>
      <c r="O321"/>
      <c r="P321"/>
      <c r="Q321"/>
      <c r="R321"/>
      <c r="S321"/>
      <c r="U321" s="4"/>
      <c r="V321" s="4"/>
      <c r="W321" s="4"/>
      <c r="X321" s="4"/>
      <c r="Y321" s="4"/>
      <c r="Z321" s="4"/>
    </row>
    <row r="322" spans="1:26" x14ac:dyDescent="0.25">
      <c r="A322" s="39" t="s">
        <v>202</v>
      </c>
      <c r="B322" s="5">
        <v>2021</v>
      </c>
      <c r="C322" s="5">
        <v>2</v>
      </c>
      <c r="D322" s="39" t="s">
        <v>20</v>
      </c>
      <c r="E322" s="4" t="b">
        <v>0</v>
      </c>
      <c r="F322" s="37">
        <v>68</v>
      </c>
      <c r="G322" s="37">
        <v>81</v>
      </c>
      <c r="H322" s="34">
        <v>1.1910000000000001</v>
      </c>
      <c r="I322" s="36">
        <v>376.08</v>
      </c>
      <c r="O322"/>
      <c r="P322"/>
      <c r="Q322"/>
      <c r="R322"/>
      <c r="S322"/>
      <c r="U322" s="4"/>
      <c r="V322" s="4"/>
      <c r="W322" s="4"/>
      <c r="X322" s="4"/>
      <c r="Y322" s="4"/>
      <c r="Z322" s="4"/>
    </row>
    <row r="323" spans="1:26" x14ac:dyDescent="0.25">
      <c r="A323" s="39" t="s">
        <v>206</v>
      </c>
      <c r="B323" s="5">
        <v>2021</v>
      </c>
      <c r="C323" s="5">
        <v>2</v>
      </c>
      <c r="D323" s="39" t="s">
        <v>21</v>
      </c>
      <c r="E323" s="4" t="b">
        <v>0</v>
      </c>
      <c r="F323" s="37">
        <v>1</v>
      </c>
      <c r="G323" s="37">
        <v>1</v>
      </c>
      <c r="H323" s="34">
        <v>1</v>
      </c>
      <c r="I323" s="36">
        <v>376.08</v>
      </c>
      <c r="O323"/>
      <c r="P323"/>
      <c r="Q323"/>
      <c r="R323"/>
      <c r="S323"/>
      <c r="U323" s="4"/>
      <c r="V323" s="4"/>
      <c r="W323" s="4"/>
      <c r="X323" s="4"/>
      <c r="Y323" s="4"/>
      <c r="Z323" s="4"/>
    </row>
    <row r="324" spans="1:26" x14ac:dyDescent="0.25">
      <c r="A324" s="39" t="s">
        <v>389</v>
      </c>
      <c r="B324" s="5">
        <v>2021</v>
      </c>
      <c r="C324" s="5">
        <v>2</v>
      </c>
      <c r="D324" s="39" t="s">
        <v>21</v>
      </c>
      <c r="E324" s="4" t="b">
        <v>0</v>
      </c>
      <c r="F324" s="37">
        <v>1</v>
      </c>
      <c r="G324" s="37">
        <v>1</v>
      </c>
      <c r="H324" s="34">
        <v>1</v>
      </c>
      <c r="I324" s="36">
        <v>188.04</v>
      </c>
      <c r="O324"/>
      <c r="P324"/>
      <c r="Q324"/>
      <c r="R324"/>
      <c r="S324"/>
      <c r="U324" s="4"/>
      <c r="V324" s="4"/>
      <c r="W324" s="4"/>
      <c r="X324" s="4"/>
      <c r="Y324" s="4"/>
      <c r="Z324" s="4"/>
    </row>
    <row r="325" spans="1:26" x14ac:dyDescent="0.25">
      <c r="A325" s="39" t="s">
        <v>343</v>
      </c>
      <c r="B325" s="5">
        <v>2021</v>
      </c>
      <c r="C325" s="5">
        <v>2</v>
      </c>
      <c r="D325" s="39" t="s">
        <v>21</v>
      </c>
      <c r="E325" s="4" t="b">
        <v>0</v>
      </c>
      <c r="F325" s="37">
        <v>50</v>
      </c>
      <c r="G325" s="37">
        <v>65</v>
      </c>
      <c r="H325" s="34">
        <v>1.3</v>
      </c>
      <c r="I325" s="36">
        <v>1402.63</v>
      </c>
      <c r="O325"/>
      <c r="P325"/>
      <c r="Q325"/>
      <c r="R325"/>
      <c r="S325"/>
      <c r="U325" s="4"/>
      <c r="V325" s="4"/>
      <c r="W325" s="4"/>
      <c r="X325" s="4"/>
      <c r="Y325" s="4"/>
      <c r="Z325" s="4"/>
    </row>
    <row r="326" spans="1:26" x14ac:dyDescent="0.25">
      <c r="A326" s="39" t="s">
        <v>342</v>
      </c>
      <c r="B326" s="5">
        <v>2021</v>
      </c>
      <c r="C326" s="5">
        <v>2</v>
      </c>
      <c r="D326" s="39" t="s">
        <v>21</v>
      </c>
      <c r="E326" s="4" t="b">
        <v>0</v>
      </c>
      <c r="F326" s="37">
        <v>90</v>
      </c>
      <c r="G326" s="37">
        <v>73</v>
      </c>
      <c r="H326" s="34">
        <v>0.81100000000000005</v>
      </c>
      <c r="I326" s="36">
        <v>190.63</v>
      </c>
      <c r="O326"/>
      <c r="P326"/>
      <c r="Q326"/>
      <c r="R326"/>
      <c r="S326"/>
      <c r="U326" s="4"/>
      <c r="V326" s="4"/>
      <c r="W326" s="4"/>
      <c r="X326" s="4"/>
      <c r="Y326" s="4"/>
      <c r="Z326" s="4"/>
    </row>
    <row r="327" spans="1:26" x14ac:dyDescent="0.25">
      <c r="A327" s="39" t="s">
        <v>336</v>
      </c>
      <c r="B327" s="5">
        <v>2021</v>
      </c>
      <c r="C327" s="5">
        <v>2</v>
      </c>
      <c r="D327" s="39" t="s">
        <v>21</v>
      </c>
      <c r="E327" s="4" t="b">
        <v>0</v>
      </c>
      <c r="F327" s="37">
        <v>1</v>
      </c>
      <c r="G327" s="37">
        <v>1</v>
      </c>
      <c r="H327" s="34">
        <v>1</v>
      </c>
      <c r="I327" s="36">
        <v>752.16</v>
      </c>
      <c r="O327"/>
      <c r="P327"/>
      <c r="Q327"/>
      <c r="R327"/>
      <c r="S327"/>
      <c r="U327" s="4"/>
      <c r="V327" s="4"/>
      <c r="W327" s="4"/>
      <c r="X327" s="4"/>
      <c r="Y327" s="4"/>
      <c r="Z327" s="4"/>
    </row>
    <row r="328" spans="1:26" x14ac:dyDescent="0.25">
      <c r="A328" s="39" t="s">
        <v>205</v>
      </c>
      <c r="B328" s="5">
        <v>2021</v>
      </c>
      <c r="C328" s="5">
        <v>2</v>
      </c>
      <c r="D328" s="39" t="s">
        <v>21</v>
      </c>
      <c r="E328" s="4" t="b">
        <v>0</v>
      </c>
      <c r="F328" s="37">
        <v>1</v>
      </c>
      <c r="G328" s="37">
        <v>1</v>
      </c>
      <c r="H328" s="34">
        <v>1</v>
      </c>
      <c r="I328" s="36">
        <v>188.04</v>
      </c>
      <c r="O328"/>
      <c r="P328"/>
      <c r="Q328"/>
      <c r="R328"/>
      <c r="S328"/>
      <c r="U328" s="4"/>
      <c r="V328" s="4"/>
      <c r="W328" s="4"/>
      <c r="X328" s="4"/>
      <c r="Y328" s="4"/>
      <c r="Z328" s="4"/>
    </row>
    <row r="329" spans="1:26" x14ac:dyDescent="0.25">
      <c r="A329" s="39" t="s">
        <v>348</v>
      </c>
      <c r="B329" s="5">
        <v>2021</v>
      </c>
      <c r="C329" s="5">
        <v>2</v>
      </c>
      <c r="D329" s="39" t="s">
        <v>21</v>
      </c>
      <c r="E329" s="4" t="b">
        <v>0</v>
      </c>
      <c r="F329" s="37">
        <v>3571329.59</v>
      </c>
      <c r="G329" s="37">
        <v>4342016.0599999996</v>
      </c>
      <c r="H329" s="34">
        <v>1.216</v>
      </c>
      <c r="I329" s="36">
        <v>1042.95</v>
      </c>
      <c r="O329"/>
      <c r="P329"/>
      <c r="Q329"/>
      <c r="R329"/>
      <c r="S329"/>
      <c r="U329" s="4"/>
      <c r="V329" s="4"/>
      <c r="W329" s="4"/>
      <c r="X329" s="4"/>
      <c r="Y329" s="4"/>
      <c r="Z329" s="4"/>
    </row>
    <row r="330" spans="1:26" x14ac:dyDescent="0.25">
      <c r="A330" s="39" t="s">
        <v>347</v>
      </c>
      <c r="B330" s="5">
        <v>2021</v>
      </c>
      <c r="C330" s="5">
        <v>2</v>
      </c>
      <c r="D330" s="39" t="s">
        <v>21</v>
      </c>
      <c r="E330" s="4" t="b">
        <v>0</v>
      </c>
      <c r="F330" s="37">
        <v>14857991.539999999</v>
      </c>
      <c r="G330" s="37">
        <v>13933884.869999999</v>
      </c>
      <c r="H330" s="34">
        <v>0.93799999999999994</v>
      </c>
      <c r="I330" s="36">
        <v>264.57</v>
      </c>
      <c r="O330"/>
      <c r="P330"/>
      <c r="Q330"/>
      <c r="R330"/>
      <c r="S330"/>
      <c r="U330" s="4"/>
      <c r="V330" s="4"/>
      <c r="W330" s="4"/>
      <c r="X330" s="4"/>
      <c r="Y330" s="4"/>
      <c r="Z330" s="4"/>
    </row>
    <row r="331" spans="1:26" x14ac:dyDescent="0.25">
      <c r="A331" s="39" t="s">
        <v>346</v>
      </c>
      <c r="B331" s="5">
        <v>2021</v>
      </c>
      <c r="C331" s="5">
        <v>2</v>
      </c>
      <c r="D331" s="39" t="s">
        <v>21</v>
      </c>
      <c r="E331" s="4" t="b">
        <v>0</v>
      </c>
      <c r="F331" s="37">
        <v>2257954.31</v>
      </c>
      <c r="G331" s="37">
        <v>1678180.12</v>
      </c>
      <c r="H331" s="34">
        <v>0.74299999999999999</v>
      </c>
      <c r="I331" s="36">
        <v>0</v>
      </c>
      <c r="O331"/>
      <c r="P331"/>
      <c r="Q331"/>
      <c r="R331"/>
      <c r="S331"/>
      <c r="U331" s="4"/>
      <c r="V331" s="4"/>
      <c r="W331" s="4"/>
      <c r="X331" s="4"/>
      <c r="Y331" s="4"/>
      <c r="Z331" s="4"/>
    </row>
    <row r="332" spans="1:26" x14ac:dyDescent="0.25">
      <c r="A332" s="39" t="s">
        <v>202</v>
      </c>
      <c r="B332" s="5">
        <v>2021</v>
      </c>
      <c r="C332" s="5">
        <v>2</v>
      </c>
      <c r="D332" s="39" t="s">
        <v>21</v>
      </c>
      <c r="E332" s="4" t="b">
        <v>0</v>
      </c>
      <c r="F332" s="37">
        <v>68</v>
      </c>
      <c r="G332" s="37">
        <v>74</v>
      </c>
      <c r="H332" s="34">
        <v>1.0880000000000001</v>
      </c>
      <c r="I332" s="36">
        <v>376.08</v>
      </c>
      <c r="O332"/>
      <c r="P332"/>
      <c r="Q332"/>
      <c r="R332"/>
      <c r="S332"/>
      <c r="U332" s="4"/>
      <c r="V332" s="4"/>
      <c r="W332" s="4"/>
      <c r="X332" s="4"/>
      <c r="Y332" s="4"/>
      <c r="Z332" s="4"/>
    </row>
    <row r="333" spans="1:26" x14ac:dyDescent="0.25">
      <c r="A333" s="39" t="s">
        <v>206</v>
      </c>
      <c r="B333" s="5">
        <v>2021</v>
      </c>
      <c r="C333" s="5">
        <v>2</v>
      </c>
      <c r="D333" s="39" t="s">
        <v>32</v>
      </c>
      <c r="E333" s="4" t="b">
        <v>0</v>
      </c>
      <c r="F333" s="37">
        <v>1</v>
      </c>
      <c r="G333" s="37">
        <v>1</v>
      </c>
      <c r="H333" s="34">
        <v>1</v>
      </c>
      <c r="I333" s="36">
        <v>376.08</v>
      </c>
      <c r="O333"/>
      <c r="P333"/>
      <c r="Q333"/>
      <c r="R333"/>
      <c r="S333"/>
      <c r="U333" s="4"/>
      <c r="V333" s="4"/>
      <c r="W333" s="4"/>
      <c r="X333" s="4"/>
      <c r="Y333" s="4"/>
      <c r="Z333" s="4"/>
    </row>
    <row r="334" spans="1:26" x14ac:dyDescent="0.25">
      <c r="A334" s="39" t="s">
        <v>389</v>
      </c>
      <c r="B334" s="5">
        <v>2021</v>
      </c>
      <c r="C334" s="5">
        <v>2</v>
      </c>
      <c r="D334" s="39" t="s">
        <v>32</v>
      </c>
      <c r="E334" s="4" t="b">
        <v>0</v>
      </c>
      <c r="F334" s="37">
        <v>1</v>
      </c>
      <c r="G334" s="37">
        <v>1</v>
      </c>
      <c r="H334" s="34">
        <v>1</v>
      </c>
      <c r="I334" s="36">
        <v>188.04</v>
      </c>
      <c r="O334"/>
      <c r="P334"/>
      <c r="Q334"/>
      <c r="R334"/>
      <c r="S334"/>
      <c r="U334" s="4"/>
      <c r="V334" s="4"/>
      <c r="W334" s="4"/>
      <c r="X334" s="4"/>
      <c r="Y334" s="4"/>
      <c r="Z334" s="4"/>
    </row>
    <row r="335" spans="1:26" x14ac:dyDescent="0.25">
      <c r="A335" s="39" t="s">
        <v>344</v>
      </c>
      <c r="B335" s="5">
        <v>2021</v>
      </c>
      <c r="C335" s="5">
        <v>2</v>
      </c>
      <c r="D335" s="39" t="s">
        <v>32</v>
      </c>
      <c r="E335" s="4" t="b">
        <v>0</v>
      </c>
      <c r="F335" s="37">
        <v>200</v>
      </c>
      <c r="G335" s="37">
        <v>150</v>
      </c>
      <c r="H335" s="34">
        <v>0.75</v>
      </c>
      <c r="I335" s="36">
        <v>0</v>
      </c>
      <c r="O335"/>
      <c r="P335"/>
      <c r="Q335"/>
      <c r="R335"/>
      <c r="S335"/>
      <c r="U335" s="4"/>
      <c r="V335" s="4"/>
      <c r="W335" s="4"/>
      <c r="X335" s="4"/>
      <c r="Y335" s="4"/>
      <c r="Z335" s="4"/>
    </row>
    <row r="336" spans="1:26" x14ac:dyDescent="0.25">
      <c r="A336" s="39" t="s">
        <v>336</v>
      </c>
      <c r="B336" s="5">
        <v>2021</v>
      </c>
      <c r="C336" s="5">
        <v>2</v>
      </c>
      <c r="D336" s="39" t="s">
        <v>32</v>
      </c>
      <c r="E336" s="4" t="b">
        <v>0</v>
      </c>
      <c r="F336" s="37">
        <v>1</v>
      </c>
      <c r="G336" s="37">
        <v>1</v>
      </c>
      <c r="H336" s="34">
        <v>1</v>
      </c>
      <c r="I336" s="36">
        <v>752.16</v>
      </c>
      <c r="O336"/>
      <c r="P336"/>
      <c r="Q336"/>
      <c r="R336"/>
      <c r="S336"/>
      <c r="U336" s="4"/>
      <c r="V336" s="4"/>
      <c r="W336" s="4"/>
      <c r="X336" s="4"/>
      <c r="Y336" s="4"/>
      <c r="Z336" s="4"/>
    </row>
    <row r="337" spans="1:26" x14ac:dyDescent="0.25">
      <c r="A337" s="39" t="s">
        <v>205</v>
      </c>
      <c r="B337" s="5">
        <v>2021</v>
      </c>
      <c r="C337" s="5">
        <v>2</v>
      </c>
      <c r="D337" s="39" t="s">
        <v>32</v>
      </c>
      <c r="E337" s="4" t="b">
        <v>0</v>
      </c>
      <c r="F337" s="37">
        <v>1</v>
      </c>
      <c r="G337" s="37">
        <v>1</v>
      </c>
      <c r="H337" s="34">
        <v>1</v>
      </c>
      <c r="I337" s="36">
        <v>188.04</v>
      </c>
      <c r="O337"/>
      <c r="P337"/>
      <c r="Q337"/>
      <c r="R337"/>
      <c r="S337"/>
      <c r="U337" s="4"/>
      <c r="V337" s="4"/>
      <c r="W337" s="4"/>
      <c r="X337" s="4"/>
      <c r="Y337" s="4"/>
      <c r="Z337" s="4"/>
    </row>
    <row r="338" spans="1:26" x14ac:dyDescent="0.25">
      <c r="A338" s="39" t="s">
        <v>348</v>
      </c>
      <c r="B338" s="5">
        <v>2021</v>
      </c>
      <c r="C338" s="5">
        <v>2</v>
      </c>
      <c r="D338" s="39" t="s">
        <v>32</v>
      </c>
      <c r="E338" s="4" t="b">
        <v>0</v>
      </c>
      <c r="F338" s="37">
        <v>3571329.59</v>
      </c>
      <c r="G338" s="37">
        <v>4342016.0599999996</v>
      </c>
      <c r="H338" s="34">
        <v>1.216</v>
      </c>
      <c r="I338" s="36">
        <v>1042.95</v>
      </c>
      <c r="O338"/>
      <c r="P338"/>
      <c r="Q338"/>
      <c r="R338"/>
      <c r="S338"/>
      <c r="U338" s="4"/>
      <c r="V338" s="4"/>
      <c r="W338" s="4"/>
      <c r="X338" s="4"/>
      <c r="Y338" s="4"/>
      <c r="Z338" s="4"/>
    </row>
    <row r="339" spans="1:26" x14ac:dyDescent="0.25">
      <c r="A339" s="39" t="s">
        <v>347</v>
      </c>
      <c r="B339" s="5">
        <v>2021</v>
      </c>
      <c r="C339" s="5">
        <v>2</v>
      </c>
      <c r="D339" s="39" t="s">
        <v>32</v>
      </c>
      <c r="E339" s="4" t="b">
        <v>0</v>
      </c>
      <c r="F339" s="37">
        <v>14857991.539999999</v>
      </c>
      <c r="G339" s="37">
        <v>13933884.869999999</v>
      </c>
      <c r="H339" s="34">
        <v>0.93799999999999994</v>
      </c>
      <c r="I339" s="36">
        <v>264.57</v>
      </c>
      <c r="O339"/>
      <c r="P339"/>
      <c r="Q339"/>
      <c r="R339"/>
      <c r="S339"/>
      <c r="U339" s="4"/>
      <c r="V339" s="4"/>
      <c r="W339" s="4"/>
      <c r="X339" s="4"/>
      <c r="Y339" s="4"/>
      <c r="Z339" s="4"/>
    </row>
    <row r="340" spans="1:26" x14ac:dyDescent="0.25">
      <c r="A340" s="39" t="s">
        <v>346</v>
      </c>
      <c r="B340" s="5">
        <v>2021</v>
      </c>
      <c r="C340" s="5">
        <v>2</v>
      </c>
      <c r="D340" s="39" t="s">
        <v>32</v>
      </c>
      <c r="E340" s="4" t="b">
        <v>0</v>
      </c>
      <c r="F340" s="37">
        <v>2257954.31</v>
      </c>
      <c r="G340" s="37">
        <v>1678180.12</v>
      </c>
      <c r="H340" s="34">
        <v>0.74299999999999999</v>
      </c>
      <c r="I340" s="36">
        <v>0</v>
      </c>
      <c r="O340"/>
      <c r="P340"/>
      <c r="Q340"/>
      <c r="R340"/>
      <c r="S340"/>
      <c r="U340" s="4"/>
      <c r="V340" s="4"/>
      <c r="W340" s="4"/>
      <c r="X340" s="4"/>
      <c r="Y340" s="4"/>
      <c r="Z340" s="4"/>
    </row>
    <row r="341" spans="1:26" x14ac:dyDescent="0.25">
      <c r="A341" s="39" t="s">
        <v>202</v>
      </c>
      <c r="B341" s="5">
        <v>2021</v>
      </c>
      <c r="C341" s="5">
        <v>2</v>
      </c>
      <c r="D341" s="39" t="s">
        <v>32</v>
      </c>
      <c r="E341" s="4" t="b">
        <v>0</v>
      </c>
      <c r="F341" s="37">
        <v>68</v>
      </c>
      <c r="G341" s="37">
        <v>101</v>
      </c>
      <c r="H341" s="34">
        <v>1.4850000000000001</v>
      </c>
      <c r="I341" s="36">
        <v>376.08</v>
      </c>
      <c r="O341"/>
      <c r="P341"/>
      <c r="Q341"/>
      <c r="R341"/>
      <c r="S341"/>
      <c r="U341" s="4"/>
      <c r="V341" s="4"/>
      <c r="W341" s="4"/>
      <c r="X341" s="4"/>
      <c r="Y341" s="4"/>
      <c r="Z341" s="4"/>
    </row>
    <row r="342" spans="1:26" x14ac:dyDescent="0.25">
      <c r="A342" s="39" t="s">
        <v>206</v>
      </c>
      <c r="B342" s="5">
        <v>2021</v>
      </c>
      <c r="C342" s="5">
        <v>2</v>
      </c>
      <c r="D342" s="39" t="s">
        <v>22</v>
      </c>
      <c r="E342" s="4" t="b">
        <v>0</v>
      </c>
      <c r="F342" s="37">
        <v>1</v>
      </c>
      <c r="G342" s="37">
        <v>1</v>
      </c>
      <c r="H342" s="34">
        <v>1</v>
      </c>
      <c r="I342" s="36">
        <v>376.08</v>
      </c>
      <c r="O342"/>
      <c r="P342"/>
      <c r="Q342"/>
      <c r="R342"/>
      <c r="S342"/>
      <c r="U342" s="4"/>
      <c r="V342" s="4"/>
      <c r="W342" s="4"/>
      <c r="X342" s="4"/>
      <c r="Y342" s="4"/>
      <c r="Z342" s="4"/>
    </row>
    <row r="343" spans="1:26" x14ac:dyDescent="0.25">
      <c r="A343" s="39" t="s">
        <v>389</v>
      </c>
      <c r="B343" s="5">
        <v>2021</v>
      </c>
      <c r="C343" s="5">
        <v>2</v>
      </c>
      <c r="D343" s="39" t="s">
        <v>22</v>
      </c>
      <c r="E343" s="4" t="b">
        <v>0</v>
      </c>
      <c r="F343" s="37">
        <v>1</v>
      </c>
      <c r="G343" s="37">
        <v>0.95</v>
      </c>
      <c r="H343" s="34">
        <v>0.95</v>
      </c>
      <c r="I343" s="36">
        <v>133.97999999999999</v>
      </c>
      <c r="O343"/>
      <c r="P343"/>
      <c r="Q343"/>
      <c r="R343"/>
      <c r="S343"/>
      <c r="U343" s="4"/>
      <c r="V343" s="4"/>
      <c r="W343" s="4"/>
      <c r="X343" s="4"/>
      <c r="Y343" s="4"/>
      <c r="Z343" s="4"/>
    </row>
    <row r="344" spans="1:26" x14ac:dyDescent="0.25">
      <c r="A344" s="39" t="s">
        <v>343</v>
      </c>
      <c r="B344" s="5">
        <v>2021</v>
      </c>
      <c r="C344" s="5">
        <v>2</v>
      </c>
      <c r="D344" s="39" t="s">
        <v>22</v>
      </c>
      <c r="E344" s="4" t="b">
        <v>0</v>
      </c>
      <c r="F344" s="37">
        <v>110</v>
      </c>
      <c r="G344" s="37">
        <v>112</v>
      </c>
      <c r="H344" s="34">
        <v>1.018</v>
      </c>
      <c r="I344" s="36">
        <v>478.56</v>
      </c>
      <c r="O344"/>
      <c r="P344"/>
      <c r="Q344"/>
      <c r="R344"/>
      <c r="S344"/>
      <c r="U344" s="4"/>
      <c r="V344" s="4"/>
      <c r="W344" s="4"/>
      <c r="X344" s="4"/>
      <c r="Y344" s="4"/>
      <c r="Z344" s="4"/>
    </row>
    <row r="345" spans="1:26" x14ac:dyDescent="0.25">
      <c r="A345" s="39" t="s">
        <v>342</v>
      </c>
      <c r="B345" s="5">
        <v>2021</v>
      </c>
      <c r="C345" s="5">
        <v>2</v>
      </c>
      <c r="D345" s="39" t="s">
        <v>22</v>
      </c>
      <c r="E345" s="4" t="b">
        <v>0</v>
      </c>
      <c r="F345" s="37">
        <v>180</v>
      </c>
      <c r="G345" s="37">
        <v>151</v>
      </c>
      <c r="H345" s="34">
        <v>0.83899999999999997</v>
      </c>
      <c r="I345" s="36">
        <v>197.21</v>
      </c>
      <c r="O345"/>
      <c r="P345"/>
      <c r="Q345"/>
      <c r="R345"/>
      <c r="S345"/>
      <c r="U345" s="4"/>
      <c r="V345" s="4"/>
      <c r="W345" s="4"/>
      <c r="X345" s="4"/>
      <c r="Y345" s="4"/>
      <c r="Z345" s="4"/>
    </row>
    <row r="346" spans="1:26" x14ac:dyDescent="0.25">
      <c r="A346" s="39" t="s">
        <v>336</v>
      </c>
      <c r="B346" s="5">
        <v>2021</v>
      </c>
      <c r="C346" s="5">
        <v>2</v>
      </c>
      <c r="D346" s="39" t="s">
        <v>22</v>
      </c>
      <c r="E346" s="4" t="b">
        <v>0</v>
      </c>
      <c r="F346" s="37">
        <v>1</v>
      </c>
      <c r="G346" s="37">
        <v>1</v>
      </c>
      <c r="H346" s="34">
        <v>1</v>
      </c>
      <c r="I346" s="36">
        <v>752.16</v>
      </c>
      <c r="O346"/>
      <c r="P346"/>
      <c r="Q346"/>
      <c r="R346"/>
      <c r="S346"/>
      <c r="U346" s="4"/>
      <c r="V346" s="4"/>
      <c r="W346" s="4"/>
      <c r="X346" s="4"/>
      <c r="Y346" s="4"/>
      <c r="Z346" s="4"/>
    </row>
    <row r="347" spans="1:26" x14ac:dyDescent="0.25">
      <c r="A347" s="39" t="s">
        <v>205</v>
      </c>
      <c r="B347" s="5">
        <v>2021</v>
      </c>
      <c r="C347" s="5">
        <v>2</v>
      </c>
      <c r="D347" s="39" t="s">
        <v>22</v>
      </c>
      <c r="E347" s="4" t="b">
        <v>0</v>
      </c>
      <c r="F347" s="37">
        <v>1</v>
      </c>
      <c r="G347" s="37">
        <v>1</v>
      </c>
      <c r="H347" s="34">
        <v>1</v>
      </c>
      <c r="I347" s="36">
        <v>188.04</v>
      </c>
      <c r="O347"/>
      <c r="P347"/>
      <c r="Q347"/>
      <c r="R347"/>
      <c r="S347"/>
      <c r="U347" s="4"/>
      <c r="V347" s="4"/>
      <c r="W347" s="4"/>
      <c r="X347" s="4"/>
      <c r="Y347" s="4"/>
      <c r="Z347" s="4"/>
    </row>
    <row r="348" spans="1:26" x14ac:dyDescent="0.25">
      <c r="A348" s="39" t="s">
        <v>348</v>
      </c>
      <c r="B348" s="5">
        <v>2021</v>
      </c>
      <c r="C348" s="5">
        <v>2</v>
      </c>
      <c r="D348" s="39" t="s">
        <v>22</v>
      </c>
      <c r="E348" s="4" t="b">
        <v>0</v>
      </c>
      <c r="F348" s="37">
        <v>3571329.59</v>
      </c>
      <c r="G348" s="37">
        <v>4342016.0599999996</v>
      </c>
      <c r="H348" s="34">
        <v>1.216</v>
      </c>
      <c r="I348" s="36">
        <v>1042.95</v>
      </c>
      <c r="O348"/>
      <c r="P348"/>
      <c r="Q348"/>
      <c r="R348"/>
      <c r="S348"/>
      <c r="U348" s="4"/>
      <c r="V348" s="4"/>
      <c r="W348" s="4"/>
      <c r="X348" s="4"/>
      <c r="Y348" s="4"/>
      <c r="Z348" s="4"/>
    </row>
    <row r="349" spans="1:26" x14ac:dyDescent="0.25">
      <c r="A349" s="39" t="s">
        <v>347</v>
      </c>
      <c r="B349" s="5">
        <v>2021</v>
      </c>
      <c r="C349" s="5">
        <v>2</v>
      </c>
      <c r="D349" s="39" t="s">
        <v>22</v>
      </c>
      <c r="E349" s="4" t="b">
        <v>0</v>
      </c>
      <c r="F349" s="37">
        <v>14857991.539999999</v>
      </c>
      <c r="G349" s="37">
        <v>13933884.869999999</v>
      </c>
      <c r="H349" s="34">
        <v>0.93799999999999994</v>
      </c>
      <c r="I349" s="36">
        <v>264.57</v>
      </c>
      <c r="O349"/>
      <c r="P349"/>
      <c r="Q349"/>
      <c r="R349"/>
      <c r="S349"/>
      <c r="U349" s="4"/>
      <c r="V349" s="4"/>
      <c r="W349" s="4"/>
      <c r="X349" s="4"/>
      <c r="Y349" s="4"/>
      <c r="Z349" s="4"/>
    </row>
    <row r="350" spans="1:26" x14ac:dyDescent="0.25">
      <c r="A350" s="39" t="s">
        <v>346</v>
      </c>
      <c r="B350" s="5">
        <v>2021</v>
      </c>
      <c r="C350" s="5">
        <v>2</v>
      </c>
      <c r="D350" s="39" t="s">
        <v>22</v>
      </c>
      <c r="E350" s="4" t="b">
        <v>0</v>
      </c>
      <c r="F350" s="37">
        <v>2257954.31</v>
      </c>
      <c r="G350" s="37">
        <v>1678180.12</v>
      </c>
      <c r="H350" s="34">
        <v>0.74299999999999999</v>
      </c>
      <c r="I350" s="36">
        <v>0</v>
      </c>
      <c r="O350"/>
      <c r="P350"/>
      <c r="Q350"/>
      <c r="R350"/>
      <c r="S350"/>
      <c r="U350" s="4"/>
      <c r="V350" s="4"/>
      <c r="W350" s="4"/>
      <c r="X350" s="4"/>
      <c r="Y350" s="4"/>
      <c r="Z350" s="4"/>
    </row>
    <row r="351" spans="1:26" x14ac:dyDescent="0.25">
      <c r="A351" s="39" t="s">
        <v>202</v>
      </c>
      <c r="B351" s="5">
        <v>2021</v>
      </c>
      <c r="C351" s="5">
        <v>2</v>
      </c>
      <c r="D351" s="39" t="s">
        <v>22</v>
      </c>
      <c r="E351" s="4" t="b">
        <v>0</v>
      </c>
      <c r="F351" s="37">
        <v>68</v>
      </c>
      <c r="G351" s="37">
        <v>76</v>
      </c>
      <c r="H351" s="34">
        <v>1.1180000000000001</v>
      </c>
      <c r="I351" s="36">
        <v>376.08</v>
      </c>
      <c r="O351"/>
      <c r="P351"/>
      <c r="Q351"/>
      <c r="R351"/>
      <c r="S351"/>
      <c r="U351" s="4"/>
      <c r="V351" s="4"/>
      <c r="W351" s="4"/>
      <c r="X351" s="4"/>
      <c r="Y351" s="4"/>
      <c r="Z351" s="4"/>
    </row>
    <row r="352" spans="1:26" x14ac:dyDescent="0.25">
      <c r="A352" s="39" t="s">
        <v>206</v>
      </c>
      <c r="B352" s="5">
        <v>2021</v>
      </c>
      <c r="C352" s="5">
        <v>2</v>
      </c>
      <c r="D352" s="39" t="s">
        <v>23</v>
      </c>
      <c r="E352" s="4" t="b">
        <v>0</v>
      </c>
      <c r="F352" s="37">
        <v>1</v>
      </c>
      <c r="G352" s="37">
        <v>1</v>
      </c>
      <c r="H352" s="34">
        <v>1</v>
      </c>
      <c r="I352" s="36">
        <v>376.08</v>
      </c>
      <c r="O352"/>
      <c r="P352"/>
      <c r="Q352"/>
      <c r="R352"/>
      <c r="S352"/>
      <c r="U352" s="4"/>
      <c r="V352" s="4"/>
      <c r="W352" s="4"/>
      <c r="X352" s="4"/>
      <c r="Y352" s="4"/>
      <c r="Z352" s="4"/>
    </row>
    <row r="353" spans="1:26" x14ac:dyDescent="0.25">
      <c r="A353" s="39" t="s">
        <v>389</v>
      </c>
      <c r="B353" s="5">
        <v>2021</v>
      </c>
      <c r="C353" s="5">
        <v>2</v>
      </c>
      <c r="D353" s="39" t="s">
        <v>23</v>
      </c>
      <c r="E353" s="4" t="b">
        <v>0</v>
      </c>
      <c r="F353" s="37">
        <v>1</v>
      </c>
      <c r="G353" s="37">
        <v>1</v>
      </c>
      <c r="H353" s="34">
        <v>1</v>
      </c>
      <c r="I353" s="36">
        <v>188.04</v>
      </c>
      <c r="O353"/>
      <c r="P353"/>
      <c r="Q353"/>
      <c r="R353"/>
      <c r="S353"/>
      <c r="U353" s="4"/>
      <c r="V353" s="4"/>
      <c r="W353" s="4"/>
      <c r="X353" s="4"/>
      <c r="Y353" s="4"/>
      <c r="Z353" s="4"/>
    </row>
    <row r="354" spans="1:26" x14ac:dyDescent="0.25">
      <c r="A354" s="39" t="s">
        <v>343</v>
      </c>
      <c r="B354" s="5">
        <v>2021</v>
      </c>
      <c r="C354" s="5">
        <v>2</v>
      </c>
      <c r="D354" s="39" t="s">
        <v>23</v>
      </c>
      <c r="E354" s="4" t="b">
        <v>0</v>
      </c>
      <c r="F354" s="37">
        <v>100</v>
      </c>
      <c r="G354" s="37">
        <v>280</v>
      </c>
      <c r="H354" s="34">
        <v>2.8</v>
      </c>
      <c r="I354" s="36">
        <v>1638.9</v>
      </c>
      <c r="O354"/>
      <c r="P354"/>
      <c r="Q354"/>
      <c r="R354"/>
      <c r="S354"/>
      <c r="U354" s="4"/>
      <c r="V354" s="4"/>
      <c r="W354" s="4"/>
      <c r="X354" s="4"/>
      <c r="Y354" s="4"/>
      <c r="Z354" s="4"/>
    </row>
    <row r="355" spans="1:26" x14ac:dyDescent="0.25">
      <c r="A355" s="39" t="s">
        <v>342</v>
      </c>
      <c r="B355" s="5">
        <v>2021</v>
      </c>
      <c r="C355" s="5">
        <v>2</v>
      </c>
      <c r="D355" s="39" t="s">
        <v>23</v>
      </c>
      <c r="E355" s="4" t="b">
        <v>0</v>
      </c>
      <c r="F355" s="37">
        <v>120</v>
      </c>
      <c r="G355" s="37">
        <v>401</v>
      </c>
      <c r="H355" s="34">
        <v>3.3420000000000001</v>
      </c>
      <c r="I355" s="36">
        <v>1638.9</v>
      </c>
      <c r="O355"/>
      <c r="P355"/>
      <c r="Q355"/>
      <c r="R355"/>
      <c r="S355"/>
      <c r="U355" s="4"/>
      <c r="V355" s="4"/>
      <c r="W355" s="4"/>
      <c r="X355" s="4"/>
      <c r="Y355" s="4"/>
      <c r="Z355" s="4"/>
    </row>
    <row r="356" spans="1:26" x14ac:dyDescent="0.25">
      <c r="A356" s="39" t="s">
        <v>336</v>
      </c>
      <c r="B356" s="5">
        <v>2021</v>
      </c>
      <c r="C356" s="5">
        <v>2</v>
      </c>
      <c r="D356" s="39" t="s">
        <v>23</v>
      </c>
      <c r="E356" s="4" t="b">
        <v>0</v>
      </c>
      <c r="F356" s="37">
        <v>1</v>
      </c>
      <c r="G356" s="37">
        <v>1</v>
      </c>
      <c r="H356" s="34">
        <v>1</v>
      </c>
      <c r="I356" s="36">
        <v>752.16</v>
      </c>
      <c r="O356"/>
      <c r="P356"/>
      <c r="Q356"/>
      <c r="R356"/>
      <c r="S356"/>
      <c r="U356" s="4"/>
      <c r="V356" s="4"/>
      <c r="W356" s="4"/>
      <c r="X356" s="4"/>
      <c r="Y356" s="4"/>
      <c r="Z356" s="4"/>
    </row>
    <row r="357" spans="1:26" x14ac:dyDescent="0.25">
      <c r="A357" s="39" t="s">
        <v>205</v>
      </c>
      <c r="B357" s="5">
        <v>2021</v>
      </c>
      <c r="C357" s="5">
        <v>2</v>
      </c>
      <c r="D357" s="39" t="s">
        <v>23</v>
      </c>
      <c r="E357" s="4" t="b">
        <v>0</v>
      </c>
      <c r="F357" s="37">
        <v>1</v>
      </c>
      <c r="G357" s="37">
        <v>1</v>
      </c>
      <c r="H357" s="34">
        <v>1</v>
      </c>
      <c r="I357" s="36">
        <v>188.04</v>
      </c>
      <c r="O357"/>
      <c r="P357"/>
      <c r="Q357"/>
      <c r="R357"/>
      <c r="S357"/>
      <c r="U357" s="4"/>
      <c r="V357" s="4"/>
      <c r="W357" s="4"/>
      <c r="X357" s="4"/>
      <c r="Y357" s="4"/>
      <c r="Z357" s="4"/>
    </row>
    <row r="358" spans="1:26" x14ac:dyDescent="0.25">
      <c r="A358" s="39" t="s">
        <v>348</v>
      </c>
      <c r="B358" s="5">
        <v>2021</v>
      </c>
      <c r="C358" s="5">
        <v>2</v>
      </c>
      <c r="D358" s="39" t="s">
        <v>23</v>
      </c>
      <c r="E358" s="4" t="b">
        <v>0</v>
      </c>
      <c r="F358" s="37">
        <v>3571329.59</v>
      </c>
      <c r="G358" s="37">
        <v>4342016.0599999996</v>
      </c>
      <c r="H358" s="34">
        <v>1.216</v>
      </c>
      <c r="I358" s="36">
        <v>1042.95</v>
      </c>
      <c r="O358"/>
      <c r="P358"/>
      <c r="Q358"/>
      <c r="R358"/>
      <c r="S358"/>
      <c r="U358" s="4"/>
      <c r="V358" s="4"/>
      <c r="W358" s="4"/>
      <c r="X358" s="4"/>
      <c r="Y358" s="4"/>
      <c r="Z358" s="4"/>
    </row>
    <row r="359" spans="1:26" x14ac:dyDescent="0.25">
      <c r="A359" s="39" t="s">
        <v>347</v>
      </c>
      <c r="B359" s="5">
        <v>2021</v>
      </c>
      <c r="C359" s="5">
        <v>2</v>
      </c>
      <c r="D359" s="39" t="s">
        <v>23</v>
      </c>
      <c r="E359" s="4" t="b">
        <v>0</v>
      </c>
      <c r="F359" s="37">
        <v>14857991.539999999</v>
      </c>
      <c r="G359" s="37">
        <v>13933884.869999999</v>
      </c>
      <c r="H359" s="34">
        <v>0.93799999999999994</v>
      </c>
      <c r="I359" s="36">
        <v>264.57</v>
      </c>
      <c r="O359"/>
      <c r="P359"/>
      <c r="Q359"/>
      <c r="R359"/>
      <c r="S359"/>
      <c r="U359" s="4"/>
      <c r="V359" s="4"/>
      <c r="W359" s="4"/>
      <c r="X359" s="4"/>
      <c r="Y359" s="4"/>
      <c r="Z359" s="4"/>
    </row>
    <row r="360" spans="1:26" x14ac:dyDescent="0.25">
      <c r="A360" s="39" t="s">
        <v>346</v>
      </c>
      <c r="B360" s="5">
        <v>2021</v>
      </c>
      <c r="C360" s="5">
        <v>2</v>
      </c>
      <c r="D360" s="39" t="s">
        <v>23</v>
      </c>
      <c r="E360" s="4" t="b">
        <v>0</v>
      </c>
      <c r="F360" s="37">
        <v>2257954.31</v>
      </c>
      <c r="G360" s="37">
        <v>1678180.12</v>
      </c>
      <c r="H360" s="34">
        <v>0.74299999999999999</v>
      </c>
      <c r="I360" s="36">
        <v>0</v>
      </c>
      <c r="O360"/>
      <c r="P360"/>
      <c r="Q360"/>
      <c r="R360"/>
      <c r="S360"/>
      <c r="U360" s="4"/>
      <c r="V360" s="4"/>
      <c r="W360" s="4"/>
      <c r="X360" s="4"/>
      <c r="Y360" s="4"/>
      <c r="Z360" s="4"/>
    </row>
    <row r="361" spans="1:26" x14ac:dyDescent="0.25">
      <c r="A361" s="39" t="s">
        <v>202</v>
      </c>
      <c r="B361" s="5">
        <v>2021</v>
      </c>
      <c r="C361" s="5">
        <v>2</v>
      </c>
      <c r="D361" s="39" t="s">
        <v>23</v>
      </c>
      <c r="E361" s="4" t="b">
        <v>0</v>
      </c>
      <c r="F361" s="37">
        <v>68</v>
      </c>
      <c r="G361" s="37">
        <v>80</v>
      </c>
      <c r="H361" s="34">
        <v>1.1759999999999999</v>
      </c>
      <c r="I361" s="36">
        <v>376.08</v>
      </c>
      <c r="O361"/>
      <c r="P361"/>
      <c r="Q361"/>
      <c r="R361"/>
      <c r="S361"/>
      <c r="U361" s="4"/>
      <c r="V361" s="4"/>
      <c r="W361" s="4"/>
      <c r="X361" s="4"/>
      <c r="Y361" s="4"/>
      <c r="Z361" s="4"/>
    </row>
    <row r="362" spans="1:26" x14ac:dyDescent="0.25">
      <c r="A362" s="39" t="s">
        <v>206</v>
      </c>
      <c r="B362" s="5">
        <v>2021</v>
      </c>
      <c r="C362" s="5">
        <v>2</v>
      </c>
      <c r="D362" s="39" t="s">
        <v>33</v>
      </c>
      <c r="E362" s="4" t="b">
        <v>0</v>
      </c>
      <c r="F362" s="37">
        <v>1</v>
      </c>
      <c r="G362" s="37">
        <v>1</v>
      </c>
      <c r="H362" s="34">
        <v>1</v>
      </c>
      <c r="I362" s="36">
        <v>376.08</v>
      </c>
      <c r="O362"/>
      <c r="P362"/>
      <c r="Q362"/>
      <c r="R362"/>
      <c r="S362"/>
      <c r="U362" s="4"/>
      <c r="V362" s="4"/>
      <c r="W362" s="4"/>
      <c r="X362" s="4"/>
      <c r="Y362" s="4"/>
      <c r="Z362" s="4"/>
    </row>
    <row r="363" spans="1:26" x14ac:dyDescent="0.25">
      <c r="A363" s="39" t="s">
        <v>389</v>
      </c>
      <c r="B363" s="5">
        <v>2021</v>
      </c>
      <c r="C363" s="5">
        <v>2</v>
      </c>
      <c r="D363" s="39" t="s">
        <v>33</v>
      </c>
      <c r="E363" s="4" t="b">
        <v>0</v>
      </c>
      <c r="F363" s="37">
        <v>1</v>
      </c>
      <c r="G363" s="37">
        <v>0.95</v>
      </c>
      <c r="H363" s="34">
        <v>0.95</v>
      </c>
      <c r="I363" s="36">
        <v>133.97999999999999</v>
      </c>
      <c r="O363"/>
      <c r="P363"/>
      <c r="Q363"/>
      <c r="R363"/>
      <c r="S363"/>
      <c r="U363" s="4"/>
      <c r="V363" s="4"/>
      <c r="W363" s="4"/>
      <c r="X363" s="4"/>
      <c r="Y363" s="4"/>
      <c r="Z363" s="4"/>
    </row>
    <row r="364" spans="1:26" x14ac:dyDescent="0.25">
      <c r="A364" s="39" t="s">
        <v>344</v>
      </c>
      <c r="B364" s="5">
        <v>2021</v>
      </c>
      <c r="C364" s="5">
        <v>2</v>
      </c>
      <c r="D364" s="39" t="s">
        <v>33</v>
      </c>
      <c r="E364" s="4" t="b">
        <v>0</v>
      </c>
      <c r="F364" s="37">
        <v>125</v>
      </c>
      <c r="G364" s="37">
        <v>14</v>
      </c>
      <c r="H364" s="34">
        <v>0.112</v>
      </c>
      <c r="I364" s="36">
        <v>0</v>
      </c>
      <c r="O364"/>
      <c r="P364"/>
      <c r="Q364"/>
      <c r="R364"/>
      <c r="S364"/>
      <c r="U364" s="4"/>
      <c r="V364" s="4"/>
      <c r="W364" s="4"/>
      <c r="X364" s="4"/>
      <c r="Y364" s="4"/>
      <c r="Z364" s="4"/>
    </row>
    <row r="365" spans="1:26" x14ac:dyDescent="0.25">
      <c r="A365" s="39" t="s">
        <v>336</v>
      </c>
      <c r="B365" s="5">
        <v>2021</v>
      </c>
      <c r="C365" s="5">
        <v>2</v>
      </c>
      <c r="D365" s="39" t="s">
        <v>33</v>
      </c>
      <c r="E365" s="4" t="b">
        <v>0</v>
      </c>
      <c r="F365" s="37">
        <v>1</v>
      </c>
      <c r="G365" s="37">
        <v>1</v>
      </c>
      <c r="H365" s="34">
        <v>1</v>
      </c>
      <c r="I365" s="36">
        <v>752.16</v>
      </c>
      <c r="O365"/>
      <c r="P365"/>
      <c r="Q365"/>
      <c r="R365"/>
      <c r="S365"/>
      <c r="U365" s="4"/>
      <c r="V365" s="4"/>
      <c r="W365" s="4"/>
      <c r="X365" s="4"/>
      <c r="Y365" s="4"/>
      <c r="Z365" s="4"/>
    </row>
    <row r="366" spans="1:26" x14ac:dyDescent="0.25">
      <c r="A366" s="39" t="s">
        <v>205</v>
      </c>
      <c r="B366" s="5">
        <v>2021</v>
      </c>
      <c r="C366" s="5">
        <v>2</v>
      </c>
      <c r="D366" s="39" t="s">
        <v>33</v>
      </c>
      <c r="E366" s="4" t="b">
        <v>0</v>
      </c>
      <c r="F366" s="37">
        <v>1</v>
      </c>
      <c r="G366" s="37">
        <v>1</v>
      </c>
      <c r="H366" s="34">
        <v>1</v>
      </c>
      <c r="I366" s="36">
        <v>188.04</v>
      </c>
      <c r="O366"/>
      <c r="P366"/>
      <c r="Q366"/>
      <c r="R366"/>
      <c r="S366"/>
      <c r="U366" s="4"/>
      <c r="V366" s="4"/>
      <c r="W366" s="4"/>
      <c r="X366" s="4"/>
      <c r="Y366" s="4"/>
      <c r="Z366" s="4"/>
    </row>
    <row r="367" spans="1:26" x14ac:dyDescent="0.25">
      <c r="A367" s="39" t="s">
        <v>348</v>
      </c>
      <c r="B367" s="5">
        <v>2021</v>
      </c>
      <c r="C367" s="5">
        <v>2</v>
      </c>
      <c r="D367" s="39" t="s">
        <v>33</v>
      </c>
      <c r="E367" s="4" t="b">
        <v>0</v>
      </c>
      <c r="F367" s="37">
        <v>3571329.59</v>
      </c>
      <c r="G367" s="37">
        <v>4342016.0599999996</v>
      </c>
      <c r="H367" s="34">
        <v>1.216</v>
      </c>
      <c r="I367" s="36">
        <v>1042.95</v>
      </c>
      <c r="O367"/>
      <c r="P367"/>
      <c r="Q367"/>
      <c r="R367"/>
      <c r="S367"/>
      <c r="U367" s="4"/>
      <c r="V367" s="4"/>
      <c r="W367" s="4"/>
      <c r="X367" s="4"/>
      <c r="Y367" s="4"/>
      <c r="Z367" s="4"/>
    </row>
    <row r="368" spans="1:26" x14ac:dyDescent="0.25">
      <c r="A368" s="39" t="s">
        <v>347</v>
      </c>
      <c r="B368" s="5">
        <v>2021</v>
      </c>
      <c r="C368" s="5">
        <v>2</v>
      </c>
      <c r="D368" s="39" t="s">
        <v>33</v>
      </c>
      <c r="E368" s="4" t="b">
        <v>0</v>
      </c>
      <c r="F368" s="37">
        <v>14857991.539999999</v>
      </c>
      <c r="G368" s="37">
        <v>13933884.869999999</v>
      </c>
      <c r="H368" s="34">
        <v>0.93799999999999994</v>
      </c>
      <c r="I368" s="36">
        <v>264.57</v>
      </c>
      <c r="O368"/>
      <c r="P368"/>
      <c r="Q368"/>
      <c r="R368"/>
      <c r="S368"/>
      <c r="U368" s="4"/>
      <c r="V368" s="4"/>
      <c r="W368" s="4"/>
      <c r="X368" s="4"/>
      <c r="Y368" s="4"/>
      <c r="Z368" s="4"/>
    </row>
    <row r="369" spans="1:26" x14ac:dyDescent="0.25">
      <c r="A369" s="39" t="s">
        <v>346</v>
      </c>
      <c r="B369" s="5">
        <v>2021</v>
      </c>
      <c r="C369" s="5">
        <v>2</v>
      </c>
      <c r="D369" s="39" t="s">
        <v>33</v>
      </c>
      <c r="E369" s="4" t="b">
        <v>0</v>
      </c>
      <c r="F369" s="37">
        <v>2257954.31</v>
      </c>
      <c r="G369" s="37">
        <v>1678180.12</v>
      </c>
      <c r="H369" s="34">
        <v>0.74299999999999999</v>
      </c>
      <c r="I369" s="36">
        <v>0</v>
      </c>
      <c r="O369"/>
      <c r="P369"/>
      <c r="Q369"/>
      <c r="R369"/>
      <c r="S369"/>
      <c r="U369" s="4"/>
      <c r="V369" s="4"/>
      <c r="W369" s="4"/>
      <c r="X369" s="4"/>
      <c r="Y369" s="4"/>
      <c r="Z369" s="4"/>
    </row>
    <row r="370" spans="1:26" x14ac:dyDescent="0.25">
      <c r="A370" s="39" t="s">
        <v>202</v>
      </c>
      <c r="B370" s="5">
        <v>2021</v>
      </c>
      <c r="C370" s="5">
        <v>2</v>
      </c>
      <c r="D370" s="39" t="s">
        <v>33</v>
      </c>
      <c r="E370" s="4" t="b">
        <v>0</v>
      </c>
      <c r="F370" s="37">
        <v>68</v>
      </c>
      <c r="G370" s="37">
        <v>74</v>
      </c>
      <c r="H370" s="34">
        <v>1.0880000000000001</v>
      </c>
      <c r="I370" s="36">
        <v>376.08</v>
      </c>
      <c r="O370"/>
      <c r="P370"/>
      <c r="Q370"/>
      <c r="R370"/>
      <c r="S370"/>
      <c r="U370" s="4"/>
      <c r="V370" s="4"/>
      <c r="W370" s="4"/>
      <c r="X370" s="4"/>
      <c r="Y370" s="4"/>
      <c r="Z370" s="4"/>
    </row>
    <row r="371" spans="1:26" x14ac:dyDescent="0.25">
      <c r="A371" s="39" t="s">
        <v>206</v>
      </c>
      <c r="B371" s="5">
        <v>2021</v>
      </c>
      <c r="C371" s="5">
        <v>2</v>
      </c>
      <c r="D371" s="39" t="s">
        <v>25</v>
      </c>
      <c r="E371" s="4" t="b">
        <v>0</v>
      </c>
      <c r="F371" s="37">
        <v>1</v>
      </c>
      <c r="G371" s="37">
        <v>1</v>
      </c>
      <c r="H371" s="34">
        <v>1</v>
      </c>
      <c r="I371" s="36">
        <v>376.08</v>
      </c>
      <c r="O371"/>
      <c r="P371"/>
      <c r="Q371"/>
      <c r="R371"/>
      <c r="S371"/>
      <c r="U371" s="4"/>
      <c r="V371" s="4"/>
      <c r="W371" s="4"/>
      <c r="X371" s="4"/>
      <c r="Y371" s="4"/>
      <c r="Z371" s="4"/>
    </row>
    <row r="372" spans="1:26" x14ac:dyDescent="0.25">
      <c r="A372" s="39" t="s">
        <v>389</v>
      </c>
      <c r="B372" s="5">
        <v>2021</v>
      </c>
      <c r="C372" s="5">
        <v>2</v>
      </c>
      <c r="D372" s="39" t="s">
        <v>25</v>
      </c>
      <c r="E372" s="4" t="b">
        <v>0</v>
      </c>
      <c r="F372" s="37">
        <v>1</v>
      </c>
      <c r="G372" s="37">
        <v>1</v>
      </c>
      <c r="H372" s="34">
        <v>1</v>
      </c>
      <c r="I372" s="36">
        <v>188.04</v>
      </c>
      <c r="O372"/>
      <c r="P372"/>
      <c r="Q372"/>
      <c r="R372"/>
      <c r="S372"/>
      <c r="U372" s="4"/>
      <c r="V372" s="4"/>
      <c r="W372" s="4"/>
      <c r="X372" s="4"/>
      <c r="Y372" s="4"/>
      <c r="Z372" s="4"/>
    </row>
    <row r="373" spans="1:26" x14ac:dyDescent="0.25">
      <c r="A373" s="39" t="s">
        <v>344</v>
      </c>
      <c r="B373" s="5">
        <v>2021</v>
      </c>
      <c r="C373" s="5">
        <v>2</v>
      </c>
      <c r="D373" s="39" t="s">
        <v>25</v>
      </c>
      <c r="E373" s="4" t="b">
        <v>0</v>
      </c>
      <c r="F373" s="37">
        <v>25</v>
      </c>
      <c r="G373" s="37">
        <v>0</v>
      </c>
      <c r="H373" s="34">
        <v>0</v>
      </c>
      <c r="I373" s="36">
        <v>0</v>
      </c>
      <c r="O373"/>
      <c r="P373"/>
      <c r="Q373"/>
      <c r="R373"/>
      <c r="S373"/>
      <c r="U373" s="4"/>
      <c r="V373" s="4"/>
      <c r="W373" s="4"/>
      <c r="X373" s="4"/>
      <c r="Y373" s="4"/>
      <c r="Z373" s="4"/>
    </row>
    <row r="374" spans="1:26" x14ac:dyDescent="0.25">
      <c r="A374" s="39" t="s">
        <v>343</v>
      </c>
      <c r="B374" s="5">
        <v>2021</v>
      </c>
      <c r="C374" s="5">
        <v>2</v>
      </c>
      <c r="D374" s="39" t="s">
        <v>25</v>
      </c>
      <c r="E374" s="4" t="b">
        <v>0</v>
      </c>
      <c r="F374" s="37">
        <v>40</v>
      </c>
      <c r="G374" s="37">
        <v>0</v>
      </c>
      <c r="H374" s="34">
        <v>0</v>
      </c>
      <c r="I374" s="36">
        <v>0</v>
      </c>
      <c r="O374"/>
      <c r="P374"/>
      <c r="Q374"/>
      <c r="R374"/>
      <c r="S374"/>
      <c r="U374" s="4"/>
      <c r="V374" s="4"/>
      <c r="W374" s="4"/>
      <c r="X374" s="4"/>
      <c r="Y374" s="4"/>
      <c r="Z374" s="4"/>
    </row>
    <row r="375" spans="1:26" x14ac:dyDescent="0.25">
      <c r="A375" s="39" t="s">
        <v>342</v>
      </c>
      <c r="B375" s="5">
        <v>2021</v>
      </c>
      <c r="C375" s="5">
        <v>2</v>
      </c>
      <c r="D375" s="39" t="s">
        <v>25</v>
      </c>
      <c r="E375" s="4" t="b">
        <v>0</v>
      </c>
      <c r="F375" s="37">
        <v>15</v>
      </c>
      <c r="G375" s="37">
        <v>1</v>
      </c>
      <c r="H375" s="34">
        <v>6.7000000000000004E-2</v>
      </c>
      <c r="I375" s="36">
        <v>0</v>
      </c>
      <c r="O375"/>
      <c r="P375"/>
      <c r="Q375"/>
      <c r="R375"/>
      <c r="S375"/>
      <c r="U375" s="4"/>
      <c r="V375" s="4"/>
      <c r="W375" s="4"/>
      <c r="X375" s="4"/>
      <c r="Y375" s="4"/>
      <c r="Z375" s="4"/>
    </row>
    <row r="376" spans="1:26" x14ac:dyDescent="0.25">
      <c r="A376" s="39" t="s">
        <v>336</v>
      </c>
      <c r="B376" s="5">
        <v>2021</v>
      </c>
      <c r="C376" s="5">
        <v>2</v>
      </c>
      <c r="D376" s="39" t="s">
        <v>25</v>
      </c>
      <c r="E376" s="4" t="b">
        <v>0</v>
      </c>
      <c r="F376" s="37">
        <v>1</v>
      </c>
      <c r="G376" s="37">
        <v>1</v>
      </c>
      <c r="H376" s="34">
        <v>1</v>
      </c>
      <c r="I376" s="36">
        <v>752.16</v>
      </c>
      <c r="O376"/>
      <c r="P376"/>
      <c r="Q376"/>
      <c r="R376"/>
      <c r="S376"/>
      <c r="U376" s="4"/>
      <c r="V376" s="4"/>
      <c r="W376" s="4"/>
      <c r="X376" s="4"/>
      <c r="Y376" s="4"/>
      <c r="Z376" s="4"/>
    </row>
    <row r="377" spans="1:26" x14ac:dyDescent="0.25">
      <c r="A377" s="39" t="s">
        <v>205</v>
      </c>
      <c r="B377" s="5">
        <v>2021</v>
      </c>
      <c r="C377" s="5">
        <v>2</v>
      </c>
      <c r="D377" s="39" t="s">
        <v>25</v>
      </c>
      <c r="E377" s="4" t="b">
        <v>0</v>
      </c>
      <c r="F377" s="37">
        <v>1</v>
      </c>
      <c r="G377" s="37">
        <v>1</v>
      </c>
      <c r="H377" s="34">
        <v>1</v>
      </c>
      <c r="I377" s="36">
        <v>188.04</v>
      </c>
      <c r="O377"/>
      <c r="P377"/>
      <c r="Q377"/>
      <c r="R377"/>
      <c r="S377"/>
      <c r="U377" s="4"/>
      <c r="V377" s="4"/>
      <c r="W377" s="4"/>
      <c r="X377" s="4"/>
      <c r="Y377" s="4"/>
      <c r="Z377" s="4"/>
    </row>
    <row r="378" spans="1:26" x14ac:dyDescent="0.25">
      <c r="A378" s="39" t="s">
        <v>348</v>
      </c>
      <c r="B378" s="5">
        <v>2021</v>
      </c>
      <c r="C378" s="5">
        <v>2</v>
      </c>
      <c r="D378" s="39" t="s">
        <v>25</v>
      </c>
      <c r="E378" s="4" t="b">
        <v>0</v>
      </c>
      <c r="F378" s="37">
        <v>3571329.59</v>
      </c>
      <c r="G378" s="37">
        <v>4342016.0599999996</v>
      </c>
      <c r="H378" s="34">
        <v>1.216</v>
      </c>
      <c r="I378" s="36">
        <v>1042.95</v>
      </c>
      <c r="O378"/>
      <c r="P378"/>
      <c r="Q378"/>
      <c r="R378"/>
      <c r="S378"/>
      <c r="U378" s="4"/>
      <c r="V378" s="4"/>
      <c r="W378" s="4"/>
      <c r="X378" s="4"/>
      <c r="Y378" s="4"/>
      <c r="Z378" s="4"/>
    </row>
    <row r="379" spans="1:26" x14ac:dyDescent="0.25">
      <c r="A379" s="39" t="s">
        <v>347</v>
      </c>
      <c r="B379" s="5">
        <v>2021</v>
      </c>
      <c r="C379" s="5">
        <v>2</v>
      </c>
      <c r="D379" s="39" t="s">
        <v>25</v>
      </c>
      <c r="E379" s="4" t="b">
        <v>0</v>
      </c>
      <c r="F379" s="37">
        <v>14857991.539999999</v>
      </c>
      <c r="G379" s="37">
        <v>13933884.869999999</v>
      </c>
      <c r="H379" s="34">
        <v>0.93799999999999994</v>
      </c>
      <c r="I379" s="36">
        <v>264.57</v>
      </c>
      <c r="O379"/>
      <c r="P379"/>
      <c r="Q379"/>
      <c r="R379"/>
      <c r="S379"/>
      <c r="U379" s="4"/>
      <c r="V379" s="4"/>
      <c r="W379" s="4"/>
      <c r="X379" s="4"/>
      <c r="Y379" s="4"/>
      <c r="Z379" s="4"/>
    </row>
    <row r="380" spans="1:26" x14ac:dyDescent="0.25">
      <c r="A380" s="39" t="s">
        <v>346</v>
      </c>
      <c r="B380" s="5">
        <v>2021</v>
      </c>
      <c r="C380" s="5">
        <v>2</v>
      </c>
      <c r="D380" s="39" t="s">
        <v>25</v>
      </c>
      <c r="E380" s="4" t="b">
        <v>0</v>
      </c>
      <c r="F380" s="37">
        <v>2257954.31</v>
      </c>
      <c r="G380" s="37">
        <v>1678180.12</v>
      </c>
      <c r="H380" s="34">
        <v>0.74299999999999999</v>
      </c>
      <c r="I380" s="36">
        <v>0</v>
      </c>
      <c r="O380"/>
      <c r="P380"/>
      <c r="Q380"/>
      <c r="R380"/>
      <c r="S380"/>
      <c r="U380" s="5"/>
      <c r="V380" s="4"/>
      <c r="W380" s="4"/>
      <c r="X380" s="4"/>
      <c r="Y380" s="4"/>
      <c r="Z380" s="4"/>
    </row>
    <row r="381" spans="1:26" x14ac:dyDescent="0.25">
      <c r="A381" s="39" t="s">
        <v>202</v>
      </c>
      <c r="B381" s="5">
        <v>2021</v>
      </c>
      <c r="C381" s="5">
        <v>2</v>
      </c>
      <c r="D381" s="39" t="s">
        <v>25</v>
      </c>
      <c r="E381" s="4" t="b">
        <v>0</v>
      </c>
      <c r="F381" s="37">
        <v>68</v>
      </c>
      <c r="G381" s="37">
        <v>68</v>
      </c>
      <c r="H381" s="34">
        <v>1</v>
      </c>
      <c r="I381" s="36">
        <v>376.08</v>
      </c>
      <c r="O381"/>
      <c r="P381"/>
      <c r="Q381"/>
      <c r="R381"/>
      <c r="S381"/>
      <c r="U381" s="5"/>
      <c r="V381" s="4"/>
      <c r="W381" s="4"/>
      <c r="X381" s="4"/>
      <c r="Y381" s="4"/>
      <c r="Z381" s="4"/>
    </row>
    <row r="382" spans="1:26" x14ac:dyDescent="0.25">
      <c r="A382" s="39" t="s">
        <v>206</v>
      </c>
      <c r="B382" s="5">
        <v>2021</v>
      </c>
      <c r="C382" s="5">
        <v>3</v>
      </c>
      <c r="D382" s="39" t="s">
        <v>9</v>
      </c>
      <c r="E382" s="4" t="b">
        <v>0</v>
      </c>
      <c r="F382" s="37">
        <v>1</v>
      </c>
      <c r="G382" s="37">
        <v>1</v>
      </c>
      <c r="H382" s="34">
        <v>1</v>
      </c>
      <c r="I382" s="36">
        <v>376.08</v>
      </c>
      <c r="O382"/>
      <c r="P382"/>
      <c r="Q382"/>
      <c r="R382"/>
      <c r="S382"/>
      <c r="U382" s="5"/>
      <c r="V382" s="4"/>
      <c r="W382" s="4"/>
      <c r="X382" s="4"/>
      <c r="Y382" s="4"/>
      <c r="Z382" s="4"/>
    </row>
    <row r="383" spans="1:26" x14ac:dyDescent="0.25">
      <c r="A383" s="39" t="s">
        <v>389</v>
      </c>
      <c r="B383" s="5">
        <v>2021</v>
      </c>
      <c r="C383" s="5">
        <v>3</v>
      </c>
      <c r="D383" s="39" t="s">
        <v>9</v>
      </c>
      <c r="E383" s="4" t="b">
        <v>0</v>
      </c>
      <c r="F383" s="37">
        <v>1</v>
      </c>
      <c r="G383" s="37">
        <v>1</v>
      </c>
      <c r="H383" s="34">
        <v>1</v>
      </c>
      <c r="I383" s="36">
        <v>188.04</v>
      </c>
      <c r="O383"/>
      <c r="P383"/>
      <c r="Q383"/>
      <c r="R383"/>
      <c r="S383"/>
      <c r="U383" s="5"/>
      <c r="V383" s="4"/>
      <c r="W383" s="4"/>
      <c r="X383" s="4"/>
      <c r="Y383" s="4"/>
      <c r="Z383" s="4"/>
    </row>
    <row r="384" spans="1:26" x14ac:dyDescent="0.25">
      <c r="A384" s="39" t="s">
        <v>343</v>
      </c>
      <c r="B384" s="5">
        <v>2021</v>
      </c>
      <c r="C384" s="5">
        <v>3</v>
      </c>
      <c r="D384" s="39" t="s">
        <v>9</v>
      </c>
      <c r="E384" s="4" t="b">
        <v>0</v>
      </c>
      <c r="F384" s="37">
        <v>81.599999999999994</v>
      </c>
      <c r="G384" s="37">
        <v>91</v>
      </c>
      <c r="H384" s="34">
        <v>1.115</v>
      </c>
      <c r="I384" s="36">
        <v>989.83</v>
      </c>
      <c r="O384"/>
      <c r="P384"/>
      <c r="Q384"/>
      <c r="R384"/>
      <c r="S384"/>
      <c r="U384" s="5"/>
      <c r="V384" s="4"/>
      <c r="W384" s="4"/>
      <c r="X384" s="4"/>
      <c r="Y384" s="4"/>
      <c r="Z384" s="4"/>
    </row>
    <row r="385" spans="1:26" x14ac:dyDescent="0.25">
      <c r="A385" s="39" t="s">
        <v>342</v>
      </c>
      <c r="B385" s="5">
        <v>2021</v>
      </c>
      <c r="C385" s="5">
        <v>3</v>
      </c>
      <c r="D385" s="39" t="s">
        <v>9</v>
      </c>
      <c r="E385" s="4" t="b">
        <v>0</v>
      </c>
      <c r="F385" s="37">
        <v>150</v>
      </c>
      <c r="G385" s="37">
        <v>145</v>
      </c>
      <c r="H385" s="34">
        <v>0.96699999999999997</v>
      </c>
      <c r="I385" s="36">
        <v>340.94</v>
      </c>
      <c r="O385"/>
      <c r="P385"/>
      <c r="Q385"/>
      <c r="R385"/>
      <c r="S385"/>
      <c r="U385" s="5"/>
      <c r="V385" s="4"/>
      <c r="W385" s="4"/>
      <c r="X385" s="4"/>
      <c r="Y385" s="4"/>
      <c r="Z385" s="4"/>
    </row>
    <row r="386" spans="1:26" x14ac:dyDescent="0.25">
      <c r="A386" s="39" t="s">
        <v>336</v>
      </c>
      <c r="B386" s="5">
        <v>2021</v>
      </c>
      <c r="C386" s="5">
        <v>3</v>
      </c>
      <c r="D386" s="39" t="s">
        <v>9</v>
      </c>
      <c r="E386" s="4" t="b">
        <v>0</v>
      </c>
      <c r="F386" s="37">
        <v>1</v>
      </c>
      <c r="G386" s="37">
        <v>1</v>
      </c>
      <c r="H386" s="34">
        <v>1</v>
      </c>
      <c r="I386" s="36">
        <v>752.16</v>
      </c>
      <c r="O386"/>
      <c r="P386"/>
      <c r="Q386"/>
      <c r="R386"/>
      <c r="S386"/>
      <c r="U386" s="5"/>
      <c r="V386" s="4"/>
      <c r="W386" s="4"/>
      <c r="X386" s="4"/>
      <c r="Y386" s="4"/>
      <c r="Z386" s="4"/>
    </row>
    <row r="387" spans="1:26" x14ac:dyDescent="0.25">
      <c r="A387" s="39" t="s">
        <v>205</v>
      </c>
      <c r="B387" s="5">
        <v>2021</v>
      </c>
      <c r="C387" s="5">
        <v>3</v>
      </c>
      <c r="D387" s="39" t="s">
        <v>9</v>
      </c>
      <c r="E387" s="4" t="b">
        <v>0</v>
      </c>
      <c r="F387" s="37">
        <v>1</v>
      </c>
      <c r="G387" s="37">
        <v>1</v>
      </c>
      <c r="H387" s="34">
        <v>1</v>
      </c>
      <c r="I387" s="36">
        <v>188.04</v>
      </c>
      <c r="O387"/>
      <c r="P387"/>
      <c r="Q387"/>
      <c r="R387"/>
      <c r="S387"/>
      <c r="U387" s="5"/>
      <c r="V387" s="4"/>
      <c r="W387" s="4"/>
      <c r="X387" s="4"/>
      <c r="Y387" s="4"/>
      <c r="Z387" s="4"/>
    </row>
    <row r="388" spans="1:26" x14ac:dyDescent="0.25">
      <c r="A388" s="39" t="s">
        <v>348</v>
      </c>
      <c r="B388" s="5">
        <v>2021</v>
      </c>
      <c r="C388" s="5">
        <v>3</v>
      </c>
      <c r="D388" s="39" t="s">
        <v>9</v>
      </c>
      <c r="E388" s="4" t="b">
        <v>0</v>
      </c>
      <c r="F388" s="37">
        <v>3571329.6</v>
      </c>
      <c r="G388" s="37">
        <v>4999912.4800000004</v>
      </c>
      <c r="H388" s="34">
        <v>1.4</v>
      </c>
      <c r="I388" s="36">
        <v>1216.06</v>
      </c>
      <c r="O388"/>
      <c r="P388"/>
      <c r="Q388"/>
      <c r="R388"/>
      <c r="S388"/>
      <c r="U388" s="5"/>
      <c r="V388" s="4"/>
      <c r="W388" s="4"/>
      <c r="X388" s="4"/>
      <c r="Y388" s="4"/>
      <c r="Z388" s="4"/>
    </row>
    <row r="389" spans="1:26" x14ac:dyDescent="0.25">
      <c r="A389" s="39" t="s">
        <v>347</v>
      </c>
      <c r="B389" s="5">
        <v>2021</v>
      </c>
      <c r="C389" s="5">
        <v>3</v>
      </c>
      <c r="D389" s="39" t="s">
        <v>9</v>
      </c>
      <c r="E389" s="4" t="b">
        <v>0</v>
      </c>
      <c r="F389" s="37">
        <v>16423017.609999999</v>
      </c>
      <c r="G389" s="37">
        <v>22983485.32</v>
      </c>
      <c r="H389" s="34">
        <v>1.399</v>
      </c>
      <c r="I389" s="36">
        <v>1207.55</v>
      </c>
      <c r="O389"/>
      <c r="P389"/>
      <c r="Q389"/>
      <c r="R389"/>
      <c r="S389"/>
      <c r="U389" s="5"/>
      <c r="V389" s="4"/>
      <c r="W389" s="4"/>
      <c r="X389" s="4"/>
      <c r="Y389" s="4"/>
      <c r="Z389" s="4"/>
    </row>
    <row r="390" spans="1:26" x14ac:dyDescent="0.25">
      <c r="A390" s="39" t="s">
        <v>346</v>
      </c>
      <c r="B390" s="5">
        <v>2021</v>
      </c>
      <c r="C390" s="5">
        <v>3</v>
      </c>
      <c r="D390" s="39" t="s">
        <v>9</v>
      </c>
      <c r="E390" s="4" t="b">
        <v>0</v>
      </c>
      <c r="F390" s="37">
        <v>2257954.31</v>
      </c>
      <c r="G390" s="37">
        <v>3713908.4</v>
      </c>
      <c r="H390" s="34">
        <v>1.645</v>
      </c>
      <c r="I390" s="36">
        <v>655.56</v>
      </c>
      <c r="O390"/>
      <c r="P390"/>
      <c r="Q390"/>
      <c r="R390"/>
      <c r="S390"/>
      <c r="U390" s="5"/>
      <c r="V390" s="4"/>
      <c r="W390" s="4"/>
      <c r="X390" s="4"/>
      <c r="Y390" s="4"/>
      <c r="Z390" s="4"/>
    </row>
    <row r="391" spans="1:26" x14ac:dyDescent="0.25">
      <c r="A391" s="39" t="s">
        <v>202</v>
      </c>
      <c r="B391" s="5">
        <v>2021</v>
      </c>
      <c r="C391" s="5">
        <v>3</v>
      </c>
      <c r="D391" s="39" t="s">
        <v>9</v>
      </c>
      <c r="E391" s="4" t="b">
        <v>0</v>
      </c>
      <c r="F391" s="37">
        <v>92</v>
      </c>
      <c r="G391" s="37">
        <v>93</v>
      </c>
      <c r="H391" s="34">
        <v>1.0109999999999999</v>
      </c>
      <c r="I391" s="36">
        <v>376.08</v>
      </c>
      <c r="O391"/>
      <c r="P391"/>
      <c r="Q391"/>
      <c r="R391"/>
      <c r="S391"/>
      <c r="U391" s="5"/>
      <c r="V391" s="4"/>
      <c r="W391" s="4"/>
      <c r="X391" s="4"/>
      <c r="Y391" s="4"/>
      <c r="Z391" s="4"/>
    </row>
    <row r="392" spans="1:26" x14ac:dyDescent="0.25">
      <c r="A392" s="39" t="s">
        <v>206</v>
      </c>
      <c r="B392" s="5">
        <v>2021</v>
      </c>
      <c r="C392" s="5">
        <v>3</v>
      </c>
      <c r="D392" s="39" t="s">
        <v>11</v>
      </c>
      <c r="E392" s="4" t="b">
        <v>0</v>
      </c>
      <c r="F392" s="37">
        <v>1</v>
      </c>
      <c r="G392" s="37">
        <v>1</v>
      </c>
      <c r="H392" s="34">
        <v>1</v>
      </c>
      <c r="I392" s="36">
        <v>376.08</v>
      </c>
      <c r="O392"/>
      <c r="P392"/>
      <c r="Q392"/>
      <c r="R392"/>
      <c r="S392"/>
      <c r="U392" s="5"/>
      <c r="V392" s="4"/>
      <c r="W392" s="4"/>
      <c r="X392" s="4"/>
      <c r="Y392" s="4"/>
      <c r="Z392" s="4"/>
    </row>
    <row r="393" spans="1:26" x14ac:dyDescent="0.25">
      <c r="A393" s="39" t="s">
        <v>389</v>
      </c>
      <c r="B393" s="5">
        <v>2021</v>
      </c>
      <c r="C393" s="5">
        <v>3</v>
      </c>
      <c r="D393" s="39" t="s">
        <v>11</v>
      </c>
      <c r="E393" s="4" t="b">
        <v>0</v>
      </c>
      <c r="F393" s="37">
        <v>1</v>
      </c>
      <c r="G393" s="37">
        <v>0.93</v>
      </c>
      <c r="H393" s="34">
        <v>0.93</v>
      </c>
      <c r="I393" s="36">
        <v>131.16</v>
      </c>
      <c r="O393"/>
      <c r="P393"/>
      <c r="Q393"/>
      <c r="R393"/>
      <c r="S393"/>
      <c r="U393" s="5"/>
      <c r="V393" s="4"/>
      <c r="W393" s="4"/>
      <c r="X393" s="4"/>
      <c r="Y393" s="4"/>
      <c r="Z393" s="4"/>
    </row>
    <row r="394" spans="1:26" x14ac:dyDescent="0.25">
      <c r="A394" s="39" t="s">
        <v>343</v>
      </c>
      <c r="B394" s="5">
        <v>2021</v>
      </c>
      <c r="C394" s="5">
        <v>3</v>
      </c>
      <c r="D394" s="39" t="s">
        <v>11</v>
      </c>
      <c r="E394" s="4" t="b">
        <v>0</v>
      </c>
      <c r="F394" s="37">
        <v>108.8</v>
      </c>
      <c r="G394" s="37">
        <v>103</v>
      </c>
      <c r="H394" s="34">
        <v>0.94699999999999995</v>
      </c>
      <c r="I394" s="36">
        <v>333.89</v>
      </c>
      <c r="O394"/>
      <c r="P394"/>
      <c r="Q394"/>
      <c r="R394"/>
      <c r="S394"/>
      <c r="U394" s="5"/>
      <c r="V394" s="4"/>
      <c r="W394" s="4"/>
      <c r="X394" s="4"/>
      <c r="Y394" s="4"/>
      <c r="Z394" s="4"/>
    </row>
    <row r="395" spans="1:26" x14ac:dyDescent="0.25">
      <c r="A395" s="39" t="s">
        <v>342</v>
      </c>
      <c r="B395" s="5">
        <v>2021</v>
      </c>
      <c r="C395" s="5">
        <v>3</v>
      </c>
      <c r="D395" s="39" t="s">
        <v>11</v>
      </c>
      <c r="E395" s="4" t="b">
        <v>0</v>
      </c>
      <c r="F395" s="37">
        <v>195</v>
      </c>
      <c r="G395" s="37">
        <v>323</v>
      </c>
      <c r="H395" s="34">
        <v>1.6559999999999999</v>
      </c>
      <c r="I395" s="36">
        <v>1638.9</v>
      </c>
      <c r="O395"/>
      <c r="P395"/>
      <c r="Q395"/>
      <c r="R395"/>
      <c r="S395"/>
      <c r="U395" s="5"/>
      <c r="V395" s="4"/>
      <c r="W395" s="4"/>
      <c r="X395" s="4"/>
      <c r="Y395" s="4"/>
      <c r="Z395" s="4"/>
    </row>
    <row r="396" spans="1:26" x14ac:dyDescent="0.25">
      <c r="A396" s="39" t="s">
        <v>336</v>
      </c>
      <c r="B396" s="5">
        <v>2021</v>
      </c>
      <c r="C396" s="5">
        <v>3</v>
      </c>
      <c r="D396" s="39" t="s">
        <v>11</v>
      </c>
      <c r="E396" s="4" t="b">
        <v>0</v>
      </c>
      <c r="F396" s="37">
        <v>1</v>
      </c>
      <c r="G396" s="37">
        <v>1</v>
      </c>
      <c r="H396" s="34">
        <v>1</v>
      </c>
      <c r="I396" s="36">
        <v>752.16</v>
      </c>
      <c r="O396"/>
      <c r="P396"/>
      <c r="Q396"/>
      <c r="R396"/>
      <c r="S396"/>
      <c r="U396" s="5"/>
      <c r="V396" s="4"/>
      <c r="W396" s="4"/>
      <c r="X396" s="4"/>
      <c r="Y396" s="4"/>
      <c r="Z396" s="4"/>
    </row>
    <row r="397" spans="1:26" x14ac:dyDescent="0.25">
      <c r="A397" s="39" t="s">
        <v>205</v>
      </c>
      <c r="B397" s="5">
        <v>2021</v>
      </c>
      <c r="C397" s="5">
        <v>3</v>
      </c>
      <c r="D397" s="39" t="s">
        <v>11</v>
      </c>
      <c r="E397" s="4" t="b">
        <v>0</v>
      </c>
      <c r="F397" s="37">
        <v>1</v>
      </c>
      <c r="G397" s="37">
        <v>1</v>
      </c>
      <c r="H397" s="34">
        <v>1</v>
      </c>
      <c r="I397" s="36">
        <v>188.04</v>
      </c>
      <c r="O397"/>
      <c r="P397"/>
      <c r="Q397"/>
      <c r="R397"/>
      <c r="S397"/>
      <c r="U397" s="5"/>
      <c r="V397" s="4"/>
      <c r="W397" s="4"/>
      <c r="X397" s="4"/>
      <c r="Y397" s="4"/>
      <c r="Z397" s="4"/>
    </row>
    <row r="398" spans="1:26" x14ac:dyDescent="0.25">
      <c r="A398" s="39" t="s">
        <v>348</v>
      </c>
      <c r="B398" s="5">
        <v>2021</v>
      </c>
      <c r="C398" s="5">
        <v>3</v>
      </c>
      <c r="D398" s="39" t="s">
        <v>11</v>
      </c>
      <c r="E398" s="4" t="b">
        <v>0</v>
      </c>
      <c r="F398" s="37">
        <v>3571329.6</v>
      </c>
      <c r="G398" s="37">
        <v>4999912.4800000004</v>
      </c>
      <c r="H398" s="34">
        <v>1.4</v>
      </c>
      <c r="I398" s="36">
        <v>1216.06</v>
      </c>
      <c r="O398"/>
      <c r="P398"/>
      <c r="Q398"/>
      <c r="R398"/>
      <c r="S398"/>
      <c r="U398" s="5"/>
      <c r="V398" s="4"/>
      <c r="W398" s="4"/>
      <c r="X398" s="4"/>
      <c r="Y398" s="4"/>
      <c r="Z398" s="4"/>
    </row>
    <row r="399" spans="1:26" x14ac:dyDescent="0.25">
      <c r="A399" s="39" t="s">
        <v>347</v>
      </c>
      <c r="B399" s="5">
        <v>2021</v>
      </c>
      <c r="C399" s="5">
        <v>3</v>
      </c>
      <c r="D399" s="39" t="s">
        <v>11</v>
      </c>
      <c r="E399" s="4" t="b">
        <v>0</v>
      </c>
      <c r="F399" s="37">
        <v>16423017.609999999</v>
      </c>
      <c r="G399" s="37">
        <v>22983485.32</v>
      </c>
      <c r="H399" s="34">
        <v>1.399</v>
      </c>
      <c r="I399" s="36">
        <v>1207.55</v>
      </c>
      <c r="O399"/>
      <c r="P399"/>
      <c r="Q399"/>
      <c r="R399"/>
      <c r="S399"/>
      <c r="U399" s="5"/>
      <c r="V399" s="4"/>
      <c r="W399" s="4"/>
      <c r="X399" s="4"/>
      <c r="Y399" s="4"/>
      <c r="Z399" s="4"/>
    </row>
    <row r="400" spans="1:26" x14ac:dyDescent="0.25">
      <c r="A400" s="39" t="s">
        <v>346</v>
      </c>
      <c r="B400" s="5">
        <v>2021</v>
      </c>
      <c r="C400" s="5">
        <v>3</v>
      </c>
      <c r="D400" s="39" t="s">
        <v>11</v>
      </c>
      <c r="E400" s="4" t="b">
        <v>0</v>
      </c>
      <c r="F400" s="37">
        <v>2257954.31</v>
      </c>
      <c r="G400" s="37">
        <v>3713908.4</v>
      </c>
      <c r="H400" s="34">
        <v>1.645</v>
      </c>
      <c r="I400" s="36">
        <v>655.56</v>
      </c>
      <c r="O400"/>
      <c r="P400"/>
      <c r="Q400"/>
      <c r="R400"/>
      <c r="S400"/>
      <c r="U400" s="5"/>
      <c r="V400" s="4"/>
      <c r="W400" s="4"/>
      <c r="X400" s="4"/>
      <c r="Y400" s="4"/>
      <c r="Z400" s="4"/>
    </row>
    <row r="401" spans="1:26" x14ac:dyDescent="0.25">
      <c r="A401" s="39" t="s">
        <v>202</v>
      </c>
      <c r="B401" s="5">
        <v>2021</v>
      </c>
      <c r="C401" s="5">
        <v>3</v>
      </c>
      <c r="D401" s="39" t="s">
        <v>11</v>
      </c>
      <c r="E401" s="4" t="b">
        <v>0</v>
      </c>
      <c r="F401" s="37">
        <v>92</v>
      </c>
      <c r="G401" s="37">
        <v>96</v>
      </c>
      <c r="H401" s="34">
        <v>1.0429999999999999</v>
      </c>
      <c r="I401" s="36">
        <v>376.08</v>
      </c>
      <c r="O401"/>
      <c r="P401"/>
      <c r="Q401"/>
      <c r="R401"/>
      <c r="S401"/>
      <c r="U401" s="5"/>
      <c r="V401" s="4"/>
      <c r="W401" s="4"/>
      <c r="X401" s="4"/>
      <c r="Y401" s="4"/>
      <c r="Z401" s="4"/>
    </row>
    <row r="402" spans="1:26" x14ac:dyDescent="0.25">
      <c r="A402" s="39" t="s">
        <v>206</v>
      </c>
      <c r="B402" s="5">
        <v>2021</v>
      </c>
      <c r="C402" s="5">
        <v>3</v>
      </c>
      <c r="D402" s="39" t="s">
        <v>13</v>
      </c>
      <c r="E402" s="4" t="b">
        <v>0</v>
      </c>
      <c r="F402" s="37">
        <v>1</v>
      </c>
      <c r="G402" s="37">
        <v>1</v>
      </c>
      <c r="H402" s="34">
        <v>1</v>
      </c>
      <c r="I402" s="36">
        <v>376.08</v>
      </c>
      <c r="O402"/>
      <c r="P402"/>
      <c r="Q402"/>
      <c r="R402"/>
      <c r="S402"/>
      <c r="U402" s="5"/>
      <c r="V402" s="4"/>
      <c r="W402" s="4"/>
      <c r="X402" s="4"/>
      <c r="Y402" s="4"/>
      <c r="Z402" s="4"/>
    </row>
    <row r="403" spans="1:26" x14ac:dyDescent="0.25">
      <c r="A403" s="39" t="s">
        <v>389</v>
      </c>
      <c r="B403" s="5">
        <v>2021</v>
      </c>
      <c r="C403" s="5">
        <v>3</v>
      </c>
      <c r="D403" s="39" t="s">
        <v>13</v>
      </c>
      <c r="E403" s="4" t="b">
        <v>0</v>
      </c>
      <c r="F403" s="37">
        <v>1</v>
      </c>
      <c r="G403" s="37">
        <v>0.93</v>
      </c>
      <c r="H403" s="34">
        <v>0.93</v>
      </c>
      <c r="I403" s="36">
        <v>131.16</v>
      </c>
      <c r="O403"/>
      <c r="P403"/>
      <c r="Q403"/>
      <c r="R403"/>
      <c r="S403"/>
      <c r="U403" s="5"/>
      <c r="V403" s="4"/>
      <c r="W403" s="4"/>
      <c r="X403" s="4"/>
      <c r="Y403" s="4"/>
      <c r="Z403" s="4"/>
    </row>
    <row r="404" spans="1:26" x14ac:dyDescent="0.25">
      <c r="A404" s="39" t="s">
        <v>343</v>
      </c>
      <c r="B404" s="5">
        <v>2021</v>
      </c>
      <c r="C404" s="5">
        <v>3</v>
      </c>
      <c r="D404" s="39" t="s">
        <v>13</v>
      </c>
      <c r="E404" s="4" t="b">
        <v>0</v>
      </c>
      <c r="F404" s="37">
        <v>68</v>
      </c>
      <c r="G404" s="37">
        <v>100</v>
      </c>
      <c r="H404" s="34">
        <v>1.4710000000000001</v>
      </c>
      <c r="I404" s="36">
        <v>1597.17</v>
      </c>
      <c r="O404"/>
      <c r="P404"/>
      <c r="Q404"/>
      <c r="R404"/>
      <c r="S404"/>
      <c r="U404" s="5"/>
      <c r="V404" s="4"/>
      <c r="W404" s="4"/>
      <c r="X404" s="4"/>
      <c r="Y404" s="4"/>
      <c r="Z404" s="4"/>
    </row>
    <row r="405" spans="1:26" x14ac:dyDescent="0.25">
      <c r="A405" s="39" t="s">
        <v>342</v>
      </c>
      <c r="B405" s="5">
        <v>2021</v>
      </c>
      <c r="C405" s="5">
        <v>3</v>
      </c>
      <c r="D405" s="39" t="s">
        <v>13</v>
      </c>
      <c r="E405" s="4" t="b">
        <v>0</v>
      </c>
      <c r="F405" s="37">
        <v>60</v>
      </c>
      <c r="G405" s="37">
        <v>44</v>
      </c>
      <c r="H405" s="34">
        <v>0.73299999999999998</v>
      </c>
      <c r="I405" s="36">
        <v>0</v>
      </c>
      <c r="O405"/>
      <c r="P405"/>
      <c r="Q405"/>
      <c r="R405"/>
      <c r="S405"/>
      <c r="U405" s="5"/>
      <c r="V405" s="4"/>
      <c r="W405" s="4"/>
      <c r="X405" s="4"/>
      <c r="Y405" s="4"/>
      <c r="Z405" s="4"/>
    </row>
    <row r="406" spans="1:26" x14ac:dyDescent="0.25">
      <c r="A406" s="39" t="s">
        <v>336</v>
      </c>
      <c r="B406" s="5">
        <v>2021</v>
      </c>
      <c r="C406" s="5">
        <v>3</v>
      </c>
      <c r="D406" s="39" t="s">
        <v>13</v>
      </c>
      <c r="E406" s="4" t="b">
        <v>0</v>
      </c>
      <c r="F406" s="37">
        <v>1</v>
      </c>
      <c r="G406" s="37">
        <v>1</v>
      </c>
      <c r="H406" s="34">
        <v>1</v>
      </c>
      <c r="I406" s="36">
        <v>752.16</v>
      </c>
      <c r="O406"/>
      <c r="P406"/>
      <c r="Q406"/>
      <c r="R406"/>
      <c r="S406"/>
      <c r="U406" s="5"/>
      <c r="V406" s="4"/>
      <c r="W406" s="4"/>
      <c r="X406" s="4"/>
      <c r="Y406" s="4"/>
      <c r="Z406" s="4"/>
    </row>
    <row r="407" spans="1:26" x14ac:dyDescent="0.25">
      <c r="A407" s="39" t="s">
        <v>205</v>
      </c>
      <c r="B407" s="5">
        <v>2021</v>
      </c>
      <c r="C407" s="5">
        <v>3</v>
      </c>
      <c r="D407" s="39" t="s">
        <v>13</v>
      </c>
      <c r="E407" s="4" t="b">
        <v>0</v>
      </c>
      <c r="F407" s="37">
        <v>1</v>
      </c>
      <c r="G407" s="37">
        <v>1</v>
      </c>
      <c r="H407" s="34">
        <v>1</v>
      </c>
      <c r="I407" s="36">
        <v>188.04</v>
      </c>
      <c r="O407"/>
      <c r="P407"/>
      <c r="Q407"/>
      <c r="R407"/>
      <c r="S407"/>
      <c r="U407" s="5"/>
      <c r="V407" s="4"/>
      <c r="W407" s="4"/>
      <c r="X407" s="4"/>
      <c r="Y407" s="4"/>
      <c r="Z407" s="4"/>
    </row>
    <row r="408" spans="1:26" x14ac:dyDescent="0.25">
      <c r="A408" s="39" t="s">
        <v>348</v>
      </c>
      <c r="B408" s="5">
        <v>2021</v>
      </c>
      <c r="C408" s="5">
        <v>3</v>
      </c>
      <c r="D408" s="39" t="s">
        <v>13</v>
      </c>
      <c r="E408" s="4" t="b">
        <v>0</v>
      </c>
      <c r="F408" s="37">
        <v>3571329.6</v>
      </c>
      <c r="G408" s="37">
        <v>4999912.4800000004</v>
      </c>
      <c r="H408" s="34">
        <v>1.4</v>
      </c>
      <c r="I408" s="36">
        <v>1216.06</v>
      </c>
      <c r="O408"/>
      <c r="P408"/>
      <c r="Q408"/>
      <c r="R408"/>
      <c r="S408"/>
      <c r="U408" s="5"/>
      <c r="V408" s="4"/>
      <c r="W408" s="4"/>
      <c r="X408" s="4"/>
      <c r="Y408" s="4"/>
      <c r="Z408" s="4"/>
    </row>
    <row r="409" spans="1:26" x14ac:dyDescent="0.25">
      <c r="A409" s="39" t="s">
        <v>347</v>
      </c>
      <c r="B409" s="5">
        <v>2021</v>
      </c>
      <c r="C409" s="5">
        <v>3</v>
      </c>
      <c r="D409" s="39" t="s">
        <v>13</v>
      </c>
      <c r="E409" s="4" t="b">
        <v>0</v>
      </c>
      <c r="F409" s="37">
        <v>16423017.609999999</v>
      </c>
      <c r="G409" s="37">
        <v>22983485.32</v>
      </c>
      <c r="H409" s="34">
        <v>1.399</v>
      </c>
      <c r="I409" s="36">
        <v>1207.55</v>
      </c>
      <c r="O409"/>
      <c r="P409"/>
      <c r="Q409"/>
      <c r="R409"/>
      <c r="S409"/>
      <c r="U409" s="5"/>
      <c r="V409" s="4"/>
      <c r="W409" s="4"/>
      <c r="X409" s="4"/>
      <c r="Y409" s="4"/>
      <c r="Z409" s="4"/>
    </row>
    <row r="410" spans="1:26" x14ac:dyDescent="0.25">
      <c r="A410" s="39" t="s">
        <v>346</v>
      </c>
      <c r="B410" s="5">
        <v>2021</v>
      </c>
      <c r="C410" s="5">
        <v>3</v>
      </c>
      <c r="D410" s="39" t="s">
        <v>13</v>
      </c>
      <c r="E410" s="4" t="b">
        <v>0</v>
      </c>
      <c r="F410" s="37">
        <v>2257954.31</v>
      </c>
      <c r="G410" s="37">
        <v>3713908.4</v>
      </c>
      <c r="H410" s="34">
        <v>1.645</v>
      </c>
      <c r="I410" s="36">
        <v>655.56</v>
      </c>
      <c r="O410"/>
      <c r="P410"/>
      <c r="Q410"/>
      <c r="R410"/>
      <c r="S410"/>
      <c r="U410" s="5"/>
      <c r="V410" s="4"/>
      <c r="W410" s="4"/>
      <c r="X410" s="4"/>
      <c r="Y410" s="4"/>
      <c r="Z410" s="4"/>
    </row>
    <row r="411" spans="1:26" x14ac:dyDescent="0.25">
      <c r="A411" s="39" t="s">
        <v>202</v>
      </c>
      <c r="B411" s="5">
        <v>2021</v>
      </c>
      <c r="C411" s="5">
        <v>3</v>
      </c>
      <c r="D411" s="39" t="s">
        <v>13</v>
      </c>
      <c r="E411" s="4" t="b">
        <v>0</v>
      </c>
      <c r="F411" s="37">
        <v>92</v>
      </c>
      <c r="G411" s="37">
        <v>115</v>
      </c>
      <c r="H411" s="34">
        <v>1.25</v>
      </c>
      <c r="I411" s="36">
        <v>376.08</v>
      </c>
      <c r="O411"/>
      <c r="P411"/>
      <c r="Q411"/>
      <c r="R411"/>
      <c r="S411"/>
      <c r="U411" s="5"/>
      <c r="V411" s="4"/>
      <c r="W411" s="4"/>
      <c r="X411" s="4"/>
      <c r="Y411" s="4"/>
      <c r="Z411" s="4"/>
    </row>
    <row r="412" spans="1:26" x14ac:dyDescent="0.25">
      <c r="A412" s="39" t="s">
        <v>206</v>
      </c>
      <c r="B412" s="5">
        <v>2021</v>
      </c>
      <c r="C412" s="5">
        <v>3</v>
      </c>
      <c r="D412" s="39" t="s">
        <v>28</v>
      </c>
      <c r="E412" s="4" t="b">
        <v>0</v>
      </c>
      <c r="F412" s="37">
        <v>1</v>
      </c>
      <c r="G412" s="37">
        <v>1</v>
      </c>
      <c r="H412" s="34">
        <v>1</v>
      </c>
      <c r="I412" s="36">
        <v>376.08</v>
      </c>
      <c r="O412"/>
      <c r="P412"/>
      <c r="Q412"/>
      <c r="R412"/>
      <c r="S412"/>
      <c r="U412" s="5"/>
      <c r="V412" s="4"/>
      <c r="W412" s="4"/>
      <c r="X412" s="4"/>
      <c r="Y412" s="4"/>
      <c r="Z412" s="4"/>
    </row>
    <row r="413" spans="1:26" x14ac:dyDescent="0.25">
      <c r="A413" s="39" t="s">
        <v>389</v>
      </c>
      <c r="B413" s="5">
        <v>2021</v>
      </c>
      <c r="C413" s="5">
        <v>3</v>
      </c>
      <c r="D413" s="39" t="s">
        <v>28</v>
      </c>
      <c r="E413" s="4" t="b">
        <v>0</v>
      </c>
      <c r="F413" s="37">
        <v>1</v>
      </c>
      <c r="G413" s="37">
        <v>1</v>
      </c>
      <c r="H413" s="34">
        <v>1</v>
      </c>
      <c r="I413" s="36">
        <v>188.04</v>
      </c>
      <c r="O413"/>
      <c r="P413"/>
      <c r="Q413"/>
      <c r="R413"/>
      <c r="S413"/>
      <c r="U413" s="5"/>
      <c r="V413" s="4"/>
      <c r="W413" s="4"/>
      <c r="X413" s="4"/>
      <c r="Y413" s="4"/>
      <c r="Z413" s="4"/>
    </row>
    <row r="414" spans="1:26" x14ac:dyDescent="0.25">
      <c r="A414" s="39" t="s">
        <v>344</v>
      </c>
      <c r="B414" s="5">
        <v>2021</v>
      </c>
      <c r="C414" s="5">
        <v>3</v>
      </c>
      <c r="D414" s="39" t="s">
        <v>28</v>
      </c>
      <c r="E414" s="4" t="b">
        <v>0</v>
      </c>
      <c r="F414" s="37">
        <v>25</v>
      </c>
      <c r="G414" s="37">
        <v>0</v>
      </c>
      <c r="H414" s="34">
        <v>0</v>
      </c>
      <c r="I414" s="36">
        <v>0</v>
      </c>
      <c r="O414"/>
      <c r="P414"/>
      <c r="Q414"/>
      <c r="R414"/>
      <c r="S414"/>
      <c r="U414" s="5"/>
      <c r="V414" s="4"/>
      <c r="W414" s="4"/>
      <c r="X414" s="4"/>
      <c r="Y414" s="4"/>
      <c r="Z414" s="4"/>
    </row>
    <row r="415" spans="1:26" x14ac:dyDescent="0.25">
      <c r="A415" s="39" t="s">
        <v>336</v>
      </c>
      <c r="B415" s="5">
        <v>2021</v>
      </c>
      <c r="C415" s="5">
        <v>3</v>
      </c>
      <c r="D415" s="39" t="s">
        <v>28</v>
      </c>
      <c r="E415" s="4" t="b">
        <v>0</v>
      </c>
      <c r="F415" s="37">
        <v>1</v>
      </c>
      <c r="G415" s="37">
        <v>1</v>
      </c>
      <c r="H415" s="34">
        <v>1</v>
      </c>
      <c r="I415" s="36">
        <v>752.16</v>
      </c>
      <c r="O415"/>
      <c r="P415"/>
      <c r="Q415"/>
      <c r="R415"/>
      <c r="S415"/>
      <c r="U415" s="5"/>
      <c r="V415" s="4"/>
      <c r="W415" s="4"/>
      <c r="X415" s="4"/>
      <c r="Y415" s="4"/>
      <c r="Z415" s="4"/>
    </row>
    <row r="416" spans="1:26" x14ac:dyDescent="0.25">
      <c r="A416" s="39" t="s">
        <v>205</v>
      </c>
      <c r="B416" s="5">
        <v>2021</v>
      </c>
      <c r="C416" s="5">
        <v>3</v>
      </c>
      <c r="D416" s="39" t="s">
        <v>28</v>
      </c>
      <c r="E416" s="4" t="b">
        <v>0</v>
      </c>
      <c r="F416" s="37">
        <v>1</v>
      </c>
      <c r="G416" s="37">
        <v>1</v>
      </c>
      <c r="H416" s="34">
        <v>1</v>
      </c>
      <c r="I416" s="36">
        <v>188.04</v>
      </c>
      <c r="O416"/>
      <c r="P416"/>
      <c r="Q416"/>
      <c r="R416"/>
      <c r="S416"/>
      <c r="U416" s="5"/>
      <c r="V416" s="4"/>
      <c r="W416" s="4"/>
      <c r="X416" s="4"/>
      <c r="Y416" s="4"/>
      <c r="Z416" s="4"/>
    </row>
    <row r="417" spans="1:26" x14ac:dyDescent="0.25">
      <c r="A417" s="39" t="s">
        <v>348</v>
      </c>
      <c r="B417" s="5">
        <v>2021</v>
      </c>
      <c r="C417" s="5">
        <v>3</v>
      </c>
      <c r="D417" s="39" t="s">
        <v>28</v>
      </c>
      <c r="E417" s="4" t="b">
        <v>0</v>
      </c>
      <c r="F417" s="37">
        <v>3571329.6</v>
      </c>
      <c r="G417" s="37">
        <v>4999912.4800000004</v>
      </c>
      <c r="H417" s="34">
        <v>1.4</v>
      </c>
      <c r="I417" s="36">
        <v>1216.06</v>
      </c>
      <c r="O417"/>
      <c r="P417"/>
      <c r="Q417"/>
      <c r="R417"/>
      <c r="S417"/>
      <c r="U417" s="5"/>
      <c r="V417" s="4"/>
      <c r="W417" s="4"/>
      <c r="X417" s="4"/>
      <c r="Y417" s="4"/>
      <c r="Z417" s="4"/>
    </row>
    <row r="418" spans="1:26" x14ac:dyDescent="0.25">
      <c r="A418" s="39" t="s">
        <v>347</v>
      </c>
      <c r="B418" s="5">
        <v>2021</v>
      </c>
      <c r="C418" s="5">
        <v>3</v>
      </c>
      <c r="D418" s="39" t="s">
        <v>28</v>
      </c>
      <c r="E418" s="4" t="b">
        <v>0</v>
      </c>
      <c r="F418" s="37">
        <v>16423017.609999999</v>
      </c>
      <c r="G418" s="37">
        <v>22983485.32</v>
      </c>
      <c r="H418" s="34">
        <v>1.399</v>
      </c>
      <c r="I418" s="36">
        <v>1207.55</v>
      </c>
      <c r="O418"/>
      <c r="P418"/>
      <c r="Q418"/>
      <c r="R418"/>
      <c r="S418"/>
      <c r="U418" s="5"/>
      <c r="V418" s="4"/>
      <c r="W418" s="4"/>
      <c r="X418" s="4"/>
      <c r="Y418" s="4"/>
      <c r="Z418" s="4"/>
    </row>
    <row r="419" spans="1:26" x14ac:dyDescent="0.25">
      <c r="A419" s="39" t="s">
        <v>346</v>
      </c>
      <c r="B419" s="5">
        <v>2021</v>
      </c>
      <c r="C419" s="5">
        <v>3</v>
      </c>
      <c r="D419" s="39" t="s">
        <v>28</v>
      </c>
      <c r="E419" s="4" t="b">
        <v>0</v>
      </c>
      <c r="F419" s="37">
        <v>2257954.31</v>
      </c>
      <c r="G419" s="37">
        <v>3713908.4</v>
      </c>
      <c r="H419" s="34">
        <v>1.645</v>
      </c>
      <c r="I419" s="36">
        <v>655.56</v>
      </c>
      <c r="O419"/>
      <c r="P419"/>
      <c r="Q419"/>
      <c r="R419"/>
      <c r="S419"/>
      <c r="U419" s="5"/>
      <c r="V419" s="4"/>
      <c r="W419" s="4"/>
      <c r="X419" s="4"/>
      <c r="Y419" s="4"/>
      <c r="Z419" s="4"/>
    </row>
    <row r="420" spans="1:26" x14ac:dyDescent="0.25">
      <c r="A420" s="39" t="s">
        <v>202</v>
      </c>
      <c r="B420" s="5">
        <v>2021</v>
      </c>
      <c r="C420" s="5">
        <v>3</v>
      </c>
      <c r="D420" s="39" t="s">
        <v>28</v>
      </c>
      <c r="E420" s="4" t="b">
        <v>0</v>
      </c>
      <c r="F420" s="37">
        <v>92</v>
      </c>
      <c r="G420" s="37">
        <v>92</v>
      </c>
      <c r="H420" s="34">
        <v>1</v>
      </c>
      <c r="I420" s="36">
        <v>376.08</v>
      </c>
      <c r="O420"/>
      <c r="P420"/>
      <c r="Q420"/>
      <c r="R420"/>
      <c r="S420"/>
      <c r="U420" s="5"/>
      <c r="V420" s="4"/>
      <c r="W420" s="4"/>
      <c r="X420" s="4"/>
      <c r="Y420" s="4"/>
      <c r="Z420" s="4"/>
    </row>
    <row r="421" spans="1:26" x14ac:dyDescent="0.25">
      <c r="A421" s="39" t="s">
        <v>206</v>
      </c>
      <c r="B421" s="5">
        <v>2021</v>
      </c>
      <c r="C421" s="5">
        <v>3</v>
      </c>
      <c r="D421" s="39" t="s">
        <v>29</v>
      </c>
      <c r="E421" s="4" t="b">
        <v>0</v>
      </c>
      <c r="F421" s="37">
        <v>1</v>
      </c>
      <c r="G421" s="37">
        <v>1</v>
      </c>
      <c r="H421" s="34">
        <v>1</v>
      </c>
      <c r="I421" s="36">
        <v>376.08</v>
      </c>
      <c r="O421"/>
      <c r="P421"/>
      <c r="Q421"/>
      <c r="R421"/>
      <c r="S421"/>
      <c r="U421" s="5"/>
      <c r="V421" s="4"/>
      <c r="W421" s="4"/>
      <c r="X421" s="4"/>
      <c r="Y421" s="4"/>
      <c r="Z421" s="4"/>
    </row>
    <row r="422" spans="1:26" x14ac:dyDescent="0.25">
      <c r="A422" s="39" t="s">
        <v>389</v>
      </c>
      <c r="B422" s="5">
        <v>2021</v>
      </c>
      <c r="C422" s="5">
        <v>3</v>
      </c>
      <c r="D422" s="39" t="s">
        <v>29</v>
      </c>
      <c r="E422" s="4" t="b">
        <v>0</v>
      </c>
      <c r="F422" s="37">
        <v>1</v>
      </c>
      <c r="G422" s="37">
        <v>1</v>
      </c>
      <c r="H422" s="34">
        <v>1</v>
      </c>
      <c r="I422" s="36">
        <v>188.04</v>
      </c>
      <c r="O422"/>
      <c r="P422"/>
      <c r="Q422"/>
      <c r="R422"/>
      <c r="S422"/>
      <c r="U422" s="5"/>
      <c r="V422" s="4"/>
      <c r="W422" s="4"/>
      <c r="X422" s="4"/>
      <c r="Y422" s="4"/>
      <c r="Z422" s="4"/>
    </row>
    <row r="423" spans="1:26" x14ac:dyDescent="0.25">
      <c r="A423" s="39" t="s">
        <v>344</v>
      </c>
      <c r="B423" s="5">
        <v>2021</v>
      </c>
      <c r="C423" s="5">
        <v>3</v>
      </c>
      <c r="D423" s="39" t="s">
        <v>29</v>
      </c>
      <c r="E423" s="4" t="b">
        <v>0</v>
      </c>
      <c r="F423" s="37">
        <v>25</v>
      </c>
      <c r="G423" s="37">
        <v>0</v>
      </c>
      <c r="H423" s="34">
        <v>0</v>
      </c>
      <c r="I423" s="36">
        <v>0</v>
      </c>
      <c r="O423"/>
      <c r="P423"/>
      <c r="Q423"/>
      <c r="R423"/>
      <c r="S423"/>
      <c r="U423" s="5"/>
      <c r="V423" s="4"/>
      <c r="W423" s="4"/>
      <c r="X423" s="4"/>
      <c r="Y423" s="4"/>
      <c r="Z423" s="4"/>
    </row>
    <row r="424" spans="1:26" x14ac:dyDescent="0.25">
      <c r="A424" s="39" t="s">
        <v>343</v>
      </c>
      <c r="B424" s="5">
        <v>2021</v>
      </c>
      <c r="C424" s="5">
        <v>3</v>
      </c>
      <c r="D424" s="39" t="s">
        <v>29</v>
      </c>
      <c r="E424" s="4" t="b">
        <v>0</v>
      </c>
      <c r="F424" s="37">
        <v>122.4</v>
      </c>
      <c r="G424" s="37">
        <v>279</v>
      </c>
      <c r="H424" s="34">
        <v>2.2789999999999999</v>
      </c>
      <c r="I424" s="36">
        <v>1311.12</v>
      </c>
      <c r="O424"/>
      <c r="P424"/>
      <c r="Q424"/>
      <c r="R424"/>
      <c r="S424"/>
      <c r="U424" s="5"/>
      <c r="V424" s="4"/>
      <c r="W424" s="4"/>
      <c r="X424" s="4"/>
      <c r="Y424" s="4"/>
      <c r="Z424" s="4"/>
    </row>
    <row r="425" spans="1:26" x14ac:dyDescent="0.25">
      <c r="A425" s="39" t="s">
        <v>342</v>
      </c>
      <c r="B425" s="5">
        <v>2021</v>
      </c>
      <c r="C425" s="5">
        <v>3</v>
      </c>
      <c r="D425" s="39" t="s">
        <v>29</v>
      </c>
      <c r="E425" s="4" t="b">
        <v>0</v>
      </c>
      <c r="F425" s="37">
        <v>180</v>
      </c>
      <c r="G425" s="37">
        <v>345</v>
      </c>
      <c r="H425" s="34">
        <v>1.917</v>
      </c>
      <c r="I425" s="36">
        <v>1311.12</v>
      </c>
      <c r="O425"/>
      <c r="P425"/>
      <c r="Q425"/>
      <c r="R425"/>
      <c r="S425"/>
      <c r="U425" s="5"/>
      <c r="V425" s="4"/>
      <c r="W425" s="4"/>
      <c r="X425" s="4"/>
      <c r="Y425" s="4"/>
      <c r="Z425" s="4"/>
    </row>
    <row r="426" spans="1:26" x14ac:dyDescent="0.25">
      <c r="A426" s="39" t="s">
        <v>336</v>
      </c>
      <c r="B426" s="5">
        <v>2021</v>
      </c>
      <c r="C426" s="5">
        <v>3</v>
      </c>
      <c r="D426" s="39" t="s">
        <v>29</v>
      </c>
      <c r="E426" s="4" t="b">
        <v>0</v>
      </c>
      <c r="F426" s="37">
        <v>1</v>
      </c>
      <c r="G426" s="37">
        <v>1</v>
      </c>
      <c r="H426" s="34">
        <v>1</v>
      </c>
      <c r="I426" s="36">
        <v>752.16</v>
      </c>
      <c r="O426"/>
      <c r="P426"/>
      <c r="Q426"/>
      <c r="R426"/>
      <c r="S426"/>
      <c r="U426" s="5"/>
      <c r="V426" s="4"/>
      <c r="W426" s="4"/>
      <c r="X426" s="4"/>
      <c r="Y426" s="4"/>
      <c r="Z426" s="4"/>
    </row>
    <row r="427" spans="1:26" x14ac:dyDescent="0.25">
      <c r="A427" s="39" t="s">
        <v>205</v>
      </c>
      <c r="B427" s="5">
        <v>2021</v>
      </c>
      <c r="C427" s="5">
        <v>3</v>
      </c>
      <c r="D427" s="39" t="s">
        <v>29</v>
      </c>
      <c r="E427" s="4" t="b">
        <v>0</v>
      </c>
      <c r="F427" s="37">
        <v>1</v>
      </c>
      <c r="G427" s="37">
        <v>1</v>
      </c>
      <c r="H427" s="34">
        <v>1</v>
      </c>
      <c r="I427" s="36">
        <v>188.04</v>
      </c>
      <c r="O427"/>
      <c r="P427"/>
      <c r="Q427"/>
      <c r="R427"/>
      <c r="S427"/>
      <c r="U427" s="5"/>
      <c r="V427" s="4"/>
      <c r="W427" s="4"/>
      <c r="X427" s="4"/>
      <c r="Y427" s="4"/>
      <c r="Z427" s="4"/>
    </row>
    <row r="428" spans="1:26" x14ac:dyDescent="0.25">
      <c r="A428" s="39" t="s">
        <v>348</v>
      </c>
      <c r="B428" s="5">
        <v>2021</v>
      </c>
      <c r="C428" s="5">
        <v>3</v>
      </c>
      <c r="D428" s="39" t="s">
        <v>29</v>
      </c>
      <c r="E428" s="4" t="b">
        <v>0</v>
      </c>
      <c r="F428" s="37">
        <v>3571329.6</v>
      </c>
      <c r="G428" s="37">
        <v>4999912.4800000004</v>
      </c>
      <c r="H428" s="34">
        <v>1.4</v>
      </c>
      <c r="I428" s="36">
        <v>1216.06</v>
      </c>
      <c r="O428"/>
      <c r="P428"/>
      <c r="Q428"/>
      <c r="R428"/>
      <c r="S428"/>
      <c r="U428" s="5"/>
      <c r="V428" s="4"/>
      <c r="W428" s="4"/>
      <c r="X428" s="4"/>
      <c r="Y428" s="4"/>
      <c r="Z428" s="4"/>
    </row>
    <row r="429" spans="1:26" x14ac:dyDescent="0.25">
      <c r="A429" s="39" t="s">
        <v>347</v>
      </c>
      <c r="B429" s="5">
        <v>2021</v>
      </c>
      <c r="C429" s="5">
        <v>3</v>
      </c>
      <c r="D429" s="39" t="s">
        <v>29</v>
      </c>
      <c r="E429" s="4" t="b">
        <v>0</v>
      </c>
      <c r="F429" s="37">
        <v>16423017.609999999</v>
      </c>
      <c r="G429" s="37">
        <v>22983485.32</v>
      </c>
      <c r="H429" s="34">
        <v>1.399</v>
      </c>
      <c r="I429" s="36">
        <v>1207.55</v>
      </c>
      <c r="O429"/>
      <c r="P429"/>
      <c r="Q429"/>
      <c r="R429"/>
      <c r="S429"/>
      <c r="U429" s="5"/>
      <c r="V429" s="4"/>
      <c r="W429" s="4"/>
      <c r="X429" s="4"/>
      <c r="Y429" s="4"/>
      <c r="Z429" s="4"/>
    </row>
    <row r="430" spans="1:26" x14ac:dyDescent="0.25">
      <c r="A430" s="39" t="s">
        <v>346</v>
      </c>
      <c r="B430" s="5">
        <v>2021</v>
      </c>
      <c r="C430" s="5">
        <v>3</v>
      </c>
      <c r="D430" s="39" t="s">
        <v>29</v>
      </c>
      <c r="E430" s="4" t="b">
        <v>0</v>
      </c>
      <c r="F430" s="37">
        <v>2257954.31</v>
      </c>
      <c r="G430" s="37">
        <v>3713908.4</v>
      </c>
      <c r="H430" s="34">
        <v>1.645</v>
      </c>
      <c r="I430" s="36">
        <v>655.56</v>
      </c>
      <c r="O430"/>
      <c r="P430"/>
      <c r="Q430"/>
      <c r="R430"/>
      <c r="S430"/>
      <c r="U430" s="5"/>
      <c r="V430" s="4"/>
      <c r="W430" s="4"/>
      <c r="X430" s="4"/>
      <c r="Y430" s="4"/>
      <c r="Z430" s="4"/>
    </row>
    <row r="431" spans="1:26" x14ac:dyDescent="0.25">
      <c r="A431" s="39" t="s">
        <v>202</v>
      </c>
      <c r="B431" s="5">
        <v>2021</v>
      </c>
      <c r="C431" s="5">
        <v>3</v>
      </c>
      <c r="D431" s="39" t="s">
        <v>29</v>
      </c>
      <c r="E431" s="4" t="b">
        <v>0</v>
      </c>
      <c r="F431" s="37">
        <v>92</v>
      </c>
      <c r="G431" s="37">
        <v>92</v>
      </c>
      <c r="H431" s="34">
        <v>1</v>
      </c>
      <c r="I431" s="36">
        <v>376.08</v>
      </c>
      <c r="O431"/>
      <c r="P431"/>
      <c r="Q431"/>
      <c r="R431"/>
      <c r="S431"/>
      <c r="U431" s="5"/>
      <c r="V431" s="4"/>
      <c r="W431" s="4"/>
      <c r="X431" s="4"/>
      <c r="Y431" s="4"/>
      <c r="Z431" s="4"/>
    </row>
    <row r="432" spans="1:26" x14ac:dyDescent="0.25">
      <c r="A432" s="39" t="s">
        <v>206</v>
      </c>
      <c r="B432" s="5">
        <v>2021</v>
      </c>
      <c r="C432" s="5">
        <v>3</v>
      </c>
      <c r="D432" s="39" t="s">
        <v>30</v>
      </c>
      <c r="E432" s="4" t="b">
        <v>0</v>
      </c>
      <c r="F432" s="37">
        <v>1</v>
      </c>
      <c r="G432" s="37">
        <v>1</v>
      </c>
      <c r="H432" s="34">
        <v>1</v>
      </c>
      <c r="I432" s="36">
        <v>376.08</v>
      </c>
      <c r="O432"/>
      <c r="P432"/>
      <c r="Q432"/>
      <c r="R432"/>
      <c r="S432"/>
      <c r="U432" s="5"/>
      <c r="V432" s="4"/>
      <c r="W432" s="4"/>
      <c r="X432" s="4"/>
      <c r="Y432" s="4"/>
      <c r="Z432" s="4"/>
    </row>
    <row r="433" spans="1:26" x14ac:dyDescent="0.25">
      <c r="A433" s="39" t="s">
        <v>389</v>
      </c>
      <c r="B433" s="5">
        <v>2021</v>
      </c>
      <c r="C433" s="5">
        <v>3</v>
      </c>
      <c r="D433" s="39" t="s">
        <v>30</v>
      </c>
      <c r="E433" s="4" t="b">
        <v>0</v>
      </c>
      <c r="F433" s="37">
        <v>1</v>
      </c>
      <c r="G433" s="37">
        <v>1</v>
      </c>
      <c r="H433" s="34">
        <v>1</v>
      </c>
      <c r="I433" s="36">
        <v>188.04</v>
      </c>
      <c r="O433"/>
      <c r="P433"/>
      <c r="Q433"/>
      <c r="R433"/>
      <c r="S433"/>
      <c r="U433" s="5"/>
      <c r="V433" s="4"/>
      <c r="W433" s="4"/>
      <c r="X433" s="4"/>
      <c r="Y433" s="4"/>
      <c r="Z433" s="4"/>
    </row>
    <row r="434" spans="1:26" x14ac:dyDescent="0.25">
      <c r="A434" s="39" t="s">
        <v>344</v>
      </c>
      <c r="B434" s="5">
        <v>2021</v>
      </c>
      <c r="C434" s="5">
        <v>3</v>
      </c>
      <c r="D434" s="39" t="s">
        <v>30</v>
      </c>
      <c r="E434" s="4" t="b">
        <v>0</v>
      </c>
      <c r="F434" s="37">
        <v>25</v>
      </c>
      <c r="G434" s="37">
        <v>0</v>
      </c>
      <c r="H434" s="34">
        <v>0</v>
      </c>
      <c r="I434" s="36">
        <v>0</v>
      </c>
      <c r="O434"/>
      <c r="P434"/>
      <c r="Q434"/>
      <c r="R434"/>
      <c r="S434"/>
      <c r="U434" s="5"/>
      <c r="V434" s="4"/>
      <c r="W434" s="4"/>
      <c r="X434" s="4"/>
      <c r="Y434" s="4"/>
      <c r="Z434" s="4"/>
    </row>
    <row r="435" spans="1:26" x14ac:dyDescent="0.25">
      <c r="A435" s="39" t="s">
        <v>336</v>
      </c>
      <c r="B435" s="5">
        <v>2021</v>
      </c>
      <c r="C435" s="5">
        <v>3</v>
      </c>
      <c r="D435" s="39" t="s">
        <v>30</v>
      </c>
      <c r="E435" s="4" t="b">
        <v>0</v>
      </c>
      <c r="F435" s="37">
        <v>1</v>
      </c>
      <c r="G435" s="37">
        <v>1</v>
      </c>
      <c r="H435" s="34">
        <v>1</v>
      </c>
      <c r="I435" s="36">
        <v>752.16</v>
      </c>
      <c r="O435"/>
      <c r="P435"/>
      <c r="Q435"/>
      <c r="R435"/>
      <c r="S435"/>
      <c r="U435" s="5"/>
      <c r="V435" s="4"/>
      <c r="W435" s="4"/>
      <c r="X435" s="4"/>
      <c r="Y435" s="4"/>
      <c r="Z435" s="4"/>
    </row>
    <row r="436" spans="1:26" x14ac:dyDescent="0.25">
      <c r="A436" s="39" t="s">
        <v>205</v>
      </c>
      <c r="B436" s="5">
        <v>2021</v>
      </c>
      <c r="C436" s="5">
        <v>3</v>
      </c>
      <c r="D436" s="39" t="s">
        <v>30</v>
      </c>
      <c r="E436" s="4" t="b">
        <v>0</v>
      </c>
      <c r="F436" s="37">
        <v>1</v>
      </c>
      <c r="G436" s="37">
        <v>1</v>
      </c>
      <c r="H436" s="34">
        <v>1</v>
      </c>
      <c r="I436" s="36">
        <v>188.04</v>
      </c>
      <c r="O436"/>
      <c r="P436"/>
      <c r="Q436"/>
      <c r="R436"/>
      <c r="S436"/>
      <c r="U436" s="5"/>
      <c r="V436" s="4"/>
      <c r="W436" s="4"/>
      <c r="X436" s="4"/>
      <c r="Y436" s="4"/>
      <c r="Z436" s="4"/>
    </row>
    <row r="437" spans="1:26" x14ac:dyDescent="0.25">
      <c r="A437" s="39" t="s">
        <v>348</v>
      </c>
      <c r="B437" s="5">
        <v>2021</v>
      </c>
      <c r="C437" s="5">
        <v>3</v>
      </c>
      <c r="D437" s="39" t="s">
        <v>30</v>
      </c>
      <c r="E437" s="4" t="b">
        <v>0</v>
      </c>
      <c r="F437" s="37">
        <v>3571329.6</v>
      </c>
      <c r="G437" s="37">
        <v>4999912.4800000004</v>
      </c>
      <c r="H437" s="34">
        <v>1.4</v>
      </c>
      <c r="I437" s="36">
        <v>1216.06</v>
      </c>
      <c r="O437"/>
      <c r="P437"/>
      <c r="Q437"/>
      <c r="R437"/>
      <c r="S437"/>
      <c r="U437" s="5"/>
      <c r="V437" s="4"/>
      <c r="W437" s="4"/>
      <c r="X437" s="4"/>
      <c r="Y437" s="4"/>
      <c r="Z437" s="4"/>
    </row>
    <row r="438" spans="1:26" x14ac:dyDescent="0.25">
      <c r="A438" s="39" t="s">
        <v>347</v>
      </c>
      <c r="B438" s="5">
        <v>2021</v>
      </c>
      <c r="C438" s="5">
        <v>3</v>
      </c>
      <c r="D438" s="39" t="s">
        <v>30</v>
      </c>
      <c r="E438" s="4" t="b">
        <v>0</v>
      </c>
      <c r="F438" s="37">
        <v>16423017.609999999</v>
      </c>
      <c r="G438" s="37">
        <v>22983485.32</v>
      </c>
      <c r="H438" s="34">
        <v>1.399</v>
      </c>
      <c r="I438" s="36">
        <v>1207.55</v>
      </c>
      <c r="O438"/>
      <c r="P438"/>
      <c r="Q438"/>
      <c r="R438"/>
      <c r="S438"/>
      <c r="U438" s="5"/>
      <c r="V438" s="4"/>
      <c r="W438" s="4"/>
      <c r="X438" s="4"/>
      <c r="Y438" s="4"/>
      <c r="Z438" s="4"/>
    </row>
    <row r="439" spans="1:26" x14ac:dyDescent="0.25">
      <c r="A439" s="39" t="s">
        <v>346</v>
      </c>
      <c r="B439" s="5">
        <v>2021</v>
      </c>
      <c r="C439" s="5">
        <v>3</v>
      </c>
      <c r="D439" s="39" t="s">
        <v>30</v>
      </c>
      <c r="E439" s="4" t="b">
        <v>0</v>
      </c>
      <c r="F439" s="37">
        <v>2257954.31</v>
      </c>
      <c r="G439" s="37">
        <v>3713908.4</v>
      </c>
      <c r="H439" s="34">
        <v>1.645</v>
      </c>
      <c r="I439" s="36">
        <v>655.56</v>
      </c>
      <c r="O439"/>
      <c r="P439"/>
      <c r="Q439"/>
      <c r="R439"/>
      <c r="S439"/>
      <c r="U439" s="5"/>
      <c r="V439" s="4"/>
      <c r="W439" s="4"/>
      <c r="X439" s="4"/>
      <c r="Y439" s="4"/>
      <c r="Z439" s="4"/>
    </row>
    <row r="440" spans="1:26" x14ac:dyDescent="0.25">
      <c r="A440" s="39" t="s">
        <v>202</v>
      </c>
      <c r="B440" s="5">
        <v>2021</v>
      </c>
      <c r="C440" s="5">
        <v>3</v>
      </c>
      <c r="D440" s="39" t="s">
        <v>30</v>
      </c>
      <c r="E440" s="4" t="b">
        <v>0</v>
      </c>
      <c r="F440" s="37">
        <v>92</v>
      </c>
      <c r="G440" s="37">
        <v>95</v>
      </c>
      <c r="H440" s="34">
        <v>1.0329999999999999</v>
      </c>
      <c r="I440" s="36">
        <v>376.08</v>
      </c>
      <c r="O440"/>
      <c r="P440"/>
      <c r="Q440"/>
      <c r="R440"/>
      <c r="S440"/>
      <c r="U440" s="5"/>
      <c r="V440" s="4"/>
      <c r="W440" s="4"/>
      <c r="X440" s="4"/>
      <c r="Y440" s="4"/>
      <c r="Z440" s="4"/>
    </row>
    <row r="441" spans="1:26" x14ac:dyDescent="0.25">
      <c r="A441" s="39" t="s">
        <v>206</v>
      </c>
      <c r="B441" s="5">
        <v>2021</v>
      </c>
      <c r="C441" s="5">
        <v>3</v>
      </c>
      <c r="D441" s="39" t="s">
        <v>14</v>
      </c>
      <c r="E441" s="4" t="b">
        <v>0</v>
      </c>
      <c r="F441" s="37">
        <v>1</v>
      </c>
      <c r="G441" s="37">
        <v>1</v>
      </c>
      <c r="H441" s="34">
        <v>1</v>
      </c>
      <c r="I441" s="36">
        <v>376.08</v>
      </c>
      <c r="O441"/>
      <c r="P441"/>
      <c r="Q441"/>
      <c r="R441"/>
      <c r="S441"/>
      <c r="U441" s="5"/>
      <c r="V441" s="4"/>
      <c r="W441" s="4"/>
      <c r="X441" s="4"/>
      <c r="Y441" s="4"/>
      <c r="Z441" s="4"/>
    </row>
    <row r="442" spans="1:26" x14ac:dyDescent="0.25">
      <c r="A442" s="39" t="s">
        <v>389</v>
      </c>
      <c r="B442" s="5">
        <v>2021</v>
      </c>
      <c r="C442" s="5">
        <v>3</v>
      </c>
      <c r="D442" s="39" t="s">
        <v>14</v>
      </c>
      <c r="E442" s="4" t="b">
        <v>0</v>
      </c>
      <c r="F442" s="37">
        <v>1</v>
      </c>
      <c r="G442" s="37">
        <v>1</v>
      </c>
      <c r="H442" s="34">
        <v>1</v>
      </c>
      <c r="I442" s="36">
        <v>188.04</v>
      </c>
      <c r="O442"/>
      <c r="P442"/>
      <c r="Q442"/>
      <c r="R442"/>
      <c r="S442"/>
      <c r="U442" s="5"/>
      <c r="V442" s="4"/>
      <c r="W442" s="4"/>
      <c r="X442" s="4"/>
      <c r="Y442" s="4"/>
      <c r="Z442" s="4"/>
    </row>
    <row r="443" spans="1:26" x14ac:dyDescent="0.25">
      <c r="A443" s="39" t="s">
        <v>343</v>
      </c>
      <c r="B443" s="5">
        <v>2021</v>
      </c>
      <c r="C443" s="5">
        <v>3</v>
      </c>
      <c r="D443" s="39" t="s">
        <v>14</v>
      </c>
      <c r="E443" s="4" t="b">
        <v>0</v>
      </c>
      <c r="F443" s="37">
        <v>40.799999999999997</v>
      </c>
      <c r="G443" s="37">
        <v>5</v>
      </c>
      <c r="H443" s="34">
        <v>0.123</v>
      </c>
      <c r="I443" s="36">
        <v>0</v>
      </c>
      <c r="O443"/>
      <c r="P443"/>
      <c r="Q443"/>
      <c r="R443"/>
      <c r="S443"/>
      <c r="U443" s="5"/>
      <c r="V443" s="4"/>
      <c r="W443" s="4"/>
      <c r="X443" s="4"/>
      <c r="Y443" s="4"/>
      <c r="Z443" s="4"/>
    </row>
    <row r="444" spans="1:26" x14ac:dyDescent="0.25">
      <c r="A444" s="39" t="s">
        <v>342</v>
      </c>
      <c r="B444" s="5">
        <v>2021</v>
      </c>
      <c r="C444" s="5">
        <v>3</v>
      </c>
      <c r="D444" s="39" t="s">
        <v>14</v>
      </c>
      <c r="E444" s="4" t="b">
        <v>0</v>
      </c>
      <c r="F444" s="37">
        <v>60</v>
      </c>
      <c r="G444" s="37">
        <v>8</v>
      </c>
      <c r="H444" s="34">
        <v>0.13300000000000001</v>
      </c>
      <c r="I444" s="36">
        <v>0</v>
      </c>
      <c r="O444"/>
      <c r="P444"/>
      <c r="Q444"/>
      <c r="R444"/>
      <c r="S444"/>
      <c r="U444" s="5"/>
      <c r="V444" s="4"/>
      <c r="W444" s="4"/>
      <c r="X444" s="4"/>
      <c r="Y444" s="4"/>
      <c r="Z444" s="4"/>
    </row>
    <row r="445" spans="1:26" x14ac:dyDescent="0.25">
      <c r="A445" s="39" t="s">
        <v>336</v>
      </c>
      <c r="B445" s="5">
        <v>2021</v>
      </c>
      <c r="C445" s="5">
        <v>3</v>
      </c>
      <c r="D445" s="39" t="s">
        <v>14</v>
      </c>
      <c r="E445" s="4" t="b">
        <v>0</v>
      </c>
      <c r="F445" s="37">
        <v>1</v>
      </c>
      <c r="G445" s="37">
        <v>1</v>
      </c>
      <c r="H445" s="34">
        <v>1</v>
      </c>
      <c r="I445" s="36">
        <v>752.16</v>
      </c>
      <c r="O445"/>
      <c r="P445"/>
      <c r="Q445"/>
      <c r="R445"/>
      <c r="S445"/>
      <c r="U445" s="5"/>
      <c r="V445" s="4"/>
      <c r="W445" s="4"/>
      <c r="X445" s="4"/>
      <c r="Y445" s="4"/>
      <c r="Z445" s="4"/>
    </row>
    <row r="446" spans="1:26" x14ac:dyDescent="0.25">
      <c r="A446" s="39" t="s">
        <v>205</v>
      </c>
      <c r="B446" s="5">
        <v>2021</v>
      </c>
      <c r="C446" s="5">
        <v>3</v>
      </c>
      <c r="D446" s="39" t="s">
        <v>14</v>
      </c>
      <c r="E446" s="4" t="b">
        <v>0</v>
      </c>
      <c r="F446" s="37">
        <v>1</v>
      </c>
      <c r="G446" s="37">
        <v>1</v>
      </c>
      <c r="H446" s="34">
        <v>1</v>
      </c>
      <c r="I446" s="36">
        <v>188.04</v>
      </c>
      <c r="O446"/>
      <c r="P446"/>
      <c r="Q446"/>
      <c r="R446"/>
      <c r="S446"/>
      <c r="U446" s="5"/>
      <c r="V446" s="4"/>
      <c r="W446" s="4"/>
      <c r="X446" s="4"/>
      <c r="Y446" s="4"/>
      <c r="Z446" s="4"/>
    </row>
    <row r="447" spans="1:26" x14ac:dyDescent="0.25">
      <c r="A447" s="39" t="s">
        <v>348</v>
      </c>
      <c r="B447" s="5">
        <v>2021</v>
      </c>
      <c r="C447" s="5">
        <v>3</v>
      </c>
      <c r="D447" s="39" t="s">
        <v>14</v>
      </c>
      <c r="E447" s="4" t="b">
        <v>0</v>
      </c>
      <c r="F447" s="37">
        <v>3571329.6</v>
      </c>
      <c r="G447" s="37">
        <v>4999912.4800000004</v>
      </c>
      <c r="H447" s="34">
        <v>1.4</v>
      </c>
      <c r="I447" s="36">
        <v>1216.06</v>
      </c>
      <c r="O447"/>
      <c r="P447"/>
      <c r="Q447"/>
      <c r="R447"/>
      <c r="S447"/>
      <c r="U447" s="5"/>
      <c r="V447" s="4"/>
      <c r="W447" s="4"/>
      <c r="X447" s="4"/>
      <c r="Y447" s="4"/>
      <c r="Z447" s="4"/>
    </row>
    <row r="448" spans="1:26" x14ac:dyDescent="0.25">
      <c r="A448" s="39" t="s">
        <v>347</v>
      </c>
      <c r="B448" s="5">
        <v>2021</v>
      </c>
      <c r="C448" s="5">
        <v>3</v>
      </c>
      <c r="D448" s="39" t="s">
        <v>14</v>
      </c>
      <c r="E448" s="4" t="b">
        <v>0</v>
      </c>
      <c r="F448" s="37">
        <v>16423017.609999999</v>
      </c>
      <c r="G448" s="37">
        <v>22983485.32</v>
      </c>
      <c r="H448" s="34">
        <v>1.399</v>
      </c>
      <c r="I448" s="36">
        <v>1207.55</v>
      </c>
      <c r="O448"/>
      <c r="P448"/>
      <c r="Q448"/>
      <c r="R448"/>
      <c r="S448"/>
      <c r="U448" s="5"/>
      <c r="V448" s="4"/>
      <c r="W448" s="4"/>
      <c r="X448" s="4"/>
      <c r="Y448" s="4"/>
      <c r="Z448" s="4"/>
    </row>
    <row r="449" spans="1:26" x14ac:dyDescent="0.25">
      <c r="A449" s="39" t="s">
        <v>346</v>
      </c>
      <c r="B449" s="5">
        <v>2021</v>
      </c>
      <c r="C449" s="5">
        <v>3</v>
      </c>
      <c r="D449" s="39" t="s">
        <v>14</v>
      </c>
      <c r="E449" s="4" t="b">
        <v>0</v>
      </c>
      <c r="F449" s="37">
        <v>2257954.31</v>
      </c>
      <c r="G449" s="37">
        <v>3713908.4</v>
      </c>
      <c r="H449" s="34">
        <v>1.645</v>
      </c>
      <c r="I449" s="36">
        <v>655.56</v>
      </c>
      <c r="O449"/>
      <c r="P449"/>
      <c r="Q449"/>
      <c r="R449"/>
      <c r="S449"/>
      <c r="U449" s="5"/>
      <c r="V449" s="4"/>
      <c r="W449" s="4"/>
      <c r="X449" s="4"/>
      <c r="Y449" s="4"/>
      <c r="Z449" s="4"/>
    </row>
    <row r="450" spans="1:26" x14ac:dyDescent="0.25">
      <c r="A450" s="39" t="s">
        <v>202</v>
      </c>
      <c r="B450" s="5">
        <v>2021</v>
      </c>
      <c r="C450" s="5">
        <v>3</v>
      </c>
      <c r="D450" s="39" t="s">
        <v>14</v>
      </c>
      <c r="E450" s="4" t="b">
        <v>0</v>
      </c>
      <c r="F450" s="37">
        <v>92</v>
      </c>
      <c r="G450" s="37">
        <v>92</v>
      </c>
      <c r="H450" s="34">
        <v>1</v>
      </c>
      <c r="I450" s="36">
        <v>376.08</v>
      </c>
      <c r="O450"/>
      <c r="P450"/>
      <c r="Q450"/>
      <c r="R450"/>
      <c r="S450"/>
      <c r="U450" s="5"/>
      <c r="V450" s="4"/>
      <c r="W450" s="4"/>
      <c r="X450" s="4"/>
      <c r="Y450" s="4"/>
      <c r="Z450" s="4"/>
    </row>
    <row r="451" spans="1:26" x14ac:dyDescent="0.25">
      <c r="A451" s="39" t="s">
        <v>206</v>
      </c>
      <c r="B451" s="5">
        <v>2021</v>
      </c>
      <c r="C451" s="5">
        <v>3</v>
      </c>
      <c r="D451" s="39" t="s">
        <v>15</v>
      </c>
      <c r="E451" s="4" t="b">
        <v>0</v>
      </c>
      <c r="F451" s="37">
        <v>1</v>
      </c>
      <c r="G451" s="37">
        <v>1</v>
      </c>
      <c r="H451" s="34">
        <v>1</v>
      </c>
      <c r="I451" s="36">
        <v>376.08</v>
      </c>
      <c r="O451"/>
      <c r="P451"/>
      <c r="Q451"/>
      <c r="R451"/>
      <c r="S451"/>
      <c r="U451" s="5"/>
      <c r="V451" s="4"/>
      <c r="W451" s="4"/>
      <c r="X451" s="4"/>
      <c r="Y451" s="4"/>
      <c r="Z451" s="4"/>
    </row>
    <row r="452" spans="1:26" x14ac:dyDescent="0.25">
      <c r="A452" s="39" t="s">
        <v>389</v>
      </c>
      <c r="B452" s="5">
        <v>2021</v>
      </c>
      <c r="C452" s="5">
        <v>3</v>
      </c>
      <c r="D452" s="39" t="s">
        <v>15</v>
      </c>
      <c r="E452" s="4" t="b">
        <v>0</v>
      </c>
      <c r="F452" s="37">
        <v>1</v>
      </c>
      <c r="G452" s="37">
        <v>0.97</v>
      </c>
      <c r="H452" s="34">
        <v>0.97</v>
      </c>
      <c r="I452" s="36">
        <v>136.80000000000001</v>
      </c>
      <c r="O452"/>
      <c r="P452"/>
      <c r="Q452"/>
      <c r="R452"/>
      <c r="S452"/>
      <c r="U452" s="5"/>
      <c r="V452" s="4"/>
      <c r="W452" s="4"/>
      <c r="X452" s="4"/>
      <c r="Y452" s="4"/>
      <c r="Z452" s="4"/>
    </row>
    <row r="453" spans="1:26" x14ac:dyDescent="0.25">
      <c r="A453" s="39" t="s">
        <v>344</v>
      </c>
      <c r="B453" s="5">
        <v>2021</v>
      </c>
      <c r="C453" s="5">
        <v>3</v>
      </c>
      <c r="D453" s="39" t="s">
        <v>15</v>
      </c>
      <c r="E453" s="4" t="b">
        <v>0</v>
      </c>
      <c r="F453" s="37">
        <v>25</v>
      </c>
      <c r="G453" s="37">
        <v>18</v>
      </c>
      <c r="H453" s="34">
        <v>0.72</v>
      </c>
      <c r="I453" s="36">
        <v>0</v>
      </c>
      <c r="O453"/>
      <c r="P453"/>
      <c r="Q453"/>
      <c r="R453"/>
      <c r="S453"/>
      <c r="U453" s="5"/>
      <c r="V453" s="4"/>
      <c r="W453" s="4"/>
      <c r="X453" s="4"/>
      <c r="Y453" s="4"/>
      <c r="Z453" s="4"/>
    </row>
    <row r="454" spans="1:26" x14ac:dyDescent="0.25">
      <c r="A454" s="39" t="s">
        <v>343</v>
      </c>
      <c r="B454" s="5">
        <v>2021</v>
      </c>
      <c r="C454" s="5">
        <v>3</v>
      </c>
      <c r="D454" s="39" t="s">
        <v>15</v>
      </c>
      <c r="E454" s="4" t="b">
        <v>0</v>
      </c>
      <c r="F454" s="37">
        <v>40.799999999999997</v>
      </c>
      <c r="G454" s="37">
        <v>0</v>
      </c>
      <c r="H454" s="34">
        <v>0</v>
      </c>
      <c r="I454" s="36">
        <v>0</v>
      </c>
      <c r="O454"/>
      <c r="P454"/>
      <c r="Q454"/>
      <c r="R454"/>
      <c r="S454"/>
      <c r="U454" s="5"/>
      <c r="V454" s="4"/>
      <c r="W454" s="4"/>
      <c r="X454" s="4"/>
      <c r="Y454" s="4"/>
      <c r="Z454" s="4"/>
    </row>
    <row r="455" spans="1:26" x14ac:dyDescent="0.25">
      <c r="A455" s="39" t="s">
        <v>342</v>
      </c>
      <c r="B455" s="5">
        <v>2021</v>
      </c>
      <c r="C455" s="5">
        <v>3</v>
      </c>
      <c r="D455" s="39" t="s">
        <v>15</v>
      </c>
      <c r="E455" s="4" t="b">
        <v>0</v>
      </c>
      <c r="F455" s="37">
        <v>45</v>
      </c>
      <c r="G455" s="37">
        <v>32</v>
      </c>
      <c r="H455" s="34">
        <v>0.71099999999999997</v>
      </c>
      <c r="I455" s="36">
        <v>0</v>
      </c>
      <c r="O455"/>
      <c r="P455"/>
      <c r="Q455"/>
      <c r="R455"/>
      <c r="S455"/>
      <c r="U455" s="5"/>
      <c r="V455" s="4"/>
      <c r="W455" s="4"/>
      <c r="X455" s="4"/>
      <c r="Y455" s="4"/>
      <c r="Z455" s="4"/>
    </row>
    <row r="456" spans="1:26" x14ac:dyDescent="0.25">
      <c r="A456" s="39" t="s">
        <v>336</v>
      </c>
      <c r="B456" s="5">
        <v>2021</v>
      </c>
      <c r="C456" s="5">
        <v>3</v>
      </c>
      <c r="D456" s="39" t="s">
        <v>15</v>
      </c>
      <c r="E456" s="4" t="b">
        <v>0</v>
      </c>
      <c r="F456" s="37">
        <v>1</v>
      </c>
      <c r="G456" s="37">
        <v>1</v>
      </c>
      <c r="H456" s="34">
        <v>1</v>
      </c>
      <c r="I456" s="36">
        <v>752.16</v>
      </c>
      <c r="O456"/>
      <c r="P456"/>
      <c r="Q456"/>
      <c r="R456"/>
      <c r="S456"/>
      <c r="U456" s="5"/>
      <c r="V456" s="4"/>
      <c r="W456" s="4"/>
      <c r="X456" s="4"/>
      <c r="Y456" s="4"/>
      <c r="Z456" s="4"/>
    </row>
    <row r="457" spans="1:26" x14ac:dyDescent="0.25">
      <c r="A457" s="39" t="s">
        <v>205</v>
      </c>
      <c r="B457" s="5">
        <v>2021</v>
      </c>
      <c r="C457" s="5">
        <v>3</v>
      </c>
      <c r="D457" s="39" t="s">
        <v>15</v>
      </c>
      <c r="E457" s="4" t="b">
        <v>0</v>
      </c>
      <c r="F457" s="37">
        <v>1</v>
      </c>
      <c r="G457" s="37">
        <v>1</v>
      </c>
      <c r="H457" s="34">
        <v>1</v>
      </c>
      <c r="I457" s="36">
        <v>188.04</v>
      </c>
      <c r="O457"/>
      <c r="P457"/>
      <c r="Q457"/>
      <c r="R457"/>
      <c r="S457"/>
      <c r="U457" s="5"/>
      <c r="V457" s="4"/>
      <c r="W457" s="4"/>
      <c r="X457" s="4"/>
      <c r="Y457" s="4"/>
      <c r="Z457" s="4"/>
    </row>
    <row r="458" spans="1:26" x14ac:dyDescent="0.25">
      <c r="A458" s="39" t="s">
        <v>348</v>
      </c>
      <c r="B458" s="5">
        <v>2021</v>
      </c>
      <c r="C458" s="5">
        <v>3</v>
      </c>
      <c r="D458" s="39" t="s">
        <v>15</v>
      </c>
      <c r="E458" s="4" t="b">
        <v>0</v>
      </c>
      <c r="F458" s="37">
        <v>3571329.6</v>
      </c>
      <c r="G458" s="37">
        <v>4999912.4800000004</v>
      </c>
      <c r="H458" s="34">
        <v>1.4</v>
      </c>
      <c r="I458" s="36">
        <v>1216.06</v>
      </c>
      <c r="O458"/>
      <c r="P458"/>
      <c r="Q458"/>
      <c r="R458"/>
      <c r="S458"/>
      <c r="U458" s="5"/>
      <c r="V458" s="4"/>
      <c r="W458" s="4"/>
      <c r="X458" s="4"/>
      <c r="Y458" s="4"/>
      <c r="Z458" s="4"/>
    </row>
    <row r="459" spans="1:26" x14ac:dyDescent="0.25">
      <c r="A459" s="39" t="s">
        <v>347</v>
      </c>
      <c r="B459" s="5">
        <v>2021</v>
      </c>
      <c r="C459" s="5">
        <v>3</v>
      </c>
      <c r="D459" s="39" t="s">
        <v>15</v>
      </c>
      <c r="E459" s="4" t="b">
        <v>0</v>
      </c>
      <c r="F459" s="37">
        <v>16423017.609999999</v>
      </c>
      <c r="G459" s="37">
        <v>22983485.32</v>
      </c>
      <c r="H459" s="34">
        <v>1.399</v>
      </c>
      <c r="I459" s="36">
        <v>1207.55</v>
      </c>
      <c r="O459"/>
      <c r="P459"/>
      <c r="Q459"/>
      <c r="R459"/>
      <c r="S459"/>
      <c r="U459" s="5"/>
      <c r="V459" s="4"/>
      <c r="W459" s="4"/>
      <c r="X459" s="4"/>
      <c r="Y459" s="4"/>
      <c r="Z459" s="4"/>
    </row>
    <row r="460" spans="1:26" x14ac:dyDescent="0.25">
      <c r="A460" s="39" t="s">
        <v>346</v>
      </c>
      <c r="B460" s="5">
        <v>2021</v>
      </c>
      <c r="C460" s="5">
        <v>3</v>
      </c>
      <c r="D460" s="39" t="s">
        <v>15</v>
      </c>
      <c r="E460" s="4" t="b">
        <v>0</v>
      </c>
      <c r="F460" s="37">
        <v>2257954.31</v>
      </c>
      <c r="G460" s="37">
        <v>3713908.4</v>
      </c>
      <c r="H460" s="34">
        <v>1.645</v>
      </c>
      <c r="I460" s="36">
        <v>655.56</v>
      </c>
      <c r="O460"/>
      <c r="P460"/>
      <c r="Q460"/>
      <c r="R460"/>
      <c r="S460"/>
      <c r="U460" s="5"/>
      <c r="V460" s="4"/>
      <c r="W460" s="4"/>
      <c r="X460" s="4"/>
      <c r="Y460" s="4"/>
      <c r="Z460" s="4"/>
    </row>
    <row r="461" spans="1:26" x14ac:dyDescent="0.25">
      <c r="A461" s="39" t="s">
        <v>202</v>
      </c>
      <c r="B461" s="5">
        <v>2021</v>
      </c>
      <c r="C461" s="5">
        <v>3</v>
      </c>
      <c r="D461" s="39" t="s">
        <v>15</v>
      </c>
      <c r="E461" s="4" t="b">
        <v>0</v>
      </c>
      <c r="F461" s="37">
        <v>92</v>
      </c>
      <c r="G461" s="37">
        <v>0</v>
      </c>
      <c r="H461" s="34">
        <v>0</v>
      </c>
      <c r="I461" s="36">
        <v>0</v>
      </c>
      <c r="O461"/>
      <c r="P461"/>
      <c r="Q461"/>
      <c r="R461"/>
      <c r="S461"/>
      <c r="U461" s="5"/>
      <c r="V461" s="4"/>
      <c r="W461" s="4"/>
      <c r="X461" s="4"/>
      <c r="Y461" s="4"/>
      <c r="Z461" s="4"/>
    </row>
    <row r="462" spans="1:26" x14ac:dyDescent="0.25">
      <c r="A462" s="39" t="s">
        <v>206</v>
      </c>
      <c r="B462" s="5">
        <v>2021</v>
      </c>
      <c r="C462" s="5">
        <v>3</v>
      </c>
      <c r="D462" s="39" t="s">
        <v>31</v>
      </c>
      <c r="E462" s="4" t="b">
        <v>0</v>
      </c>
      <c r="F462" s="37">
        <v>1</v>
      </c>
      <c r="G462" s="37">
        <v>1</v>
      </c>
      <c r="H462" s="34">
        <v>1</v>
      </c>
      <c r="I462" s="36">
        <v>376.08</v>
      </c>
      <c r="O462"/>
      <c r="P462"/>
      <c r="Q462"/>
      <c r="R462"/>
      <c r="S462"/>
      <c r="U462" s="5"/>
      <c r="V462" s="4"/>
      <c r="W462" s="4"/>
      <c r="X462" s="4"/>
      <c r="Y462" s="4"/>
      <c r="Z462" s="4"/>
    </row>
    <row r="463" spans="1:26" x14ac:dyDescent="0.25">
      <c r="A463" s="39" t="s">
        <v>389</v>
      </c>
      <c r="B463" s="5">
        <v>2021</v>
      </c>
      <c r="C463" s="5">
        <v>3</v>
      </c>
      <c r="D463" s="39" t="s">
        <v>31</v>
      </c>
      <c r="E463" s="4" t="b">
        <v>0</v>
      </c>
      <c r="F463" s="37">
        <v>1</v>
      </c>
      <c r="G463" s="37">
        <v>1</v>
      </c>
      <c r="H463" s="34">
        <v>1</v>
      </c>
      <c r="I463" s="36">
        <v>188.04</v>
      </c>
      <c r="O463"/>
      <c r="P463"/>
      <c r="Q463"/>
      <c r="R463"/>
      <c r="S463"/>
      <c r="U463" s="5"/>
      <c r="V463" s="4"/>
      <c r="W463" s="4"/>
      <c r="X463" s="4"/>
      <c r="Y463" s="4"/>
      <c r="Z463" s="4"/>
    </row>
    <row r="464" spans="1:26" x14ac:dyDescent="0.25">
      <c r="A464" s="39" t="s">
        <v>344</v>
      </c>
      <c r="B464" s="5">
        <v>2021</v>
      </c>
      <c r="C464" s="5">
        <v>3</v>
      </c>
      <c r="D464" s="39" t="s">
        <v>31</v>
      </c>
      <c r="E464" s="4" t="b">
        <v>0</v>
      </c>
      <c r="F464" s="37">
        <v>50</v>
      </c>
      <c r="G464" s="37">
        <v>9</v>
      </c>
      <c r="H464" s="34">
        <v>0.18</v>
      </c>
      <c r="I464" s="36">
        <v>0</v>
      </c>
      <c r="O464"/>
      <c r="P464"/>
      <c r="Q464"/>
      <c r="R464"/>
      <c r="S464"/>
      <c r="U464" s="5"/>
      <c r="V464" s="4"/>
      <c r="W464" s="4"/>
      <c r="X464" s="4"/>
      <c r="Y464" s="4"/>
      <c r="Z464" s="4"/>
    </row>
    <row r="465" spans="1:26" x14ac:dyDescent="0.25">
      <c r="A465" s="39" t="s">
        <v>336</v>
      </c>
      <c r="B465" s="5">
        <v>2021</v>
      </c>
      <c r="C465" s="5">
        <v>3</v>
      </c>
      <c r="D465" s="39" t="s">
        <v>31</v>
      </c>
      <c r="E465" s="4" t="b">
        <v>0</v>
      </c>
      <c r="F465" s="37">
        <v>1</v>
      </c>
      <c r="G465" s="37">
        <v>1</v>
      </c>
      <c r="H465" s="34">
        <v>1</v>
      </c>
      <c r="I465" s="36">
        <v>752.16</v>
      </c>
      <c r="O465"/>
      <c r="P465"/>
      <c r="Q465"/>
      <c r="R465"/>
      <c r="S465"/>
      <c r="U465" s="5"/>
      <c r="V465" s="4"/>
      <c r="W465" s="4"/>
      <c r="X465" s="4"/>
      <c r="Y465" s="4"/>
      <c r="Z465" s="4"/>
    </row>
    <row r="466" spans="1:26" x14ac:dyDescent="0.25">
      <c r="A466" s="39" t="s">
        <v>205</v>
      </c>
      <c r="B466" s="5">
        <v>2021</v>
      </c>
      <c r="C466" s="5">
        <v>3</v>
      </c>
      <c r="D466" s="39" t="s">
        <v>31</v>
      </c>
      <c r="E466" s="4" t="b">
        <v>0</v>
      </c>
      <c r="F466" s="37">
        <v>1</v>
      </c>
      <c r="G466" s="37">
        <v>1</v>
      </c>
      <c r="H466" s="34">
        <v>1</v>
      </c>
      <c r="I466" s="36">
        <v>188.04</v>
      </c>
      <c r="O466"/>
      <c r="P466"/>
      <c r="Q466"/>
      <c r="R466"/>
      <c r="S466"/>
      <c r="U466" s="5"/>
      <c r="V466" s="4"/>
      <c r="W466" s="4"/>
      <c r="X466" s="4"/>
      <c r="Y466" s="4"/>
      <c r="Z466" s="4"/>
    </row>
    <row r="467" spans="1:26" x14ac:dyDescent="0.25">
      <c r="A467" s="39" t="s">
        <v>348</v>
      </c>
      <c r="B467" s="5">
        <v>2021</v>
      </c>
      <c r="C467" s="5">
        <v>3</v>
      </c>
      <c r="D467" s="39" t="s">
        <v>31</v>
      </c>
      <c r="E467" s="4" t="b">
        <v>0</v>
      </c>
      <c r="F467" s="37">
        <v>3571329.6</v>
      </c>
      <c r="G467" s="37">
        <v>4999912.4800000004</v>
      </c>
      <c r="H467" s="34">
        <v>1.4</v>
      </c>
      <c r="I467" s="36">
        <v>1216.06</v>
      </c>
      <c r="O467"/>
      <c r="P467"/>
      <c r="Q467"/>
      <c r="R467"/>
      <c r="S467"/>
      <c r="U467" s="5"/>
      <c r="V467" s="4"/>
      <c r="W467" s="4"/>
      <c r="X467" s="4"/>
      <c r="Y467" s="4"/>
      <c r="Z467" s="4"/>
    </row>
    <row r="468" spans="1:26" x14ac:dyDescent="0.25">
      <c r="A468" s="39" t="s">
        <v>347</v>
      </c>
      <c r="B468" s="5">
        <v>2021</v>
      </c>
      <c r="C468" s="5">
        <v>3</v>
      </c>
      <c r="D468" s="39" t="s">
        <v>31</v>
      </c>
      <c r="E468" s="4" t="b">
        <v>0</v>
      </c>
      <c r="F468" s="37">
        <v>16423017.609999999</v>
      </c>
      <c r="G468" s="37">
        <v>22983485.32</v>
      </c>
      <c r="H468" s="34">
        <v>1.399</v>
      </c>
      <c r="I468" s="36">
        <v>1207.55</v>
      </c>
      <c r="O468"/>
      <c r="P468"/>
      <c r="Q468"/>
      <c r="R468"/>
      <c r="S468"/>
      <c r="U468" s="5"/>
      <c r="V468" s="4"/>
      <c r="W468" s="4"/>
      <c r="X468" s="4"/>
      <c r="Y468" s="4"/>
      <c r="Z468" s="4"/>
    </row>
    <row r="469" spans="1:26" x14ac:dyDescent="0.25">
      <c r="A469" s="39" t="s">
        <v>346</v>
      </c>
      <c r="B469" s="5">
        <v>2021</v>
      </c>
      <c r="C469" s="5">
        <v>3</v>
      </c>
      <c r="D469" s="39" t="s">
        <v>31</v>
      </c>
      <c r="E469" s="4" t="b">
        <v>0</v>
      </c>
      <c r="F469" s="37">
        <v>2257954.31</v>
      </c>
      <c r="G469" s="37">
        <v>3713908.4</v>
      </c>
      <c r="H469" s="34">
        <v>1.645</v>
      </c>
      <c r="I469" s="36">
        <v>655.56</v>
      </c>
      <c r="O469"/>
      <c r="P469"/>
      <c r="Q469"/>
      <c r="R469"/>
      <c r="S469"/>
      <c r="U469" s="5"/>
      <c r="V469" s="4"/>
      <c r="W469" s="4"/>
      <c r="X469" s="4"/>
      <c r="Y469" s="4"/>
      <c r="Z469" s="4"/>
    </row>
    <row r="470" spans="1:26" x14ac:dyDescent="0.25">
      <c r="A470" s="39" t="s">
        <v>202</v>
      </c>
      <c r="B470" s="5">
        <v>2021</v>
      </c>
      <c r="C470" s="5">
        <v>3</v>
      </c>
      <c r="D470" s="39" t="s">
        <v>31</v>
      </c>
      <c r="E470" s="4" t="b">
        <v>0</v>
      </c>
      <c r="F470" s="37">
        <v>92</v>
      </c>
      <c r="G470" s="37">
        <v>95</v>
      </c>
      <c r="H470" s="34">
        <v>1.0329999999999999</v>
      </c>
      <c r="I470" s="36">
        <v>376.08</v>
      </c>
      <c r="O470"/>
      <c r="P470"/>
      <c r="Q470"/>
      <c r="R470"/>
      <c r="S470"/>
      <c r="U470" s="5"/>
      <c r="V470" s="4"/>
      <c r="W470" s="4"/>
      <c r="X470" s="4"/>
      <c r="Y470" s="4"/>
      <c r="Z470" s="4"/>
    </row>
    <row r="471" spans="1:26" x14ac:dyDescent="0.25">
      <c r="A471" s="39" t="s">
        <v>206</v>
      </c>
      <c r="B471" s="5">
        <v>2021</v>
      </c>
      <c r="C471" s="5">
        <v>3</v>
      </c>
      <c r="D471" s="39" t="s">
        <v>16</v>
      </c>
      <c r="E471" s="4" t="b">
        <v>0</v>
      </c>
      <c r="F471" s="37">
        <v>1</v>
      </c>
      <c r="G471" s="37">
        <v>1</v>
      </c>
      <c r="H471" s="34">
        <v>1</v>
      </c>
      <c r="I471" s="36">
        <v>376.08</v>
      </c>
      <c r="O471"/>
      <c r="P471"/>
      <c r="Q471"/>
      <c r="R471"/>
      <c r="S471"/>
      <c r="U471" s="5"/>
      <c r="V471" s="4"/>
      <c r="W471" s="4"/>
      <c r="X471" s="4"/>
      <c r="Y471" s="4"/>
      <c r="Z471" s="4"/>
    </row>
    <row r="472" spans="1:26" x14ac:dyDescent="0.25">
      <c r="A472" s="39" t="s">
        <v>389</v>
      </c>
      <c r="B472" s="5">
        <v>2021</v>
      </c>
      <c r="C472" s="5">
        <v>3</v>
      </c>
      <c r="D472" s="39" t="s">
        <v>16</v>
      </c>
      <c r="E472" s="4" t="b">
        <v>0</v>
      </c>
      <c r="F472" s="37">
        <v>1</v>
      </c>
      <c r="G472" s="37">
        <v>1</v>
      </c>
      <c r="H472" s="34">
        <v>1</v>
      </c>
      <c r="I472" s="36">
        <v>188.04</v>
      </c>
      <c r="O472"/>
      <c r="P472"/>
      <c r="Q472"/>
      <c r="R472"/>
      <c r="S472"/>
      <c r="U472" s="5"/>
      <c r="V472" s="4"/>
      <c r="W472" s="4"/>
      <c r="X472" s="4"/>
      <c r="Y472" s="4"/>
      <c r="Z472" s="4"/>
    </row>
    <row r="473" spans="1:26" x14ac:dyDescent="0.25">
      <c r="A473" s="39" t="s">
        <v>343</v>
      </c>
      <c r="B473" s="5">
        <v>2021</v>
      </c>
      <c r="C473" s="5">
        <v>3</v>
      </c>
      <c r="D473" s="39" t="s">
        <v>16</v>
      </c>
      <c r="E473" s="4" t="b">
        <v>0</v>
      </c>
      <c r="F473" s="37">
        <v>149.6</v>
      </c>
      <c r="G473" s="37">
        <v>313</v>
      </c>
      <c r="H473" s="34">
        <v>2.0920000000000001</v>
      </c>
      <c r="I473" s="36">
        <v>1638.9</v>
      </c>
      <c r="O473"/>
      <c r="P473"/>
      <c r="Q473"/>
      <c r="R473"/>
      <c r="S473"/>
      <c r="U473" s="5"/>
      <c r="V473" s="4"/>
      <c r="W473" s="4"/>
      <c r="X473" s="4"/>
      <c r="Y473" s="4"/>
      <c r="Z473" s="4"/>
    </row>
    <row r="474" spans="1:26" x14ac:dyDescent="0.25">
      <c r="A474" s="39" t="s">
        <v>342</v>
      </c>
      <c r="B474" s="5">
        <v>2021</v>
      </c>
      <c r="C474" s="5">
        <v>3</v>
      </c>
      <c r="D474" s="39" t="s">
        <v>16</v>
      </c>
      <c r="E474" s="4" t="b">
        <v>0</v>
      </c>
      <c r="F474" s="37">
        <v>75</v>
      </c>
      <c r="G474" s="37">
        <v>127</v>
      </c>
      <c r="H474" s="34">
        <v>1.6930000000000001</v>
      </c>
      <c r="I474" s="36">
        <v>1638.9</v>
      </c>
      <c r="O474"/>
      <c r="P474"/>
      <c r="Q474"/>
      <c r="R474"/>
      <c r="S474"/>
      <c r="U474" s="5"/>
      <c r="V474" s="4"/>
      <c r="W474" s="4"/>
      <c r="X474" s="4"/>
      <c r="Y474" s="4"/>
      <c r="Z474" s="4"/>
    </row>
    <row r="475" spans="1:26" x14ac:dyDescent="0.25">
      <c r="A475" s="39" t="s">
        <v>336</v>
      </c>
      <c r="B475" s="5">
        <v>2021</v>
      </c>
      <c r="C475" s="5">
        <v>3</v>
      </c>
      <c r="D475" s="39" t="s">
        <v>16</v>
      </c>
      <c r="E475" s="4" t="b">
        <v>0</v>
      </c>
      <c r="F475" s="37">
        <v>1</v>
      </c>
      <c r="G475" s="37">
        <v>1</v>
      </c>
      <c r="H475" s="34">
        <v>1</v>
      </c>
      <c r="I475" s="36">
        <v>752.16</v>
      </c>
      <c r="O475"/>
      <c r="P475"/>
      <c r="Q475"/>
      <c r="R475"/>
      <c r="S475"/>
      <c r="U475" s="5"/>
      <c r="V475" s="4"/>
      <c r="W475" s="4"/>
      <c r="X475" s="4"/>
      <c r="Y475" s="4"/>
      <c r="Z475" s="4"/>
    </row>
    <row r="476" spans="1:26" x14ac:dyDescent="0.25">
      <c r="A476" s="39" t="s">
        <v>205</v>
      </c>
      <c r="B476" s="5">
        <v>2021</v>
      </c>
      <c r="C476" s="5">
        <v>3</v>
      </c>
      <c r="D476" s="39" t="s">
        <v>16</v>
      </c>
      <c r="E476" s="4" t="b">
        <v>0</v>
      </c>
      <c r="F476" s="37">
        <v>1</v>
      </c>
      <c r="G476" s="37">
        <v>1</v>
      </c>
      <c r="H476" s="34">
        <v>1</v>
      </c>
      <c r="I476" s="36">
        <v>188.04</v>
      </c>
      <c r="O476"/>
      <c r="P476"/>
      <c r="Q476"/>
      <c r="R476"/>
      <c r="S476"/>
      <c r="U476" s="5"/>
      <c r="V476" s="4"/>
      <c r="W476" s="4"/>
      <c r="X476" s="4"/>
      <c r="Y476" s="4"/>
      <c r="Z476" s="4"/>
    </row>
    <row r="477" spans="1:26" x14ac:dyDescent="0.25">
      <c r="A477" s="39" t="s">
        <v>348</v>
      </c>
      <c r="B477" s="5">
        <v>2021</v>
      </c>
      <c r="C477" s="5">
        <v>3</v>
      </c>
      <c r="D477" s="39" t="s">
        <v>16</v>
      </c>
      <c r="E477" s="4" t="b">
        <v>0</v>
      </c>
      <c r="F477" s="37">
        <v>3571329.6</v>
      </c>
      <c r="G477" s="37">
        <v>4999912.4800000004</v>
      </c>
      <c r="H477" s="34">
        <v>1.4</v>
      </c>
      <c r="I477" s="36">
        <v>1216.06</v>
      </c>
      <c r="O477"/>
      <c r="P477"/>
      <c r="Q477"/>
      <c r="R477"/>
      <c r="S477"/>
      <c r="U477" s="5"/>
      <c r="V477" s="4"/>
      <c r="W477" s="4"/>
      <c r="X477" s="4"/>
      <c r="Y477" s="4"/>
      <c r="Z477" s="4"/>
    </row>
    <row r="478" spans="1:26" x14ac:dyDescent="0.25">
      <c r="A478" s="39" t="s">
        <v>347</v>
      </c>
      <c r="B478" s="5">
        <v>2021</v>
      </c>
      <c r="C478" s="5">
        <v>3</v>
      </c>
      <c r="D478" s="39" t="s">
        <v>16</v>
      </c>
      <c r="E478" s="4" t="b">
        <v>0</v>
      </c>
      <c r="F478" s="37">
        <v>16423017.609999999</v>
      </c>
      <c r="G478" s="37">
        <v>22983485.32</v>
      </c>
      <c r="H478" s="34">
        <v>1.399</v>
      </c>
      <c r="I478" s="36">
        <v>1207.55</v>
      </c>
      <c r="O478"/>
      <c r="P478"/>
      <c r="Q478"/>
      <c r="R478"/>
      <c r="S478"/>
      <c r="U478" s="5"/>
      <c r="V478" s="4"/>
      <c r="W478" s="4"/>
      <c r="X478" s="4"/>
      <c r="Y478" s="4"/>
      <c r="Z478" s="4"/>
    </row>
    <row r="479" spans="1:26" x14ac:dyDescent="0.25">
      <c r="A479" s="39" t="s">
        <v>346</v>
      </c>
      <c r="B479" s="5">
        <v>2021</v>
      </c>
      <c r="C479" s="5">
        <v>3</v>
      </c>
      <c r="D479" s="39" t="s">
        <v>16</v>
      </c>
      <c r="E479" s="4" t="b">
        <v>0</v>
      </c>
      <c r="F479" s="37">
        <v>2257954.31</v>
      </c>
      <c r="G479" s="37">
        <v>3713908.4</v>
      </c>
      <c r="H479" s="34">
        <v>1.645</v>
      </c>
      <c r="I479" s="36">
        <v>655.56</v>
      </c>
      <c r="O479"/>
      <c r="P479"/>
      <c r="Q479"/>
      <c r="R479"/>
      <c r="S479"/>
      <c r="U479" s="5"/>
      <c r="V479" s="4"/>
      <c r="W479" s="4"/>
      <c r="X479" s="4"/>
      <c r="Y479" s="4"/>
      <c r="Z479" s="4"/>
    </row>
    <row r="480" spans="1:26" x14ac:dyDescent="0.25">
      <c r="A480" s="39" t="s">
        <v>202</v>
      </c>
      <c r="B480" s="5">
        <v>2021</v>
      </c>
      <c r="C480" s="5">
        <v>3</v>
      </c>
      <c r="D480" s="39" t="s">
        <v>16</v>
      </c>
      <c r="E480" s="4" t="b">
        <v>0</v>
      </c>
      <c r="F480" s="37">
        <v>92</v>
      </c>
      <c r="G480" s="37">
        <v>71</v>
      </c>
      <c r="H480" s="34">
        <v>0.77200000000000002</v>
      </c>
      <c r="I480" s="36">
        <v>0</v>
      </c>
      <c r="O480"/>
      <c r="P480"/>
      <c r="Q480"/>
      <c r="R480"/>
      <c r="S480"/>
      <c r="U480" s="5"/>
      <c r="V480" s="4"/>
      <c r="W480" s="4"/>
      <c r="X480" s="4"/>
      <c r="Y480" s="4"/>
      <c r="Z480" s="4"/>
    </row>
    <row r="481" spans="1:26" x14ac:dyDescent="0.25">
      <c r="A481" s="39" t="s">
        <v>206</v>
      </c>
      <c r="B481" s="5">
        <v>2021</v>
      </c>
      <c r="C481" s="5">
        <v>3</v>
      </c>
      <c r="D481" s="39" t="s">
        <v>18</v>
      </c>
      <c r="E481" s="4" t="b">
        <v>0</v>
      </c>
      <c r="F481" s="37">
        <v>1</v>
      </c>
      <c r="G481" s="37">
        <v>1</v>
      </c>
      <c r="H481" s="34">
        <v>1</v>
      </c>
      <c r="I481" s="36">
        <v>376.08</v>
      </c>
      <c r="O481"/>
      <c r="P481"/>
      <c r="Q481"/>
      <c r="R481"/>
      <c r="S481"/>
      <c r="U481" s="5"/>
      <c r="V481" s="4"/>
      <c r="W481" s="4"/>
      <c r="X481" s="4"/>
      <c r="Y481" s="4"/>
      <c r="Z481" s="4"/>
    </row>
    <row r="482" spans="1:26" x14ac:dyDescent="0.25">
      <c r="A482" s="39" t="s">
        <v>389</v>
      </c>
      <c r="B482" s="5">
        <v>2021</v>
      </c>
      <c r="C482" s="5">
        <v>3</v>
      </c>
      <c r="D482" s="39" t="s">
        <v>18</v>
      </c>
      <c r="E482" s="4" t="b">
        <v>0</v>
      </c>
      <c r="F482" s="37">
        <v>1</v>
      </c>
      <c r="G482" s="37">
        <v>1</v>
      </c>
      <c r="H482" s="34">
        <v>1</v>
      </c>
      <c r="I482" s="36">
        <v>188.04</v>
      </c>
      <c r="O482"/>
      <c r="P482"/>
      <c r="Q482"/>
      <c r="R482"/>
      <c r="S482"/>
      <c r="U482" s="5"/>
      <c r="V482" s="4"/>
      <c r="W482" s="4"/>
      <c r="X482" s="4"/>
      <c r="Y482" s="4"/>
      <c r="Z482" s="4"/>
    </row>
    <row r="483" spans="1:26" x14ac:dyDescent="0.25">
      <c r="A483" s="39" t="s">
        <v>343</v>
      </c>
      <c r="B483" s="5">
        <v>2021</v>
      </c>
      <c r="C483" s="5">
        <v>3</v>
      </c>
      <c r="D483" s="39" t="s">
        <v>18</v>
      </c>
      <c r="E483" s="4" t="b">
        <v>0</v>
      </c>
      <c r="F483" s="37">
        <v>68</v>
      </c>
      <c r="G483" s="37">
        <v>103</v>
      </c>
      <c r="H483" s="34">
        <v>1.5149999999999999</v>
      </c>
      <c r="I483" s="36">
        <v>1638.9</v>
      </c>
      <c r="O483"/>
      <c r="P483"/>
      <c r="Q483"/>
      <c r="R483"/>
      <c r="S483"/>
      <c r="U483" s="5"/>
      <c r="V483" s="4"/>
      <c r="W483" s="4"/>
      <c r="X483" s="4"/>
      <c r="Y483" s="4"/>
      <c r="Z483" s="4"/>
    </row>
    <row r="484" spans="1:26" x14ac:dyDescent="0.25">
      <c r="A484" s="39" t="s">
        <v>342</v>
      </c>
      <c r="B484" s="5">
        <v>2021</v>
      </c>
      <c r="C484" s="5">
        <v>3</v>
      </c>
      <c r="D484" s="39" t="s">
        <v>18</v>
      </c>
      <c r="E484" s="4" t="b">
        <v>0</v>
      </c>
      <c r="F484" s="37">
        <v>195</v>
      </c>
      <c r="G484" s="37">
        <v>136</v>
      </c>
      <c r="H484" s="34">
        <v>0.69699999999999995</v>
      </c>
      <c r="I484" s="36">
        <v>0</v>
      </c>
      <c r="O484"/>
      <c r="P484"/>
      <c r="Q484"/>
      <c r="R484"/>
      <c r="S484"/>
      <c r="U484" s="5"/>
      <c r="V484" s="4"/>
      <c r="W484" s="4"/>
      <c r="X484" s="4"/>
      <c r="Y484" s="4"/>
      <c r="Z484" s="4"/>
    </row>
    <row r="485" spans="1:26" x14ac:dyDescent="0.25">
      <c r="A485" s="39" t="s">
        <v>336</v>
      </c>
      <c r="B485" s="5">
        <v>2021</v>
      </c>
      <c r="C485" s="5">
        <v>3</v>
      </c>
      <c r="D485" s="39" t="s">
        <v>18</v>
      </c>
      <c r="E485" s="4" t="b">
        <v>0</v>
      </c>
      <c r="F485" s="37">
        <v>1</v>
      </c>
      <c r="G485" s="37">
        <v>1</v>
      </c>
      <c r="H485" s="34">
        <v>1</v>
      </c>
      <c r="I485" s="36">
        <v>752.16</v>
      </c>
      <c r="O485"/>
      <c r="P485"/>
      <c r="Q485"/>
      <c r="R485"/>
      <c r="S485"/>
      <c r="U485" s="5"/>
      <c r="V485" s="4"/>
      <c r="W485" s="4"/>
      <c r="X485" s="4"/>
      <c r="Y485" s="4"/>
      <c r="Z485" s="4"/>
    </row>
    <row r="486" spans="1:26" x14ac:dyDescent="0.25">
      <c r="A486" s="39" t="s">
        <v>205</v>
      </c>
      <c r="B486" s="5">
        <v>2021</v>
      </c>
      <c r="C486" s="5">
        <v>3</v>
      </c>
      <c r="D486" s="39" t="s">
        <v>18</v>
      </c>
      <c r="E486" s="4" t="b">
        <v>0</v>
      </c>
      <c r="F486" s="37">
        <v>1</v>
      </c>
      <c r="G486" s="37">
        <v>1</v>
      </c>
      <c r="H486" s="34">
        <v>1</v>
      </c>
      <c r="I486" s="36">
        <v>188.04</v>
      </c>
      <c r="O486"/>
      <c r="P486"/>
      <c r="Q486"/>
      <c r="R486"/>
      <c r="S486"/>
      <c r="U486" s="5"/>
      <c r="V486" s="4"/>
      <c r="W486" s="4"/>
      <c r="X486" s="4"/>
      <c r="Y486" s="4"/>
      <c r="Z486" s="4"/>
    </row>
    <row r="487" spans="1:26" x14ac:dyDescent="0.25">
      <c r="A487" s="39" t="s">
        <v>348</v>
      </c>
      <c r="B487" s="5">
        <v>2021</v>
      </c>
      <c r="C487" s="5">
        <v>3</v>
      </c>
      <c r="D487" s="39" t="s">
        <v>18</v>
      </c>
      <c r="E487" s="4" t="b">
        <v>0</v>
      </c>
      <c r="F487" s="37">
        <v>3571329.6</v>
      </c>
      <c r="G487" s="37">
        <v>4999912.4800000004</v>
      </c>
      <c r="H487" s="34">
        <v>1.4</v>
      </c>
      <c r="I487" s="36">
        <v>1216.06</v>
      </c>
      <c r="O487"/>
      <c r="P487"/>
      <c r="Q487"/>
      <c r="R487"/>
      <c r="S487"/>
      <c r="U487" s="5"/>
      <c r="V487" s="4"/>
      <c r="W487" s="4"/>
      <c r="X487" s="4"/>
      <c r="Y487" s="4"/>
      <c r="Z487" s="4"/>
    </row>
    <row r="488" spans="1:26" x14ac:dyDescent="0.25">
      <c r="A488" s="39" t="s">
        <v>347</v>
      </c>
      <c r="B488" s="5">
        <v>2021</v>
      </c>
      <c r="C488" s="5">
        <v>3</v>
      </c>
      <c r="D488" s="39" t="s">
        <v>18</v>
      </c>
      <c r="E488" s="4" t="b">
        <v>0</v>
      </c>
      <c r="F488" s="37">
        <v>16423017.609999999</v>
      </c>
      <c r="G488" s="37">
        <v>22983485.32</v>
      </c>
      <c r="H488" s="34">
        <v>1.399</v>
      </c>
      <c r="I488" s="36">
        <v>1207.55</v>
      </c>
      <c r="O488"/>
      <c r="P488"/>
      <c r="Q488"/>
      <c r="R488"/>
      <c r="S488"/>
      <c r="U488" s="5"/>
      <c r="V488" s="4"/>
      <c r="W488" s="4"/>
      <c r="X488" s="4"/>
      <c r="Y488" s="4"/>
      <c r="Z488" s="4"/>
    </row>
    <row r="489" spans="1:26" x14ac:dyDescent="0.25">
      <c r="A489" s="39" t="s">
        <v>346</v>
      </c>
      <c r="B489" s="5">
        <v>2021</v>
      </c>
      <c r="C489" s="5">
        <v>3</v>
      </c>
      <c r="D489" s="39" t="s">
        <v>18</v>
      </c>
      <c r="E489" s="4" t="b">
        <v>0</v>
      </c>
      <c r="F489" s="37">
        <v>2257954.31</v>
      </c>
      <c r="G489" s="37">
        <v>3713908.4</v>
      </c>
      <c r="H489" s="34">
        <v>1.645</v>
      </c>
      <c r="I489" s="36">
        <v>655.56</v>
      </c>
      <c r="O489"/>
      <c r="P489"/>
      <c r="Q489"/>
      <c r="R489"/>
      <c r="S489"/>
      <c r="U489" s="5"/>
      <c r="V489" s="4"/>
      <c r="W489" s="4"/>
      <c r="X489" s="4"/>
      <c r="Y489" s="4"/>
      <c r="Z489" s="4"/>
    </row>
    <row r="490" spans="1:26" x14ac:dyDescent="0.25">
      <c r="A490" s="39" t="s">
        <v>202</v>
      </c>
      <c r="B490" s="5">
        <v>2021</v>
      </c>
      <c r="C490" s="5">
        <v>3</v>
      </c>
      <c r="D490" s="39" t="s">
        <v>18</v>
      </c>
      <c r="E490" s="4" t="b">
        <v>0</v>
      </c>
      <c r="F490" s="37">
        <v>88</v>
      </c>
      <c r="G490" s="37">
        <v>92</v>
      </c>
      <c r="H490" s="34">
        <v>1.0449999999999999</v>
      </c>
      <c r="I490" s="36">
        <v>376.08</v>
      </c>
      <c r="O490"/>
      <c r="P490"/>
      <c r="Q490"/>
      <c r="R490"/>
      <c r="S490"/>
      <c r="U490" s="5"/>
      <c r="V490" s="4"/>
      <c r="W490" s="4"/>
      <c r="X490" s="4"/>
      <c r="Y490" s="4"/>
      <c r="Z490" s="4"/>
    </row>
    <row r="491" spans="1:26" x14ac:dyDescent="0.25">
      <c r="A491" s="39" t="s">
        <v>206</v>
      </c>
      <c r="B491" s="5">
        <v>2021</v>
      </c>
      <c r="C491" s="5">
        <v>3</v>
      </c>
      <c r="D491" s="39" t="s">
        <v>19</v>
      </c>
      <c r="E491" s="4" t="b">
        <v>0</v>
      </c>
      <c r="F491" s="37">
        <v>1</v>
      </c>
      <c r="G491" s="37">
        <v>1</v>
      </c>
      <c r="H491" s="34">
        <v>1</v>
      </c>
      <c r="I491" s="36">
        <v>376.08</v>
      </c>
      <c r="O491"/>
      <c r="P491"/>
      <c r="Q491"/>
      <c r="R491"/>
      <c r="S491"/>
      <c r="U491" s="5"/>
      <c r="V491" s="4"/>
      <c r="W491" s="4"/>
      <c r="X491" s="4"/>
      <c r="Y491" s="4"/>
      <c r="Z491" s="4"/>
    </row>
    <row r="492" spans="1:26" x14ac:dyDescent="0.25">
      <c r="A492" s="39" t="s">
        <v>389</v>
      </c>
      <c r="B492" s="5">
        <v>2021</v>
      </c>
      <c r="C492" s="5">
        <v>3</v>
      </c>
      <c r="D492" s="39" t="s">
        <v>19</v>
      </c>
      <c r="E492" s="4" t="b">
        <v>0</v>
      </c>
      <c r="F492" s="37">
        <v>1</v>
      </c>
      <c r="G492" s="37">
        <v>1</v>
      </c>
      <c r="H492" s="34">
        <v>1</v>
      </c>
      <c r="I492" s="36">
        <v>188.04</v>
      </c>
      <c r="O492"/>
      <c r="P492"/>
      <c r="Q492"/>
      <c r="R492"/>
      <c r="S492"/>
      <c r="U492" s="5"/>
      <c r="V492" s="4"/>
      <c r="W492" s="4"/>
      <c r="X492" s="4"/>
      <c r="Y492" s="4"/>
      <c r="Z492" s="4"/>
    </row>
    <row r="493" spans="1:26" x14ac:dyDescent="0.25">
      <c r="A493" s="39" t="s">
        <v>343</v>
      </c>
      <c r="B493" s="5">
        <v>2021</v>
      </c>
      <c r="C493" s="5">
        <v>3</v>
      </c>
      <c r="D493" s="39" t="s">
        <v>19</v>
      </c>
      <c r="E493" s="4" t="b">
        <v>0</v>
      </c>
      <c r="F493" s="37">
        <v>108.8</v>
      </c>
      <c r="G493" s="37">
        <v>87</v>
      </c>
      <c r="H493" s="34">
        <v>0.8</v>
      </c>
      <c r="I493" s="36">
        <v>188.04</v>
      </c>
      <c r="O493"/>
      <c r="P493"/>
      <c r="Q493"/>
      <c r="R493"/>
      <c r="S493"/>
      <c r="U493" s="5"/>
      <c r="V493" s="4"/>
      <c r="W493" s="4"/>
      <c r="X493" s="4"/>
      <c r="Y493" s="4"/>
      <c r="Z493" s="4"/>
    </row>
    <row r="494" spans="1:26" x14ac:dyDescent="0.25">
      <c r="A494" s="39" t="s">
        <v>342</v>
      </c>
      <c r="B494" s="5">
        <v>2021</v>
      </c>
      <c r="C494" s="5">
        <v>3</v>
      </c>
      <c r="D494" s="39" t="s">
        <v>19</v>
      </c>
      <c r="E494" s="4" t="b">
        <v>0</v>
      </c>
      <c r="F494" s="37">
        <v>90</v>
      </c>
      <c r="G494" s="37">
        <v>78</v>
      </c>
      <c r="H494" s="34">
        <v>0.86699999999999999</v>
      </c>
      <c r="I494" s="36">
        <v>203.79</v>
      </c>
      <c r="O494"/>
      <c r="P494"/>
      <c r="Q494"/>
      <c r="R494"/>
      <c r="S494"/>
      <c r="U494" s="5"/>
      <c r="V494" s="4"/>
      <c r="W494" s="4"/>
      <c r="X494" s="4"/>
      <c r="Y494" s="4"/>
      <c r="Z494" s="4"/>
    </row>
    <row r="495" spans="1:26" x14ac:dyDescent="0.25">
      <c r="A495" s="39" t="s">
        <v>336</v>
      </c>
      <c r="B495" s="5">
        <v>2021</v>
      </c>
      <c r="C495" s="5">
        <v>3</v>
      </c>
      <c r="D495" s="39" t="s">
        <v>19</v>
      </c>
      <c r="E495" s="4" t="b">
        <v>0</v>
      </c>
      <c r="F495" s="37">
        <v>1</v>
      </c>
      <c r="G495" s="37">
        <v>1</v>
      </c>
      <c r="H495" s="34">
        <v>1</v>
      </c>
      <c r="I495" s="36">
        <v>752.16</v>
      </c>
      <c r="O495"/>
      <c r="P495"/>
      <c r="Q495"/>
      <c r="R495"/>
      <c r="S495"/>
      <c r="U495" s="5"/>
      <c r="V495" s="4"/>
      <c r="W495" s="4"/>
      <c r="X495" s="4"/>
      <c r="Y495" s="4"/>
      <c r="Z495" s="4"/>
    </row>
    <row r="496" spans="1:26" x14ac:dyDescent="0.25">
      <c r="A496" s="39" t="s">
        <v>205</v>
      </c>
      <c r="B496" s="5">
        <v>2021</v>
      </c>
      <c r="C496" s="5">
        <v>3</v>
      </c>
      <c r="D496" s="39" t="s">
        <v>19</v>
      </c>
      <c r="E496" s="4" t="b">
        <v>0</v>
      </c>
      <c r="F496" s="37">
        <v>1</v>
      </c>
      <c r="G496" s="37">
        <v>1</v>
      </c>
      <c r="H496" s="34">
        <v>1</v>
      </c>
      <c r="I496" s="36">
        <v>188.04</v>
      </c>
      <c r="O496"/>
      <c r="P496"/>
      <c r="Q496"/>
      <c r="R496"/>
      <c r="S496"/>
      <c r="U496" s="5"/>
      <c r="V496" s="4"/>
      <c r="W496" s="4"/>
      <c r="X496" s="4"/>
      <c r="Y496" s="4"/>
      <c r="Z496" s="4"/>
    </row>
    <row r="497" spans="1:26" x14ac:dyDescent="0.25">
      <c r="A497" s="39" t="s">
        <v>348</v>
      </c>
      <c r="B497" s="5">
        <v>2021</v>
      </c>
      <c r="C497" s="5">
        <v>3</v>
      </c>
      <c r="D497" s="39" t="s">
        <v>19</v>
      </c>
      <c r="E497" s="4" t="b">
        <v>0</v>
      </c>
      <c r="F497" s="37">
        <v>3571329.6</v>
      </c>
      <c r="G497" s="37">
        <v>4999912.4800000004</v>
      </c>
      <c r="H497" s="34">
        <v>1.4</v>
      </c>
      <c r="I497" s="36">
        <v>1216.06</v>
      </c>
      <c r="O497"/>
      <c r="P497"/>
      <c r="Q497"/>
      <c r="R497"/>
      <c r="S497"/>
      <c r="U497" s="5"/>
      <c r="V497" s="4"/>
      <c r="W497" s="4"/>
      <c r="X497" s="4"/>
      <c r="Y497" s="4"/>
      <c r="Z497" s="4"/>
    </row>
    <row r="498" spans="1:26" x14ac:dyDescent="0.25">
      <c r="A498" s="39" t="s">
        <v>347</v>
      </c>
      <c r="B498" s="5">
        <v>2021</v>
      </c>
      <c r="C498" s="5">
        <v>3</v>
      </c>
      <c r="D498" s="39" t="s">
        <v>19</v>
      </c>
      <c r="E498" s="4" t="b">
        <v>0</v>
      </c>
      <c r="F498" s="37">
        <v>16423017.609999999</v>
      </c>
      <c r="G498" s="37">
        <v>22983485.32</v>
      </c>
      <c r="H498" s="34">
        <v>1.399</v>
      </c>
      <c r="I498" s="36">
        <v>1207.55</v>
      </c>
      <c r="O498"/>
      <c r="P498"/>
      <c r="Q498"/>
      <c r="R498"/>
      <c r="S498"/>
      <c r="U498" s="5"/>
      <c r="V498" s="4"/>
      <c r="W498" s="4"/>
      <c r="X498" s="4"/>
      <c r="Y498" s="4"/>
      <c r="Z498" s="4"/>
    </row>
    <row r="499" spans="1:26" x14ac:dyDescent="0.25">
      <c r="A499" s="39" t="s">
        <v>346</v>
      </c>
      <c r="B499" s="5">
        <v>2021</v>
      </c>
      <c r="C499" s="5">
        <v>3</v>
      </c>
      <c r="D499" s="39" t="s">
        <v>19</v>
      </c>
      <c r="E499" s="4" t="b">
        <v>0</v>
      </c>
      <c r="F499" s="37">
        <v>2257954.31</v>
      </c>
      <c r="G499" s="37">
        <v>3713908.4</v>
      </c>
      <c r="H499" s="34">
        <v>1.645</v>
      </c>
      <c r="I499" s="36">
        <v>655.56</v>
      </c>
      <c r="O499"/>
      <c r="P499"/>
      <c r="Q499"/>
      <c r="R499"/>
      <c r="S499"/>
      <c r="U499" s="5"/>
      <c r="V499" s="4"/>
      <c r="W499" s="4"/>
      <c r="X499" s="4"/>
      <c r="Y499" s="4"/>
      <c r="Z499" s="4"/>
    </row>
    <row r="500" spans="1:26" x14ac:dyDescent="0.25">
      <c r="A500" s="39" t="s">
        <v>202</v>
      </c>
      <c r="B500" s="5">
        <v>2021</v>
      </c>
      <c r="C500" s="5">
        <v>3</v>
      </c>
      <c r="D500" s="39" t="s">
        <v>19</v>
      </c>
      <c r="E500" s="4" t="b">
        <v>0</v>
      </c>
      <c r="F500" s="37">
        <v>92</v>
      </c>
      <c r="G500" s="37">
        <v>91</v>
      </c>
      <c r="H500" s="34">
        <v>0.98899999999999999</v>
      </c>
      <c r="I500" s="36">
        <v>278.95999999999998</v>
      </c>
      <c r="O500"/>
      <c r="P500"/>
      <c r="Q500"/>
      <c r="R500"/>
      <c r="S500"/>
      <c r="U500" s="5"/>
      <c r="V500" s="4"/>
      <c r="W500" s="4"/>
      <c r="X500" s="4"/>
      <c r="Y500" s="4"/>
      <c r="Z500" s="4"/>
    </row>
    <row r="501" spans="1:26" x14ac:dyDescent="0.25">
      <c r="A501" s="39" t="s">
        <v>206</v>
      </c>
      <c r="B501" s="5">
        <v>2021</v>
      </c>
      <c r="C501" s="5">
        <v>3</v>
      </c>
      <c r="D501" s="39" t="s">
        <v>20</v>
      </c>
      <c r="E501" s="4" t="b">
        <v>0</v>
      </c>
      <c r="F501" s="37">
        <v>1</v>
      </c>
      <c r="G501" s="37">
        <v>1</v>
      </c>
      <c r="H501" s="34">
        <v>1</v>
      </c>
      <c r="I501" s="36">
        <v>376.08</v>
      </c>
      <c r="O501"/>
      <c r="P501"/>
      <c r="Q501"/>
      <c r="R501"/>
      <c r="S501"/>
      <c r="U501" s="5"/>
      <c r="V501" s="4"/>
      <c r="W501" s="4"/>
      <c r="X501" s="4"/>
      <c r="Y501" s="4"/>
      <c r="Z501" s="4"/>
    </row>
    <row r="502" spans="1:26" x14ac:dyDescent="0.25">
      <c r="A502" s="39" t="s">
        <v>389</v>
      </c>
      <c r="B502" s="5">
        <v>2021</v>
      </c>
      <c r="C502" s="5">
        <v>3</v>
      </c>
      <c r="D502" s="39" t="s">
        <v>20</v>
      </c>
      <c r="E502" s="4" t="b">
        <v>0</v>
      </c>
      <c r="F502" s="37">
        <v>1</v>
      </c>
      <c r="G502" s="37">
        <v>1</v>
      </c>
      <c r="H502" s="34">
        <v>1</v>
      </c>
      <c r="I502" s="36">
        <v>188.04</v>
      </c>
      <c r="O502"/>
      <c r="P502"/>
      <c r="Q502"/>
      <c r="R502"/>
      <c r="S502"/>
      <c r="U502" s="5"/>
      <c r="V502" s="4"/>
      <c r="W502" s="4"/>
      <c r="X502" s="4"/>
      <c r="Y502" s="4"/>
      <c r="Z502" s="4"/>
    </row>
    <row r="503" spans="1:26" x14ac:dyDescent="0.25">
      <c r="A503" s="39" t="s">
        <v>343</v>
      </c>
      <c r="B503" s="5">
        <v>2021</v>
      </c>
      <c r="C503" s="5">
        <v>3</v>
      </c>
      <c r="D503" s="39" t="s">
        <v>20</v>
      </c>
      <c r="E503" s="4" t="b">
        <v>0</v>
      </c>
      <c r="F503" s="37">
        <v>163.19999999999999</v>
      </c>
      <c r="G503" s="37">
        <v>221</v>
      </c>
      <c r="H503" s="34">
        <v>1.3540000000000001</v>
      </c>
      <c r="I503" s="36">
        <v>1460.89</v>
      </c>
      <c r="O503"/>
      <c r="P503"/>
      <c r="Q503"/>
      <c r="R503"/>
      <c r="S503"/>
      <c r="U503" s="5"/>
      <c r="V503" s="4"/>
      <c r="W503" s="4"/>
      <c r="X503" s="4"/>
      <c r="Y503" s="4"/>
      <c r="Z503" s="4"/>
    </row>
    <row r="504" spans="1:26" x14ac:dyDescent="0.25">
      <c r="A504" s="39" t="s">
        <v>342</v>
      </c>
      <c r="B504" s="5">
        <v>2021</v>
      </c>
      <c r="C504" s="5">
        <v>3</v>
      </c>
      <c r="D504" s="39" t="s">
        <v>20</v>
      </c>
      <c r="E504" s="4" t="b">
        <v>0</v>
      </c>
      <c r="F504" s="37">
        <v>45</v>
      </c>
      <c r="G504" s="37">
        <v>41</v>
      </c>
      <c r="H504" s="34">
        <v>0.91100000000000003</v>
      </c>
      <c r="I504" s="36">
        <v>321.2</v>
      </c>
      <c r="O504"/>
      <c r="P504"/>
      <c r="Q504"/>
      <c r="R504"/>
      <c r="S504"/>
      <c r="U504" s="5"/>
      <c r="V504" s="4"/>
      <c r="W504" s="4"/>
      <c r="X504" s="4"/>
      <c r="Y504" s="4"/>
      <c r="Z504" s="4"/>
    </row>
    <row r="505" spans="1:26" x14ac:dyDescent="0.25">
      <c r="A505" s="39" t="s">
        <v>336</v>
      </c>
      <c r="B505" s="5">
        <v>2021</v>
      </c>
      <c r="C505" s="5">
        <v>3</v>
      </c>
      <c r="D505" s="39" t="s">
        <v>20</v>
      </c>
      <c r="E505" s="4" t="b">
        <v>0</v>
      </c>
      <c r="F505" s="37">
        <v>1</v>
      </c>
      <c r="G505" s="37">
        <v>1</v>
      </c>
      <c r="H505" s="34">
        <v>1</v>
      </c>
      <c r="I505" s="36">
        <v>752.16</v>
      </c>
      <c r="O505"/>
      <c r="P505"/>
      <c r="Q505"/>
      <c r="R505"/>
      <c r="S505"/>
      <c r="U505" s="5"/>
      <c r="V505" s="4"/>
      <c r="W505" s="4"/>
      <c r="X505" s="4"/>
      <c r="Y505" s="4"/>
      <c r="Z505" s="4"/>
    </row>
    <row r="506" spans="1:26" x14ac:dyDescent="0.25">
      <c r="A506" s="39" t="s">
        <v>205</v>
      </c>
      <c r="B506" s="5">
        <v>2021</v>
      </c>
      <c r="C506" s="5">
        <v>3</v>
      </c>
      <c r="D506" s="39" t="s">
        <v>20</v>
      </c>
      <c r="E506" s="4" t="b">
        <v>0</v>
      </c>
      <c r="F506" s="37">
        <v>1</v>
      </c>
      <c r="G506" s="37">
        <v>1</v>
      </c>
      <c r="H506" s="34">
        <v>1</v>
      </c>
      <c r="I506" s="36">
        <v>188.04</v>
      </c>
      <c r="O506"/>
      <c r="P506"/>
      <c r="Q506"/>
      <c r="R506"/>
      <c r="S506"/>
      <c r="U506" s="5"/>
      <c r="V506" s="4"/>
      <c r="W506" s="4"/>
      <c r="X506" s="4"/>
      <c r="Y506" s="4"/>
      <c r="Z506" s="4"/>
    </row>
    <row r="507" spans="1:26" x14ac:dyDescent="0.25">
      <c r="A507" s="39" t="s">
        <v>348</v>
      </c>
      <c r="B507" s="5">
        <v>2021</v>
      </c>
      <c r="C507" s="5">
        <v>3</v>
      </c>
      <c r="D507" s="39" t="s">
        <v>20</v>
      </c>
      <c r="E507" s="4" t="b">
        <v>0</v>
      </c>
      <c r="F507" s="37">
        <v>3571329.6</v>
      </c>
      <c r="G507" s="37">
        <v>4999912.4800000004</v>
      </c>
      <c r="H507" s="34">
        <v>1.4</v>
      </c>
      <c r="I507" s="36">
        <v>1216.06</v>
      </c>
      <c r="O507"/>
      <c r="P507"/>
      <c r="Q507"/>
      <c r="R507"/>
      <c r="S507"/>
      <c r="U507" s="5"/>
      <c r="V507" s="4"/>
      <c r="W507" s="4"/>
      <c r="X507" s="4"/>
      <c r="Y507" s="4"/>
      <c r="Z507" s="4"/>
    </row>
    <row r="508" spans="1:26" x14ac:dyDescent="0.25">
      <c r="A508" s="39" t="s">
        <v>347</v>
      </c>
      <c r="B508" s="5">
        <v>2021</v>
      </c>
      <c r="C508" s="5">
        <v>3</v>
      </c>
      <c r="D508" s="39" t="s">
        <v>20</v>
      </c>
      <c r="E508" s="4" t="b">
        <v>0</v>
      </c>
      <c r="F508" s="37">
        <v>16423017.609999999</v>
      </c>
      <c r="G508" s="37">
        <v>22983485.32</v>
      </c>
      <c r="H508" s="34">
        <v>1.399</v>
      </c>
      <c r="I508" s="36">
        <v>1207.55</v>
      </c>
      <c r="O508"/>
      <c r="P508"/>
      <c r="Q508"/>
      <c r="R508"/>
      <c r="S508"/>
      <c r="U508" s="5"/>
      <c r="V508" s="4"/>
      <c r="W508" s="4"/>
      <c r="X508" s="4"/>
      <c r="Y508" s="4"/>
      <c r="Z508" s="4"/>
    </row>
    <row r="509" spans="1:26" x14ac:dyDescent="0.25">
      <c r="A509" s="39" t="s">
        <v>346</v>
      </c>
      <c r="B509" s="5">
        <v>2021</v>
      </c>
      <c r="C509" s="5">
        <v>3</v>
      </c>
      <c r="D509" s="39" t="s">
        <v>20</v>
      </c>
      <c r="E509" s="4" t="b">
        <v>0</v>
      </c>
      <c r="F509" s="37">
        <v>2257954.31</v>
      </c>
      <c r="G509" s="37">
        <v>3713908.4</v>
      </c>
      <c r="H509" s="34">
        <v>1.645</v>
      </c>
      <c r="I509" s="36">
        <v>655.56</v>
      </c>
      <c r="O509"/>
      <c r="P509"/>
      <c r="Q509"/>
      <c r="R509"/>
      <c r="S509"/>
      <c r="U509" s="5"/>
      <c r="V509" s="4"/>
      <c r="W509" s="4"/>
      <c r="X509" s="4"/>
      <c r="Y509" s="4"/>
      <c r="Z509" s="4"/>
    </row>
    <row r="510" spans="1:26" x14ac:dyDescent="0.25">
      <c r="A510" s="39" t="s">
        <v>202</v>
      </c>
      <c r="B510" s="5">
        <v>2021</v>
      </c>
      <c r="C510" s="5">
        <v>3</v>
      </c>
      <c r="D510" s="39" t="s">
        <v>20</v>
      </c>
      <c r="E510" s="4" t="b">
        <v>0</v>
      </c>
      <c r="F510" s="37">
        <v>92</v>
      </c>
      <c r="G510" s="37">
        <v>92</v>
      </c>
      <c r="H510" s="34">
        <v>1</v>
      </c>
      <c r="I510" s="36">
        <v>376.08</v>
      </c>
      <c r="O510"/>
      <c r="P510"/>
      <c r="Q510"/>
      <c r="R510"/>
      <c r="S510"/>
      <c r="U510" s="5"/>
      <c r="V510" s="4"/>
      <c r="W510" s="4"/>
      <c r="X510" s="4"/>
      <c r="Y510" s="4"/>
      <c r="Z510" s="4"/>
    </row>
    <row r="511" spans="1:26" x14ac:dyDescent="0.25">
      <c r="A511" s="39" t="s">
        <v>206</v>
      </c>
      <c r="B511" s="5">
        <v>2021</v>
      </c>
      <c r="C511" s="5">
        <v>3</v>
      </c>
      <c r="D511" s="39" t="s">
        <v>21</v>
      </c>
      <c r="E511" s="4" t="b">
        <v>0</v>
      </c>
      <c r="F511" s="37">
        <v>1</v>
      </c>
      <c r="G511" s="37">
        <v>1</v>
      </c>
      <c r="H511" s="34">
        <v>1</v>
      </c>
      <c r="I511" s="36">
        <v>376.08</v>
      </c>
      <c r="O511"/>
      <c r="P511"/>
      <c r="Q511"/>
      <c r="R511"/>
      <c r="S511"/>
      <c r="U511" s="5"/>
      <c r="V511" s="4"/>
      <c r="W511" s="4"/>
      <c r="X511" s="4"/>
      <c r="Y511" s="4"/>
      <c r="Z511" s="4"/>
    </row>
    <row r="512" spans="1:26" x14ac:dyDescent="0.25">
      <c r="A512" s="39" t="s">
        <v>389</v>
      </c>
      <c r="B512" s="5">
        <v>2021</v>
      </c>
      <c r="C512" s="5">
        <v>3</v>
      </c>
      <c r="D512" s="39" t="s">
        <v>21</v>
      </c>
      <c r="E512" s="4" t="b">
        <v>0</v>
      </c>
      <c r="F512" s="37">
        <v>1</v>
      </c>
      <c r="G512" s="37">
        <v>1</v>
      </c>
      <c r="H512" s="34">
        <v>1</v>
      </c>
      <c r="I512" s="36">
        <v>188.04</v>
      </c>
      <c r="O512"/>
      <c r="P512"/>
      <c r="Q512"/>
      <c r="R512"/>
      <c r="S512"/>
      <c r="U512" s="5"/>
      <c r="V512" s="4"/>
      <c r="W512" s="4"/>
      <c r="X512" s="4"/>
      <c r="Y512" s="4"/>
      <c r="Z512" s="4"/>
    </row>
    <row r="513" spans="1:26" x14ac:dyDescent="0.25">
      <c r="A513" s="39" t="s">
        <v>343</v>
      </c>
      <c r="B513" s="5">
        <v>2021</v>
      </c>
      <c r="C513" s="5">
        <v>3</v>
      </c>
      <c r="D513" s="39" t="s">
        <v>21</v>
      </c>
      <c r="E513" s="4" t="b">
        <v>0</v>
      </c>
      <c r="F513" s="37">
        <v>68</v>
      </c>
      <c r="G513" s="37">
        <v>84</v>
      </c>
      <c r="H513" s="34">
        <v>1.2350000000000001</v>
      </c>
      <c r="I513" s="36">
        <v>1324.06</v>
      </c>
      <c r="O513"/>
      <c r="P513"/>
      <c r="Q513"/>
      <c r="R513"/>
      <c r="S513"/>
      <c r="U513" s="5"/>
      <c r="V513" s="4"/>
      <c r="W513" s="4"/>
      <c r="X513" s="4"/>
      <c r="Y513" s="4"/>
      <c r="Z513" s="4"/>
    </row>
    <row r="514" spans="1:26" x14ac:dyDescent="0.25">
      <c r="A514" s="39" t="s">
        <v>342</v>
      </c>
      <c r="B514" s="5">
        <v>2021</v>
      </c>
      <c r="C514" s="5">
        <v>3</v>
      </c>
      <c r="D514" s="39" t="s">
        <v>21</v>
      </c>
      <c r="E514" s="4" t="b">
        <v>0</v>
      </c>
      <c r="F514" s="37">
        <v>90</v>
      </c>
      <c r="G514" s="37">
        <v>30</v>
      </c>
      <c r="H514" s="34">
        <v>0.33300000000000002</v>
      </c>
      <c r="I514" s="36">
        <v>0</v>
      </c>
      <c r="O514"/>
      <c r="P514"/>
      <c r="Q514"/>
      <c r="R514"/>
      <c r="S514"/>
      <c r="U514" s="5"/>
      <c r="V514" s="4"/>
      <c r="W514" s="4"/>
      <c r="X514" s="4"/>
      <c r="Y514" s="4"/>
      <c r="Z514" s="4"/>
    </row>
    <row r="515" spans="1:26" x14ac:dyDescent="0.25">
      <c r="A515" s="39" t="s">
        <v>336</v>
      </c>
      <c r="B515" s="5">
        <v>2021</v>
      </c>
      <c r="C515" s="5">
        <v>3</v>
      </c>
      <c r="D515" s="39" t="s">
        <v>21</v>
      </c>
      <c r="E515" s="4" t="b">
        <v>0</v>
      </c>
      <c r="F515" s="37">
        <v>1</v>
      </c>
      <c r="G515" s="37">
        <v>1</v>
      </c>
      <c r="H515" s="34">
        <v>1</v>
      </c>
      <c r="I515" s="36">
        <v>752.16</v>
      </c>
      <c r="O515"/>
      <c r="P515"/>
      <c r="Q515"/>
      <c r="R515"/>
      <c r="S515"/>
      <c r="U515" s="5"/>
      <c r="V515" s="4"/>
      <c r="W515" s="4"/>
      <c r="X515" s="4"/>
      <c r="Y515" s="4"/>
      <c r="Z515" s="4"/>
    </row>
    <row r="516" spans="1:26" x14ac:dyDescent="0.25">
      <c r="A516" s="39" t="s">
        <v>205</v>
      </c>
      <c r="B516" s="5">
        <v>2021</v>
      </c>
      <c r="C516" s="5">
        <v>3</v>
      </c>
      <c r="D516" s="39" t="s">
        <v>21</v>
      </c>
      <c r="E516" s="4" t="b">
        <v>0</v>
      </c>
      <c r="F516" s="37">
        <v>1</v>
      </c>
      <c r="G516" s="37">
        <v>1</v>
      </c>
      <c r="H516" s="34">
        <v>1</v>
      </c>
      <c r="I516" s="36">
        <v>188.04</v>
      </c>
      <c r="O516"/>
      <c r="P516"/>
      <c r="Q516"/>
      <c r="R516"/>
      <c r="S516"/>
      <c r="U516" s="5"/>
      <c r="V516" s="4"/>
      <c r="W516" s="4"/>
      <c r="X516" s="4"/>
      <c r="Y516" s="4"/>
      <c r="Z516" s="4"/>
    </row>
    <row r="517" spans="1:26" x14ac:dyDescent="0.25">
      <c r="A517" s="39" t="s">
        <v>348</v>
      </c>
      <c r="B517" s="5">
        <v>2021</v>
      </c>
      <c r="C517" s="5">
        <v>3</v>
      </c>
      <c r="D517" s="39" t="s">
        <v>21</v>
      </c>
      <c r="E517" s="4" t="b">
        <v>0</v>
      </c>
      <c r="F517" s="37">
        <v>3571329.6</v>
      </c>
      <c r="G517" s="37">
        <v>4999912.4800000004</v>
      </c>
      <c r="H517" s="34">
        <v>1.4</v>
      </c>
      <c r="I517" s="36">
        <v>1216.06</v>
      </c>
      <c r="O517"/>
      <c r="P517"/>
      <c r="Q517"/>
      <c r="R517"/>
      <c r="S517"/>
      <c r="U517" s="5"/>
      <c r="V517" s="4"/>
      <c r="W517" s="4"/>
      <c r="X517" s="4"/>
      <c r="Y517" s="4"/>
      <c r="Z517" s="4"/>
    </row>
    <row r="518" spans="1:26" x14ac:dyDescent="0.25">
      <c r="A518" s="39" t="s">
        <v>347</v>
      </c>
      <c r="B518" s="5">
        <v>2021</v>
      </c>
      <c r="C518" s="5">
        <v>3</v>
      </c>
      <c r="D518" s="39" t="s">
        <v>21</v>
      </c>
      <c r="E518" s="4" t="b">
        <v>0</v>
      </c>
      <c r="F518" s="37">
        <v>16423017.609999999</v>
      </c>
      <c r="G518" s="37">
        <v>22983485.32</v>
      </c>
      <c r="H518" s="34">
        <v>1.399</v>
      </c>
      <c r="I518" s="36">
        <v>1207.55</v>
      </c>
      <c r="O518"/>
      <c r="P518"/>
      <c r="Q518"/>
      <c r="R518"/>
      <c r="S518"/>
      <c r="U518" s="5"/>
      <c r="V518" s="4"/>
      <c r="W518" s="4"/>
      <c r="X518" s="4"/>
      <c r="Y518" s="4"/>
      <c r="Z518" s="4"/>
    </row>
    <row r="519" spans="1:26" x14ac:dyDescent="0.25">
      <c r="A519" s="39" t="s">
        <v>346</v>
      </c>
      <c r="B519" s="5">
        <v>2021</v>
      </c>
      <c r="C519" s="5">
        <v>3</v>
      </c>
      <c r="D519" s="39" t="s">
        <v>21</v>
      </c>
      <c r="E519" s="4" t="b">
        <v>0</v>
      </c>
      <c r="F519" s="37">
        <v>2257954.31</v>
      </c>
      <c r="G519" s="37">
        <v>3713908.4</v>
      </c>
      <c r="H519" s="34">
        <v>1.645</v>
      </c>
      <c r="I519" s="36">
        <v>655.56</v>
      </c>
      <c r="O519"/>
      <c r="P519"/>
      <c r="Q519"/>
      <c r="R519"/>
      <c r="S519"/>
      <c r="U519" s="5"/>
      <c r="V519" s="4"/>
      <c r="W519" s="4"/>
      <c r="X519" s="4"/>
      <c r="Y519" s="4"/>
      <c r="Z519" s="4"/>
    </row>
    <row r="520" spans="1:26" x14ac:dyDescent="0.25">
      <c r="A520" s="39" t="s">
        <v>202</v>
      </c>
      <c r="B520" s="5">
        <v>2021</v>
      </c>
      <c r="C520" s="5">
        <v>3</v>
      </c>
      <c r="D520" s="39" t="s">
        <v>21</v>
      </c>
      <c r="E520" s="4" t="b">
        <v>0</v>
      </c>
      <c r="F520" s="37">
        <v>92</v>
      </c>
      <c r="G520" s="37">
        <v>95</v>
      </c>
      <c r="H520" s="34">
        <v>1.0329999999999999</v>
      </c>
      <c r="I520" s="36">
        <v>376.08</v>
      </c>
      <c r="O520"/>
      <c r="P520"/>
      <c r="Q520"/>
      <c r="R520"/>
      <c r="S520"/>
      <c r="U520" s="5"/>
      <c r="V520" s="4"/>
      <c r="W520" s="4"/>
      <c r="X520" s="4"/>
      <c r="Y520" s="4"/>
      <c r="Z520" s="4"/>
    </row>
    <row r="521" spans="1:26" x14ac:dyDescent="0.25">
      <c r="A521" s="39" t="s">
        <v>206</v>
      </c>
      <c r="B521" s="5">
        <v>2021</v>
      </c>
      <c r="C521" s="5">
        <v>3</v>
      </c>
      <c r="D521" s="39" t="s">
        <v>32</v>
      </c>
      <c r="E521" s="4" t="b">
        <v>0</v>
      </c>
      <c r="F521" s="37">
        <v>1</v>
      </c>
      <c r="G521" s="37">
        <v>1</v>
      </c>
      <c r="H521" s="34">
        <v>1</v>
      </c>
      <c r="I521" s="36">
        <v>376.08</v>
      </c>
      <c r="O521"/>
      <c r="P521"/>
      <c r="Q521"/>
      <c r="R521"/>
      <c r="S521"/>
      <c r="U521" s="5"/>
      <c r="V521" s="4"/>
      <c r="W521" s="4"/>
      <c r="X521" s="4"/>
      <c r="Y521" s="4"/>
      <c r="Z521" s="4"/>
    </row>
    <row r="522" spans="1:26" x14ac:dyDescent="0.25">
      <c r="A522" s="39" t="s">
        <v>389</v>
      </c>
      <c r="B522" s="5">
        <v>2021</v>
      </c>
      <c r="C522" s="5">
        <v>3</v>
      </c>
      <c r="D522" s="39" t="s">
        <v>32</v>
      </c>
      <c r="E522" s="4" t="b">
        <v>0</v>
      </c>
      <c r="F522" s="37">
        <v>1</v>
      </c>
      <c r="G522" s="37">
        <v>1</v>
      </c>
      <c r="H522" s="34">
        <v>1</v>
      </c>
      <c r="I522" s="36">
        <v>188.04</v>
      </c>
      <c r="O522"/>
      <c r="P522"/>
      <c r="Q522"/>
      <c r="R522"/>
      <c r="S522"/>
      <c r="U522" s="5"/>
      <c r="V522" s="4"/>
      <c r="W522" s="4"/>
      <c r="X522" s="4"/>
      <c r="Y522" s="4"/>
      <c r="Z522" s="4"/>
    </row>
    <row r="523" spans="1:26" x14ac:dyDescent="0.25">
      <c r="A523" s="39" t="s">
        <v>344</v>
      </c>
      <c r="B523" s="5">
        <v>2021</v>
      </c>
      <c r="C523" s="5">
        <v>3</v>
      </c>
      <c r="D523" s="39" t="s">
        <v>32</v>
      </c>
      <c r="E523" s="4" t="b">
        <v>0</v>
      </c>
      <c r="F523" s="37">
        <v>200</v>
      </c>
      <c r="G523" s="37">
        <v>176</v>
      </c>
      <c r="H523" s="34">
        <v>0.88</v>
      </c>
      <c r="I523" s="36">
        <v>413.69</v>
      </c>
      <c r="O523"/>
      <c r="P523"/>
      <c r="Q523"/>
      <c r="R523"/>
      <c r="S523"/>
      <c r="U523" s="5"/>
      <c r="V523" s="4"/>
      <c r="W523" s="4"/>
      <c r="X523" s="4"/>
      <c r="Y523" s="4"/>
      <c r="Z523" s="4"/>
    </row>
    <row r="524" spans="1:26" x14ac:dyDescent="0.25">
      <c r="A524" s="39" t="s">
        <v>336</v>
      </c>
      <c r="B524" s="5">
        <v>2021</v>
      </c>
      <c r="C524" s="5">
        <v>3</v>
      </c>
      <c r="D524" s="39" t="s">
        <v>32</v>
      </c>
      <c r="E524" s="4" t="b">
        <v>0</v>
      </c>
      <c r="F524" s="37">
        <v>1</v>
      </c>
      <c r="G524" s="37">
        <v>1</v>
      </c>
      <c r="H524" s="34">
        <v>1</v>
      </c>
      <c r="I524" s="36">
        <v>752.16</v>
      </c>
      <c r="O524"/>
      <c r="P524"/>
      <c r="Q524"/>
      <c r="R524"/>
      <c r="S524"/>
      <c r="U524" s="5"/>
      <c r="V524" s="4"/>
      <c r="W524" s="4"/>
      <c r="X524" s="4"/>
      <c r="Y524" s="4"/>
      <c r="Z524" s="4"/>
    </row>
    <row r="525" spans="1:26" x14ac:dyDescent="0.25">
      <c r="A525" s="39" t="s">
        <v>205</v>
      </c>
      <c r="B525" s="5">
        <v>2021</v>
      </c>
      <c r="C525" s="5">
        <v>3</v>
      </c>
      <c r="D525" s="39" t="s">
        <v>32</v>
      </c>
      <c r="E525" s="4" t="b">
        <v>0</v>
      </c>
      <c r="F525" s="37">
        <v>1</v>
      </c>
      <c r="G525" s="37">
        <v>1</v>
      </c>
      <c r="H525" s="34">
        <v>1</v>
      </c>
      <c r="I525" s="36">
        <v>188.04</v>
      </c>
      <c r="O525"/>
      <c r="P525"/>
      <c r="Q525"/>
      <c r="R525"/>
      <c r="S525"/>
      <c r="U525" s="5"/>
      <c r="V525" s="4"/>
      <c r="W525" s="4"/>
      <c r="X525" s="4"/>
      <c r="Y525" s="4"/>
      <c r="Z525" s="4"/>
    </row>
    <row r="526" spans="1:26" x14ac:dyDescent="0.25">
      <c r="A526" s="39" t="s">
        <v>348</v>
      </c>
      <c r="B526" s="5">
        <v>2021</v>
      </c>
      <c r="C526" s="5">
        <v>3</v>
      </c>
      <c r="D526" s="39" t="s">
        <v>32</v>
      </c>
      <c r="E526" s="4" t="b">
        <v>0</v>
      </c>
      <c r="F526" s="37">
        <v>3571329.6</v>
      </c>
      <c r="G526" s="37">
        <v>4999912.4800000004</v>
      </c>
      <c r="H526" s="34">
        <v>1.4</v>
      </c>
      <c r="I526" s="36">
        <v>1216.06</v>
      </c>
      <c r="O526"/>
      <c r="P526"/>
      <c r="Q526"/>
      <c r="R526"/>
      <c r="S526"/>
      <c r="U526" s="5"/>
      <c r="V526" s="4"/>
      <c r="W526" s="4"/>
      <c r="X526" s="4"/>
      <c r="Y526" s="4"/>
      <c r="Z526" s="4"/>
    </row>
    <row r="527" spans="1:26" x14ac:dyDescent="0.25">
      <c r="A527" s="39" t="s">
        <v>347</v>
      </c>
      <c r="B527" s="5">
        <v>2021</v>
      </c>
      <c r="C527" s="5">
        <v>3</v>
      </c>
      <c r="D527" s="39" t="s">
        <v>32</v>
      </c>
      <c r="E527" s="4" t="b">
        <v>0</v>
      </c>
      <c r="F527" s="37">
        <v>16423017.609999999</v>
      </c>
      <c r="G527" s="37">
        <v>22983485.32</v>
      </c>
      <c r="H527" s="34">
        <v>1.399</v>
      </c>
      <c r="I527" s="36">
        <v>1207.55</v>
      </c>
      <c r="O527"/>
      <c r="P527"/>
      <c r="Q527"/>
      <c r="R527"/>
      <c r="S527"/>
      <c r="U527" s="5"/>
      <c r="V527" s="4"/>
      <c r="W527" s="4"/>
      <c r="X527" s="4"/>
      <c r="Y527" s="4"/>
      <c r="Z527" s="4"/>
    </row>
    <row r="528" spans="1:26" x14ac:dyDescent="0.25">
      <c r="A528" s="39" t="s">
        <v>346</v>
      </c>
      <c r="B528" s="5">
        <v>2021</v>
      </c>
      <c r="C528" s="5">
        <v>3</v>
      </c>
      <c r="D528" s="39" t="s">
        <v>32</v>
      </c>
      <c r="E528" s="4" t="b">
        <v>0</v>
      </c>
      <c r="F528" s="37">
        <v>2257954.31</v>
      </c>
      <c r="G528" s="37">
        <v>3713908.4</v>
      </c>
      <c r="H528" s="34">
        <v>1.645</v>
      </c>
      <c r="I528" s="36">
        <v>655.56</v>
      </c>
      <c r="O528"/>
      <c r="P528"/>
      <c r="Q528"/>
      <c r="R528"/>
      <c r="S528"/>
      <c r="U528" s="5"/>
      <c r="V528" s="4"/>
      <c r="W528" s="4"/>
      <c r="X528" s="4"/>
      <c r="Y528" s="4"/>
      <c r="Z528" s="4"/>
    </row>
    <row r="529" spans="1:26" x14ac:dyDescent="0.25">
      <c r="A529" s="39" t="s">
        <v>202</v>
      </c>
      <c r="B529" s="5">
        <v>2021</v>
      </c>
      <c r="C529" s="5">
        <v>3</v>
      </c>
      <c r="D529" s="39" t="s">
        <v>32</v>
      </c>
      <c r="E529" s="4" t="b">
        <v>0</v>
      </c>
      <c r="F529" s="37">
        <v>92</v>
      </c>
      <c r="G529" s="37">
        <v>87</v>
      </c>
      <c r="H529" s="34">
        <v>0.94599999999999995</v>
      </c>
      <c r="I529" s="36">
        <v>266.83</v>
      </c>
      <c r="O529"/>
      <c r="P529"/>
      <c r="Q529"/>
      <c r="R529"/>
      <c r="S529"/>
      <c r="U529" s="5"/>
      <c r="V529" s="4"/>
      <c r="W529" s="4"/>
      <c r="X529" s="4"/>
      <c r="Y529" s="4"/>
      <c r="Z529" s="4"/>
    </row>
    <row r="530" spans="1:26" x14ac:dyDescent="0.25">
      <c r="A530" s="39" t="s">
        <v>206</v>
      </c>
      <c r="B530" s="5">
        <v>2021</v>
      </c>
      <c r="C530" s="5">
        <v>3</v>
      </c>
      <c r="D530" s="39" t="s">
        <v>22</v>
      </c>
      <c r="E530" s="4" t="b">
        <v>0</v>
      </c>
      <c r="F530" s="37">
        <v>1</v>
      </c>
      <c r="G530" s="37">
        <v>1</v>
      </c>
      <c r="H530" s="34">
        <v>1</v>
      </c>
      <c r="I530" s="36">
        <v>376.08</v>
      </c>
      <c r="O530"/>
      <c r="P530"/>
      <c r="Q530"/>
      <c r="R530"/>
      <c r="S530"/>
      <c r="U530" s="5"/>
      <c r="V530" s="4"/>
      <c r="W530" s="4"/>
      <c r="X530" s="4"/>
      <c r="Y530" s="4"/>
      <c r="Z530" s="4"/>
    </row>
    <row r="531" spans="1:26" x14ac:dyDescent="0.25">
      <c r="A531" s="39" t="s">
        <v>389</v>
      </c>
      <c r="B531" s="5">
        <v>2021</v>
      </c>
      <c r="C531" s="5">
        <v>3</v>
      </c>
      <c r="D531" s="39" t="s">
        <v>22</v>
      </c>
      <c r="E531" s="4" t="b">
        <v>0</v>
      </c>
      <c r="F531" s="37">
        <v>1</v>
      </c>
      <c r="G531" s="37">
        <v>1</v>
      </c>
      <c r="H531" s="34">
        <v>1</v>
      </c>
      <c r="I531" s="36">
        <v>188.04</v>
      </c>
      <c r="O531"/>
      <c r="P531"/>
      <c r="Q531"/>
      <c r="R531"/>
      <c r="S531"/>
      <c r="U531" s="5"/>
      <c r="V531" s="4"/>
      <c r="W531" s="4"/>
      <c r="X531" s="4"/>
      <c r="Y531" s="4"/>
      <c r="Z531" s="4"/>
    </row>
    <row r="532" spans="1:26" x14ac:dyDescent="0.25">
      <c r="A532" s="39" t="s">
        <v>343</v>
      </c>
      <c r="B532" s="5">
        <v>2021</v>
      </c>
      <c r="C532" s="5">
        <v>3</v>
      </c>
      <c r="D532" s="39" t="s">
        <v>22</v>
      </c>
      <c r="E532" s="4" t="b">
        <v>0</v>
      </c>
      <c r="F532" s="37">
        <v>149.6</v>
      </c>
      <c r="G532" s="37">
        <v>236</v>
      </c>
      <c r="H532" s="34">
        <v>1.5780000000000001</v>
      </c>
      <c r="I532" s="36">
        <v>1638.9</v>
      </c>
      <c r="O532"/>
      <c r="P532"/>
      <c r="Q532"/>
      <c r="R532"/>
      <c r="S532"/>
      <c r="U532" s="5"/>
      <c r="V532" s="4"/>
      <c r="W532" s="4"/>
      <c r="X532" s="4"/>
      <c r="Y532" s="4"/>
      <c r="Z532" s="4"/>
    </row>
    <row r="533" spans="1:26" x14ac:dyDescent="0.25">
      <c r="A533" s="39" t="s">
        <v>342</v>
      </c>
      <c r="B533" s="5">
        <v>2021</v>
      </c>
      <c r="C533" s="5">
        <v>3</v>
      </c>
      <c r="D533" s="39" t="s">
        <v>22</v>
      </c>
      <c r="E533" s="4" t="b">
        <v>0</v>
      </c>
      <c r="F533" s="37">
        <v>180</v>
      </c>
      <c r="G533" s="37">
        <v>250</v>
      </c>
      <c r="H533" s="34">
        <v>1.389</v>
      </c>
      <c r="I533" s="36">
        <v>1498.65</v>
      </c>
      <c r="O533"/>
      <c r="P533"/>
      <c r="Q533"/>
      <c r="R533"/>
      <c r="S533"/>
      <c r="U533" s="5"/>
      <c r="V533" s="4"/>
      <c r="W533" s="4"/>
      <c r="X533" s="4"/>
      <c r="Y533" s="4"/>
      <c r="Z533" s="4"/>
    </row>
    <row r="534" spans="1:26" x14ac:dyDescent="0.25">
      <c r="A534" s="39" t="s">
        <v>336</v>
      </c>
      <c r="B534" s="5">
        <v>2021</v>
      </c>
      <c r="C534" s="5">
        <v>3</v>
      </c>
      <c r="D534" s="39" t="s">
        <v>22</v>
      </c>
      <c r="E534" s="4" t="b">
        <v>0</v>
      </c>
      <c r="F534" s="37">
        <v>1</v>
      </c>
      <c r="G534" s="37">
        <v>1</v>
      </c>
      <c r="H534" s="34">
        <v>1</v>
      </c>
      <c r="I534" s="36">
        <v>752.16</v>
      </c>
      <c r="O534"/>
      <c r="P534"/>
      <c r="Q534"/>
      <c r="R534"/>
      <c r="S534"/>
      <c r="U534" s="5"/>
      <c r="V534" s="4"/>
      <c r="W534" s="4"/>
      <c r="X534" s="4"/>
      <c r="Y534" s="4"/>
      <c r="Z534" s="4"/>
    </row>
    <row r="535" spans="1:26" x14ac:dyDescent="0.25">
      <c r="A535" s="39" t="s">
        <v>205</v>
      </c>
      <c r="B535" s="5">
        <v>2021</v>
      </c>
      <c r="C535" s="5">
        <v>3</v>
      </c>
      <c r="D535" s="39" t="s">
        <v>22</v>
      </c>
      <c r="E535" s="4" t="b">
        <v>0</v>
      </c>
      <c r="F535" s="37">
        <v>1</v>
      </c>
      <c r="G535" s="37">
        <v>1</v>
      </c>
      <c r="H535" s="34">
        <v>1</v>
      </c>
      <c r="I535" s="36">
        <v>188.04</v>
      </c>
      <c r="O535"/>
      <c r="P535"/>
      <c r="Q535"/>
      <c r="R535"/>
      <c r="S535"/>
      <c r="U535" s="5"/>
      <c r="V535" s="4"/>
      <c r="W535" s="4"/>
      <c r="X535" s="4"/>
      <c r="Y535" s="4"/>
      <c r="Z535" s="4"/>
    </row>
    <row r="536" spans="1:26" x14ac:dyDescent="0.25">
      <c r="A536" s="39" t="s">
        <v>348</v>
      </c>
      <c r="B536" s="5">
        <v>2021</v>
      </c>
      <c r="C536" s="5">
        <v>3</v>
      </c>
      <c r="D536" s="39" t="s">
        <v>22</v>
      </c>
      <c r="E536" s="4" t="b">
        <v>0</v>
      </c>
      <c r="F536" s="37">
        <v>3571329.6</v>
      </c>
      <c r="G536" s="37">
        <v>4999912.4800000004</v>
      </c>
      <c r="H536" s="34">
        <v>1.4</v>
      </c>
      <c r="I536" s="36">
        <v>1216.06</v>
      </c>
      <c r="O536"/>
      <c r="P536"/>
      <c r="Q536"/>
      <c r="R536"/>
      <c r="S536"/>
      <c r="U536" s="5"/>
      <c r="V536" s="4"/>
      <c r="W536" s="4"/>
      <c r="X536" s="4"/>
      <c r="Y536" s="4"/>
      <c r="Z536" s="4"/>
    </row>
    <row r="537" spans="1:26" x14ac:dyDescent="0.25">
      <c r="A537" s="39" t="s">
        <v>347</v>
      </c>
      <c r="B537" s="5">
        <v>2021</v>
      </c>
      <c r="C537" s="5">
        <v>3</v>
      </c>
      <c r="D537" s="39" t="s">
        <v>22</v>
      </c>
      <c r="E537" s="4" t="b">
        <v>0</v>
      </c>
      <c r="F537" s="37">
        <v>16423017.609999999</v>
      </c>
      <c r="G537" s="37">
        <v>22983485.32</v>
      </c>
      <c r="H537" s="34">
        <v>1.399</v>
      </c>
      <c r="I537" s="36">
        <v>1207.55</v>
      </c>
      <c r="O537"/>
      <c r="P537"/>
      <c r="Q537"/>
      <c r="R537"/>
      <c r="S537"/>
      <c r="U537" s="5"/>
      <c r="V537" s="4"/>
      <c r="W537" s="4"/>
      <c r="X537" s="4"/>
      <c r="Y537" s="4"/>
      <c r="Z537" s="4"/>
    </row>
    <row r="538" spans="1:26" x14ac:dyDescent="0.25">
      <c r="A538" s="39" t="s">
        <v>346</v>
      </c>
      <c r="B538" s="5">
        <v>2021</v>
      </c>
      <c r="C538" s="5">
        <v>3</v>
      </c>
      <c r="D538" s="39" t="s">
        <v>22</v>
      </c>
      <c r="E538" s="4" t="b">
        <v>0</v>
      </c>
      <c r="F538" s="37">
        <v>2257954.31</v>
      </c>
      <c r="G538" s="37">
        <v>3713908.4</v>
      </c>
      <c r="H538" s="34">
        <v>1.645</v>
      </c>
      <c r="I538" s="36">
        <v>655.56</v>
      </c>
      <c r="O538"/>
      <c r="P538"/>
      <c r="Q538"/>
      <c r="R538"/>
      <c r="S538"/>
      <c r="U538" s="5"/>
      <c r="V538" s="4"/>
      <c r="W538" s="4"/>
      <c r="X538" s="4"/>
      <c r="Y538" s="4"/>
      <c r="Z538" s="4"/>
    </row>
    <row r="539" spans="1:26" x14ac:dyDescent="0.25">
      <c r="A539" s="39" t="s">
        <v>202</v>
      </c>
      <c r="B539" s="5">
        <v>2021</v>
      </c>
      <c r="C539" s="5">
        <v>3</v>
      </c>
      <c r="D539" s="39" t="s">
        <v>22</v>
      </c>
      <c r="E539" s="4" t="b">
        <v>0</v>
      </c>
      <c r="F539" s="37">
        <v>92</v>
      </c>
      <c r="G539" s="37">
        <v>94</v>
      </c>
      <c r="H539" s="34">
        <v>1.022</v>
      </c>
      <c r="I539" s="36">
        <v>376.08</v>
      </c>
      <c r="O539"/>
      <c r="P539"/>
      <c r="Q539"/>
      <c r="R539"/>
      <c r="S539"/>
      <c r="U539" s="5"/>
      <c r="V539" s="4"/>
      <c r="W539" s="4"/>
      <c r="X539" s="4"/>
      <c r="Y539" s="4"/>
      <c r="Z539" s="4"/>
    </row>
    <row r="540" spans="1:26" x14ac:dyDescent="0.25">
      <c r="A540" s="39" t="s">
        <v>206</v>
      </c>
      <c r="B540" s="5">
        <v>2021</v>
      </c>
      <c r="C540" s="5">
        <v>3</v>
      </c>
      <c r="D540" s="39" t="s">
        <v>23</v>
      </c>
      <c r="E540" s="4" t="b">
        <v>0</v>
      </c>
      <c r="F540" s="37">
        <v>1</v>
      </c>
      <c r="G540" s="37">
        <v>1</v>
      </c>
      <c r="H540" s="34">
        <v>1</v>
      </c>
      <c r="I540" s="36">
        <v>376.08</v>
      </c>
      <c r="O540"/>
      <c r="P540"/>
      <c r="Q540"/>
      <c r="R540"/>
      <c r="S540"/>
      <c r="U540" s="5"/>
      <c r="V540" s="4"/>
      <c r="W540" s="4"/>
      <c r="X540" s="4"/>
      <c r="Y540" s="4"/>
      <c r="Z540" s="4"/>
    </row>
    <row r="541" spans="1:26" x14ac:dyDescent="0.25">
      <c r="A541" s="39" t="s">
        <v>389</v>
      </c>
      <c r="B541" s="5">
        <v>2021</v>
      </c>
      <c r="C541" s="5">
        <v>3</v>
      </c>
      <c r="D541" s="39" t="s">
        <v>23</v>
      </c>
      <c r="E541" s="4" t="b">
        <v>0</v>
      </c>
      <c r="F541" s="37">
        <v>1</v>
      </c>
      <c r="G541" s="37">
        <v>1</v>
      </c>
      <c r="H541" s="34">
        <v>1</v>
      </c>
      <c r="I541" s="36">
        <v>188.04</v>
      </c>
      <c r="O541"/>
      <c r="P541"/>
      <c r="Q541"/>
      <c r="R541"/>
      <c r="S541"/>
      <c r="U541" s="5"/>
      <c r="V541" s="4"/>
      <c r="W541" s="4"/>
      <c r="X541" s="4"/>
      <c r="Y541" s="4"/>
      <c r="Z541" s="4"/>
    </row>
    <row r="542" spans="1:26" x14ac:dyDescent="0.25">
      <c r="A542" s="39" t="s">
        <v>343</v>
      </c>
      <c r="B542" s="5">
        <v>2021</v>
      </c>
      <c r="C542" s="5">
        <v>3</v>
      </c>
      <c r="D542" s="39" t="s">
        <v>23</v>
      </c>
      <c r="E542" s="4" t="b">
        <v>0</v>
      </c>
      <c r="F542" s="37">
        <v>136</v>
      </c>
      <c r="G542" s="37">
        <v>163</v>
      </c>
      <c r="H542" s="34">
        <v>1.1990000000000001</v>
      </c>
      <c r="I542" s="36">
        <v>1064.4000000000001</v>
      </c>
      <c r="O542"/>
      <c r="P542"/>
      <c r="Q542"/>
      <c r="R542"/>
      <c r="S542"/>
      <c r="U542" s="5"/>
      <c r="V542" s="4"/>
      <c r="W542" s="4"/>
      <c r="X542" s="4"/>
      <c r="Y542" s="4"/>
      <c r="Z542" s="4"/>
    </row>
    <row r="543" spans="1:26" x14ac:dyDescent="0.25">
      <c r="A543" s="39" t="s">
        <v>342</v>
      </c>
      <c r="B543" s="5">
        <v>2021</v>
      </c>
      <c r="C543" s="5">
        <v>3</v>
      </c>
      <c r="D543" s="39" t="s">
        <v>23</v>
      </c>
      <c r="E543" s="4" t="b">
        <v>0</v>
      </c>
      <c r="F543" s="37">
        <v>120</v>
      </c>
      <c r="G543" s="37">
        <v>145</v>
      </c>
      <c r="H543" s="34">
        <v>1.208</v>
      </c>
      <c r="I543" s="36">
        <v>1295.1099999999999</v>
      </c>
      <c r="O543"/>
      <c r="P543"/>
      <c r="Q543"/>
      <c r="R543"/>
      <c r="S543"/>
      <c r="U543" s="5"/>
      <c r="V543" s="4"/>
      <c r="W543" s="4"/>
      <c r="X543" s="4"/>
      <c r="Y543" s="4"/>
      <c r="Z543" s="4"/>
    </row>
    <row r="544" spans="1:26" x14ac:dyDescent="0.25">
      <c r="A544" s="39" t="s">
        <v>336</v>
      </c>
      <c r="B544" s="5">
        <v>2021</v>
      </c>
      <c r="C544" s="5">
        <v>3</v>
      </c>
      <c r="D544" s="39" t="s">
        <v>23</v>
      </c>
      <c r="E544" s="4" t="b">
        <v>0</v>
      </c>
      <c r="F544" s="37">
        <v>1</v>
      </c>
      <c r="G544" s="37">
        <v>1</v>
      </c>
      <c r="H544" s="34">
        <v>1</v>
      </c>
      <c r="I544" s="36">
        <v>752.16</v>
      </c>
      <c r="O544"/>
      <c r="P544"/>
      <c r="Q544"/>
      <c r="R544"/>
      <c r="S544"/>
      <c r="U544" s="5"/>
      <c r="V544" s="4"/>
      <c r="W544" s="4"/>
      <c r="X544" s="4"/>
      <c r="Y544" s="4"/>
      <c r="Z544" s="4"/>
    </row>
    <row r="545" spans="1:26" x14ac:dyDescent="0.25">
      <c r="A545" s="39" t="s">
        <v>205</v>
      </c>
      <c r="B545" s="5">
        <v>2021</v>
      </c>
      <c r="C545" s="5">
        <v>3</v>
      </c>
      <c r="D545" s="39" t="s">
        <v>23</v>
      </c>
      <c r="E545" s="4" t="b">
        <v>0</v>
      </c>
      <c r="F545" s="37">
        <v>1</v>
      </c>
      <c r="G545" s="37">
        <v>1</v>
      </c>
      <c r="H545" s="34">
        <v>1</v>
      </c>
      <c r="I545" s="36">
        <v>188.04</v>
      </c>
      <c r="O545"/>
      <c r="P545"/>
      <c r="Q545"/>
      <c r="R545"/>
      <c r="S545"/>
      <c r="U545" s="5"/>
      <c r="V545" s="4"/>
      <c r="W545" s="4"/>
      <c r="X545" s="4"/>
      <c r="Y545" s="4"/>
      <c r="Z545" s="4"/>
    </row>
    <row r="546" spans="1:26" x14ac:dyDescent="0.25">
      <c r="A546" s="39" t="s">
        <v>348</v>
      </c>
      <c r="B546" s="5">
        <v>2021</v>
      </c>
      <c r="C546" s="5">
        <v>3</v>
      </c>
      <c r="D546" s="39" t="s">
        <v>23</v>
      </c>
      <c r="E546" s="4" t="b">
        <v>0</v>
      </c>
      <c r="F546" s="37">
        <v>3571329.6</v>
      </c>
      <c r="G546" s="37">
        <v>4999912.4800000004</v>
      </c>
      <c r="H546" s="34">
        <v>1.4</v>
      </c>
      <c r="I546" s="36">
        <v>1216.06</v>
      </c>
      <c r="O546"/>
      <c r="P546"/>
      <c r="Q546"/>
      <c r="R546"/>
      <c r="S546"/>
      <c r="U546" s="5"/>
      <c r="V546" s="4"/>
      <c r="W546" s="4"/>
      <c r="X546" s="4"/>
      <c r="Y546" s="4"/>
      <c r="Z546" s="4"/>
    </row>
    <row r="547" spans="1:26" x14ac:dyDescent="0.25">
      <c r="A547" s="39" t="s">
        <v>347</v>
      </c>
      <c r="B547" s="5">
        <v>2021</v>
      </c>
      <c r="C547" s="5">
        <v>3</v>
      </c>
      <c r="D547" s="39" t="s">
        <v>23</v>
      </c>
      <c r="E547" s="4" t="b">
        <v>0</v>
      </c>
      <c r="F547" s="37">
        <v>16423017.609999999</v>
      </c>
      <c r="G547" s="37">
        <v>22983485.32</v>
      </c>
      <c r="H547" s="34">
        <v>1.399</v>
      </c>
      <c r="I547" s="36">
        <v>1207.55</v>
      </c>
      <c r="O547"/>
      <c r="P547"/>
      <c r="Q547"/>
      <c r="R547"/>
      <c r="S547"/>
      <c r="U547" s="5"/>
      <c r="V547" s="4"/>
      <c r="W547" s="4"/>
      <c r="X547" s="4"/>
      <c r="Y547" s="4"/>
      <c r="Z547" s="4"/>
    </row>
    <row r="548" spans="1:26" x14ac:dyDescent="0.25">
      <c r="A548" s="39" t="s">
        <v>346</v>
      </c>
      <c r="B548" s="5">
        <v>2021</v>
      </c>
      <c r="C548" s="5">
        <v>3</v>
      </c>
      <c r="D548" s="39" t="s">
        <v>23</v>
      </c>
      <c r="E548" s="4" t="b">
        <v>0</v>
      </c>
      <c r="F548" s="37">
        <v>2257954.31</v>
      </c>
      <c r="G548" s="37">
        <v>3713908.4</v>
      </c>
      <c r="H548" s="34">
        <v>1.645</v>
      </c>
      <c r="I548" s="36">
        <v>655.56</v>
      </c>
      <c r="O548"/>
      <c r="P548"/>
      <c r="Q548"/>
      <c r="R548"/>
      <c r="S548"/>
      <c r="U548" s="5"/>
      <c r="V548" s="4"/>
      <c r="W548" s="4"/>
      <c r="X548" s="4"/>
      <c r="Y548" s="4"/>
      <c r="Z548" s="4"/>
    </row>
    <row r="549" spans="1:26" x14ac:dyDescent="0.25">
      <c r="A549" s="39" t="s">
        <v>202</v>
      </c>
      <c r="B549" s="5">
        <v>2021</v>
      </c>
      <c r="C549" s="5">
        <v>3</v>
      </c>
      <c r="D549" s="39" t="s">
        <v>23</v>
      </c>
      <c r="E549" s="4" t="b">
        <v>0</v>
      </c>
      <c r="F549" s="37">
        <v>92</v>
      </c>
      <c r="G549" s="37">
        <v>103</v>
      </c>
      <c r="H549" s="34">
        <v>1.1200000000000001</v>
      </c>
      <c r="I549" s="36">
        <v>376.08</v>
      </c>
      <c r="O549"/>
      <c r="P549"/>
      <c r="Q549"/>
      <c r="R549"/>
      <c r="S549"/>
      <c r="U549" s="5"/>
      <c r="V549" s="4"/>
      <c r="W549" s="4"/>
      <c r="X549" s="4"/>
      <c r="Y549" s="4"/>
      <c r="Z549" s="4"/>
    </row>
    <row r="550" spans="1:26" x14ac:dyDescent="0.25">
      <c r="A550" s="39" t="s">
        <v>206</v>
      </c>
      <c r="B550" s="5">
        <v>2021</v>
      </c>
      <c r="C550" s="5">
        <v>3</v>
      </c>
      <c r="D550" s="39" t="s">
        <v>33</v>
      </c>
      <c r="E550" s="4" t="b">
        <v>0</v>
      </c>
      <c r="F550" s="37">
        <v>1</v>
      </c>
      <c r="G550" s="37">
        <v>1</v>
      </c>
      <c r="H550" s="34">
        <v>1</v>
      </c>
      <c r="I550" s="36">
        <v>376.08</v>
      </c>
      <c r="O550"/>
      <c r="P550"/>
      <c r="Q550"/>
      <c r="R550"/>
      <c r="S550"/>
      <c r="U550" s="5"/>
      <c r="V550" s="4"/>
      <c r="W550" s="4"/>
      <c r="X550" s="4"/>
      <c r="Y550" s="4"/>
      <c r="Z550" s="4"/>
    </row>
    <row r="551" spans="1:26" x14ac:dyDescent="0.25">
      <c r="A551" s="39" t="s">
        <v>389</v>
      </c>
      <c r="B551" s="5">
        <v>2021</v>
      </c>
      <c r="C551" s="5">
        <v>3</v>
      </c>
      <c r="D551" s="39" t="s">
        <v>33</v>
      </c>
      <c r="E551" s="4" t="b">
        <v>0</v>
      </c>
      <c r="F551" s="37">
        <v>1</v>
      </c>
      <c r="G551" s="37">
        <v>1</v>
      </c>
      <c r="H551" s="34">
        <v>1</v>
      </c>
      <c r="I551" s="36">
        <v>188.04</v>
      </c>
      <c r="O551"/>
      <c r="P551"/>
      <c r="Q551"/>
      <c r="R551"/>
      <c r="S551"/>
      <c r="U551" s="5"/>
      <c r="V551" s="4"/>
      <c r="W551" s="4"/>
      <c r="X551" s="4"/>
      <c r="Y551" s="4"/>
      <c r="Z551" s="4"/>
    </row>
    <row r="552" spans="1:26" x14ac:dyDescent="0.25">
      <c r="A552" s="39" t="s">
        <v>344</v>
      </c>
      <c r="B552" s="5">
        <v>2021</v>
      </c>
      <c r="C552" s="5">
        <v>3</v>
      </c>
      <c r="D552" s="39" t="s">
        <v>33</v>
      </c>
      <c r="E552" s="4" t="b">
        <v>0</v>
      </c>
      <c r="F552" s="37">
        <v>125</v>
      </c>
      <c r="G552" s="37">
        <v>97</v>
      </c>
      <c r="H552" s="34">
        <v>0.77600000000000002</v>
      </c>
      <c r="I552" s="36">
        <v>0</v>
      </c>
      <c r="O552"/>
      <c r="P552"/>
      <c r="Q552"/>
      <c r="R552"/>
      <c r="S552"/>
      <c r="U552" s="5"/>
      <c r="V552" s="4"/>
      <c r="W552" s="4"/>
      <c r="X552" s="4"/>
      <c r="Y552" s="4"/>
      <c r="Z552" s="4"/>
    </row>
    <row r="553" spans="1:26" x14ac:dyDescent="0.25">
      <c r="A553" s="39" t="s">
        <v>336</v>
      </c>
      <c r="B553" s="5">
        <v>2021</v>
      </c>
      <c r="C553" s="5">
        <v>3</v>
      </c>
      <c r="D553" s="39" t="s">
        <v>33</v>
      </c>
      <c r="E553" s="4" t="b">
        <v>0</v>
      </c>
      <c r="F553" s="37">
        <v>1</v>
      </c>
      <c r="G553" s="37">
        <v>1</v>
      </c>
      <c r="H553" s="34">
        <v>1</v>
      </c>
      <c r="I553" s="36">
        <v>752.16</v>
      </c>
      <c r="O553"/>
      <c r="P553"/>
      <c r="Q553"/>
      <c r="R553"/>
      <c r="S553"/>
      <c r="U553" s="5"/>
      <c r="V553" s="4"/>
      <c r="W553" s="4"/>
      <c r="X553" s="4"/>
      <c r="Y553" s="4"/>
      <c r="Z553" s="4"/>
    </row>
    <row r="554" spans="1:26" x14ac:dyDescent="0.25">
      <c r="A554" s="39" t="s">
        <v>205</v>
      </c>
      <c r="B554" s="5">
        <v>2021</v>
      </c>
      <c r="C554" s="5">
        <v>3</v>
      </c>
      <c r="D554" s="39" t="s">
        <v>33</v>
      </c>
      <c r="E554" s="4" t="b">
        <v>0</v>
      </c>
      <c r="F554" s="37">
        <v>1</v>
      </c>
      <c r="G554" s="37">
        <v>1</v>
      </c>
      <c r="H554" s="34">
        <v>1</v>
      </c>
      <c r="I554" s="36">
        <v>188.04</v>
      </c>
      <c r="O554"/>
      <c r="P554"/>
      <c r="Q554"/>
      <c r="R554"/>
      <c r="S554"/>
      <c r="U554" s="5"/>
      <c r="V554" s="4"/>
      <c r="W554" s="4"/>
      <c r="X554" s="4"/>
      <c r="Y554" s="4"/>
      <c r="Z554" s="4"/>
    </row>
    <row r="555" spans="1:26" x14ac:dyDescent="0.25">
      <c r="A555" s="39" t="s">
        <v>348</v>
      </c>
      <c r="B555" s="5">
        <v>2021</v>
      </c>
      <c r="C555" s="5">
        <v>3</v>
      </c>
      <c r="D555" s="39" t="s">
        <v>33</v>
      </c>
      <c r="E555" s="4" t="b">
        <v>0</v>
      </c>
      <c r="F555" s="37">
        <v>3571329.6</v>
      </c>
      <c r="G555" s="37">
        <v>4999912.4800000004</v>
      </c>
      <c r="H555" s="34">
        <v>1.4</v>
      </c>
      <c r="I555" s="36">
        <v>1216.06</v>
      </c>
      <c r="O555"/>
      <c r="P555"/>
      <c r="Q555"/>
      <c r="R555"/>
      <c r="S555"/>
      <c r="U555" s="5"/>
      <c r="V555" s="4"/>
      <c r="W555" s="4"/>
      <c r="X555" s="4"/>
      <c r="Y555" s="4"/>
      <c r="Z555" s="4"/>
    </row>
    <row r="556" spans="1:26" x14ac:dyDescent="0.25">
      <c r="A556" s="39" t="s">
        <v>347</v>
      </c>
      <c r="B556" s="5">
        <v>2021</v>
      </c>
      <c r="C556" s="5">
        <v>3</v>
      </c>
      <c r="D556" s="39" t="s">
        <v>33</v>
      </c>
      <c r="E556" s="4" t="b">
        <v>0</v>
      </c>
      <c r="F556" s="37">
        <v>16423017.609999999</v>
      </c>
      <c r="G556" s="37">
        <v>22983485.32</v>
      </c>
      <c r="H556" s="34">
        <v>1.399</v>
      </c>
      <c r="I556" s="36">
        <v>1207.55</v>
      </c>
      <c r="O556"/>
      <c r="P556"/>
      <c r="Q556"/>
      <c r="R556"/>
      <c r="S556"/>
      <c r="U556" s="5"/>
      <c r="V556" s="4"/>
      <c r="W556" s="4"/>
      <c r="X556" s="4"/>
      <c r="Y556" s="4"/>
      <c r="Z556" s="4"/>
    </row>
    <row r="557" spans="1:26" x14ac:dyDescent="0.25">
      <c r="A557" s="39" t="s">
        <v>346</v>
      </c>
      <c r="B557" s="5">
        <v>2021</v>
      </c>
      <c r="C557" s="5">
        <v>3</v>
      </c>
      <c r="D557" s="39" t="s">
        <v>33</v>
      </c>
      <c r="E557" s="4" t="b">
        <v>0</v>
      </c>
      <c r="F557" s="37">
        <v>2257954.31</v>
      </c>
      <c r="G557" s="37">
        <v>3713908.4</v>
      </c>
      <c r="H557" s="34">
        <v>1.645</v>
      </c>
      <c r="I557" s="36">
        <v>655.56</v>
      </c>
      <c r="O557"/>
      <c r="P557"/>
      <c r="Q557"/>
      <c r="R557"/>
      <c r="S557"/>
      <c r="U557" s="5"/>
      <c r="V557" s="4"/>
      <c r="W557" s="4"/>
      <c r="X557" s="4"/>
      <c r="Y557" s="4"/>
      <c r="Z557" s="4"/>
    </row>
    <row r="558" spans="1:26" x14ac:dyDescent="0.25">
      <c r="A558" s="39" t="s">
        <v>202</v>
      </c>
      <c r="B558" s="5">
        <v>2021</v>
      </c>
      <c r="C558" s="5">
        <v>3</v>
      </c>
      <c r="D558" s="39" t="s">
        <v>33</v>
      </c>
      <c r="E558" s="4" t="b">
        <v>0</v>
      </c>
      <c r="F558" s="37">
        <v>92</v>
      </c>
      <c r="G558" s="37">
        <v>99</v>
      </c>
      <c r="H558" s="34">
        <v>1.0760000000000001</v>
      </c>
      <c r="I558" s="36">
        <v>376.08</v>
      </c>
      <c r="O558"/>
      <c r="P558"/>
      <c r="Q558"/>
      <c r="R558"/>
      <c r="S558"/>
      <c r="U558" s="5"/>
      <c r="V558" s="4"/>
      <c r="W558" s="4"/>
      <c r="X558" s="4"/>
      <c r="Y558" s="4"/>
      <c r="Z558" s="4"/>
    </row>
    <row r="559" spans="1:26" x14ac:dyDescent="0.25">
      <c r="A559" s="39" t="s">
        <v>206</v>
      </c>
      <c r="B559" s="5">
        <v>2021</v>
      </c>
      <c r="C559" s="5">
        <v>3</v>
      </c>
      <c r="D559" s="39" t="s">
        <v>25</v>
      </c>
      <c r="E559" s="4" t="b">
        <v>0</v>
      </c>
      <c r="F559" s="37">
        <v>1</v>
      </c>
      <c r="G559" s="37">
        <v>1</v>
      </c>
      <c r="H559" s="34">
        <v>1</v>
      </c>
      <c r="I559" s="36">
        <v>376.08</v>
      </c>
      <c r="O559"/>
      <c r="P559"/>
      <c r="Q559"/>
      <c r="R559"/>
      <c r="S559"/>
      <c r="U559" s="5"/>
      <c r="V559" s="4"/>
      <c r="W559" s="4"/>
      <c r="X559" s="4"/>
      <c r="Y559" s="4"/>
      <c r="Z559" s="4"/>
    </row>
    <row r="560" spans="1:26" x14ac:dyDescent="0.25">
      <c r="A560" s="39" t="s">
        <v>389</v>
      </c>
      <c r="B560" s="5">
        <v>2021</v>
      </c>
      <c r="C560" s="5">
        <v>3</v>
      </c>
      <c r="D560" s="39" t="s">
        <v>25</v>
      </c>
      <c r="E560" s="4" t="b">
        <v>0</v>
      </c>
      <c r="F560" s="37">
        <v>1</v>
      </c>
      <c r="G560" s="37">
        <v>1</v>
      </c>
      <c r="H560" s="34">
        <v>1</v>
      </c>
      <c r="I560" s="36">
        <v>188.04</v>
      </c>
      <c r="O560"/>
      <c r="P560"/>
      <c r="Q560"/>
      <c r="R560"/>
      <c r="S560"/>
      <c r="U560" s="5"/>
      <c r="V560" s="4"/>
      <c r="W560" s="4"/>
      <c r="X560" s="4"/>
      <c r="Y560" s="4"/>
      <c r="Z560" s="4"/>
    </row>
    <row r="561" spans="1:26" x14ac:dyDescent="0.25">
      <c r="A561" s="39" t="s">
        <v>344</v>
      </c>
      <c r="B561" s="5">
        <v>2021</v>
      </c>
      <c r="C561" s="5">
        <v>3</v>
      </c>
      <c r="D561" s="39" t="s">
        <v>25</v>
      </c>
      <c r="E561" s="4" t="b">
        <v>0</v>
      </c>
      <c r="F561" s="37">
        <v>25</v>
      </c>
      <c r="G561" s="37">
        <v>0</v>
      </c>
      <c r="H561" s="34">
        <v>0</v>
      </c>
      <c r="I561" s="36">
        <v>0</v>
      </c>
      <c r="O561"/>
      <c r="P561"/>
      <c r="Q561"/>
      <c r="R561"/>
      <c r="S561"/>
      <c r="U561" s="5"/>
      <c r="V561" s="4"/>
      <c r="W561" s="4"/>
      <c r="X561" s="4"/>
      <c r="Y561" s="4"/>
      <c r="Z561" s="4"/>
    </row>
    <row r="562" spans="1:26" x14ac:dyDescent="0.25">
      <c r="A562" s="39" t="s">
        <v>343</v>
      </c>
      <c r="B562" s="5">
        <v>2021</v>
      </c>
      <c r="C562" s="5">
        <v>3</v>
      </c>
      <c r="D562" s="39" t="s">
        <v>25</v>
      </c>
      <c r="E562" s="4" t="b">
        <v>0</v>
      </c>
      <c r="F562" s="37">
        <v>54.4</v>
      </c>
      <c r="G562" s="37">
        <v>4</v>
      </c>
      <c r="H562" s="34">
        <v>7.3999999999999996E-2</v>
      </c>
      <c r="I562" s="36">
        <v>0</v>
      </c>
      <c r="O562"/>
      <c r="P562"/>
      <c r="Q562"/>
      <c r="R562"/>
      <c r="S562"/>
      <c r="U562" s="5"/>
      <c r="V562" s="4"/>
      <c r="W562" s="4"/>
      <c r="X562" s="4"/>
      <c r="Y562" s="4"/>
      <c r="Z562" s="4"/>
    </row>
    <row r="563" spans="1:26" x14ac:dyDescent="0.25">
      <c r="A563" s="39" t="s">
        <v>342</v>
      </c>
      <c r="B563" s="5">
        <v>2021</v>
      </c>
      <c r="C563" s="5">
        <v>3</v>
      </c>
      <c r="D563" s="39" t="s">
        <v>25</v>
      </c>
      <c r="E563" s="4" t="b">
        <v>0</v>
      </c>
      <c r="F563" s="37">
        <v>15</v>
      </c>
      <c r="G563" s="37">
        <v>2</v>
      </c>
      <c r="H563" s="34">
        <v>0.13300000000000001</v>
      </c>
      <c r="I563" s="36">
        <v>0</v>
      </c>
      <c r="O563"/>
      <c r="P563"/>
      <c r="Q563"/>
      <c r="R563"/>
      <c r="S563"/>
      <c r="U563" s="5"/>
      <c r="V563" s="4"/>
      <c r="W563" s="4"/>
      <c r="X563" s="4"/>
      <c r="Y563" s="4"/>
      <c r="Z563" s="4"/>
    </row>
    <row r="564" spans="1:26" x14ac:dyDescent="0.25">
      <c r="A564" s="39" t="s">
        <v>336</v>
      </c>
      <c r="B564" s="5">
        <v>2021</v>
      </c>
      <c r="C564" s="5">
        <v>3</v>
      </c>
      <c r="D564" s="39" t="s">
        <v>25</v>
      </c>
      <c r="E564" s="4" t="b">
        <v>0</v>
      </c>
      <c r="F564" s="37">
        <v>1</v>
      </c>
      <c r="G564" s="37">
        <v>1</v>
      </c>
      <c r="H564" s="34">
        <v>1</v>
      </c>
      <c r="I564" s="36">
        <v>752.16</v>
      </c>
      <c r="O564"/>
      <c r="P564"/>
      <c r="Q564"/>
      <c r="R564"/>
      <c r="S564"/>
      <c r="U564" s="5"/>
      <c r="V564" s="4"/>
      <c r="W564" s="4"/>
      <c r="X564" s="4"/>
      <c r="Y564" s="4"/>
      <c r="Z564" s="4"/>
    </row>
    <row r="565" spans="1:26" x14ac:dyDescent="0.25">
      <c r="A565" s="39" t="s">
        <v>205</v>
      </c>
      <c r="B565" s="5">
        <v>2021</v>
      </c>
      <c r="C565" s="5">
        <v>3</v>
      </c>
      <c r="D565" s="39" t="s">
        <v>25</v>
      </c>
      <c r="E565" s="4" t="b">
        <v>0</v>
      </c>
      <c r="F565" s="37">
        <v>1</v>
      </c>
      <c r="G565" s="37">
        <v>1</v>
      </c>
      <c r="H565" s="34">
        <v>1</v>
      </c>
      <c r="I565" s="36">
        <v>188.04</v>
      </c>
      <c r="O565"/>
      <c r="P565"/>
      <c r="Q565"/>
      <c r="R565"/>
      <c r="S565"/>
      <c r="U565" s="5"/>
      <c r="V565" s="4"/>
      <c r="W565" s="4"/>
      <c r="X565" s="4"/>
      <c r="Y565" s="4"/>
      <c r="Z565" s="4"/>
    </row>
    <row r="566" spans="1:26" x14ac:dyDescent="0.25">
      <c r="A566" s="39" t="s">
        <v>348</v>
      </c>
      <c r="B566" s="5">
        <v>2021</v>
      </c>
      <c r="C566" s="5">
        <v>3</v>
      </c>
      <c r="D566" s="39" t="s">
        <v>25</v>
      </c>
      <c r="E566" s="4" t="b">
        <v>0</v>
      </c>
      <c r="F566" s="37">
        <v>3571329.6</v>
      </c>
      <c r="G566" s="37">
        <v>4999912.4800000004</v>
      </c>
      <c r="H566" s="34">
        <v>1.4</v>
      </c>
      <c r="I566" s="36">
        <v>1216.06</v>
      </c>
      <c r="O566"/>
      <c r="P566"/>
      <c r="Q566"/>
      <c r="R566"/>
      <c r="S566"/>
      <c r="U566" s="5"/>
      <c r="V566" s="4"/>
      <c r="W566" s="4"/>
      <c r="X566" s="4"/>
      <c r="Y566" s="4"/>
      <c r="Z566" s="4"/>
    </row>
    <row r="567" spans="1:26" x14ac:dyDescent="0.25">
      <c r="A567" s="39" t="s">
        <v>347</v>
      </c>
      <c r="B567" s="5">
        <v>2021</v>
      </c>
      <c r="C567" s="5">
        <v>3</v>
      </c>
      <c r="D567" s="39" t="s">
        <v>25</v>
      </c>
      <c r="E567" s="4" t="b">
        <v>0</v>
      </c>
      <c r="F567" s="37">
        <v>16423017.609999999</v>
      </c>
      <c r="G567" s="37">
        <v>22983485.32</v>
      </c>
      <c r="H567" s="34">
        <v>1.399</v>
      </c>
      <c r="I567" s="36">
        <v>1207.55</v>
      </c>
      <c r="O567"/>
      <c r="P567"/>
      <c r="Q567"/>
      <c r="R567"/>
      <c r="S567"/>
      <c r="U567" s="5"/>
      <c r="V567" s="4"/>
      <c r="W567" s="4"/>
      <c r="X567" s="4"/>
      <c r="Y567" s="4"/>
      <c r="Z567" s="4"/>
    </row>
    <row r="568" spans="1:26" x14ac:dyDescent="0.25">
      <c r="A568" s="39" t="s">
        <v>346</v>
      </c>
      <c r="B568" s="5">
        <v>2021</v>
      </c>
      <c r="C568" s="5">
        <v>3</v>
      </c>
      <c r="D568" s="39" t="s">
        <v>25</v>
      </c>
      <c r="E568" s="4" t="b">
        <v>0</v>
      </c>
      <c r="F568" s="37">
        <v>2257954.31</v>
      </c>
      <c r="G568" s="37">
        <v>3713908.4</v>
      </c>
      <c r="H568" s="34">
        <v>1.645</v>
      </c>
      <c r="I568" s="36">
        <v>655.56</v>
      </c>
      <c r="O568"/>
      <c r="P568"/>
      <c r="Q568"/>
      <c r="R568"/>
      <c r="S568"/>
      <c r="U568" s="5"/>
      <c r="V568" s="4"/>
      <c r="W568" s="4"/>
      <c r="X568" s="4"/>
      <c r="Y568" s="4"/>
      <c r="Z568" s="4"/>
    </row>
    <row r="569" spans="1:26" x14ac:dyDescent="0.25">
      <c r="A569" s="39" t="s">
        <v>202</v>
      </c>
      <c r="B569" s="5">
        <v>2021</v>
      </c>
      <c r="C569" s="5">
        <v>3</v>
      </c>
      <c r="D569" s="39" t="s">
        <v>25</v>
      </c>
      <c r="E569" s="4" t="b">
        <v>0</v>
      </c>
      <c r="F569" s="37">
        <v>92</v>
      </c>
      <c r="G569" s="37">
        <v>91</v>
      </c>
      <c r="H569" s="34">
        <v>0.98899999999999999</v>
      </c>
      <c r="I569" s="36">
        <v>278.95999999999998</v>
      </c>
      <c r="O569"/>
      <c r="P569"/>
      <c r="Q569"/>
      <c r="R569"/>
      <c r="S569"/>
      <c r="U569" s="5"/>
      <c r="V569" s="4"/>
      <c r="W569" s="4"/>
      <c r="X569" s="4"/>
      <c r="Y569" s="4"/>
      <c r="Z569" s="4"/>
    </row>
  </sheetData>
  <sortState xmlns:xlrd2="http://schemas.microsoft.com/office/spreadsheetml/2017/richdata2" ref="Q7:R17">
    <sortCondition ref="R7:R17"/>
  </sortState>
  <conditionalFormatting sqref="H6:H569">
    <cfRule type="cellIs" dxfId="33" priority="6" operator="greaterThanOrEqual">
      <formula>1</formula>
    </cfRule>
    <cfRule type="cellIs" dxfId="32" priority="7" operator="greaterThanOrEqual">
      <formula>0.795</formula>
    </cfRule>
    <cfRule type="cellIs" dxfId="31" priority="8" operator="lessThan">
      <formula>0.795</formula>
    </cfRule>
  </conditionalFormatting>
  <conditionalFormatting sqref="E6:E569">
    <cfRule type="cellIs" dxfId="30" priority="4" operator="equal">
      <formula>TRUE</formula>
    </cfRule>
    <cfRule type="cellIs" dxfId="29" priority="5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1395"/>
  <sheetViews>
    <sheetView showGridLines="0" workbookViewId="0">
      <pane ySplit="5" topLeftCell="A6" activePane="bottomLeft" state="frozen"/>
      <selection activeCell="D27" sqref="D27"/>
      <selection pane="bottomLeft" activeCell="E898" sqref="E898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8.2851562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656</v>
      </c>
    </row>
    <row r="2" spans="1:14" x14ac:dyDescent="0.25">
      <c r="N2" s="41">
        <f>N4-'Movimento Demanda'!N4</f>
        <v>-10128</v>
      </c>
    </row>
    <row r="4" spans="1:14" x14ac:dyDescent="0.25">
      <c r="N4" s="40">
        <f>SUBTOTAL(9,MOVIMENTO_IV_DEMANDA_REP[EQ])</f>
        <v>18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80</v>
      </c>
      <c r="F5" t="s">
        <v>81</v>
      </c>
      <c r="G5" t="s">
        <v>82</v>
      </c>
      <c r="H5" t="s">
        <v>83</v>
      </c>
      <c r="I5" t="s">
        <v>84</v>
      </c>
      <c r="J5" t="s">
        <v>4</v>
      </c>
      <c r="K5" t="s">
        <v>213</v>
      </c>
      <c r="L5" t="s">
        <v>215</v>
      </c>
      <c r="M5" t="s">
        <v>216</v>
      </c>
      <c r="N5" t="s">
        <v>7</v>
      </c>
    </row>
    <row r="6" spans="1:14" hidden="1" x14ac:dyDescent="0.25">
      <c r="A6" s="29">
        <v>2021</v>
      </c>
      <c r="B6" s="29">
        <v>1</v>
      </c>
      <c r="C6">
        <v>66</v>
      </c>
      <c r="D6" s="1" t="s">
        <v>27</v>
      </c>
      <c r="E6" s="76">
        <v>24464109000229</v>
      </c>
      <c r="F6" s="1" t="s">
        <v>536</v>
      </c>
      <c r="G6" s="1" t="s">
        <v>94</v>
      </c>
      <c r="H6" s="1" t="s">
        <v>95</v>
      </c>
      <c r="I6" s="1" t="s">
        <v>182</v>
      </c>
      <c r="J6" s="1" t="s">
        <v>19</v>
      </c>
      <c r="K6" s="1" t="s">
        <v>241</v>
      </c>
      <c r="L6" s="1" t="s">
        <v>340</v>
      </c>
      <c r="M6" s="1" t="s">
        <v>222</v>
      </c>
      <c r="N6" s="28">
        <v>27</v>
      </c>
    </row>
    <row r="7" spans="1:14" hidden="1" x14ac:dyDescent="0.25">
      <c r="A7" s="29">
        <v>2021</v>
      </c>
      <c r="B7" s="29">
        <v>1</v>
      </c>
      <c r="C7">
        <v>66</v>
      </c>
      <c r="D7" s="1" t="s">
        <v>27</v>
      </c>
      <c r="E7" s="76">
        <v>24464109000229</v>
      </c>
      <c r="F7" s="1" t="s">
        <v>536</v>
      </c>
      <c r="G7" s="1" t="s">
        <v>94</v>
      </c>
      <c r="H7" s="1" t="s">
        <v>95</v>
      </c>
      <c r="I7" s="1" t="s">
        <v>182</v>
      </c>
      <c r="J7" s="1" t="s">
        <v>96</v>
      </c>
      <c r="K7" s="1" t="s">
        <v>271</v>
      </c>
      <c r="L7" s="1" t="s">
        <v>341</v>
      </c>
      <c r="M7" s="1" t="s">
        <v>229</v>
      </c>
      <c r="N7" s="28">
        <v>27</v>
      </c>
    </row>
    <row r="8" spans="1:14" hidden="1" x14ac:dyDescent="0.25">
      <c r="A8" s="29">
        <v>2021</v>
      </c>
      <c r="B8" s="29">
        <v>1</v>
      </c>
      <c r="C8">
        <v>66</v>
      </c>
      <c r="D8" s="1" t="s">
        <v>27</v>
      </c>
      <c r="E8" s="76">
        <v>24464109000229</v>
      </c>
      <c r="F8" s="1" t="s">
        <v>536</v>
      </c>
      <c r="G8" s="1" t="s">
        <v>94</v>
      </c>
      <c r="H8" s="1" t="s">
        <v>95</v>
      </c>
      <c r="I8" s="1" t="s">
        <v>182</v>
      </c>
      <c r="J8" s="1" t="s">
        <v>33</v>
      </c>
      <c r="K8" s="1" t="s">
        <v>321</v>
      </c>
      <c r="L8" s="1" t="s">
        <v>339</v>
      </c>
      <c r="M8" s="1" t="s">
        <v>227</v>
      </c>
      <c r="N8" s="28">
        <v>27</v>
      </c>
    </row>
    <row r="9" spans="1:14" hidden="1" x14ac:dyDescent="0.25">
      <c r="A9" s="29">
        <v>2021</v>
      </c>
      <c r="B9" s="29">
        <v>1</v>
      </c>
      <c r="C9">
        <v>66</v>
      </c>
      <c r="D9" s="1" t="s">
        <v>27</v>
      </c>
      <c r="E9" s="76">
        <v>74031865000151</v>
      </c>
      <c r="F9" s="1" t="s">
        <v>184</v>
      </c>
      <c r="G9" s="1" t="s">
        <v>103</v>
      </c>
      <c r="H9" s="1" t="s">
        <v>104</v>
      </c>
      <c r="I9" s="1" t="s">
        <v>182</v>
      </c>
      <c r="J9" s="1" t="s">
        <v>18</v>
      </c>
      <c r="K9" s="1" t="s">
        <v>240</v>
      </c>
      <c r="L9" s="1" t="s">
        <v>340</v>
      </c>
      <c r="M9" s="1" t="s">
        <v>222</v>
      </c>
      <c r="N9" s="28">
        <v>108</v>
      </c>
    </row>
    <row r="10" spans="1:14" hidden="1" x14ac:dyDescent="0.25">
      <c r="A10" s="29">
        <v>2021</v>
      </c>
      <c r="B10" s="29">
        <v>1</v>
      </c>
      <c r="C10">
        <v>66</v>
      </c>
      <c r="D10" s="1" t="s">
        <v>27</v>
      </c>
      <c r="E10" s="76">
        <v>74031865000151</v>
      </c>
      <c r="F10" s="1" t="s">
        <v>184</v>
      </c>
      <c r="G10" s="1" t="s">
        <v>103</v>
      </c>
      <c r="H10" s="1" t="s">
        <v>104</v>
      </c>
      <c r="I10" s="1" t="s">
        <v>182</v>
      </c>
      <c r="J10" s="1" t="s">
        <v>96</v>
      </c>
      <c r="K10" s="1" t="s">
        <v>271</v>
      </c>
      <c r="L10" s="1" t="s">
        <v>341</v>
      </c>
      <c r="M10" s="1" t="s">
        <v>229</v>
      </c>
      <c r="N10" s="28">
        <v>108</v>
      </c>
    </row>
    <row r="11" spans="1:14" hidden="1" x14ac:dyDescent="0.25">
      <c r="A11" s="29">
        <v>2021</v>
      </c>
      <c r="B11" s="29">
        <v>1</v>
      </c>
      <c r="C11">
        <v>66</v>
      </c>
      <c r="D11" s="1" t="s">
        <v>27</v>
      </c>
      <c r="E11" s="76">
        <v>74031865000151</v>
      </c>
      <c r="F11" s="1" t="s">
        <v>184</v>
      </c>
      <c r="G11" s="1" t="s">
        <v>103</v>
      </c>
      <c r="H11" s="1" t="s">
        <v>104</v>
      </c>
      <c r="I11" s="1" t="s">
        <v>182</v>
      </c>
      <c r="J11" s="1" t="s">
        <v>33</v>
      </c>
      <c r="K11" s="1" t="s">
        <v>321</v>
      </c>
      <c r="L11" s="1" t="s">
        <v>339</v>
      </c>
      <c r="M11" s="1" t="s">
        <v>227</v>
      </c>
      <c r="N11" s="28">
        <v>108</v>
      </c>
    </row>
    <row r="12" spans="1:14" hidden="1" x14ac:dyDescent="0.25">
      <c r="A12" s="29">
        <v>2021</v>
      </c>
      <c r="B12" s="29">
        <v>1</v>
      </c>
      <c r="C12">
        <v>66</v>
      </c>
      <c r="D12" s="1" t="s">
        <v>27</v>
      </c>
      <c r="E12" s="76">
        <v>11621190471</v>
      </c>
      <c r="F12" s="1" t="s">
        <v>487</v>
      </c>
      <c r="G12" s="1" t="s">
        <v>103</v>
      </c>
      <c r="H12" s="1" t="s">
        <v>104</v>
      </c>
      <c r="I12" s="1" t="s">
        <v>189</v>
      </c>
      <c r="J12" s="1" t="s">
        <v>18</v>
      </c>
      <c r="K12" s="1" t="s">
        <v>240</v>
      </c>
      <c r="L12" s="1" t="s">
        <v>340</v>
      </c>
      <c r="M12" s="1" t="s">
        <v>222</v>
      </c>
      <c r="N12" s="28">
        <v>18</v>
      </c>
    </row>
    <row r="13" spans="1:14" hidden="1" x14ac:dyDescent="0.25">
      <c r="A13" s="29">
        <v>2021</v>
      </c>
      <c r="B13" s="29">
        <v>1</v>
      </c>
      <c r="C13">
        <v>66</v>
      </c>
      <c r="D13" s="1" t="s">
        <v>27</v>
      </c>
      <c r="E13" s="76">
        <v>11621190471</v>
      </c>
      <c r="F13" s="1" t="s">
        <v>487</v>
      </c>
      <c r="G13" s="1" t="s">
        <v>103</v>
      </c>
      <c r="H13" s="1" t="s">
        <v>104</v>
      </c>
      <c r="I13" s="1" t="s">
        <v>189</v>
      </c>
      <c r="J13" s="1" t="s">
        <v>96</v>
      </c>
      <c r="K13" s="1" t="s">
        <v>271</v>
      </c>
      <c r="L13" s="1" t="s">
        <v>341</v>
      </c>
      <c r="M13" s="1" t="s">
        <v>229</v>
      </c>
      <c r="N13" s="28">
        <v>18</v>
      </c>
    </row>
    <row r="14" spans="1:14" hidden="1" x14ac:dyDescent="0.25">
      <c r="A14" s="29">
        <v>2021</v>
      </c>
      <c r="B14" s="29">
        <v>1</v>
      </c>
      <c r="C14">
        <v>66</v>
      </c>
      <c r="D14" s="1" t="s">
        <v>27</v>
      </c>
      <c r="E14" s="76">
        <v>11621190471</v>
      </c>
      <c r="F14" s="1" t="s">
        <v>487</v>
      </c>
      <c r="G14" s="1" t="s">
        <v>103</v>
      </c>
      <c r="H14" s="1" t="s">
        <v>104</v>
      </c>
      <c r="I14" s="1" t="s">
        <v>189</v>
      </c>
      <c r="J14" s="1" t="s">
        <v>33</v>
      </c>
      <c r="K14" s="1" t="s">
        <v>321</v>
      </c>
      <c r="L14" s="1" t="s">
        <v>339</v>
      </c>
      <c r="M14" s="1" t="s">
        <v>227</v>
      </c>
      <c r="N14" s="28">
        <v>18</v>
      </c>
    </row>
    <row r="15" spans="1:14" hidden="1" x14ac:dyDescent="0.25">
      <c r="A15" s="29">
        <v>2021</v>
      </c>
      <c r="B15" s="29">
        <v>1</v>
      </c>
      <c r="C15">
        <v>66</v>
      </c>
      <c r="D15" s="1" t="s">
        <v>27</v>
      </c>
      <c r="E15" s="76">
        <v>394544000851</v>
      </c>
      <c r="F15" s="1" t="s">
        <v>446</v>
      </c>
      <c r="G15" s="1" t="s">
        <v>89</v>
      </c>
      <c r="H15" s="1" t="s">
        <v>90</v>
      </c>
      <c r="I15" s="1" t="s">
        <v>182</v>
      </c>
      <c r="J15" s="1" t="s">
        <v>255</v>
      </c>
      <c r="K15" s="1" t="s">
        <v>256</v>
      </c>
      <c r="L15" s="1"/>
      <c r="M15" s="1"/>
      <c r="N15" s="28">
        <v>257</v>
      </c>
    </row>
    <row r="16" spans="1:14" hidden="1" x14ac:dyDescent="0.25">
      <c r="A16" s="29">
        <v>2021</v>
      </c>
      <c r="B16" s="29">
        <v>1</v>
      </c>
      <c r="C16">
        <v>66</v>
      </c>
      <c r="D16" s="1" t="s">
        <v>27</v>
      </c>
      <c r="E16" s="76">
        <v>394544000851</v>
      </c>
      <c r="F16" s="1" t="s">
        <v>446</v>
      </c>
      <c r="G16" s="1" t="s">
        <v>89</v>
      </c>
      <c r="H16" s="1" t="s">
        <v>90</v>
      </c>
      <c r="I16" s="1" t="s">
        <v>182</v>
      </c>
      <c r="J16" s="1" t="s">
        <v>255</v>
      </c>
      <c r="K16" s="1" t="s">
        <v>256</v>
      </c>
      <c r="L16" s="1"/>
      <c r="M16" s="1"/>
      <c r="N16" s="28">
        <v>257</v>
      </c>
    </row>
    <row r="17" spans="1:14" hidden="1" x14ac:dyDescent="0.25">
      <c r="A17" s="29">
        <v>2021</v>
      </c>
      <c r="B17" s="29">
        <v>1</v>
      </c>
      <c r="C17">
        <v>66</v>
      </c>
      <c r="D17" s="1" t="s">
        <v>27</v>
      </c>
      <c r="E17" s="76">
        <v>394544000851</v>
      </c>
      <c r="F17" s="1" t="s">
        <v>446</v>
      </c>
      <c r="G17" s="1" t="s">
        <v>89</v>
      </c>
      <c r="H17" s="1" t="s">
        <v>90</v>
      </c>
      <c r="I17" s="1" t="s">
        <v>182</v>
      </c>
      <c r="J17" s="1" t="s">
        <v>255</v>
      </c>
      <c r="K17" s="1" t="s">
        <v>256</v>
      </c>
      <c r="L17" s="1"/>
      <c r="M17" s="1"/>
      <c r="N17" s="28">
        <v>257</v>
      </c>
    </row>
    <row r="18" spans="1:14" hidden="1" x14ac:dyDescent="0.25">
      <c r="A18" s="29">
        <v>2021</v>
      </c>
      <c r="B18" s="29">
        <v>1</v>
      </c>
      <c r="C18">
        <v>66</v>
      </c>
      <c r="D18" s="1" t="s">
        <v>27</v>
      </c>
      <c r="E18" s="76">
        <v>14961477664</v>
      </c>
      <c r="F18" s="1" t="s">
        <v>534</v>
      </c>
      <c r="G18" s="1" t="s">
        <v>535</v>
      </c>
      <c r="H18" s="1" t="s">
        <v>123</v>
      </c>
      <c r="I18" s="1" t="s">
        <v>189</v>
      </c>
      <c r="J18" s="1" t="s">
        <v>15</v>
      </c>
      <c r="K18" s="1" t="s">
        <v>236</v>
      </c>
      <c r="L18" s="1" t="s">
        <v>341</v>
      </c>
      <c r="M18" s="1" t="s">
        <v>229</v>
      </c>
      <c r="N18" s="28">
        <v>1</v>
      </c>
    </row>
    <row r="19" spans="1:14" hidden="1" x14ac:dyDescent="0.25">
      <c r="A19" s="29">
        <v>2021</v>
      </c>
      <c r="B19" s="29">
        <v>1</v>
      </c>
      <c r="C19">
        <v>66</v>
      </c>
      <c r="D19" s="1" t="s">
        <v>27</v>
      </c>
      <c r="E19" s="76">
        <v>14961477664</v>
      </c>
      <c r="F19" s="1" t="s">
        <v>534</v>
      </c>
      <c r="G19" s="1" t="s">
        <v>535</v>
      </c>
      <c r="H19" s="1" t="s">
        <v>123</v>
      </c>
      <c r="I19" s="1" t="s">
        <v>189</v>
      </c>
      <c r="J19" s="1" t="s">
        <v>124</v>
      </c>
      <c r="K19" s="1" t="s">
        <v>276</v>
      </c>
      <c r="L19" s="1" t="s">
        <v>339</v>
      </c>
      <c r="M19" s="1" t="s">
        <v>227</v>
      </c>
      <c r="N19" s="28">
        <v>1</v>
      </c>
    </row>
    <row r="20" spans="1:14" hidden="1" x14ac:dyDescent="0.25">
      <c r="A20" s="29">
        <v>2021</v>
      </c>
      <c r="B20" s="29">
        <v>1</v>
      </c>
      <c r="C20">
        <v>66</v>
      </c>
      <c r="D20" s="1" t="s">
        <v>27</v>
      </c>
      <c r="E20" s="76">
        <v>14961477664</v>
      </c>
      <c r="F20" s="1" t="s">
        <v>534</v>
      </c>
      <c r="G20" s="1" t="s">
        <v>535</v>
      </c>
      <c r="H20" s="1" t="s">
        <v>123</v>
      </c>
      <c r="I20" s="1" t="s">
        <v>189</v>
      </c>
      <c r="J20" s="1" t="s">
        <v>125</v>
      </c>
      <c r="K20" s="1" t="s">
        <v>280</v>
      </c>
      <c r="L20" s="1" t="s">
        <v>340</v>
      </c>
      <c r="M20" s="1" t="s">
        <v>222</v>
      </c>
      <c r="N20" s="28">
        <v>1</v>
      </c>
    </row>
    <row r="21" spans="1:14" hidden="1" x14ac:dyDescent="0.25">
      <c r="A21" s="29">
        <v>2021</v>
      </c>
      <c r="B21" s="29">
        <v>1</v>
      </c>
      <c r="C21">
        <v>66</v>
      </c>
      <c r="D21" s="1" t="s">
        <v>27</v>
      </c>
      <c r="E21" s="76">
        <v>17696364472</v>
      </c>
      <c r="F21" s="1" t="s">
        <v>488</v>
      </c>
      <c r="G21" s="1" t="s">
        <v>441</v>
      </c>
      <c r="H21" s="1" t="s">
        <v>442</v>
      </c>
      <c r="I21" s="1" t="s">
        <v>189</v>
      </c>
      <c r="J21" s="1" t="s">
        <v>20</v>
      </c>
      <c r="K21" s="1" t="s">
        <v>242</v>
      </c>
      <c r="L21" s="1" t="s">
        <v>340</v>
      </c>
      <c r="M21" s="1" t="s">
        <v>222</v>
      </c>
      <c r="N21" s="28">
        <v>1</v>
      </c>
    </row>
    <row r="22" spans="1:14" hidden="1" x14ac:dyDescent="0.25">
      <c r="A22" s="29">
        <v>2021</v>
      </c>
      <c r="B22" s="29">
        <v>1</v>
      </c>
      <c r="C22">
        <v>66</v>
      </c>
      <c r="D22" s="1" t="s">
        <v>27</v>
      </c>
      <c r="E22" s="76">
        <v>17696364472</v>
      </c>
      <c r="F22" s="1" t="s">
        <v>488</v>
      </c>
      <c r="G22" s="1" t="s">
        <v>441</v>
      </c>
      <c r="H22" s="1" t="s">
        <v>442</v>
      </c>
      <c r="I22" s="1" t="s">
        <v>189</v>
      </c>
      <c r="J22" s="1" t="s">
        <v>96</v>
      </c>
      <c r="K22" s="1" t="s">
        <v>271</v>
      </c>
      <c r="L22" s="1" t="s">
        <v>341</v>
      </c>
      <c r="M22" s="1" t="s">
        <v>229</v>
      </c>
      <c r="N22" s="28">
        <v>1</v>
      </c>
    </row>
    <row r="23" spans="1:14" hidden="1" x14ac:dyDescent="0.25">
      <c r="A23" s="29">
        <v>2021</v>
      </c>
      <c r="B23" s="29">
        <v>1</v>
      </c>
      <c r="C23">
        <v>66</v>
      </c>
      <c r="D23" s="1" t="s">
        <v>27</v>
      </c>
      <c r="E23" s="76">
        <v>17696364472</v>
      </c>
      <c r="F23" s="1" t="s">
        <v>488</v>
      </c>
      <c r="G23" s="1" t="s">
        <v>441</v>
      </c>
      <c r="H23" s="1" t="s">
        <v>442</v>
      </c>
      <c r="I23" s="1" t="s">
        <v>189</v>
      </c>
      <c r="J23" s="1" t="s">
        <v>33</v>
      </c>
      <c r="K23" s="1" t="s">
        <v>321</v>
      </c>
      <c r="L23" s="1" t="s">
        <v>339</v>
      </c>
      <c r="M23" s="1" t="s">
        <v>227</v>
      </c>
      <c r="N23" s="28">
        <v>1</v>
      </c>
    </row>
    <row r="24" spans="1:14" hidden="1" x14ac:dyDescent="0.25">
      <c r="A24" s="29">
        <v>2021</v>
      </c>
      <c r="B24" s="29">
        <v>1</v>
      </c>
      <c r="C24">
        <v>66</v>
      </c>
      <c r="D24" s="1" t="s">
        <v>27</v>
      </c>
      <c r="E24" s="76">
        <v>92238914000294</v>
      </c>
      <c r="F24" s="1" t="s">
        <v>537</v>
      </c>
      <c r="G24" s="1" t="s">
        <v>538</v>
      </c>
      <c r="H24" s="1" t="s">
        <v>161</v>
      </c>
      <c r="I24" s="1" t="s">
        <v>91</v>
      </c>
      <c r="J24" s="1" t="s">
        <v>9</v>
      </c>
      <c r="K24" s="1" t="s">
        <v>220</v>
      </c>
      <c r="L24" s="1" t="s">
        <v>340</v>
      </c>
      <c r="M24" s="1" t="s">
        <v>222</v>
      </c>
      <c r="N24" s="28">
        <v>9</v>
      </c>
    </row>
    <row r="25" spans="1:14" hidden="1" x14ac:dyDescent="0.25">
      <c r="A25" s="29">
        <v>2021</v>
      </c>
      <c r="B25" s="29">
        <v>1</v>
      </c>
      <c r="C25">
        <v>66</v>
      </c>
      <c r="D25" s="1" t="s">
        <v>27</v>
      </c>
      <c r="E25" s="76">
        <v>92238914000294</v>
      </c>
      <c r="F25" s="1" t="s">
        <v>537</v>
      </c>
      <c r="G25" s="1" t="s">
        <v>538</v>
      </c>
      <c r="H25" s="1" t="s">
        <v>161</v>
      </c>
      <c r="I25" s="1" t="s">
        <v>91</v>
      </c>
      <c r="J25" s="1" t="s">
        <v>32</v>
      </c>
      <c r="K25" s="1" t="s">
        <v>246</v>
      </c>
      <c r="L25" s="1" t="s">
        <v>339</v>
      </c>
      <c r="M25" s="1" t="s">
        <v>227</v>
      </c>
      <c r="N25" s="28">
        <v>9</v>
      </c>
    </row>
    <row r="26" spans="1:14" hidden="1" x14ac:dyDescent="0.25">
      <c r="A26" s="29">
        <v>2021</v>
      </c>
      <c r="B26" s="29">
        <v>1</v>
      </c>
      <c r="C26">
        <v>66</v>
      </c>
      <c r="D26" s="1" t="s">
        <v>27</v>
      </c>
      <c r="E26" s="76">
        <v>92238914000294</v>
      </c>
      <c r="F26" s="1" t="s">
        <v>537</v>
      </c>
      <c r="G26" s="1" t="s">
        <v>538</v>
      </c>
      <c r="H26" s="1" t="s">
        <v>161</v>
      </c>
      <c r="I26" s="1" t="s">
        <v>91</v>
      </c>
      <c r="J26" s="1" t="s">
        <v>111</v>
      </c>
      <c r="K26" s="1" t="s">
        <v>273</v>
      </c>
      <c r="L26" s="1" t="s">
        <v>341</v>
      </c>
      <c r="M26" s="1" t="s">
        <v>229</v>
      </c>
      <c r="N26" s="28">
        <v>9</v>
      </c>
    </row>
    <row r="27" spans="1:14" hidden="1" x14ac:dyDescent="0.25">
      <c r="A27" s="29">
        <v>2021</v>
      </c>
      <c r="B27" s="29">
        <v>1</v>
      </c>
      <c r="C27">
        <v>66</v>
      </c>
      <c r="D27" s="1" t="s">
        <v>27</v>
      </c>
      <c r="E27" s="76">
        <v>87958625000149</v>
      </c>
      <c r="F27" s="1" t="s">
        <v>532</v>
      </c>
      <c r="G27" s="1" t="s">
        <v>160</v>
      </c>
      <c r="H27" s="1" t="s">
        <v>161</v>
      </c>
      <c r="I27" s="1" t="s">
        <v>182</v>
      </c>
      <c r="J27" s="1" t="s">
        <v>9</v>
      </c>
      <c r="K27" s="1" t="s">
        <v>220</v>
      </c>
      <c r="L27" s="1" t="s">
        <v>340</v>
      </c>
      <c r="M27" s="1" t="s">
        <v>222</v>
      </c>
      <c r="N27" s="28">
        <v>21</v>
      </c>
    </row>
    <row r="28" spans="1:14" hidden="1" x14ac:dyDescent="0.25">
      <c r="A28" s="29">
        <v>2021</v>
      </c>
      <c r="B28" s="29">
        <v>1</v>
      </c>
      <c r="C28">
        <v>66</v>
      </c>
      <c r="D28" s="1" t="s">
        <v>27</v>
      </c>
      <c r="E28" s="76">
        <v>87958625000149</v>
      </c>
      <c r="F28" s="1" t="s">
        <v>532</v>
      </c>
      <c r="G28" s="1" t="s">
        <v>160</v>
      </c>
      <c r="H28" s="1" t="s">
        <v>161</v>
      </c>
      <c r="I28" s="1" t="s">
        <v>182</v>
      </c>
      <c r="J28" s="1" t="s">
        <v>32</v>
      </c>
      <c r="K28" s="1" t="s">
        <v>246</v>
      </c>
      <c r="L28" s="1" t="s">
        <v>339</v>
      </c>
      <c r="M28" s="1" t="s">
        <v>227</v>
      </c>
      <c r="N28" s="28">
        <v>21</v>
      </c>
    </row>
    <row r="29" spans="1:14" hidden="1" x14ac:dyDescent="0.25">
      <c r="A29" s="29">
        <v>2021</v>
      </c>
      <c r="B29" s="29">
        <v>1</v>
      </c>
      <c r="C29">
        <v>66</v>
      </c>
      <c r="D29" s="1" t="s">
        <v>27</v>
      </c>
      <c r="E29" s="76">
        <v>87958625000149</v>
      </c>
      <c r="F29" s="1" t="s">
        <v>532</v>
      </c>
      <c r="G29" s="1" t="s">
        <v>160</v>
      </c>
      <c r="H29" s="1" t="s">
        <v>161</v>
      </c>
      <c r="I29" s="1" t="s">
        <v>182</v>
      </c>
      <c r="J29" s="1" t="s">
        <v>111</v>
      </c>
      <c r="K29" s="1" t="s">
        <v>273</v>
      </c>
      <c r="L29" s="1" t="s">
        <v>341</v>
      </c>
      <c r="M29" s="1" t="s">
        <v>229</v>
      </c>
      <c r="N29" s="28">
        <v>21</v>
      </c>
    </row>
    <row r="30" spans="1:14" hidden="1" x14ac:dyDescent="0.25">
      <c r="A30" s="29">
        <v>2021</v>
      </c>
      <c r="B30" s="29">
        <v>1</v>
      </c>
      <c r="C30">
        <v>66</v>
      </c>
      <c r="D30" s="1" t="s">
        <v>27</v>
      </c>
      <c r="E30" s="76">
        <v>8062411958</v>
      </c>
      <c r="F30" s="1" t="s">
        <v>533</v>
      </c>
      <c r="G30" s="1" t="s">
        <v>516</v>
      </c>
      <c r="H30" s="1" t="s">
        <v>151</v>
      </c>
      <c r="I30" s="1" t="s">
        <v>189</v>
      </c>
      <c r="J30" s="1" t="s">
        <v>14</v>
      </c>
      <c r="K30" s="1" t="s">
        <v>235</v>
      </c>
      <c r="L30" s="1" t="s">
        <v>340</v>
      </c>
      <c r="M30" s="1" t="s">
        <v>222</v>
      </c>
      <c r="N30" s="28">
        <v>20</v>
      </c>
    </row>
    <row r="31" spans="1:14" hidden="1" x14ac:dyDescent="0.25">
      <c r="A31" s="29">
        <v>2021</v>
      </c>
      <c r="B31" s="29">
        <v>1</v>
      </c>
      <c r="C31">
        <v>66</v>
      </c>
      <c r="D31" s="1" t="s">
        <v>27</v>
      </c>
      <c r="E31" s="76">
        <v>8062411958</v>
      </c>
      <c r="F31" s="1" t="s">
        <v>533</v>
      </c>
      <c r="G31" s="1" t="s">
        <v>516</v>
      </c>
      <c r="H31" s="1" t="s">
        <v>151</v>
      </c>
      <c r="I31" s="1" t="s">
        <v>189</v>
      </c>
      <c r="J31" s="1" t="s">
        <v>32</v>
      </c>
      <c r="K31" s="1" t="s">
        <v>246</v>
      </c>
      <c r="L31" s="1" t="s">
        <v>339</v>
      </c>
      <c r="M31" s="1" t="s">
        <v>227</v>
      </c>
      <c r="N31" s="28">
        <v>20</v>
      </c>
    </row>
    <row r="32" spans="1:14" hidden="1" x14ac:dyDescent="0.25">
      <c r="A32" s="29">
        <v>2021</v>
      </c>
      <c r="B32" s="29">
        <v>1</v>
      </c>
      <c r="C32">
        <v>66</v>
      </c>
      <c r="D32" s="1" t="s">
        <v>27</v>
      </c>
      <c r="E32" s="76">
        <v>8062411958</v>
      </c>
      <c r="F32" s="1" t="s">
        <v>533</v>
      </c>
      <c r="G32" s="1" t="s">
        <v>516</v>
      </c>
      <c r="H32" s="1" t="s">
        <v>151</v>
      </c>
      <c r="I32" s="1" t="s">
        <v>189</v>
      </c>
      <c r="J32" s="1" t="s">
        <v>111</v>
      </c>
      <c r="K32" s="1" t="s">
        <v>273</v>
      </c>
      <c r="L32" s="1" t="s">
        <v>341</v>
      </c>
      <c r="M32" s="1" t="s">
        <v>229</v>
      </c>
      <c r="N32" s="28">
        <v>20</v>
      </c>
    </row>
    <row r="33" spans="1:14" hidden="1" x14ac:dyDescent="0.25">
      <c r="A33" s="29">
        <v>2021</v>
      </c>
      <c r="B33" s="29">
        <v>1</v>
      </c>
      <c r="C33">
        <v>66</v>
      </c>
      <c r="D33" s="1" t="s">
        <v>27</v>
      </c>
      <c r="E33" s="76">
        <v>6047087003073</v>
      </c>
      <c r="F33" s="1" t="s">
        <v>423</v>
      </c>
      <c r="G33" s="1" t="s">
        <v>424</v>
      </c>
      <c r="H33" s="1" t="s">
        <v>106</v>
      </c>
      <c r="I33" s="1" t="s">
        <v>91</v>
      </c>
      <c r="J33" s="1" t="s">
        <v>31</v>
      </c>
      <c r="K33" s="1" t="s">
        <v>237</v>
      </c>
      <c r="L33" s="1" t="s">
        <v>339</v>
      </c>
      <c r="M33" s="1" t="s">
        <v>227</v>
      </c>
      <c r="N33" s="28">
        <v>50</v>
      </c>
    </row>
    <row r="34" spans="1:14" hidden="1" x14ac:dyDescent="0.25">
      <c r="A34" s="29">
        <v>2021</v>
      </c>
      <c r="B34" s="29">
        <v>1</v>
      </c>
      <c r="C34">
        <v>66</v>
      </c>
      <c r="D34" s="1" t="s">
        <v>27</v>
      </c>
      <c r="E34" s="76">
        <v>6047087003073</v>
      </c>
      <c r="F34" s="1" t="s">
        <v>423</v>
      </c>
      <c r="G34" s="1" t="s">
        <v>424</v>
      </c>
      <c r="H34" s="1" t="s">
        <v>106</v>
      </c>
      <c r="I34" s="1" t="s">
        <v>91</v>
      </c>
      <c r="J34" s="1" t="s">
        <v>107</v>
      </c>
      <c r="K34" s="1" t="s">
        <v>272</v>
      </c>
      <c r="L34" s="1" t="s">
        <v>341</v>
      </c>
      <c r="M34" s="1" t="s">
        <v>229</v>
      </c>
      <c r="N34" s="28">
        <v>50</v>
      </c>
    </row>
    <row r="35" spans="1:14" hidden="1" x14ac:dyDescent="0.25">
      <c r="A35" s="29">
        <v>2021</v>
      </c>
      <c r="B35" s="29">
        <v>1</v>
      </c>
      <c r="C35">
        <v>66</v>
      </c>
      <c r="D35" s="1" t="s">
        <v>27</v>
      </c>
      <c r="E35" s="76">
        <v>6047087003073</v>
      </c>
      <c r="F35" s="1" t="s">
        <v>423</v>
      </c>
      <c r="G35" s="1" t="s">
        <v>424</v>
      </c>
      <c r="H35" s="1" t="s">
        <v>106</v>
      </c>
      <c r="I35" s="1" t="s">
        <v>91</v>
      </c>
      <c r="J35" s="1" t="s">
        <v>23</v>
      </c>
      <c r="K35" s="1" t="s">
        <v>285</v>
      </c>
      <c r="L35" s="1" t="s">
        <v>340</v>
      </c>
      <c r="M35" s="1" t="s">
        <v>222</v>
      </c>
      <c r="N35" s="28">
        <v>50</v>
      </c>
    </row>
    <row r="36" spans="1:14" hidden="1" x14ac:dyDescent="0.25">
      <c r="A36" s="29">
        <v>2021</v>
      </c>
      <c r="B36" s="29">
        <v>1</v>
      </c>
      <c r="C36">
        <v>64</v>
      </c>
      <c r="D36" s="1" t="s">
        <v>26</v>
      </c>
      <c r="E36" s="76">
        <v>1454407000151</v>
      </c>
      <c r="F36" s="1" t="s">
        <v>525</v>
      </c>
      <c r="G36" s="1" t="s">
        <v>94</v>
      </c>
      <c r="H36" s="1" t="s">
        <v>95</v>
      </c>
      <c r="I36" s="1" t="s">
        <v>91</v>
      </c>
      <c r="J36" s="1" t="s">
        <v>19</v>
      </c>
      <c r="K36" s="1" t="s">
        <v>241</v>
      </c>
      <c r="L36" s="1" t="s">
        <v>340</v>
      </c>
      <c r="M36" s="1" t="s">
        <v>222</v>
      </c>
      <c r="N36" s="28">
        <v>1</v>
      </c>
    </row>
    <row r="37" spans="1:14" hidden="1" x14ac:dyDescent="0.25">
      <c r="A37" s="29">
        <v>2021</v>
      </c>
      <c r="B37" s="29">
        <v>1</v>
      </c>
      <c r="C37">
        <v>64</v>
      </c>
      <c r="D37" s="1" t="s">
        <v>26</v>
      </c>
      <c r="E37" s="76">
        <v>1454407000151</v>
      </c>
      <c r="F37" s="1" t="s">
        <v>525</v>
      </c>
      <c r="G37" s="1" t="s">
        <v>94</v>
      </c>
      <c r="H37" s="1" t="s">
        <v>95</v>
      </c>
      <c r="I37" s="1" t="s">
        <v>91</v>
      </c>
      <c r="J37" s="1" t="s">
        <v>96</v>
      </c>
      <c r="K37" s="1" t="s">
        <v>271</v>
      </c>
      <c r="L37" s="1" t="s">
        <v>341</v>
      </c>
      <c r="M37" s="1" t="s">
        <v>229</v>
      </c>
      <c r="N37" s="28">
        <v>1</v>
      </c>
    </row>
    <row r="38" spans="1:14" hidden="1" x14ac:dyDescent="0.25">
      <c r="A38" s="29">
        <v>2021</v>
      </c>
      <c r="B38" s="29">
        <v>1</v>
      </c>
      <c r="C38">
        <v>64</v>
      </c>
      <c r="D38" s="1" t="s">
        <v>26</v>
      </c>
      <c r="E38" s="76">
        <v>1454407000151</v>
      </c>
      <c r="F38" s="1" t="s">
        <v>525</v>
      </c>
      <c r="G38" s="1" t="s">
        <v>94</v>
      </c>
      <c r="H38" s="1" t="s">
        <v>95</v>
      </c>
      <c r="I38" s="1" t="s">
        <v>91</v>
      </c>
      <c r="J38" s="1" t="s">
        <v>33</v>
      </c>
      <c r="K38" s="1" t="s">
        <v>321</v>
      </c>
      <c r="L38" s="1" t="s">
        <v>339</v>
      </c>
      <c r="M38" s="1" t="s">
        <v>227</v>
      </c>
      <c r="N38" s="28">
        <v>1</v>
      </c>
    </row>
    <row r="39" spans="1:14" hidden="1" x14ac:dyDescent="0.25">
      <c r="A39" s="29">
        <v>2021</v>
      </c>
      <c r="B39" s="29">
        <v>1</v>
      </c>
      <c r="C39">
        <v>64</v>
      </c>
      <c r="D39" s="1" t="s">
        <v>26</v>
      </c>
      <c r="E39" s="76">
        <v>12442737000496</v>
      </c>
      <c r="F39" s="1" t="s">
        <v>489</v>
      </c>
      <c r="G39" s="1" t="s">
        <v>94</v>
      </c>
      <c r="H39" s="1" t="s">
        <v>95</v>
      </c>
      <c r="I39" s="1" t="s">
        <v>91</v>
      </c>
      <c r="J39" s="1" t="s">
        <v>19</v>
      </c>
      <c r="K39" s="1" t="s">
        <v>241</v>
      </c>
      <c r="L39" s="1" t="s">
        <v>340</v>
      </c>
      <c r="M39" s="1" t="s">
        <v>222</v>
      </c>
      <c r="N39" s="28">
        <v>3</v>
      </c>
    </row>
    <row r="40" spans="1:14" hidden="1" x14ac:dyDescent="0.25">
      <c r="A40" s="29">
        <v>2021</v>
      </c>
      <c r="B40" s="29">
        <v>1</v>
      </c>
      <c r="C40">
        <v>64</v>
      </c>
      <c r="D40" s="1" t="s">
        <v>26</v>
      </c>
      <c r="E40" s="76">
        <v>12442737000496</v>
      </c>
      <c r="F40" s="1" t="s">
        <v>489</v>
      </c>
      <c r="G40" s="1" t="s">
        <v>94</v>
      </c>
      <c r="H40" s="1" t="s">
        <v>95</v>
      </c>
      <c r="I40" s="1" t="s">
        <v>91</v>
      </c>
      <c r="J40" s="1" t="s">
        <v>96</v>
      </c>
      <c r="K40" s="1" t="s">
        <v>271</v>
      </c>
      <c r="L40" s="1" t="s">
        <v>341</v>
      </c>
      <c r="M40" s="1" t="s">
        <v>229</v>
      </c>
      <c r="N40" s="28">
        <v>3</v>
      </c>
    </row>
    <row r="41" spans="1:14" hidden="1" x14ac:dyDescent="0.25">
      <c r="A41" s="29">
        <v>2021</v>
      </c>
      <c r="B41" s="29">
        <v>1</v>
      </c>
      <c r="C41">
        <v>64</v>
      </c>
      <c r="D41" s="1" t="s">
        <v>26</v>
      </c>
      <c r="E41" s="76">
        <v>12442737000496</v>
      </c>
      <c r="F41" s="1" t="s">
        <v>489</v>
      </c>
      <c r="G41" s="1" t="s">
        <v>94</v>
      </c>
      <c r="H41" s="1" t="s">
        <v>95</v>
      </c>
      <c r="I41" s="1" t="s">
        <v>91</v>
      </c>
      <c r="J41" s="1" t="s">
        <v>33</v>
      </c>
      <c r="K41" s="1" t="s">
        <v>321</v>
      </c>
      <c r="L41" s="1" t="s">
        <v>339</v>
      </c>
      <c r="M41" s="1" t="s">
        <v>227</v>
      </c>
      <c r="N41" s="28">
        <v>3</v>
      </c>
    </row>
    <row r="42" spans="1:14" hidden="1" x14ac:dyDescent="0.25">
      <c r="A42" s="29">
        <v>2021</v>
      </c>
      <c r="B42" s="29">
        <v>1</v>
      </c>
      <c r="C42">
        <v>64</v>
      </c>
      <c r="D42" s="1" t="s">
        <v>26</v>
      </c>
      <c r="E42" s="76">
        <v>12307187000583</v>
      </c>
      <c r="F42" s="1" t="s">
        <v>526</v>
      </c>
      <c r="G42" s="1" t="s">
        <v>94</v>
      </c>
      <c r="H42" s="1" t="s">
        <v>95</v>
      </c>
      <c r="I42" s="1" t="s">
        <v>91</v>
      </c>
      <c r="J42" s="1" t="s">
        <v>19</v>
      </c>
      <c r="K42" s="1" t="s">
        <v>241</v>
      </c>
      <c r="L42" s="1" t="s">
        <v>340</v>
      </c>
      <c r="M42" s="1" t="s">
        <v>222</v>
      </c>
      <c r="N42" s="28">
        <v>6</v>
      </c>
    </row>
    <row r="43" spans="1:14" hidden="1" x14ac:dyDescent="0.25">
      <c r="A43" s="29">
        <v>2021</v>
      </c>
      <c r="B43" s="29">
        <v>1</v>
      </c>
      <c r="C43">
        <v>64</v>
      </c>
      <c r="D43" s="1" t="s">
        <v>26</v>
      </c>
      <c r="E43" s="76">
        <v>12307187000583</v>
      </c>
      <c r="F43" s="1" t="s">
        <v>526</v>
      </c>
      <c r="G43" s="1" t="s">
        <v>94</v>
      </c>
      <c r="H43" s="1" t="s">
        <v>95</v>
      </c>
      <c r="I43" s="1" t="s">
        <v>91</v>
      </c>
      <c r="J43" s="1" t="s">
        <v>96</v>
      </c>
      <c r="K43" s="1" t="s">
        <v>271</v>
      </c>
      <c r="L43" s="1" t="s">
        <v>341</v>
      </c>
      <c r="M43" s="1" t="s">
        <v>229</v>
      </c>
      <c r="N43" s="28">
        <v>6</v>
      </c>
    </row>
    <row r="44" spans="1:14" hidden="1" x14ac:dyDescent="0.25">
      <c r="A44" s="29">
        <v>2021</v>
      </c>
      <c r="B44" s="29">
        <v>1</v>
      </c>
      <c r="C44">
        <v>64</v>
      </c>
      <c r="D44" s="1" t="s">
        <v>26</v>
      </c>
      <c r="E44" s="76">
        <v>12307187000583</v>
      </c>
      <c r="F44" s="1" t="s">
        <v>526</v>
      </c>
      <c r="G44" s="1" t="s">
        <v>94</v>
      </c>
      <c r="H44" s="1" t="s">
        <v>95</v>
      </c>
      <c r="I44" s="1" t="s">
        <v>91</v>
      </c>
      <c r="J44" s="1" t="s">
        <v>33</v>
      </c>
      <c r="K44" s="1" t="s">
        <v>321</v>
      </c>
      <c r="L44" s="1" t="s">
        <v>339</v>
      </c>
      <c r="M44" s="1" t="s">
        <v>227</v>
      </c>
      <c r="N44" s="28">
        <v>6</v>
      </c>
    </row>
    <row r="45" spans="1:14" hidden="1" x14ac:dyDescent="0.25">
      <c r="A45" s="29">
        <v>2021</v>
      </c>
      <c r="B45" s="29">
        <v>1</v>
      </c>
      <c r="C45">
        <v>64</v>
      </c>
      <c r="D45" s="1" t="s">
        <v>26</v>
      </c>
      <c r="E45" s="76">
        <v>13952064000134</v>
      </c>
      <c r="F45" s="1" t="s">
        <v>174</v>
      </c>
      <c r="G45" s="1" t="s">
        <v>100</v>
      </c>
      <c r="H45" s="1" t="s">
        <v>101</v>
      </c>
      <c r="I45" s="1" t="s">
        <v>91</v>
      </c>
      <c r="J45" s="1" t="s">
        <v>19</v>
      </c>
      <c r="K45" s="1" t="s">
        <v>241</v>
      </c>
      <c r="L45" s="1" t="s">
        <v>340</v>
      </c>
      <c r="M45" s="1" t="s">
        <v>222</v>
      </c>
      <c r="N45" s="28">
        <v>12</v>
      </c>
    </row>
    <row r="46" spans="1:14" hidden="1" x14ac:dyDescent="0.25">
      <c r="A46" s="29">
        <v>2021</v>
      </c>
      <c r="B46" s="29">
        <v>1</v>
      </c>
      <c r="C46">
        <v>64</v>
      </c>
      <c r="D46" s="1" t="s">
        <v>26</v>
      </c>
      <c r="E46" s="76">
        <v>13952064000134</v>
      </c>
      <c r="F46" s="1" t="s">
        <v>174</v>
      </c>
      <c r="G46" s="1" t="s">
        <v>100</v>
      </c>
      <c r="H46" s="1" t="s">
        <v>101</v>
      </c>
      <c r="I46" s="1" t="s">
        <v>91</v>
      </c>
      <c r="J46" s="1" t="s">
        <v>96</v>
      </c>
      <c r="K46" s="1" t="s">
        <v>271</v>
      </c>
      <c r="L46" s="1" t="s">
        <v>341</v>
      </c>
      <c r="M46" s="1" t="s">
        <v>229</v>
      </c>
      <c r="N46" s="28">
        <v>12</v>
      </c>
    </row>
    <row r="47" spans="1:14" hidden="1" x14ac:dyDescent="0.25">
      <c r="A47" s="29">
        <v>2021</v>
      </c>
      <c r="B47" s="29">
        <v>1</v>
      </c>
      <c r="C47">
        <v>64</v>
      </c>
      <c r="D47" s="1" t="s">
        <v>26</v>
      </c>
      <c r="E47" s="76">
        <v>13952064000134</v>
      </c>
      <c r="F47" s="1" t="s">
        <v>174</v>
      </c>
      <c r="G47" s="1" t="s">
        <v>100</v>
      </c>
      <c r="H47" s="1" t="s">
        <v>101</v>
      </c>
      <c r="I47" s="1" t="s">
        <v>91</v>
      </c>
      <c r="J47" s="1" t="s">
        <v>33</v>
      </c>
      <c r="K47" s="1" t="s">
        <v>321</v>
      </c>
      <c r="L47" s="1" t="s">
        <v>339</v>
      </c>
      <c r="M47" s="1" t="s">
        <v>227</v>
      </c>
      <c r="N47" s="28">
        <v>12</v>
      </c>
    </row>
    <row r="48" spans="1:14" hidden="1" x14ac:dyDescent="0.25">
      <c r="A48" s="29">
        <v>2021</v>
      </c>
      <c r="B48" s="29">
        <v>1</v>
      </c>
      <c r="C48">
        <v>64</v>
      </c>
      <c r="D48" s="1" t="s">
        <v>26</v>
      </c>
      <c r="E48" s="76">
        <v>5469172000122</v>
      </c>
      <c r="F48" s="1" t="s">
        <v>99</v>
      </c>
      <c r="G48" s="1" t="s">
        <v>100</v>
      </c>
      <c r="H48" s="1" t="s">
        <v>101</v>
      </c>
      <c r="I48" s="1" t="s">
        <v>91</v>
      </c>
      <c r="J48" s="1" t="s">
        <v>19</v>
      </c>
      <c r="K48" s="1" t="s">
        <v>241</v>
      </c>
      <c r="L48" s="1" t="s">
        <v>340</v>
      </c>
      <c r="M48" s="1" t="s">
        <v>222</v>
      </c>
      <c r="N48" s="28">
        <v>9</v>
      </c>
    </row>
    <row r="49" spans="1:14" hidden="1" x14ac:dyDescent="0.25">
      <c r="A49" s="29">
        <v>2021</v>
      </c>
      <c r="B49" s="29">
        <v>1</v>
      </c>
      <c r="C49">
        <v>64</v>
      </c>
      <c r="D49" s="1" t="s">
        <v>26</v>
      </c>
      <c r="E49" s="76">
        <v>5469172000122</v>
      </c>
      <c r="F49" s="1" t="s">
        <v>99</v>
      </c>
      <c r="G49" s="1" t="s">
        <v>100</v>
      </c>
      <c r="H49" s="1" t="s">
        <v>101</v>
      </c>
      <c r="I49" s="1" t="s">
        <v>91</v>
      </c>
      <c r="J49" s="1" t="s">
        <v>96</v>
      </c>
      <c r="K49" s="1" t="s">
        <v>271</v>
      </c>
      <c r="L49" s="1" t="s">
        <v>341</v>
      </c>
      <c r="M49" s="1" t="s">
        <v>229</v>
      </c>
      <c r="N49" s="28">
        <v>9</v>
      </c>
    </row>
    <row r="50" spans="1:14" hidden="1" x14ac:dyDescent="0.25">
      <c r="A50" s="29">
        <v>2021</v>
      </c>
      <c r="B50" s="29">
        <v>1</v>
      </c>
      <c r="C50">
        <v>64</v>
      </c>
      <c r="D50" s="1" t="s">
        <v>26</v>
      </c>
      <c r="E50" s="76">
        <v>5469172000122</v>
      </c>
      <c r="F50" s="1" t="s">
        <v>99</v>
      </c>
      <c r="G50" s="1" t="s">
        <v>100</v>
      </c>
      <c r="H50" s="1" t="s">
        <v>101</v>
      </c>
      <c r="I50" s="1" t="s">
        <v>91</v>
      </c>
      <c r="J50" s="1" t="s">
        <v>33</v>
      </c>
      <c r="K50" s="1" t="s">
        <v>321</v>
      </c>
      <c r="L50" s="1" t="s">
        <v>339</v>
      </c>
      <c r="M50" s="1" t="s">
        <v>227</v>
      </c>
      <c r="N50" s="28">
        <v>9</v>
      </c>
    </row>
    <row r="51" spans="1:14" hidden="1" x14ac:dyDescent="0.25">
      <c r="A51" s="29">
        <v>2021</v>
      </c>
      <c r="B51" s="29">
        <v>1</v>
      </c>
      <c r="C51">
        <v>64</v>
      </c>
      <c r="D51" s="1" t="s">
        <v>26</v>
      </c>
      <c r="E51" s="76">
        <v>13016092000140</v>
      </c>
      <c r="F51" s="1" t="s">
        <v>173</v>
      </c>
      <c r="G51" s="1" t="s">
        <v>100</v>
      </c>
      <c r="H51" s="1" t="s">
        <v>101</v>
      </c>
      <c r="I51" s="1" t="s">
        <v>91</v>
      </c>
      <c r="J51" s="1" t="s">
        <v>19</v>
      </c>
      <c r="K51" s="1" t="s">
        <v>241</v>
      </c>
      <c r="L51" s="1" t="s">
        <v>340</v>
      </c>
      <c r="M51" s="1" t="s">
        <v>222</v>
      </c>
      <c r="N51" s="28">
        <v>10</v>
      </c>
    </row>
    <row r="52" spans="1:14" hidden="1" x14ac:dyDescent="0.25">
      <c r="A52" s="29">
        <v>2021</v>
      </c>
      <c r="B52" s="29">
        <v>1</v>
      </c>
      <c r="C52">
        <v>64</v>
      </c>
      <c r="D52" s="1" t="s">
        <v>26</v>
      </c>
      <c r="E52" s="76">
        <v>13016092000140</v>
      </c>
      <c r="F52" s="1" t="s">
        <v>173</v>
      </c>
      <c r="G52" s="1" t="s">
        <v>100</v>
      </c>
      <c r="H52" s="1" t="s">
        <v>101</v>
      </c>
      <c r="I52" s="1" t="s">
        <v>91</v>
      </c>
      <c r="J52" s="1" t="s">
        <v>96</v>
      </c>
      <c r="K52" s="1" t="s">
        <v>271</v>
      </c>
      <c r="L52" s="1" t="s">
        <v>341</v>
      </c>
      <c r="M52" s="1" t="s">
        <v>229</v>
      </c>
      <c r="N52" s="28">
        <v>10</v>
      </c>
    </row>
    <row r="53" spans="1:14" hidden="1" x14ac:dyDescent="0.25">
      <c r="A53" s="29">
        <v>2021</v>
      </c>
      <c r="B53" s="29">
        <v>1</v>
      </c>
      <c r="C53">
        <v>64</v>
      </c>
      <c r="D53" s="1" t="s">
        <v>26</v>
      </c>
      <c r="E53" s="76">
        <v>13016092000140</v>
      </c>
      <c r="F53" s="1" t="s">
        <v>173</v>
      </c>
      <c r="G53" s="1" t="s">
        <v>100</v>
      </c>
      <c r="H53" s="1" t="s">
        <v>101</v>
      </c>
      <c r="I53" s="1" t="s">
        <v>91</v>
      </c>
      <c r="J53" s="1" t="s">
        <v>33</v>
      </c>
      <c r="K53" s="1" t="s">
        <v>321</v>
      </c>
      <c r="L53" s="1" t="s">
        <v>339</v>
      </c>
      <c r="M53" s="1" t="s">
        <v>227</v>
      </c>
      <c r="N53" s="28">
        <v>10</v>
      </c>
    </row>
    <row r="54" spans="1:14" hidden="1" x14ac:dyDescent="0.25">
      <c r="A54" s="29">
        <v>2021</v>
      </c>
      <c r="B54" s="29">
        <v>1</v>
      </c>
      <c r="C54">
        <v>64</v>
      </c>
      <c r="D54" s="1" t="s">
        <v>26</v>
      </c>
      <c r="E54" s="76">
        <v>3376102000102</v>
      </c>
      <c r="F54" s="1" t="s">
        <v>438</v>
      </c>
      <c r="G54" s="1" t="s">
        <v>100</v>
      </c>
      <c r="H54" s="1" t="s">
        <v>101</v>
      </c>
      <c r="I54" s="1" t="s">
        <v>91</v>
      </c>
      <c r="J54" s="1" t="s">
        <v>19</v>
      </c>
      <c r="K54" s="1" t="s">
        <v>241</v>
      </c>
      <c r="L54" s="1" t="s">
        <v>340</v>
      </c>
      <c r="M54" s="1" t="s">
        <v>222</v>
      </c>
      <c r="N54" s="28">
        <v>9</v>
      </c>
    </row>
    <row r="55" spans="1:14" hidden="1" x14ac:dyDescent="0.25">
      <c r="A55" s="29">
        <v>2021</v>
      </c>
      <c r="B55" s="29">
        <v>1</v>
      </c>
      <c r="C55">
        <v>64</v>
      </c>
      <c r="D55" s="1" t="s">
        <v>26</v>
      </c>
      <c r="E55" s="76">
        <v>3376102000102</v>
      </c>
      <c r="F55" s="1" t="s">
        <v>438</v>
      </c>
      <c r="G55" s="1" t="s">
        <v>100</v>
      </c>
      <c r="H55" s="1" t="s">
        <v>101</v>
      </c>
      <c r="I55" s="1" t="s">
        <v>91</v>
      </c>
      <c r="J55" s="1" t="s">
        <v>96</v>
      </c>
      <c r="K55" s="1" t="s">
        <v>271</v>
      </c>
      <c r="L55" s="1" t="s">
        <v>341</v>
      </c>
      <c r="M55" s="1" t="s">
        <v>229</v>
      </c>
      <c r="N55" s="28">
        <v>9</v>
      </c>
    </row>
    <row r="56" spans="1:14" hidden="1" x14ac:dyDescent="0.25">
      <c r="A56" s="29">
        <v>2021</v>
      </c>
      <c r="B56" s="29">
        <v>1</v>
      </c>
      <c r="C56">
        <v>64</v>
      </c>
      <c r="D56" s="1" t="s">
        <v>26</v>
      </c>
      <c r="E56" s="76">
        <v>3376102000102</v>
      </c>
      <c r="F56" s="1" t="s">
        <v>438</v>
      </c>
      <c r="G56" s="1" t="s">
        <v>100</v>
      </c>
      <c r="H56" s="1" t="s">
        <v>101</v>
      </c>
      <c r="I56" s="1" t="s">
        <v>91</v>
      </c>
      <c r="J56" s="1" t="s">
        <v>33</v>
      </c>
      <c r="K56" s="1" t="s">
        <v>321</v>
      </c>
      <c r="L56" s="1" t="s">
        <v>339</v>
      </c>
      <c r="M56" s="1" t="s">
        <v>227</v>
      </c>
      <c r="N56" s="28">
        <v>9</v>
      </c>
    </row>
    <row r="57" spans="1:14" hidden="1" x14ac:dyDescent="0.25">
      <c r="A57" s="29">
        <v>2021</v>
      </c>
      <c r="B57" s="29">
        <v>1</v>
      </c>
      <c r="C57">
        <v>64</v>
      </c>
      <c r="D57" s="1" t="s">
        <v>26</v>
      </c>
      <c r="E57" s="76">
        <v>15166416000151</v>
      </c>
      <c r="F57" s="1" t="s">
        <v>527</v>
      </c>
      <c r="G57" s="1" t="s">
        <v>100</v>
      </c>
      <c r="H57" s="1" t="s">
        <v>101</v>
      </c>
      <c r="I57" s="1" t="s">
        <v>91</v>
      </c>
      <c r="J57" s="1" t="s">
        <v>19</v>
      </c>
      <c r="K57" s="1" t="s">
        <v>241</v>
      </c>
      <c r="L57" s="1" t="s">
        <v>340</v>
      </c>
      <c r="M57" s="1" t="s">
        <v>222</v>
      </c>
      <c r="N57" s="28">
        <v>22</v>
      </c>
    </row>
    <row r="58" spans="1:14" hidden="1" x14ac:dyDescent="0.25">
      <c r="A58" s="29">
        <v>2021</v>
      </c>
      <c r="B58" s="29">
        <v>1</v>
      </c>
      <c r="C58">
        <v>64</v>
      </c>
      <c r="D58" s="1" t="s">
        <v>26</v>
      </c>
      <c r="E58" s="76">
        <v>15166416000151</v>
      </c>
      <c r="F58" s="1" t="s">
        <v>527</v>
      </c>
      <c r="G58" s="1" t="s">
        <v>100</v>
      </c>
      <c r="H58" s="1" t="s">
        <v>101</v>
      </c>
      <c r="I58" s="1" t="s">
        <v>91</v>
      </c>
      <c r="J58" s="1" t="s">
        <v>96</v>
      </c>
      <c r="K58" s="1" t="s">
        <v>271</v>
      </c>
      <c r="L58" s="1" t="s">
        <v>341</v>
      </c>
      <c r="M58" s="1" t="s">
        <v>229</v>
      </c>
      <c r="N58" s="28">
        <v>22</v>
      </c>
    </row>
    <row r="59" spans="1:14" hidden="1" x14ac:dyDescent="0.25">
      <c r="A59" s="29">
        <v>2021</v>
      </c>
      <c r="B59" s="29">
        <v>1</v>
      </c>
      <c r="C59">
        <v>64</v>
      </c>
      <c r="D59" s="1" t="s">
        <v>26</v>
      </c>
      <c r="E59" s="76">
        <v>15166416000151</v>
      </c>
      <c r="F59" s="1" t="s">
        <v>527</v>
      </c>
      <c r="G59" s="1" t="s">
        <v>100</v>
      </c>
      <c r="H59" s="1" t="s">
        <v>101</v>
      </c>
      <c r="I59" s="1" t="s">
        <v>91</v>
      </c>
      <c r="J59" s="1" t="s">
        <v>33</v>
      </c>
      <c r="K59" s="1" t="s">
        <v>321</v>
      </c>
      <c r="L59" s="1" t="s">
        <v>339</v>
      </c>
      <c r="M59" s="1" t="s">
        <v>227</v>
      </c>
      <c r="N59" s="28">
        <v>22</v>
      </c>
    </row>
    <row r="60" spans="1:14" hidden="1" x14ac:dyDescent="0.25">
      <c r="A60" s="29">
        <v>2021</v>
      </c>
      <c r="B60" s="29">
        <v>1</v>
      </c>
      <c r="C60">
        <v>64</v>
      </c>
      <c r="D60" s="1" t="s">
        <v>26</v>
      </c>
      <c r="E60" s="76">
        <v>27372066000169</v>
      </c>
      <c r="F60" s="1" t="s">
        <v>422</v>
      </c>
      <c r="G60" s="1" t="s">
        <v>100</v>
      </c>
      <c r="H60" s="1" t="s">
        <v>101</v>
      </c>
      <c r="I60" s="1" t="s">
        <v>91</v>
      </c>
      <c r="J60" s="1" t="s">
        <v>19</v>
      </c>
      <c r="K60" s="1" t="s">
        <v>241</v>
      </c>
      <c r="L60" s="1" t="s">
        <v>340</v>
      </c>
      <c r="M60" s="1" t="s">
        <v>222</v>
      </c>
      <c r="N60" s="28">
        <v>8</v>
      </c>
    </row>
    <row r="61" spans="1:14" hidden="1" x14ac:dyDescent="0.25">
      <c r="A61" s="29">
        <v>2021</v>
      </c>
      <c r="B61" s="29">
        <v>1</v>
      </c>
      <c r="C61">
        <v>64</v>
      </c>
      <c r="D61" s="1" t="s">
        <v>26</v>
      </c>
      <c r="E61" s="76">
        <v>27372066000169</v>
      </c>
      <c r="F61" s="1" t="s">
        <v>422</v>
      </c>
      <c r="G61" s="1" t="s">
        <v>100</v>
      </c>
      <c r="H61" s="1" t="s">
        <v>101</v>
      </c>
      <c r="I61" s="1" t="s">
        <v>91</v>
      </c>
      <c r="J61" s="1" t="s">
        <v>96</v>
      </c>
      <c r="K61" s="1" t="s">
        <v>271</v>
      </c>
      <c r="L61" s="1" t="s">
        <v>341</v>
      </c>
      <c r="M61" s="1" t="s">
        <v>229</v>
      </c>
      <c r="N61" s="28">
        <v>8</v>
      </c>
    </row>
    <row r="62" spans="1:14" hidden="1" x14ac:dyDescent="0.25">
      <c r="A62" s="29">
        <v>2021</v>
      </c>
      <c r="B62" s="29">
        <v>1</v>
      </c>
      <c r="C62">
        <v>64</v>
      </c>
      <c r="D62" s="1" t="s">
        <v>26</v>
      </c>
      <c r="E62" s="76">
        <v>27372066000169</v>
      </c>
      <c r="F62" s="1" t="s">
        <v>422</v>
      </c>
      <c r="G62" s="1" t="s">
        <v>100</v>
      </c>
      <c r="H62" s="1" t="s">
        <v>101</v>
      </c>
      <c r="I62" s="1" t="s">
        <v>91</v>
      </c>
      <c r="J62" s="1" t="s">
        <v>33</v>
      </c>
      <c r="K62" s="1" t="s">
        <v>321</v>
      </c>
      <c r="L62" s="1" t="s">
        <v>339</v>
      </c>
      <c r="M62" s="1" t="s">
        <v>227</v>
      </c>
      <c r="N62" s="28">
        <v>8</v>
      </c>
    </row>
    <row r="63" spans="1:14" hidden="1" x14ac:dyDescent="0.25">
      <c r="A63" s="29">
        <v>2021</v>
      </c>
      <c r="B63" s="29">
        <v>1</v>
      </c>
      <c r="C63">
        <v>64</v>
      </c>
      <c r="D63" s="1" t="s">
        <v>26</v>
      </c>
      <c r="E63" s="76">
        <v>15170723000106</v>
      </c>
      <c r="F63" s="1" t="s">
        <v>528</v>
      </c>
      <c r="G63" s="1" t="s">
        <v>100</v>
      </c>
      <c r="H63" s="1" t="s">
        <v>101</v>
      </c>
      <c r="I63" s="1" t="s">
        <v>91</v>
      </c>
      <c r="J63" s="1" t="s">
        <v>19</v>
      </c>
      <c r="K63" s="1" t="s">
        <v>241</v>
      </c>
      <c r="L63" s="1" t="s">
        <v>340</v>
      </c>
      <c r="M63" s="1" t="s">
        <v>222</v>
      </c>
      <c r="N63" s="28">
        <v>9</v>
      </c>
    </row>
    <row r="64" spans="1:14" hidden="1" x14ac:dyDescent="0.25">
      <c r="A64" s="29">
        <v>2021</v>
      </c>
      <c r="B64" s="29">
        <v>1</v>
      </c>
      <c r="C64">
        <v>64</v>
      </c>
      <c r="D64" s="1" t="s">
        <v>26</v>
      </c>
      <c r="E64" s="76">
        <v>15170723000106</v>
      </c>
      <c r="F64" s="1" t="s">
        <v>528</v>
      </c>
      <c r="G64" s="1" t="s">
        <v>100</v>
      </c>
      <c r="H64" s="1" t="s">
        <v>101</v>
      </c>
      <c r="I64" s="1" t="s">
        <v>91</v>
      </c>
      <c r="J64" s="1" t="s">
        <v>96</v>
      </c>
      <c r="K64" s="1" t="s">
        <v>271</v>
      </c>
      <c r="L64" s="1" t="s">
        <v>341</v>
      </c>
      <c r="M64" s="1" t="s">
        <v>229</v>
      </c>
      <c r="N64" s="28">
        <v>9</v>
      </c>
    </row>
    <row r="65" spans="1:14" hidden="1" x14ac:dyDescent="0.25">
      <c r="A65" s="29">
        <v>2021</v>
      </c>
      <c r="B65" s="29">
        <v>1</v>
      </c>
      <c r="C65">
        <v>64</v>
      </c>
      <c r="D65" s="1" t="s">
        <v>26</v>
      </c>
      <c r="E65" s="76">
        <v>15170723000106</v>
      </c>
      <c r="F65" s="1" t="s">
        <v>528</v>
      </c>
      <c r="G65" s="1" t="s">
        <v>100</v>
      </c>
      <c r="H65" s="1" t="s">
        <v>101</v>
      </c>
      <c r="I65" s="1" t="s">
        <v>91</v>
      </c>
      <c r="J65" s="1" t="s">
        <v>33</v>
      </c>
      <c r="K65" s="1" t="s">
        <v>321</v>
      </c>
      <c r="L65" s="1" t="s">
        <v>339</v>
      </c>
      <c r="M65" s="1" t="s">
        <v>227</v>
      </c>
      <c r="N65" s="28">
        <v>9</v>
      </c>
    </row>
    <row r="66" spans="1:14" hidden="1" x14ac:dyDescent="0.25">
      <c r="A66" s="29">
        <v>2021</v>
      </c>
      <c r="B66" s="29">
        <v>1</v>
      </c>
      <c r="C66">
        <v>64</v>
      </c>
      <c r="D66" s="1" t="s">
        <v>26</v>
      </c>
      <c r="E66" s="76">
        <v>5652543000107</v>
      </c>
      <c r="F66" s="1" t="s">
        <v>529</v>
      </c>
      <c r="G66" s="1" t="s">
        <v>530</v>
      </c>
      <c r="H66" s="1" t="s">
        <v>101</v>
      </c>
      <c r="I66" s="1" t="s">
        <v>91</v>
      </c>
      <c r="J66" s="1" t="s">
        <v>19</v>
      </c>
      <c r="K66" s="1" t="s">
        <v>241</v>
      </c>
      <c r="L66" s="1" t="s">
        <v>340</v>
      </c>
      <c r="M66" s="1" t="s">
        <v>222</v>
      </c>
      <c r="N66" s="28">
        <v>6</v>
      </c>
    </row>
    <row r="67" spans="1:14" hidden="1" x14ac:dyDescent="0.25">
      <c r="A67" s="29">
        <v>2021</v>
      </c>
      <c r="B67" s="29">
        <v>1</v>
      </c>
      <c r="C67">
        <v>64</v>
      </c>
      <c r="D67" s="1" t="s">
        <v>26</v>
      </c>
      <c r="E67" s="76">
        <v>5652543000107</v>
      </c>
      <c r="F67" s="1" t="s">
        <v>529</v>
      </c>
      <c r="G67" s="1" t="s">
        <v>530</v>
      </c>
      <c r="H67" s="1" t="s">
        <v>101</v>
      </c>
      <c r="I67" s="1" t="s">
        <v>91</v>
      </c>
      <c r="J67" s="1" t="s">
        <v>96</v>
      </c>
      <c r="K67" s="1" t="s">
        <v>271</v>
      </c>
      <c r="L67" s="1" t="s">
        <v>341</v>
      </c>
      <c r="M67" s="1" t="s">
        <v>229</v>
      </c>
      <c r="N67" s="28">
        <v>6</v>
      </c>
    </row>
    <row r="68" spans="1:14" hidden="1" x14ac:dyDescent="0.25">
      <c r="A68" s="29">
        <v>2021</v>
      </c>
      <c r="B68" s="29">
        <v>1</v>
      </c>
      <c r="C68">
        <v>64</v>
      </c>
      <c r="D68" s="1" t="s">
        <v>26</v>
      </c>
      <c r="E68" s="76">
        <v>5652543000107</v>
      </c>
      <c r="F68" s="1" t="s">
        <v>529</v>
      </c>
      <c r="G68" s="1" t="s">
        <v>530</v>
      </c>
      <c r="H68" s="1" t="s">
        <v>101</v>
      </c>
      <c r="I68" s="1" t="s">
        <v>91</v>
      </c>
      <c r="J68" s="1" t="s">
        <v>33</v>
      </c>
      <c r="K68" s="1" t="s">
        <v>321</v>
      </c>
      <c r="L68" s="1" t="s">
        <v>339</v>
      </c>
      <c r="M68" s="1" t="s">
        <v>227</v>
      </c>
      <c r="N68" s="28">
        <v>6</v>
      </c>
    </row>
    <row r="69" spans="1:14" hidden="1" x14ac:dyDescent="0.25">
      <c r="A69" s="29">
        <v>2021</v>
      </c>
      <c r="B69" s="29">
        <v>1</v>
      </c>
      <c r="C69">
        <v>64</v>
      </c>
      <c r="D69" s="1" t="s">
        <v>26</v>
      </c>
      <c r="E69" s="76">
        <v>29435005007484</v>
      </c>
      <c r="F69" s="1" t="s">
        <v>131</v>
      </c>
      <c r="G69" s="1" t="s">
        <v>103</v>
      </c>
      <c r="H69" s="1" t="s">
        <v>104</v>
      </c>
      <c r="I69" s="1" t="s">
        <v>91</v>
      </c>
      <c r="J69" s="1" t="s">
        <v>18</v>
      </c>
      <c r="K69" s="1" t="s">
        <v>240</v>
      </c>
      <c r="L69" s="1" t="s">
        <v>340</v>
      </c>
      <c r="M69" s="1" t="s">
        <v>222</v>
      </c>
      <c r="N69" s="28">
        <v>30</v>
      </c>
    </row>
    <row r="70" spans="1:14" hidden="1" x14ac:dyDescent="0.25">
      <c r="A70" s="29">
        <v>2021</v>
      </c>
      <c r="B70" s="29">
        <v>1</v>
      </c>
      <c r="C70">
        <v>64</v>
      </c>
      <c r="D70" s="1" t="s">
        <v>26</v>
      </c>
      <c r="E70" s="76">
        <v>29435005007484</v>
      </c>
      <c r="F70" s="1" t="s">
        <v>131</v>
      </c>
      <c r="G70" s="1" t="s">
        <v>103</v>
      </c>
      <c r="H70" s="1" t="s">
        <v>104</v>
      </c>
      <c r="I70" s="1" t="s">
        <v>91</v>
      </c>
      <c r="J70" s="1" t="s">
        <v>96</v>
      </c>
      <c r="K70" s="1" t="s">
        <v>271</v>
      </c>
      <c r="L70" s="1" t="s">
        <v>341</v>
      </c>
      <c r="M70" s="1" t="s">
        <v>229</v>
      </c>
      <c r="N70" s="28">
        <v>30</v>
      </c>
    </row>
    <row r="71" spans="1:14" hidden="1" x14ac:dyDescent="0.25">
      <c r="A71" s="29">
        <v>2021</v>
      </c>
      <c r="B71" s="29">
        <v>1</v>
      </c>
      <c r="C71">
        <v>64</v>
      </c>
      <c r="D71" s="1" t="s">
        <v>26</v>
      </c>
      <c r="E71" s="76">
        <v>29435005007484</v>
      </c>
      <c r="F71" s="1" t="s">
        <v>131</v>
      </c>
      <c r="G71" s="1" t="s">
        <v>103</v>
      </c>
      <c r="H71" s="1" t="s">
        <v>104</v>
      </c>
      <c r="I71" s="1" t="s">
        <v>91</v>
      </c>
      <c r="J71" s="1" t="s">
        <v>33</v>
      </c>
      <c r="K71" s="1" t="s">
        <v>321</v>
      </c>
      <c r="L71" s="1" t="s">
        <v>339</v>
      </c>
      <c r="M71" s="1" t="s">
        <v>227</v>
      </c>
      <c r="N71" s="28">
        <v>30</v>
      </c>
    </row>
    <row r="72" spans="1:14" hidden="1" x14ac:dyDescent="0.25">
      <c r="A72" s="29">
        <v>2021</v>
      </c>
      <c r="B72" s="29">
        <v>1</v>
      </c>
      <c r="C72">
        <v>64</v>
      </c>
      <c r="D72" s="1" t="s">
        <v>26</v>
      </c>
      <c r="E72" s="76">
        <v>23443518000103</v>
      </c>
      <c r="F72" s="1" t="s">
        <v>129</v>
      </c>
      <c r="G72" s="1" t="s">
        <v>103</v>
      </c>
      <c r="H72" s="1" t="s">
        <v>104</v>
      </c>
      <c r="I72" s="1" t="s">
        <v>91</v>
      </c>
      <c r="J72" s="1" t="s">
        <v>18</v>
      </c>
      <c r="K72" s="1" t="s">
        <v>240</v>
      </c>
      <c r="L72" s="1" t="s">
        <v>340</v>
      </c>
      <c r="M72" s="1" t="s">
        <v>222</v>
      </c>
      <c r="N72" s="28">
        <v>1</v>
      </c>
    </row>
    <row r="73" spans="1:14" hidden="1" x14ac:dyDescent="0.25">
      <c r="A73" s="29">
        <v>2021</v>
      </c>
      <c r="B73" s="29">
        <v>1</v>
      </c>
      <c r="C73">
        <v>64</v>
      </c>
      <c r="D73" s="1" t="s">
        <v>26</v>
      </c>
      <c r="E73" s="76">
        <v>23443518000103</v>
      </c>
      <c r="F73" s="1" t="s">
        <v>129</v>
      </c>
      <c r="G73" s="1" t="s">
        <v>103</v>
      </c>
      <c r="H73" s="1" t="s">
        <v>104</v>
      </c>
      <c r="I73" s="1" t="s">
        <v>91</v>
      </c>
      <c r="J73" s="1" t="s">
        <v>96</v>
      </c>
      <c r="K73" s="1" t="s">
        <v>271</v>
      </c>
      <c r="L73" s="1" t="s">
        <v>341</v>
      </c>
      <c r="M73" s="1" t="s">
        <v>229</v>
      </c>
      <c r="N73" s="28">
        <v>1</v>
      </c>
    </row>
    <row r="74" spans="1:14" hidden="1" x14ac:dyDescent="0.25">
      <c r="A74" s="29">
        <v>2021</v>
      </c>
      <c r="B74" s="29">
        <v>1</v>
      </c>
      <c r="C74">
        <v>64</v>
      </c>
      <c r="D74" s="1" t="s">
        <v>26</v>
      </c>
      <c r="E74" s="76">
        <v>23443518000103</v>
      </c>
      <c r="F74" s="1" t="s">
        <v>129</v>
      </c>
      <c r="G74" s="1" t="s">
        <v>103</v>
      </c>
      <c r="H74" s="1" t="s">
        <v>104</v>
      </c>
      <c r="I74" s="1" t="s">
        <v>91</v>
      </c>
      <c r="J74" s="1" t="s">
        <v>33</v>
      </c>
      <c r="K74" s="1" t="s">
        <v>321</v>
      </c>
      <c r="L74" s="1" t="s">
        <v>339</v>
      </c>
      <c r="M74" s="1" t="s">
        <v>227</v>
      </c>
      <c r="N74" s="28">
        <v>1</v>
      </c>
    </row>
    <row r="75" spans="1:14" hidden="1" x14ac:dyDescent="0.25">
      <c r="A75" s="29">
        <v>2021</v>
      </c>
      <c r="B75" s="29">
        <v>1</v>
      </c>
      <c r="C75">
        <v>64</v>
      </c>
      <c r="D75" s="1" t="s">
        <v>26</v>
      </c>
      <c r="E75" s="76">
        <v>5868278000280</v>
      </c>
      <c r="F75" s="1" t="s">
        <v>102</v>
      </c>
      <c r="G75" s="1" t="s">
        <v>103</v>
      </c>
      <c r="H75" s="1" t="s">
        <v>104</v>
      </c>
      <c r="I75" s="1" t="s">
        <v>91</v>
      </c>
      <c r="J75" s="1" t="s">
        <v>18</v>
      </c>
      <c r="K75" s="1" t="s">
        <v>240</v>
      </c>
      <c r="L75" s="1" t="s">
        <v>340</v>
      </c>
      <c r="M75" s="1" t="s">
        <v>222</v>
      </c>
      <c r="N75" s="28">
        <v>46</v>
      </c>
    </row>
    <row r="76" spans="1:14" hidden="1" x14ac:dyDescent="0.25">
      <c r="A76" s="29">
        <v>2021</v>
      </c>
      <c r="B76" s="29">
        <v>1</v>
      </c>
      <c r="C76">
        <v>64</v>
      </c>
      <c r="D76" s="1" t="s">
        <v>26</v>
      </c>
      <c r="E76" s="76">
        <v>5868278000280</v>
      </c>
      <c r="F76" s="1" t="s">
        <v>102</v>
      </c>
      <c r="G76" s="1" t="s">
        <v>103</v>
      </c>
      <c r="H76" s="1" t="s">
        <v>104</v>
      </c>
      <c r="I76" s="1" t="s">
        <v>91</v>
      </c>
      <c r="J76" s="1" t="s">
        <v>96</v>
      </c>
      <c r="K76" s="1" t="s">
        <v>271</v>
      </c>
      <c r="L76" s="1" t="s">
        <v>341</v>
      </c>
      <c r="M76" s="1" t="s">
        <v>229</v>
      </c>
      <c r="N76" s="28">
        <v>46</v>
      </c>
    </row>
    <row r="77" spans="1:14" hidden="1" x14ac:dyDescent="0.25">
      <c r="A77" s="29">
        <v>2021</v>
      </c>
      <c r="B77" s="29">
        <v>1</v>
      </c>
      <c r="C77">
        <v>64</v>
      </c>
      <c r="D77" s="1" t="s">
        <v>26</v>
      </c>
      <c r="E77" s="76">
        <v>5868278000280</v>
      </c>
      <c r="F77" s="1" t="s">
        <v>102</v>
      </c>
      <c r="G77" s="1" t="s">
        <v>103</v>
      </c>
      <c r="H77" s="1" t="s">
        <v>104</v>
      </c>
      <c r="I77" s="1" t="s">
        <v>91</v>
      </c>
      <c r="J77" s="1" t="s">
        <v>33</v>
      </c>
      <c r="K77" s="1" t="s">
        <v>321</v>
      </c>
      <c r="L77" s="1" t="s">
        <v>339</v>
      </c>
      <c r="M77" s="1" t="s">
        <v>227</v>
      </c>
      <c r="N77" s="28">
        <v>46</v>
      </c>
    </row>
    <row r="78" spans="1:14" hidden="1" x14ac:dyDescent="0.25">
      <c r="A78" s="29">
        <v>2021</v>
      </c>
      <c r="B78" s="29">
        <v>1</v>
      </c>
      <c r="C78">
        <v>64</v>
      </c>
      <c r="D78" s="1" t="s">
        <v>26</v>
      </c>
      <c r="E78" s="76">
        <v>31635857000616</v>
      </c>
      <c r="F78" s="1" t="s">
        <v>517</v>
      </c>
      <c r="G78" s="1" t="s">
        <v>89</v>
      </c>
      <c r="H78" s="1" t="s">
        <v>90</v>
      </c>
      <c r="I78" s="1" t="s">
        <v>91</v>
      </c>
      <c r="J78" s="1" t="s">
        <v>16</v>
      </c>
      <c r="K78" s="1" t="s">
        <v>238</v>
      </c>
      <c r="L78" s="1" t="s">
        <v>340</v>
      </c>
      <c r="M78" s="1" t="s">
        <v>222</v>
      </c>
      <c r="N78" s="28">
        <v>20</v>
      </c>
    </row>
    <row r="79" spans="1:14" hidden="1" x14ac:dyDescent="0.25">
      <c r="A79" s="29">
        <v>2021</v>
      </c>
      <c r="B79" s="29">
        <v>1</v>
      </c>
      <c r="C79">
        <v>64</v>
      </c>
      <c r="D79" s="1" t="s">
        <v>26</v>
      </c>
      <c r="E79" s="76">
        <v>31635857000616</v>
      </c>
      <c r="F79" s="1" t="s">
        <v>517</v>
      </c>
      <c r="G79" s="1" t="s">
        <v>89</v>
      </c>
      <c r="H79" s="1" t="s">
        <v>90</v>
      </c>
      <c r="I79" s="1" t="s">
        <v>91</v>
      </c>
      <c r="J79" s="1" t="s">
        <v>92</v>
      </c>
      <c r="K79" s="1" t="s">
        <v>274</v>
      </c>
      <c r="L79" s="1" t="s">
        <v>339</v>
      </c>
      <c r="M79" s="1" t="s">
        <v>227</v>
      </c>
      <c r="N79" s="28">
        <v>20</v>
      </c>
    </row>
    <row r="80" spans="1:14" hidden="1" x14ac:dyDescent="0.25">
      <c r="A80" s="29">
        <v>2021</v>
      </c>
      <c r="B80" s="29">
        <v>1</v>
      </c>
      <c r="C80">
        <v>64</v>
      </c>
      <c r="D80" s="1" t="s">
        <v>26</v>
      </c>
      <c r="E80" s="76">
        <v>37108388000159</v>
      </c>
      <c r="F80" s="1" t="s">
        <v>518</v>
      </c>
      <c r="G80" s="1" t="s">
        <v>89</v>
      </c>
      <c r="H80" s="1" t="s">
        <v>90</v>
      </c>
      <c r="I80" s="1" t="s">
        <v>91</v>
      </c>
      <c r="J80" s="1" t="s">
        <v>16</v>
      </c>
      <c r="K80" s="1" t="s">
        <v>238</v>
      </c>
      <c r="L80" s="1" t="s">
        <v>340</v>
      </c>
      <c r="M80" s="1" t="s">
        <v>222</v>
      </c>
      <c r="N80" s="28">
        <v>10</v>
      </c>
    </row>
    <row r="81" spans="1:14" hidden="1" x14ac:dyDescent="0.25">
      <c r="A81" s="29">
        <v>2021</v>
      </c>
      <c r="B81" s="29">
        <v>1</v>
      </c>
      <c r="C81">
        <v>64</v>
      </c>
      <c r="D81" s="1" t="s">
        <v>26</v>
      </c>
      <c r="E81" s="76">
        <v>37108388000159</v>
      </c>
      <c r="F81" s="1" t="s">
        <v>518</v>
      </c>
      <c r="G81" s="1" t="s">
        <v>89</v>
      </c>
      <c r="H81" s="1" t="s">
        <v>90</v>
      </c>
      <c r="I81" s="1" t="s">
        <v>91</v>
      </c>
      <c r="J81" s="1" t="s">
        <v>92</v>
      </c>
      <c r="K81" s="1" t="s">
        <v>274</v>
      </c>
      <c r="L81" s="1" t="s">
        <v>339</v>
      </c>
      <c r="M81" s="1" t="s">
        <v>227</v>
      </c>
      <c r="N81" s="28">
        <v>10</v>
      </c>
    </row>
    <row r="82" spans="1:14" hidden="1" x14ac:dyDescent="0.25">
      <c r="A82" s="29">
        <v>2021</v>
      </c>
      <c r="B82" s="29">
        <v>1</v>
      </c>
      <c r="C82">
        <v>64</v>
      </c>
      <c r="D82" s="1" t="s">
        <v>26</v>
      </c>
      <c r="E82" s="76">
        <v>60884855002289</v>
      </c>
      <c r="F82" s="1" t="s">
        <v>150</v>
      </c>
      <c r="G82" s="1" t="s">
        <v>89</v>
      </c>
      <c r="H82" s="1" t="s">
        <v>90</v>
      </c>
      <c r="I82" s="1" t="s">
        <v>91</v>
      </c>
      <c r="J82" s="1" t="s">
        <v>16</v>
      </c>
      <c r="K82" s="1" t="s">
        <v>238</v>
      </c>
      <c r="L82" s="1" t="s">
        <v>340</v>
      </c>
      <c r="M82" s="1" t="s">
        <v>222</v>
      </c>
      <c r="N82" s="28">
        <v>40</v>
      </c>
    </row>
    <row r="83" spans="1:14" hidden="1" x14ac:dyDescent="0.25">
      <c r="A83" s="29">
        <v>2021</v>
      </c>
      <c r="B83" s="29">
        <v>1</v>
      </c>
      <c r="C83">
        <v>64</v>
      </c>
      <c r="D83" s="1" t="s">
        <v>26</v>
      </c>
      <c r="E83" s="76">
        <v>60884855002289</v>
      </c>
      <c r="F83" s="1" t="s">
        <v>150</v>
      </c>
      <c r="G83" s="1" t="s">
        <v>89</v>
      </c>
      <c r="H83" s="1" t="s">
        <v>90</v>
      </c>
      <c r="I83" s="1" t="s">
        <v>91</v>
      </c>
      <c r="J83" s="1" t="s">
        <v>92</v>
      </c>
      <c r="K83" s="1" t="s">
        <v>274</v>
      </c>
      <c r="L83" s="1" t="s">
        <v>339</v>
      </c>
      <c r="M83" s="1" t="s">
        <v>227</v>
      </c>
      <c r="N83" s="28">
        <v>40</v>
      </c>
    </row>
    <row r="84" spans="1:14" hidden="1" x14ac:dyDescent="0.25">
      <c r="A84" s="29">
        <v>2021</v>
      </c>
      <c r="B84" s="29">
        <v>1</v>
      </c>
      <c r="C84">
        <v>64</v>
      </c>
      <c r="D84" s="1" t="s">
        <v>26</v>
      </c>
      <c r="E84" s="76">
        <v>6047087004207</v>
      </c>
      <c r="F84" s="1" t="s">
        <v>113</v>
      </c>
      <c r="G84" s="1" t="s">
        <v>89</v>
      </c>
      <c r="H84" s="1" t="s">
        <v>90</v>
      </c>
      <c r="I84" s="1" t="s">
        <v>91</v>
      </c>
      <c r="J84" s="1" t="s">
        <v>16</v>
      </c>
      <c r="K84" s="1" t="s">
        <v>238</v>
      </c>
      <c r="L84" s="1" t="s">
        <v>340</v>
      </c>
      <c r="M84" s="1" t="s">
        <v>222</v>
      </c>
      <c r="N84" s="28">
        <v>5</v>
      </c>
    </row>
    <row r="85" spans="1:14" hidden="1" x14ac:dyDescent="0.25">
      <c r="A85" s="29">
        <v>2021</v>
      </c>
      <c r="B85" s="29">
        <v>1</v>
      </c>
      <c r="C85">
        <v>64</v>
      </c>
      <c r="D85" s="1" t="s">
        <v>26</v>
      </c>
      <c r="E85" s="76">
        <v>6047087004207</v>
      </c>
      <c r="F85" s="1" t="s">
        <v>113</v>
      </c>
      <c r="G85" s="1" t="s">
        <v>89</v>
      </c>
      <c r="H85" s="1" t="s">
        <v>90</v>
      </c>
      <c r="I85" s="1" t="s">
        <v>91</v>
      </c>
      <c r="J85" s="1" t="s">
        <v>92</v>
      </c>
      <c r="K85" s="1" t="s">
        <v>274</v>
      </c>
      <c r="L85" s="1" t="s">
        <v>339</v>
      </c>
      <c r="M85" s="1" t="s">
        <v>227</v>
      </c>
      <c r="N85" s="28">
        <v>5</v>
      </c>
    </row>
    <row r="86" spans="1:14" hidden="1" x14ac:dyDescent="0.25">
      <c r="A86" s="29">
        <v>2021</v>
      </c>
      <c r="B86" s="29">
        <v>1</v>
      </c>
      <c r="C86">
        <v>64</v>
      </c>
      <c r="D86" s="1" t="s">
        <v>26</v>
      </c>
      <c r="E86" s="76">
        <v>610980000144</v>
      </c>
      <c r="F86" s="1" t="s">
        <v>93</v>
      </c>
      <c r="G86" s="1" t="s">
        <v>89</v>
      </c>
      <c r="H86" s="1" t="s">
        <v>90</v>
      </c>
      <c r="I86" s="1" t="s">
        <v>91</v>
      </c>
      <c r="J86" s="1" t="s">
        <v>16</v>
      </c>
      <c r="K86" s="1" t="s">
        <v>238</v>
      </c>
      <c r="L86" s="1" t="s">
        <v>340</v>
      </c>
      <c r="M86" s="1" t="s">
        <v>222</v>
      </c>
      <c r="N86" s="28">
        <v>11</v>
      </c>
    </row>
    <row r="87" spans="1:14" hidden="1" x14ac:dyDescent="0.25">
      <c r="A87" s="29">
        <v>2021</v>
      </c>
      <c r="B87" s="29">
        <v>1</v>
      </c>
      <c r="C87">
        <v>64</v>
      </c>
      <c r="D87" s="1" t="s">
        <v>26</v>
      </c>
      <c r="E87" s="76">
        <v>610980000144</v>
      </c>
      <c r="F87" s="1" t="s">
        <v>93</v>
      </c>
      <c r="G87" s="1" t="s">
        <v>89</v>
      </c>
      <c r="H87" s="1" t="s">
        <v>90</v>
      </c>
      <c r="I87" s="1" t="s">
        <v>91</v>
      </c>
      <c r="J87" s="1" t="s">
        <v>92</v>
      </c>
      <c r="K87" s="1" t="s">
        <v>274</v>
      </c>
      <c r="L87" s="1" t="s">
        <v>339</v>
      </c>
      <c r="M87" s="1" t="s">
        <v>227</v>
      </c>
      <c r="N87" s="28">
        <v>11</v>
      </c>
    </row>
    <row r="88" spans="1:14" hidden="1" x14ac:dyDescent="0.25">
      <c r="A88" s="29">
        <v>2021</v>
      </c>
      <c r="B88" s="29">
        <v>1</v>
      </c>
      <c r="C88">
        <v>64</v>
      </c>
      <c r="D88" s="1" t="s">
        <v>26</v>
      </c>
      <c r="E88" s="76">
        <v>7039651000134</v>
      </c>
      <c r="F88" s="1" t="s">
        <v>519</v>
      </c>
      <c r="G88" s="1" t="s">
        <v>520</v>
      </c>
      <c r="H88" s="1" t="s">
        <v>521</v>
      </c>
      <c r="I88" s="1" t="s">
        <v>91</v>
      </c>
      <c r="J88" s="1" t="s">
        <v>15</v>
      </c>
      <c r="K88" s="1" t="s">
        <v>236</v>
      </c>
      <c r="L88" s="1" t="s">
        <v>341</v>
      </c>
      <c r="M88" s="1" t="s">
        <v>229</v>
      </c>
      <c r="N88" s="28">
        <v>5</v>
      </c>
    </row>
    <row r="89" spans="1:14" hidden="1" x14ac:dyDescent="0.25">
      <c r="A89" s="29">
        <v>2021</v>
      </c>
      <c r="B89" s="29">
        <v>1</v>
      </c>
      <c r="C89">
        <v>64</v>
      </c>
      <c r="D89" s="1" t="s">
        <v>26</v>
      </c>
      <c r="E89" s="76">
        <v>7039651000134</v>
      </c>
      <c r="F89" s="1" t="s">
        <v>519</v>
      </c>
      <c r="G89" s="1" t="s">
        <v>520</v>
      </c>
      <c r="H89" s="1" t="s">
        <v>521</v>
      </c>
      <c r="I89" s="1" t="s">
        <v>91</v>
      </c>
      <c r="J89" s="1" t="s">
        <v>124</v>
      </c>
      <c r="K89" s="1" t="s">
        <v>276</v>
      </c>
      <c r="L89" s="1" t="s">
        <v>339</v>
      </c>
      <c r="M89" s="1" t="s">
        <v>227</v>
      </c>
      <c r="N89" s="28">
        <v>5</v>
      </c>
    </row>
    <row r="90" spans="1:14" hidden="1" x14ac:dyDescent="0.25">
      <c r="A90" s="29">
        <v>2021</v>
      </c>
      <c r="B90" s="29">
        <v>1</v>
      </c>
      <c r="C90">
        <v>64</v>
      </c>
      <c r="D90" s="1" t="s">
        <v>26</v>
      </c>
      <c r="E90" s="76">
        <v>7039651000134</v>
      </c>
      <c r="F90" s="1" t="s">
        <v>519</v>
      </c>
      <c r="G90" s="1" t="s">
        <v>520</v>
      </c>
      <c r="H90" s="1" t="s">
        <v>521</v>
      </c>
      <c r="I90" s="1" t="s">
        <v>91</v>
      </c>
      <c r="J90" s="1" t="s">
        <v>125</v>
      </c>
      <c r="K90" s="1" t="s">
        <v>280</v>
      </c>
      <c r="L90" s="1" t="s">
        <v>340</v>
      </c>
      <c r="M90" s="1" t="s">
        <v>222</v>
      </c>
      <c r="N90" s="28">
        <v>5</v>
      </c>
    </row>
    <row r="91" spans="1:14" hidden="1" x14ac:dyDescent="0.25">
      <c r="A91" s="29">
        <v>2021</v>
      </c>
      <c r="B91" s="29">
        <v>1</v>
      </c>
      <c r="C91">
        <v>64</v>
      </c>
      <c r="D91" s="1" t="s">
        <v>26</v>
      </c>
      <c r="E91" s="76">
        <v>28137925000106</v>
      </c>
      <c r="F91" s="1" t="s">
        <v>522</v>
      </c>
      <c r="G91" s="1" t="s">
        <v>523</v>
      </c>
      <c r="H91" s="1" t="s">
        <v>521</v>
      </c>
      <c r="I91" s="1" t="s">
        <v>91</v>
      </c>
      <c r="J91" s="1" t="s">
        <v>15</v>
      </c>
      <c r="K91" s="1" t="s">
        <v>236</v>
      </c>
      <c r="L91" s="1" t="s">
        <v>341</v>
      </c>
      <c r="M91" s="1" t="s">
        <v>229</v>
      </c>
      <c r="N91" s="28">
        <v>3</v>
      </c>
    </row>
    <row r="92" spans="1:14" hidden="1" x14ac:dyDescent="0.25">
      <c r="A92" s="29">
        <v>2021</v>
      </c>
      <c r="B92" s="29">
        <v>1</v>
      </c>
      <c r="C92">
        <v>64</v>
      </c>
      <c r="D92" s="1" t="s">
        <v>26</v>
      </c>
      <c r="E92" s="76">
        <v>28137925000106</v>
      </c>
      <c r="F92" s="1" t="s">
        <v>522</v>
      </c>
      <c r="G92" s="1" t="s">
        <v>523</v>
      </c>
      <c r="H92" s="1" t="s">
        <v>521</v>
      </c>
      <c r="I92" s="1" t="s">
        <v>91</v>
      </c>
      <c r="J92" s="1" t="s">
        <v>124</v>
      </c>
      <c r="K92" s="1" t="s">
        <v>276</v>
      </c>
      <c r="L92" s="1" t="s">
        <v>339</v>
      </c>
      <c r="M92" s="1" t="s">
        <v>227</v>
      </c>
      <c r="N92" s="28">
        <v>3</v>
      </c>
    </row>
    <row r="93" spans="1:14" hidden="1" x14ac:dyDescent="0.25">
      <c r="A93" s="29">
        <v>2021</v>
      </c>
      <c r="B93" s="29">
        <v>1</v>
      </c>
      <c r="C93">
        <v>64</v>
      </c>
      <c r="D93" s="1" t="s">
        <v>26</v>
      </c>
      <c r="E93" s="76">
        <v>28137925000106</v>
      </c>
      <c r="F93" s="1" t="s">
        <v>522</v>
      </c>
      <c r="G93" s="1" t="s">
        <v>523</v>
      </c>
      <c r="H93" s="1" t="s">
        <v>521</v>
      </c>
      <c r="I93" s="1" t="s">
        <v>91</v>
      </c>
      <c r="J93" s="1" t="s">
        <v>125</v>
      </c>
      <c r="K93" s="1" t="s">
        <v>280</v>
      </c>
      <c r="L93" s="1" t="s">
        <v>340</v>
      </c>
      <c r="M93" s="1" t="s">
        <v>222</v>
      </c>
      <c r="N93" s="28">
        <v>3</v>
      </c>
    </row>
    <row r="94" spans="1:14" hidden="1" x14ac:dyDescent="0.25">
      <c r="A94" s="29">
        <v>2021</v>
      </c>
      <c r="B94" s="29">
        <v>1</v>
      </c>
      <c r="C94">
        <v>64</v>
      </c>
      <c r="D94" s="1" t="s">
        <v>26</v>
      </c>
      <c r="E94" s="76">
        <v>26167649000195</v>
      </c>
      <c r="F94" s="1" t="s">
        <v>475</v>
      </c>
      <c r="G94" s="1" t="s">
        <v>476</v>
      </c>
      <c r="H94" s="1" t="s">
        <v>171</v>
      </c>
      <c r="I94" s="1" t="s">
        <v>91</v>
      </c>
      <c r="J94" s="1" t="s">
        <v>16</v>
      </c>
      <c r="K94" s="1" t="s">
        <v>238</v>
      </c>
      <c r="L94" s="1" t="s">
        <v>340</v>
      </c>
      <c r="M94" s="1" t="s">
        <v>222</v>
      </c>
      <c r="N94" s="28">
        <v>8</v>
      </c>
    </row>
    <row r="95" spans="1:14" hidden="1" x14ac:dyDescent="0.25">
      <c r="A95" s="29">
        <v>2021</v>
      </c>
      <c r="B95" s="29">
        <v>1</v>
      </c>
      <c r="C95">
        <v>64</v>
      </c>
      <c r="D95" s="1" t="s">
        <v>26</v>
      </c>
      <c r="E95" s="76">
        <v>26167649000195</v>
      </c>
      <c r="F95" s="1" t="s">
        <v>475</v>
      </c>
      <c r="G95" s="1" t="s">
        <v>476</v>
      </c>
      <c r="H95" s="1" t="s">
        <v>171</v>
      </c>
      <c r="I95" s="1" t="s">
        <v>91</v>
      </c>
      <c r="J95" s="1" t="s">
        <v>96</v>
      </c>
      <c r="K95" s="1" t="s">
        <v>271</v>
      </c>
      <c r="L95" s="1" t="s">
        <v>341</v>
      </c>
      <c r="M95" s="1" t="s">
        <v>229</v>
      </c>
      <c r="N95" s="28">
        <v>8</v>
      </c>
    </row>
    <row r="96" spans="1:14" hidden="1" x14ac:dyDescent="0.25">
      <c r="A96" s="29">
        <v>2021</v>
      </c>
      <c r="B96" s="29">
        <v>1</v>
      </c>
      <c r="C96">
        <v>64</v>
      </c>
      <c r="D96" s="1" t="s">
        <v>26</v>
      </c>
      <c r="E96" s="76">
        <v>26167649000195</v>
      </c>
      <c r="F96" s="1" t="s">
        <v>475</v>
      </c>
      <c r="G96" s="1" t="s">
        <v>476</v>
      </c>
      <c r="H96" s="1" t="s">
        <v>171</v>
      </c>
      <c r="I96" s="1" t="s">
        <v>91</v>
      </c>
      <c r="J96" s="1" t="s">
        <v>92</v>
      </c>
      <c r="K96" s="1" t="s">
        <v>274</v>
      </c>
      <c r="L96" s="1" t="s">
        <v>339</v>
      </c>
      <c r="M96" s="1" t="s">
        <v>227</v>
      </c>
      <c r="N96" s="28">
        <v>8</v>
      </c>
    </row>
    <row r="97" spans="1:14" hidden="1" x14ac:dyDescent="0.25">
      <c r="A97" s="29">
        <v>2021</v>
      </c>
      <c r="B97" s="29">
        <v>1</v>
      </c>
      <c r="C97">
        <v>64</v>
      </c>
      <c r="D97" s="1" t="s">
        <v>26</v>
      </c>
      <c r="E97" s="76">
        <v>5029600000368</v>
      </c>
      <c r="F97" s="1" t="s">
        <v>477</v>
      </c>
      <c r="G97" s="1" t="s">
        <v>170</v>
      </c>
      <c r="H97" s="1" t="s">
        <v>171</v>
      </c>
      <c r="I97" s="1" t="s">
        <v>91</v>
      </c>
      <c r="J97" s="1" t="s">
        <v>16</v>
      </c>
      <c r="K97" s="1" t="s">
        <v>238</v>
      </c>
      <c r="L97" s="1" t="s">
        <v>340</v>
      </c>
      <c r="M97" s="1" t="s">
        <v>222</v>
      </c>
      <c r="N97" s="28">
        <v>15</v>
      </c>
    </row>
    <row r="98" spans="1:14" hidden="1" x14ac:dyDescent="0.25">
      <c r="A98" s="29">
        <v>2021</v>
      </c>
      <c r="B98" s="29">
        <v>1</v>
      </c>
      <c r="C98">
        <v>64</v>
      </c>
      <c r="D98" s="1" t="s">
        <v>26</v>
      </c>
      <c r="E98" s="76">
        <v>5029600000368</v>
      </c>
      <c r="F98" s="1" t="s">
        <v>477</v>
      </c>
      <c r="G98" s="1" t="s">
        <v>170</v>
      </c>
      <c r="H98" s="1" t="s">
        <v>171</v>
      </c>
      <c r="I98" s="1" t="s">
        <v>91</v>
      </c>
      <c r="J98" s="1" t="s">
        <v>96</v>
      </c>
      <c r="K98" s="1" t="s">
        <v>271</v>
      </c>
      <c r="L98" s="1" t="s">
        <v>341</v>
      </c>
      <c r="M98" s="1" t="s">
        <v>229</v>
      </c>
      <c r="N98" s="28">
        <v>15</v>
      </c>
    </row>
    <row r="99" spans="1:14" hidden="1" x14ac:dyDescent="0.25">
      <c r="A99" s="29">
        <v>2021</v>
      </c>
      <c r="B99" s="29">
        <v>1</v>
      </c>
      <c r="C99">
        <v>64</v>
      </c>
      <c r="D99" s="1" t="s">
        <v>26</v>
      </c>
      <c r="E99" s="76">
        <v>5029600000368</v>
      </c>
      <c r="F99" s="1" t="s">
        <v>477</v>
      </c>
      <c r="G99" s="1" t="s">
        <v>170</v>
      </c>
      <c r="H99" s="1" t="s">
        <v>171</v>
      </c>
      <c r="I99" s="1" t="s">
        <v>91</v>
      </c>
      <c r="J99" s="1" t="s">
        <v>92</v>
      </c>
      <c r="K99" s="1" t="s">
        <v>274</v>
      </c>
      <c r="L99" s="1" t="s">
        <v>339</v>
      </c>
      <c r="M99" s="1" t="s">
        <v>227</v>
      </c>
      <c r="N99" s="28">
        <v>15</v>
      </c>
    </row>
    <row r="100" spans="1:14" hidden="1" x14ac:dyDescent="0.25">
      <c r="A100" s="29">
        <v>2021</v>
      </c>
      <c r="B100" s="29">
        <v>1</v>
      </c>
      <c r="C100">
        <v>64</v>
      </c>
      <c r="D100" s="1" t="s">
        <v>26</v>
      </c>
      <c r="E100" s="76">
        <v>1277573000120</v>
      </c>
      <c r="F100" s="1" t="s">
        <v>478</v>
      </c>
      <c r="G100" s="1" t="s">
        <v>170</v>
      </c>
      <c r="H100" s="1" t="s">
        <v>171</v>
      </c>
      <c r="I100" s="1" t="s">
        <v>91</v>
      </c>
      <c r="J100" s="1" t="s">
        <v>16</v>
      </c>
      <c r="K100" s="1" t="s">
        <v>238</v>
      </c>
      <c r="L100" s="1" t="s">
        <v>340</v>
      </c>
      <c r="M100" s="1" t="s">
        <v>222</v>
      </c>
      <c r="N100" s="28">
        <v>4</v>
      </c>
    </row>
    <row r="101" spans="1:14" hidden="1" x14ac:dyDescent="0.25">
      <c r="A101" s="29">
        <v>2021</v>
      </c>
      <c r="B101" s="29">
        <v>1</v>
      </c>
      <c r="C101">
        <v>64</v>
      </c>
      <c r="D101" s="1" t="s">
        <v>26</v>
      </c>
      <c r="E101" s="76">
        <v>1277573000120</v>
      </c>
      <c r="F101" s="1" t="s">
        <v>478</v>
      </c>
      <c r="G101" s="1" t="s">
        <v>170</v>
      </c>
      <c r="H101" s="1" t="s">
        <v>171</v>
      </c>
      <c r="I101" s="1" t="s">
        <v>91</v>
      </c>
      <c r="J101" s="1" t="s">
        <v>96</v>
      </c>
      <c r="K101" s="1" t="s">
        <v>271</v>
      </c>
      <c r="L101" s="1" t="s">
        <v>341</v>
      </c>
      <c r="M101" s="1" t="s">
        <v>229</v>
      </c>
      <c r="N101" s="28">
        <v>4</v>
      </c>
    </row>
    <row r="102" spans="1:14" hidden="1" x14ac:dyDescent="0.25">
      <c r="A102" s="29">
        <v>2021</v>
      </c>
      <c r="B102" s="29">
        <v>1</v>
      </c>
      <c r="C102">
        <v>64</v>
      </c>
      <c r="D102" s="1" t="s">
        <v>26</v>
      </c>
      <c r="E102" s="76">
        <v>1277573000120</v>
      </c>
      <c r="F102" s="1" t="s">
        <v>478</v>
      </c>
      <c r="G102" s="1" t="s">
        <v>170</v>
      </c>
      <c r="H102" s="1" t="s">
        <v>171</v>
      </c>
      <c r="I102" s="1" t="s">
        <v>91</v>
      </c>
      <c r="J102" s="1" t="s">
        <v>92</v>
      </c>
      <c r="K102" s="1" t="s">
        <v>274</v>
      </c>
      <c r="L102" s="1" t="s">
        <v>339</v>
      </c>
      <c r="M102" s="1" t="s">
        <v>227</v>
      </c>
      <c r="N102" s="28">
        <v>4</v>
      </c>
    </row>
    <row r="103" spans="1:14" hidden="1" x14ac:dyDescent="0.25">
      <c r="A103" s="29">
        <v>2021</v>
      </c>
      <c r="B103" s="29">
        <v>1</v>
      </c>
      <c r="C103">
        <v>64</v>
      </c>
      <c r="D103" s="1" t="s">
        <v>26</v>
      </c>
      <c r="E103" s="76">
        <v>32384285000106</v>
      </c>
      <c r="F103" s="1" t="s">
        <v>429</v>
      </c>
      <c r="G103" s="1" t="s">
        <v>126</v>
      </c>
      <c r="H103" s="1" t="s">
        <v>123</v>
      </c>
      <c r="I103" s="1" t="s">
        <v>91</v>
      </c>
      <c r="J103" s="1" t="s">
        <v>15</v>
      </c>
      <c r="K103" s="1" t="s">
        <v>236</v>
      </c>
      <c r="L103" s="1" t="s">
        <v>341</v>
      </c>
      <c r="M103" s="1" t="s">
        <v>229</v>
      </c>
      <c r="N103" s="28">
        <v>-6</v>
      </c>
    </row>
    <row r="104" spans="1:14" hidden="1" x14ac:dyDescent="0.25">
      <c r="A104" s="29">
        <v>2021</v>
      </c>
      <c r="B104" s="29">
        <v>1</v>
      </c>
      <c r="C104">
        <v>64</v>
      </c>
      <c r="D104" s="1" t="s">
        <v>26</v>
      </c>
      <c r="E104" s="76">
        <v>32384285000106</v>
      </c>
      <c r="F104" s="1" t="s">
        <v>429</v>
      </c>
      <c r="G104" s="1" t="s">
        <v>126</v>
      </c>
      <c r="H104" s="1" t="s">
        <v>123</v>
      </c>
      <c r="I104" s="1" t="s">
        <v>91</v>
      </c>
      <c r="J104" s="1" t="s">
        <v>124</v>
      </c>
      <c r="K104" s="1" t="s">
        <v>276</v>
      </c>
      <c r="L104" s="1" t="s">
        <v>339</v>
      </c>
      <c r="M104" s="1" t="s">
        <v>227</v>
      </c>
      <c r="N104" s="28">
        <v>-6</v>
      </c>
    </row>
    <row r="105" spans="1:14" hidden="1" x14ac:dyDescent="0.25">
      <c r="A105" s="29">
        <v>2021</v>
      </c>
      <c r="B105" s="29">
        <v>1</v>
      </c>
      <c r="C105">
        <v>64</v>
      </c>
      <c r="D105" s="1" t="s">
        <v>26</v>
      </c>
      <c r="E105" s="76">
        <v>32384285000106</v>
      </c>
      <c r="F105" s="1" t="s">
        <v>429</v>
      </c>
      <c r="G105" s="1" t="s">
        <v>126</v>
      </c>
      <c r="H105" s="1" t="s">
        <v>123</v>
      </c>
      <c r="I105" s="1" t="s">
        <v>91</v>
      </c>
      <c r="J105" s="1" t="s">
        <v>125</v>
      </c>
      <c r="K105" s="1" t="s">
        <v>280</v>
      </c>
      <c r="L105" s="1" t="s">
        <v>340</v>
      </c>
      <c r="M105" s="1" t="s">
        <v>222</v>
      </c>
      <c r="N105" s="28">
        <v>-6</v>
      </c>
    </row>
    <row r="106" spans="1:14" hidden="1" x14ac:dyDescent="0.25">
      <c r="A106" s="29">
        <v>2021</v>
      </c>
      <c r="B106" s="29">
        <v>1</v>
      </c>
      <c r="C106">
        <v>64</v>
      </c>
      <c r="D106" s="1" t="s">
        <v>26</v>
      </c>
      <c r="E106" s="76">
        <v>10892164000124</v>
      </c>
      <c r="F106" s="1" t="s">
        <v>116</v>
      </c>
      <c r="G106" s="1" t="s">
        <v>117</v>
      </c>
      <c r="H106" s="1" t="s">
        <v>118</v>
      </c>
      <c r="I106" s="1" t="s">
        <v>91</v>
      </c>
      <c r="J106" s="1" t="s">
        <v>20</v>
      </c>
      <c r="K106" s="1" t="s">
        <v>242</v>
      </c>
      <c r="L106" s="1" t="s">
        <v>340</v>
      </c>
      <c r="M106" s="1" t="s">
        <v>222</v>
      </c>
      <c r="N106" s="28">
        <v>36</v>
      </c>
    </row>
    <row r="107" spans="1:14" hidden="1" x14ac:dyDescent="0.25">
      <c r="A107" s="29">
        <v>2021</v>
      </c>
      <c r="B107" s="29">
        <v>1</v>
      </c>
      <c r="C107">
        <v>64</v>
      </c>
      <c r="D107" s="1" t="s">
        <v>26</v>
      </c>
      <c r="E107" s="76">
        <v>10892164000124</v>
      </c>
      <c r="F107" s="1" t="s">
        <v>116</v>
      </c>
      <c r="G107" s="1" t="s">
        <v>117</v>
      </c>
      <c r="H107" s="1" t="s">
        <v>118</v>
      </c>
      <c r="I107" s="1" t="s">
        <v>91</v>
      </c>
      <c r="J107" s="1" t="s">
        <v>96</v>
      </c>
      <c r="K107" s="1" t="s">
        <v>271</v>
      </c>
      <c r="L107" s="1" t="s">
        <v>341</v>
      </c>
      <c r="M107" s="1" t="s">
        <v>229</v>
      </c>
      <c r="N107" s="28">
        <v>36</v>
      </c>
    </row>
    <row r="108" spans="1:14" hidden="1" x14ac:dyDescent="0.25">
      <c r="A108" s="29">
        <v>2021</v>
      </c>
      <c r="B108" s="29">
        <v>1</v>
      </c>
      <c r="C108">
        <v>64</v>
      </c>
      <c r="D108" s="1" t="s">
        <v>26</v>
      </c>
      <c r="E108" s="76">
        <v>10892164000124</v>
      </c>
      <c r="F108" s="1" t="s">
        <v>116</v>
      </c>
      <c r="G108" s="1" t="s">
        <v>117</v>
      </c>
      <c r="H108" s="1" t="s">
        <v>118</v>
      </c>
      <c r="I108" s="1" t="s">
        <v>91</v>
      </c>
      <c r="J108" s="1" t="s">
        <v>33</v>
      </c>
      <c r="K108" s="1" t="s">
        <v>321</v>
      </c>
      <c r="L108" s="1" t="s">
        <v>339</v>
      </c>
      <c r="M108" s="1" t="s">
        <v>227</v>
      </c>
      <c r="N108" s="28">
        <v>36</v>
      </c>
    </row>
    <row r="109" spans="1:14" hidden="1" x14ac:dyDescent="0.25">
      <c r="A109" s="29">
        <v>2021</v>
      </c>
      <c r="B109" s="29">
        <v>1</v>
      </c>
      <c r="C109">
        <v>64</v>
      </c>
      <c r="D109" s="1" t="s">
        <v>26</v>
      </c>
      <c r="E109" s="76">
        <v>2284062000440</v>
      </c>
      <c r="F109" s="1" t="s">
        <v>165</v>
      </c>
      <c r="G109" s="1" t="s">
        <v>117</v>
      </c>
      <c r="H109" s="1" t="s">
        <v>118</v>
      </c>
      <c r="I109" s="1" t="s">
        <v>91</v>
      </c>
      <c r="J109" s="1" t="s">
        <v>20</v>
      </c>
      <c r="K109" s="1" t="s">
        <v>242</v>
      </c>
      <c r="L109" s="1" t="s">
        <v>340</v>
      </c>
      <c r="M109" s="1" t="s">
        <v>222</v>
      </c>
      <c r="N109" s="28">
        <v>104</v>
      </c>
    </row>
    <row r="110" spans="1:14" hidden="1" x14ac:dyDescent="0.25">
      <c r="A110" s="29">
        <v>2021</v>
      </c>
      <c r="B110" s="29">
        <v>1</v>
      </c>
      <c r="C110">
        <v>64</v>
      </c>
      <c r="D110" s="1" t="s">
        <v>26</v>
      </c>
      <c r="E110" s="76">
        <v>2284062000440</v>
      </c>
      <c r="F110" s="1" t="s">
        <v>165</v>
      </c>
      <c r="G110" s="1" t="s">
        <v>117</v>
      </c>
      <c r="H110" s="1" t="s">
        <v>118</v>
      </c>
      <c r="I110" s="1" t="s">
        <v>91</v>
      </c>
      <c r="J110" s="1" t="s">
        <v>96</v>
      </c>
      <c r="K110" s="1" t="s">
        <v>271</v>
      </c>
      <c r="L110" s="1" t="s">
        <v>341</v>
      </c>
      <c r="M110" s="1" t="s">
        <v>229</v>
      </c>
      <c r="N110" s="28">
        <v>104</v>
      </c>
    </row>
    <row r="111" spans="1:14" hidden="1" x14ac:dyDescent="0.25">
      <c r="A111" s="29">
        <v>2021</v>
      </c>
      <c r="B111" s="29">
        <v>1</v>
      </c>
      <c r="C111">
        <v>64</v>
      </c>
      <c r="D111" s="1" t="s">
        <v>26</v>
      </c>
      <c r="E111" s="76">
        <v>2284062000440</v>
      </c>
      <c r="F111" s="1" t="s">
        <v>165</v>
      </c>
      <c r="G111" s="1" t="s">
        <v>117</v>
      </c>
      <c r="H111" s="1" t="s">
        <v>118</v>
      </c>
      <c r="I111" s="1" t="s">
        <v>91</v>
      </c>
      <c r="J111" s="1" t="s">
        <v>33</v>
      </c>
      <c r="K111" s="1" t="s">
        <v>321</v>
      </c>
      <c r="L111" s="1" t="s">
        <v>339</v>
      </c>
      <c r="M111" s="1" t="s">
        <v>227</v>
      </c>
      <c r="N111" s="28">
        <v>104</v>
      </c>
    </row>
    <row r="112" spans="1:14" hidden="1" x14ac:dyDescent="0.25">
      <c r="A112" s="29">
        <v>2021</v>
      </c>
      <c r="B112" s="29">
        <v>1</v>
      </c>
      <c r="C112">
        <v>64</v>
      </c>
      <c r="D112" s="1" t="s">
        <v>26</v>
      </c>
      <c r="E112" s="76">
        <v>11214624000470</v>
      </c>
      <c r="F112" s="1" t="s">
        <v>531</v>
      </c>
      <c r="G112" s="1" t="s">
        <v>117</v>
      </c>
      <c r="H112" s="1" t="s">
        <v>118</v>
      </c>
      <c r="I112" s="1" t="s">
        <v>91</v>
      </c>
      <c r="J112" s="1" t="s">
        <v>20</v>
      </c>
      <c r="K112" s="1" t="s">
        <v>242</v>
      </c>
      <c r="L112" s="1" t="s">
        <v>340</v>
      </c>
      <c r="M112" s="1" t="s">
        <v>222</v>
      </c>
      <c r="N112" s="28">
        <v>11</v>
      </c>
    </row>
    <row r="113" spans="1:14" hidden="1" x14ac:dyDescent="0.25">
      <c r="A113" s="29">
        <v>2021</v>
      </c>
      <c r="B113" s="29">
        <v>1</v>
      </c>
      <c r="C113">
        <v>64</v>
      </c>
      <c r="D113" s="1" t="s">
        <v>26</v>
      </c>
      <c r="E113" s="76">
        <v>11214624000470</v>
      </c>
      <c r="F113" s="1" t="s">
        <v>531</v>
      </c>
      <c r="G113" s="1" t="s">
        <v>117</v>
      </c>
      <c r="H113" s="1" t="s">
        <v>118</v>
      </c>
      <c r="I113" s="1" t="s">
        <v>91</v>
      </c>
      <c r="J113" s="1" t="s">
        <v>96</v>
      </c>
      <c r="K113" s="1" t="s">
        <v>271</v>
      </c>
      <c r="L113" s="1" t="s">
        <v>341</v>
      </c>
      <c r="M113" s="1" t="s">
        <v>229</v>
      </c>
      <c r="N113" s="28">
        <v>11</v>
      </c>
    </row>
    <row r="114" spans="1:14" hidden="1" x14ac:dyDescent="0.25">
      <c r="A114" s="29">
        <v>2021</v>
      </c>
      <c r="B114" s="29">
        <v>1</v>
      </c>
      <c r="C114">
        <v>64</v>
      </c>
      <c r="D114" s="1" t="s">
        <v>26</v>
      </c>
      <c r="E114" s="76">
        <v>11214624000470</v>
      </c>
      <c r="F114" s="1" t="s">
        <v>531</v>
      </c>
      <c r="G114" s="1" t="s">
        <v>117</v>
      </c>
      <c r="H114" s="1" t="s">
        <v>118</v>
      </c>
      <c r="I114" s="1" t="s">
        <v>91</v>
      </c>
      <c r="J114" s="1" t="s">
        <v>33</v>
      </c>
      <c r="K114" s="1" t="s">
        <v>321</v>
      </c>
      <c r="L114" s="1" t="s">
        <v>339</v>
      </c>
      <c r="M114" s="1" t="s">
        <v>227</v>
      </c>
      <c r="N114" s="28">
        <v>11</v>
      </c>
    </row>
    <row r="115" spans="1:14" hidden="1" x14ac:dyDescent="0.25">
      <c r="A115" s="29">
        <v>2021</v>
      </c>
      <c r="B115" s="29">
        <v>1</v>
      </c>
      <c r="C115">
        <v>64</v>
      </c>
      <c r="D115" s="1" t="s">
        <v>26</v>
      </c>
      <c r="E115" s="76">
        <v>15126437000224</v>
      </c>
      <c r="F115" s="1" t="s">
        <v>385</v>
      </c>
      <c r="G115" s="1" t="s">
        <v>386</v>
      </c>
      <c r="H115" s="1" t="s">
        <v>387</v>
      </c>
      <c r="I115" s="1" t="s">
        <v>182</v>
      </c>
      <c r="J115" s="1" t="s">
        <v>18</v>
      </c>
      <c r="K115" s="1" t="s">
        <v>240</v>
      </c>
      <c r="L115" s="1" t="s">
        <v>340</v>
      </c>
      <c r="M115" s="1" t="s">
        <v>222</v>
      </c>
      <c r="N115" s="28">
        <v>30</v>
      </c>
    </row>
    <row r="116" spans="1:14" hidden="1" x14ac:dyDescent="0.25">
      <c r="A116" s="29">
        <v>2021</v>
      </c>
      <c r="B116" s="29">
        <v>1</v>
      </c>
      <c r="C116">
        <v>64</v>
      </c>
      <c r="D116" s="1" t="s">
        <v>26</v>
      </c>
      <c r="E116" s="76">
        <v>15126437000224</v>
      </c>
      <c r="F116" s="1" t="s">
        <v>385</v>
      </c>
      <c r="G116" s="1" t="s">
        <v>386</v>
      </c>
      <c r="H116" s="1" t="s">
        <v>387</v>
      </c>
      <c r="I116" s="1" t="s">
        <v>182</v>
      </c>
      <c r="J116" s="1" t="s">
        <v>96</v>
      </c>
      <c r="K116" s="1" t="s">
        <v>271</v>
      </c>
      <c r="L116" s="1" t="s">
        <v>341</v>
      </c>
      <c r="M116" s="1" t="s">
        <v>229</v>
      </c>
      <c r="N116" s="28">
        <v>30</v>
      </c>
    </row>
    <row r="117" spans="1:14" hidden="1" x14ac:dyDescent="0.25">
      <c r="A117" s="29">
        <v>2021</v>
      </c>
      <c r="B117" s="29">
        <v>1</v>
      </c>
      <c r="C117">
        <v>64</v>
      </c>
      <c r="D117" s="1" t="s">
        <v>26</v>
      </c>
      <c r="E117" s="76">
        <v>15126437000224</v>
      </c>
      <c r="F117" s="1" t="s">
        <v>385</v>
      </c>
      <c r="G117" s="1" t="s">
        <v>386</v>
      </c>
      <c r="H117" s="1" t="s">
        <v>387</v>
      </c>
      <c r="I117" s="1" t="s">
        <v>182</v>
      </c>
      <c r="J117" s="1" t="s">
        <v>33</v>
      </c>
      <c r="K117" s="1" t="s">
        <v>321</v>
      </c>
      <c r="L117" s="1" t="s">
        <v>339</v>
      </c>
      <c r="M117" s="1" t="s">
        <v>227</v>
      </c>
      <c r="N117" s="28">
        <v>30</v>
      </c>
    </row>
    <row r="118" spans="1:14" hidden="1" x14ac:dyDescent="0.25">
      <c r="A118" s="29">
        <v>2021</v>
      </c>
      <c r="B118" s="29">
        <v>1</v>
      </c>
      <c r="C118">
        <v>64</v>
      </c>
      <c r="D118" s="1" t="s">
        <v>26</v>
      </c>
      <c r="E118" s="76">
        <v>8562523000133</v>
      </c>
      <c r="F118" s="1" t="s">
        <v>168</v>
      </c>
      <c r="G118" s="1" t="s">
        <v>167</v>
      </c>
      <c r="H118" s="1" t="s">
        <v>110</v>
      </c>
      <c r="I118" s="1" t="s">
        <v>91</v>
      </c>
      <c r="J118" s="1" t="s">
        <v>30</v>
      </c>
      <c r="K118" s="1" t="s">
        <v>234</v>
      </c>
      <c r="L118" s="1" t="s">
        <v>339</v>
      </c>
      <c r="M118" s="1" t="s">
        <v>227</v>
      </c>
      <c r="N118" s="28">
        <v>2</v>
      </c>
    </row>
    <row r="119" spans="1:14" hidden="1" x14ac:dyDescent="0.25">
      <c r="A119" s="29">
        <v>2021</v>
      </c>
      <c r="B119" s="29">
        <v>1</v>
      </c>
      <c r="C119">
        <v>64</v>
      </c>
      <c r="D119" s="1" t="s">
        <v>26</v>
      </c>
      <c r="E119" s="76">
        <v>8562523000133</v>
      </c>
      <c r="F119" s="1" t="s">
        <v>168</v>
      </c>
      <c r="G119" s="1" t="s">
        <v>167</v>
      </c>
      <c r="H119" s="1" t="s">
        <v>110</v>
      </c>
      <c r="I119" s="1" t="s">
        <v>91</v>
      </c>
      <c r="J119" s="1" t="s">
        <v>21</v>
      </c>
      <c r="K119" s="1" t="s">
        <v>245</v>
      </c>
      <c r="L119" s="1" t="s">
        <v>340</v>
      </c>
      <c r="M119" s="1" t="s">
        <v>222</v>
      </c>
      <c r="N119" s="28">
        <v>2</v>
      </c>
    </row>
    <row r="120" spans="1:14" hidden="1" x14ac:dyDescent="0.25">
      <c r="A120" s="29">
        <v>2021</v>
      </c>
      <c r="B120" s="29">
        <v>1</v>
      </c>
      <c r="C120">
        <v>64</v>
      </c>
      <c r="D120" s="1" t="s">
        <v>26</v>
      </c>
      <c r="E120" s="76">
        <v>8562523000133</v>
      </c>
      <c r="F120" s="1" t="s">
        <v>168</v>
      </c>
      <c r="G120" s="1" t="s">
        <v>167</v>
      </c>
      <c r="H120" s="1" t="s">
        <v>110</v>
      </c>
      <c r="I120" s="1" t="s">
        <v>91</v>
      </c>
      <c r="J120" s="1" t="s">
        <v>111</v>
      </c>
      <c r="K120" s="1" t="s">
        <v>273</v>
      </c>
      <c r="L120" s="1" t="s">
        <v>341</v>
      </c>
      <c r="M120" s="1" t="s">
        <v>229</v>
      </c>
      <c r="N120" s="28">
        <v>2</v>
      </c>
    </row>
    <row r="121" spans="1:14" hidden="1" x14ac:dyDescent="0.25">
      <c r="A121" s="29">
        <v>2021</v>
      </c>
      <c r="B121" s="29">
        <v>1</v>
      </c>
      <c r="C121">
        <v>64</v>
      </c>
      <c r="D121" s="1" t="s">
        <v>26</v>
      </c>
      <c r="E121" s="76">
        <v>35830868000446</v>
      </c>
      <c r="F121" s="1" t="s">
        <v>458</v>
      </c>
      <c r="G121" s="1" t="s">
        <v>459</v>
      </c>
      <c r="H121" s="1" t="s">
        <v>110</v>
      </c>
      <c r="I121" s="1" t="s">
        <v>91</v>
      </c>
      <c r="J121" s="1" t="s">
        <v>30</v>
      </c>
      <c r="K121" s="1" t="s">
        <v>234</v>
      </c>
      <c r="L121" s="1" t="s">
        <v>339</v>
      </c>
      <c r="M121" s="1" t="s">
        <v>227</v>
      </c>
      <c r="N121" s="28">
        <v>5</v>
      </c>
    </row>
    <row r="122" spans="1:14" hidden="1" x14ac:dyDescent="0.25">
      <c r="A122" s="29">
        <v>2021</v>
      </c>
      <c r="B122" s="29">
        <v>1</v>
      </c>
      <c r="C122">
        <v>64</v>
      </c>
      <c r="D122" s="1" t="s">
        <v>26</v>
      </c>
      <c r="E122" s="76">
        <v>35830868000446</v>
      </c>
      <c r="F122" s="1" t="s">
        <v>458</v>
      </c>
      <c r="G122" s="1" t="s">
        <v>459</v>
      </c>
      <c r="H122" s="1" t="s">
        <v>110</v>
      </c>
      <c r="I122" s="1" t="s">
        <v>91</v>
      </c>
      <c r="J122" s="1" t="s">
        <v>21</v>
      </c>
      <c r="K122" s="1" t="s">
        <v>245</v>
      </c>
      <c r="L122" s="1" t="s">
        <v>340</v>
      </c>
      <c r="M122" s="1" t="s">
        <v>222</v>
      </c>
      <c r="N122" s="28">
        <v>5</v>
      </c>
    </row>
    <row r="123" spans="1:14" hidden="1" x14ac:dyDescent="0.25">
      <c r="A123" s="29">
        <v>2021</v>
      </c>
      <c r="B123" s="29">
        <v>1</v>
      </c>
      <c r="C123">
        <v>64</v>
      </c>
      <c r="D123" s="1" t="s">
        <v>26</v>
      </c>
      <c r="E123" s="76">
        <v>35830868000446</v>
      </c>
      <c r="F123" s="1" t="s">
        <v>458</v>
      </c>
      <c r="G123" s="1" t="s">
        <v>459</v>
      </c>
      <c r="H123" s="1" t="s">
        <v>110</v>
      </c>
      <c r="I123" s="1" t="s">
        <v>91</v>
      </c>
      <c r="J123" s="1" t="s">
        <v>111</v>
      </c>
      <c r="K123" s="1" t="s">
        <v>273</v>
      </c>
      <c r="L123" s="1" t="s">
        <v>341</v>
      </c>
      <c r="M123" s="1" t="s">
        <v>229</v>
      </c>
      <c r="N123" s="28">
        <v>5</v>
      </c>
    </row>
    <row r="124" spans="1:14" hidden="1" x14ac:dyDescent="0.25">
      <c r="A124" s="29">
        <v>2021</v>
      </c>
      <c r="B124" s="29">
        <v>1</v>
      </c>
      <c r="C124">
        <v>64</v>
      </c>
      <c r="D124" s="1" t="s">
        <v>26</v>
      </c>
      <c r="E124" s="76">
        <v>30079461000162</v>
      </c>
      <c r="F124" s="1" t="s">
        <v>507</v>
      </c>
      <c r="G124" s="1" t="s">
        <v>148</v>
      </c>
      <c r="H124" s="1" t="s">
        <v>110</v>
      </c>
      <c r="I124" s="1" t="s">
        <v>91</v>
      </c>
      <c r="J124" s="1" t="s">
        <v>30</v>
      </c>
      <c r="K124" s="1" t="s">
        <v>234</v>
      </c>
      <c r="L124" s="1" t="s">
        <v>339</v>
      </c>
      <c r="M124" s="1" t="s">
        <v>227</v>
      </c>
      <c r="N124" s="28">
        <v>10</v>
      </c>
    </row>
    <row r="125" spans="1:14" hidden="1" x14ac:dyDescent="0.25">
      <c r="A125" s="29">
        <v>2021</v>
      </c>
      <c r="B125" s="29">
        <v>1</v>
      </c>
      <c r="C125">
        <v>64</v>
      </c>
      <c r="D125" s="1" t="s">
        <v>26</v>
      </c>
      <c r="E125" s="76">
        <v>30079461000162</v>
      </c>
      <c r="F125" s="1" t="s">
        <v>507</v>
      </c>
      <c r="G125" s="1" t="s">
        <v>148</v>
      </c>
      <c r="H125" s="1" t="s">
        <v>110</v>
      </c>
      <c r="I125" s="1" t="s">
        <v>91</v>
      </c>
      <c r="J125" s="1" t="s">
        <v>111</v>
      </c>
      <c r="K125" s="1" t="s">
        <v>273</v>
      </c>
      <c r="L125" s="1" t="s">
        <v>341</v>
      </c>
      <c r="M125" s="1" t="s">
        <v>229</v>
      </c>
      <c r="N125" s="28">
        <v>10</v>
      </c>
    </row>
    <row r="126" spans="1:14" hidden="1" x14ac:dyDescent="0.25">
      <c r="A126" s="29">
        <v>2021</v>
      </c>
      <c r="B126" s="29">
        <v>1</v>
      </c>
      <c r="C126">
        <v>64</v>
      </c>
      <c r="D126" s="1" t="s">
        <v>26</v>
      </c>
      <c r="E126" s="76">
        <v>30079461000162</v>
      </c>
      <c r="F126" s="1" t="s">
        <v>507</v>
      </c>
      <c r="G126" s="1" t="s">
        <v>148</v>
      </c>
      <c r="H126" s="1" t="s">
        <v>110</v>
      </c>
      <c r="I126" s="1" t="s">
        <v>91</v>
      </c>
      <c r="J126" s="1" t="s">
        <v>22</v>
      </c>
      <c r="K126" s="1" t="s">
        <v>281</v>
      </c>
      <c r="L126" s="1" t="s">
        <v>340</v>
      </c>
      <c r="M126" s="1" t="s">
        <v>222</v>
      </c>
      <c r="N126" s="28">
        <v>10</v>
      </c>
    </row>
    <row r="127" spans="1:14" hidden="1" x14ac:dyDescent="0.25">
      <c r="A127" s="29">
        <v>2021</v>
      </c>
      <c r="B127" s="29">
        <v>1</v>
      </c>
      <c r="C127">
        <v>64</v>
      </c>
      <c r="D127" s="1" t="s">
        <v>26</v>
      </c>
      <c r="E127" s="76">
        <v>60884855001207</v>
      </c>
      <c r="F127" s="1" t="s">
        <v>147</v>
      </c>
      <c r="G127" s="1" t="s">
        <v>148</v>
      </c>
      <c r="H127" s="1" t="s">
        <v>110</v>
      </c>
      <c r="I127" s="1" t="s">
        <v>91</v>
      </c>
      <c r="J127" s="1" t="s">
        <v>30</v>
      </c>
      <c r="K127" s="1" t="s">
        <v>234</v>
      </c>
      <c r="L127" s="1" t="s">
        <v>339</v>
      </c>
      <c r="M127" s="1" t="s">
        <v>227</v>
      </c>
      <c r="N127" s="28">
        <v>10</v>
      </c>
    </row>
    <row r="128" spans="1:14" hidden="1" x14ac:dyDescent="0.25">
      <c r="A128" s="29">
        <v>2021</v>
      </c>
      <c r="B128" s="29">
        <v>1</v>
      </c>
      <c r="C128">
        <v>64</v>
      </c>
      <c r="D128" s="1" t="s">
        <v>26</v>
      </c>
      <c r="E128" s="76">
        <v>60884855001207</v>
      </c>
      <c r="F128" s="1" t="s">
        <v>147</v>
      </c>
      <c r="G128" s="1" t="s">
        <v>148</v>
      </c>
      <c r="H128" s="1" t="s">
        <v>110</v>
      </c>
      <c r="I128" s="1" t="s">
        <v>91</v>
      </c>
      <c r="J128" s="1" t="s">
        <v>111</v>
      </c>
      <c r="K128" s="1" t="s">
        <v>273</v>
      </c>
      <c r="L128" s="1" t="s">
        <v>341</v>
      </c>
      <c r="M128" s="1" t="s">
        <v>229</v>
      </c>
      <c r="N128" s="28">
        <v>10</v>
      </c>
    </row>
    <row r="129" spans="1:14" hidden="1" x14ac:dyDescent="0.25">
      <c r="A129" s="29">
        <v>2021</v>
      </c>
      <c r="B129" s="29">
        <v>1</v>
      </c>
      <c r="C129">
        <v>64</v>
      </c>
      <c r="D129" s="1" t="s">
        <v>26</v>
      </c>
      <c r="E129" s="76">
        <v>60884855001207</v>
      </c>
      <c r="F129" s="1" t="s">
        <v>147</v>
      </c>
      <c r="G129" s="1" t="s">
        <v>148</v>
      </c>
      <c r="H129" s="1" t="s">
        <v>110</v>
      </c>
      <c r="I129" s="1" t="s">
        <v>91</v>
      </c>
      <c r="J129" s="1" t="s">
        <v>22</v>
      </c>
      <c r="K129" s="1" t="s">
        <v>281</v>
      </c>
      <c r="L129" s="1" t="s">
        <v>340</v>
      </c>
      <c r="M129" s="1" t="s">
        <v>222</v>
      </c>
      <c r="N129" s="28">
        <v>10</v>
      </c>
    </row>
    <row r="130" spans="1:14" hidden="1" x14ac:dyDescent="0.25">
      <c r="A130" s="29">
        <v>2021</v>
      </c>
      <c r="B130" s="29">
        <v>1</v>
      </c>
      <c r="C130">
        <v>64</v>
      </c>
      <c r="D130" s="1" t="s">
        <v>26</v>
      </c>
      <c r="E130" s="76">
        <v>31671480000308</v>
      </c>
      <c r="F130" s="1" t="s">
        <v>508</v>
      </c>
      <c r="G130" s="1" t="s">
        <v>148</v>
      </c>
      <c r="H130" s="1" t="s">
        <v>110</v>
      </c>
      <c r="I130" s="1" t="s">
        <v>91</v>
      </c>
      <c r="J130" s="1" t="s">
        <v>30</v>
      </c>
      <c r="K130" s="1" t="s">
        <v>234</v>
      </c>
      <c r="L130" s="1" t="s">
        <v>339</v>
      </c>
      <c r="M130" s="1" t="s">
        <v>227</v>
      </c>
      <c r="N130" s="28">
        <v>8</v>
      </c>
    </row>
    <row r="131" spans="1:14" hidden="1" x14ac:dyDescent="0.25">
      <c r="A131" s="29">
        <v>2021</v>
      </c>
      <c r="B131" s="29">
        <v>1</v>
      </c>
      <c r="C131">
        <v>64</v>
      </c>
      <c r="D131" s="1" t="s">
        <v>26</v>
      </c>
      <c r="E131" s="76">
        <v>31671480000308</v>
      </c>
      <c r="F131" s="1" t="s">
        <v>508</v>
      </c>
      <c r="G131" s="1" t="s">
        <v>148</v>
      </c>
      <c r="H131" s="1" t="s">
        <v>110</v>
      </c>
      <c r="I131" s="1" t="s">
        <v>91</v>
      </c>
      <c r="J131" s="1" t="s">
        <v>111</v>
      </c>
      <c r="K131" s="1" t="s">
        <v>273</v>
      </c>
      <c r="L131" s="1" t="s">
        <v>341</v>
      </c>
      <c r="M131" s="1" t="s">
        <v>229</v>
      </c>
      <c r="N131" s="28">
        <v>8</v>
      </c>
    </row>
    <row r="132" spans="1:14" hidden="1" x14ac:dyDescent="0.25">
      <c r="A132" s="29">
        <v>2021</v>
      </c>
      <c r="B132" s="29">
        <v>1</v>
      </c>
      <c r="C132">
        <v>64</v>
      </c>
      <c r="D132" s="1" t="s">
        <v>26</v>
      </c>
      <c r="E132" s="76">
        <v>31671480000308</v>
      </c>
      <c r="F132" s="1" t="s">
        <v>508</v>
      </c>
      <c r="G132" s="1" t="s">
        <v>148</v>
      </c>
      <c r="H132" s="1" t="s">
        <v>110</v>
      </c>
      <c r="I132" s="1" t="s">
        <v>91</v>
      </c>
      <c r="J132" s="1" t="s">
        <v>22</v>
      </c>
      <c r="K132" s="1" t="s">
        <v>281</v>
      </c>
      <c r="L132" s="1" t="s">
        <v>340</v>
      </c>
      <c r="M132" s="1" t="s">
        <v>222</v>
      </c>
      <c r="N132" s="28">
        <v>8</v>
      </c>
    </row>
    <row r="133" spans="1:14" hidden="1" x14ac:dyDescent="0.25">
      <c r="A133" s="29">
        <v>2021</v>
      </c>
      <c r="B133" s="29">
        <v>1</v>
      </c>
      <c r="C133">
        <v>64</v>
      </c>
      <c r="D133" s="1" t="s">
        <v>26</v>
      </c>
      <c r="E133" s="76">
        <v>31635857000101</v>
      </c>
      <c r="F133" s="1" t="s">
        <v>460</v>
      </c>
      <c r="G133" s="1" t="s">
        <v>109</v>
      </c>
      <c r="H133" s="1" t="s">
        <v>110</v>
      </c>
      <c r="I133" s="1" t="s">
        <v>91</v>
      </c>
      <c r="J133" s="1" t="s">
        <v>30</v>
      </c>
      <c r="K133" s="1" t="s">
        <v>234</v>
      </c>
      <c r="L133" s="1" t="s">
        <v>339</v>
      </c>
      <c r="M133" s="1" t="s">
        <v>227</v>
      </c>
      <c r="N133" s="28">
        <v>13</v>
      </c>
    </row>
    <row r="134" spans="1:14" hidden="1" x14ac:dyDescent="0.25">
      <c r="A134" s="29">
        <v>2021</v>
      </c>
      <c r="B134" s="29">
        <v>1</v>
      </c>
      <c r="C134">
        <v>64</v>
      </c>
      <c r="D134" s="1" t="s">
        <v>26</v>
      </c>
      <c r="E134" s="76">
        <v>31635857000101</v>
      </c>
      <c r="F134" s="1" t="s">
        <v>460</v>
      </c>
      <c r="G134" s="1" t="s">
        <v>109</v>
      </c>
      <c r="H134" s="1" t="s">
        <v>110</v>
      </c>
      <c r="I134" s="1" t="s">
        <v>91</v>
      </c>
      <c r="J134" s="1" t="s">
        <v>21</v>
      </c>
      <c r="K134" s="1" t="s">
        <v>245</v>
      </c>
      <c r="L134" s="1" t="s">
        <v>340</v>
      </c>
      <c r="M134" s="1" t="s">
        <v>222</v>
      </c>
      <c r="N134" s="28">
        <v>13</v>
      </c>
    </row>
    <row r="135" spans="1:14" hidden="1" x14ac:dyDescent="0.25">
      <c r="A135" s="29">
        <v>2021</v>
      </c>
      <c r="B135" s="29">
        <v>1</v>
      </c>
      <c r="C135">
        <v>64</v>
      </c>
      <c r="D135" s="1" t="s">
        <v>26</v>
      </c>
      <c r="E135" s="76">
        <v>31635857000101</v>
      </c>
      <c r="F135" s="1" t="s">
        <v>460</v>
      </c>
      <c r="G135" s="1" t="s">
        <v>109</v>
      </c>
      <c r="H135" s="1" t="s">
        <v>110</v>
      </c>
      <c r="I135" s="1" t="s">
        <v>91</v>
      </c>
      <c r="J135" s="1" t="s">
        <v>111</v>
      </c>
      <c r="K135" s="1" t="s">
        <v>273</v>
      </c>
      <c r="L135" s="1" t="s">
        <v>341</v>
      </c>
      <c r="M135" s="1" t="s">
        <v>229</v>
      </c>
      <c r="N135" s="28">
        <v>13</v>
      </c>
    </row>
    <row r="136" spans="1:14" hidden="1" x14ac:dyDescent="0.25">
      <c r="A136" s="29">
        <v>2021</v>
      </c>
      <c r="B136" s="29">
        <v>1</v>
      </c>
      <c r="C136">
        <v>64</v>
      </c>
      <c r="D136" s="1" t="s">
        <v>26</v>
      </c>
      <c r="E136" s="76">
        <v>29435005005279</v>
      </c>
      <c r="F136" s="1" t="s">
        <v>176</v>
      </c>
      <c r="G136" s="1" t="s">
        <v>109</v>
      </c>
      <c r="H136" s="1" t="s">
        <v>110</v>
      </c>
      <c r="I136" s="1" t="s">
        <v>91</v>
      </c>
      <c r="J136" s="1" t="s">
        <v>30</v>
      </c>
      <c r="K136" s="1" t="s">
        <v>234</v>
      </c>
      <c r="L136" s="1" t="s">
        <v>339</v>
      </c>
      <c r="M136" s="1" t="s">
        <v>227</v>
      </c>
      <c r="N136" s="28">
        <v>6</v>
      </c>
    </row>
    <row r="137" spans="1:14" hidden="1" x14ac:dyDescent="0.25">
      <c r="A137" s="29">
        <v>2021</v>
      </c>
      <c r="B137" s="29">
        <v>1</v>
      </c>
      <c r="C137">
        <v>64</v>
      </c>
      <c r="D137" s="1" t="s">
        <v>26</v>
      </c>
      <c r="E137" s="76">
        <v>29435005005279</v>
      </c>
      <c r="F137" s="1" t="s">
        <v>176</v>
      </c>
      <c r="G137" s="1" t="s">
        <v>109</v>
      </c>
      <c r="H137" s="1" t="s">
        <v>110</v>
      </c>
      <c r="I137" s="1" t="s">
        <v>91</v>
      </c>
      <c r="J137" s="1" t="s">
        <v>111</v>
      </c>
      <c r="K137" s="1" t="s">
        <v>273</v>
      </c>
      <c r="L137" s="1" t="s">
        <v>341</v>
      </c>
      <c r="M137" s="1" t="s">
        <v>229</v>
      </c>
      <c r="N137" s="28">
        <v>6</v>
      </c>
    </row>
    <row r="138" spans="1:14" hidden="1" x14ac:dyDescent="0.25">
      <c r="A138" s="29">
        <v>2021</v>
      </c>
      <c r="B138" s="29">
        <v>1</v>
      </c>
      <c r="C138">
        <v>64</v>
      </c>
      <c r="D138" s="1" t="s">
        <v>26</v>
      </c>
      <c r="E138" s="76">
        <v>29435005005279</v>
      </c>
      <c r="F138" s="1" t="s">
        <v>176</v>
      </c>
      <c r="G138" s="1" t="s">
        <v>109</v>
      </c>
      <c r="H138" s="1" t="s">
        <v>110</v>
      </c>
      <c r="I138" s="1" t="s">
        <v>91</v>
      </c>
      <c r="J138" s="1" t="s">
        <v>22</v>
      </c>
      <c r="K138" s="1" t="s">
        <v>281</v>
      </c>
      <c r="L138" s="1" t="s">
        <v>340</v>
      </c>
      <c r="M138" s="1" t="s">
        <v>222</v>
      </c>
      <c r="N138" s="28">
        <v>6</v>
      </c>
    </row>
    <row r="139" spans="1:14" hidden="1" x14ac:dyDescent="0.25">
      <c r="A139" s="29">
        <v>2021</v>
      </c>
      <c r="B139" s="29">
        <v>1</v>
      </c>
      <c r="C139">
        <v>64</v>
      </c>
      <c r="D139" s="1" t="s">
        <v>26</v>
      </c>
      <c r="E139" s="76">
        <v>29435005005198</v>
      </c>
      <c r="F139" s="1" t="s">
        <v>130</v>
      </c>
      <c r="G139" s="1" t="s">
        <v>109</v>
      </c>
      <c r="H139" s="1" t="s">
        <v>110</v>
      </c>
      <c r="I139" s="1" t="s">
        <v>91</v>
      </c>
      <c r="J139" s="1" t="s">
        <v>30</v>
      </c>
      <c r="K139" s="1" t="s">
        <v>234</v>
      </c>
      <c r="L139" s="1" t="s">
        <v>339</v>
      </c>
      <c r="M139" s="1" t="s">
        <v>227</v>
      </c>
      <c r="N139" s="28">
        <v>21</v>
      </c>
    </row>
    <row r="140" spans="1:14" hidden="1" x14ac:dyDescent="0.25">
      <c r="A140" s="29">
        <v>2021</v>
      </c>
      <c r="B140" s="29">
        <v>1</v>
      </c>
      <c r="C140">
        <v>64</v>
      </c>
      <c r="D140" s="1" t="s">
        <v>26</v>
      </c>
      <c r="E140" s="76">
        <v>29435005005198</v>
      </c>
      <c r="F140" s="1" t="s">
        <v>130</v>
      </c>
      <c r="G140" s="1" t="s">
        <v>109</v>
      </c>
      <c r="H140" s="1" t="s">
        <v>110</v>
      </c>
      <c r="I140" s="1" t="s">
        <v>91</v>
      </c>
      <c r="J140" s="1" t="s">
        <v>111</v>
      </c>
      <c r="K140" s="1" t="s">
        <v>273</v>
      </c>
      <c r="L140" s="1" t="s">
        <v>341</v>
      </c>
      <c r="M140" s="1" t="s">
        <v>229</v>
      </c>
      <c r="N140" s="28">
        <v>21</v>
      </c>
    </row>
    <row r="141" spans="1:14" hidden="1" x14ac:dyDescent="0.25">
      <c r="A141" s="29">
        <v>2021</v>
      </c>
      <c r="B141" s="29">
        <v>1</v>
      </c>
      <c r="C141">
        <v>64</v>
      </c>
      <c r="D141" s="1" t="s">
        <v>26</v>
      </c>
      <c r="E141" s="76">
        <v>29435005005198</v>
      </c>
      <c r="F141" s="1" t="s">
        <v>130</v>
      </c>
      <c r="G141" s="1" t="s">
        <v>109</v>
      </c>
      <c r="H141" s="1" t="s">
        <v>110</v>
      </c>
      <c r="I141" s="1" t="s">
        <v>91</v>
      </c>
      <c r="J141" s="1" t="s">
        <v>22</v>
      </c>
      <c r="K141" s="1" t="s">
        <v>281</v>
      </c>
      <c r="L141" s="1" t="s">
        <v>340</v>
      </c>
      <c r="M141" s="1" t="s">
        <v>222</v>
      </c>
      <c r="N141" s="28">
        <v>21</v>
      </c>
    </row>
    <row r="142" spans="1:14" hidden="1" x14ac:dyDescent="0.25">
      <c r="A142" s="29">
        <v>2021</v>
      </c>
      <c r="B142" s="29">
        <v>1</v>
      </c>
      <c r="C142">
        <v>64</v>
      </c>
      <c r="D142" s="1" t="s">
        <v>26</v>
      </c>
      <c r="E142" s="76">
        <v>29435005006160</v>
      </c>
      <c r="F142" s="1" t="s">
        <v>177</v>
      </c>
      <c r="G142" s="1" t="s">
        <v>109</v>
      </c>
      <c r="H142" s="1" t="s">
        <v>110</v>
      </c>
      <c r="I142" s="1" t="s">
        <v>91</v>
      </c>
      <c r="J142" s="1" t="s">
        <v>30</v>
      </c>
      <c r="K142" s="1" t="s">
        <v>234</v>
      </c>
      <c r="L142" s="1" t="s">
        <v>339</v>
      </c>
      <c r="M142" s="1" t="s">
        <v>227</v>
      </c>
      <c r="N142" s="28">
        <v>30</v>
      </c>
    </row>
    <row r="143" spans="1:14" hidden="1" x14ac:dyDescent="0.25">
      <c r="A143" s="29">
        <v>2021</v>
      </c>
      <c r="B143" s="29">
        <v>1</v>
      </c>
      <c r="C143">
        <v>64</v>
      </c>
      <c r="D143" s="1" t="s">
        <v>26</v>
      </c>
      <c r="E143" s="76">
        <v>29435005006160</v>
      </c>
      <c r="F143" s="1" t="s">
        <v>177</v>
      </c>
      <c r="G143" s="1" t="s">
        <v>109</v>
      </c>
      <c r="H143" s="1" t="s">
        <v>110</v>
      </c>
      <c r="I143" s="1" t="s">
        <v>91</v>
      </c>
      <c r="J143" s="1" t="s">
        <v>111</v>
      </c>
      <c r="K143" s="1" t="s">
        <v>273</v>
      </c>
      <c r="L143" s="1" t="s">
        <v>341</v>
      </c>
      <c r="M143" s="1" t="s">
        <v>229</v>
      </c>
      <c r="N143" s="28">
        <v>30</v>
      </c>
    </row>
    <row r="144" spans="1:14" hidden="1" x14ac:dyDescent="0.25">
      <c r="A144" s="29">
        <v>2021</v>
      </c>
      <c r="B144" s="29">
        <v>1</v>
      </c>
      <c r="C144">
        <v>64</v>
      </c>
      <c r="D144" s="1" t="s">
        <v>26</v>
      </c>
      <c r="E144" s="76">
        <v>29435005006160</v>
      </c>
      <c r="F144" s="1" t="s">
        <v>177</v>
      </c>
      <c r="G144" s="1" t="s">
        <v>109</v>
      </c>
      <c r="H144" s="1" t="s">
        <v>110</v>
      </c>
      <c r="I144" s="1" t="s">
        <v>91</v>
      </c>
      <c r="J144" s="1" t="s">
        <v>22</v>
      </c>
      <c r="K144" s="1" t="s">
        <v>281</v>
      </c>
      <c r="L144" s="1" t="s">
        <v>340</v>
      </c>
      <c r="M144" s="1" t="s">
        <v>222</v>
      </c>
      <c r="N144" s="28">
        <v>30</v>
      </c>
    </row>
    <row r="145" spans="1:14" hidden="1" x14ac:dyDescent="0.25">
      <c r="A145" s="29">
        <v>2021</v>
      </c>
      <c r="B145" s="29">
        <v>1</v>
      </c>
      <c r="C145">
        <v>64</v>
      </c>
      <c r="D145" s="1" t="s">
        <v>26</v>
      </c>
      <c r="E145" s="76">
        <v>2284062000521</v>
      </c>
      <c r="F145" s="1" t="s">
        <v>420</v>
      </c>
      <c r="G145" s="1" t="s">
        <v>109</v>
      </c>
      <c r="H145" s="1" t="s">
        <v>110</v>
      </c>
      <c r="I145" s="1" t="s">
        <v>91</v>
      </c>
      <c r="J145" s="1" t="s">
        <v>30</v>
      </c>
      <c r="K145" s="1" t="s">
        <v>234</v>
      </c>
      <c r="L145" s="1" t="s">
        <v>339</v>
      </c>
      <c r="M145" s="1" t="s">
        <v>227</v>
      </c>
      <c r="N145" s="28">
        <v>35</v>
      </c>
    </row>
    <row r="146" spans="1:14" hidden="1" x14ac:dyDescent="0.25">
      <c r="A146" s="29">
        <v>2021</v>
      </c>
      <c r="B146" s="29">
        <v>1</v>
      </c>
      <c r="C146">
        <v>64</v>
      </c>
      <c r="D146" s="1" t="s">
        <v>26</v>
      </c>
      <c r="E146" s="76">
        <v>2284062000521</v>
      </c>
      <c r="F146" s="1" t="s">
        <v>420</v>
      </c>
      <c r="G146" s="1" t="s">
        <v>109</v>
      </c>
      <c r="H146" s="1" t="s">
        <v>110</v>
      </c>
      <c r="I146" s="1" t="s">
        <v>91</v>
      </c>
      <c r="J146" s="1" t="s">
        <v>21</v>
      </c>
      <c r="K146" s="1" t="s">
        <v>245</v>
      </c>
      <c r="L146" s="1" t="s">
        <v>340</v>
      </c>
      <c r="M146" s="1" t="s">
        <v>222</v>
      </c>
      <c r="N146" s="28">
        <v>35</v>
      </c>
    </row>
    <row r="147" spans="1:14" hidden="1" x14ac:dyDescent="0.25">
      <c r="A147" s="29">
        <v>2021</v>
      </c>
      <c r="B147" s="29">
        <v>1</v>
      </c>
      <c r="C147">
        <v>64</v>
      </c>
      <c r="D147" s="1" t="s">
        <v>26</v>
      </c>
      <c r="E147" s="76">
        <v>2284062000521</v>
      </c>
      <c r="F147" s="1" t="s">
        <v>420</v>
      </c>
      <c r="G147" s="1" t="s">
        <v>109</v>
      </c>
      <c r="H147" s="1" t="s">
        <v>110</v>
      </c>
      <c r="I147" s="1" t="s">
        <v>91</v>
      </c>
      <c r="J147" s="1" t="s">
        <v>111</v>
      </c>
      <c r="K147" s="1" t="s">
        <v>273</v>
      </c>
      <c r="L147" s="1" t="s">
        <v>341</v>
      </c>
      <c r="M147" s="1" t="s">
        <v>229</v>
      </c>
      <c r="N147" s="28">
        <v>35</v>
      </c>
    </row>
    <row r="148" spans="1:14" hidden="1" x14ac:dyDescent="0.25">
      <c r="A148" s="29">
        <v>2021</v>
      </c>
      <c r="B148" s="29">
        <v>1</v>
      </c>
      <c r="C148">
        <v>64</v>
      </c>
      <c r="D148" s="1" t="s">
        <v>26</v>
      </c>
      <c r="E148" s="76">
        <v>9609235000230</v>
      </c>
      <c r="F148" s="1" t="s">
        <v>187</v>
      </c>
      <c r="G148" s="1" t="s">
        <v>109</v>
      </c>
      <c r="H148" s="1" t="s">
        <v>110</v>
      </c>
      <c r="I148" s="1" t="s">
        <v>182</v>
      </c>
      <c r="J148" s="1" t="s">
        <v>30</v>
      </c>
      <c r="K148" s="1" t="s">
        <v>234</v>
      </c>
      <c r="L148" s="1" t="s">
        <v>339</v>
      </c>
      <c r="M148" s="1" t="s">
        <v>227</v>
      </c>
      <c r="N148" s="28">
        <v>10</v>
      </c>
    </row>
    <row r="149" spans="1:14" hidden="1" x14ac:dyDescent="0.25">
      <c r="A149" s="29">
        <v>2021</v>
      </c>
      <c r="B149" s="29">
        <v>1</v>
      </c>
      <c r="C149">
        <v>64</v>
      </c>
      <c r="D149" s="1" t="s">
        <v>26</v>
      </c>
      <c r="E149" s="76">
        <v>9609235000230</v>
      </c>
      <c r="F149" s="1" t="s">
        <v>187</v>
      </c>
      <c r="G149" s="1" t="s">
        <v>109</v>
      </c>
      <c r="H149" s="1" t="s">
        <v>110</v>
      </c>
      <c r="I149" s="1" t="s">
        <v>182</v>
      </c>
      <c r="J149" s="1" t="s">
        <v>21</v>
      </c>
      <c r="K149" s="1" t="s">
        <v>245</v>
      </c>
      <c r="L149" s="1" t="s">
        <v>340</v>
      </c>
      <c r="M149" s="1" t="s">
        <v>222</v>
      </c>
      <c r="N149" s="28">
        <v>10</v>
      </c>
    </row>
    <row r="150" spans="1:14" hidden="1" x14ac:dyDescent="0.25">
      <c r="A150" s="29">
        <v>2021</v>
      </c>
      <c r="B150" s="29">
        <v>1</v>
      </c>
      <c r="C150">
        <v>64</v>
      </c>
      <c r="D150" s="1" t="s">
        <v>26</v>
      </c>
      <c r="E150" s="76">
        <v>9609235000230</v>
      </c>
      <c r="F150" s="1" t="s">
        <v>187</v>
      </c>
      <c r="G150" s="1" t="s">
        <v>109</v>
      </c>
      <c r="H150" s="1" t="s">
        <v>110</v>
      </c>
      <c r="I150" s="1" t="s">
        <v>182</v>
      </c>
      <c r="J150" s="1" t="s">
        <v>111</v>
      </c>
      <c r="K150" s="1" t="s">
        <v>273</v>
      </c>
      <c r="L150" s="1" t="s">
        <v>341</v>
      </c>
      <c r="M150" s="1" t="s">
        <v>229</v>
      </c>
      <c r="N150" s="28">
        <v>10</v>
      </c>
    </row>
    <row r="151" spans="1:14" hidden="1" x14ac:dyDescent="0.25">
      <c r="A151" s="29">
        <v>2021</v>
      </c>
      <c r="B151" s="29">
        <v>1</v>
      </c>
      <c r="C151">
        <v>64</v>
      </c>
      <c r="D151" s="1" t="s">
        <v>26</v>
      </c>
      <c r="E151" s="76">
        <v>6047087000996</v>
      </c>
      <c r="F151" s="1" t="s">
        <v>166</v>
      </c>
      <c r="G151" s="1" t="s">
        <v>109</v>
      </c>
      <c r="H151" s="1" t="s">
        <v>110</v>
      </c>
      <c r="I151" s="1" t="s">
        <v>91</v>
      </c>
      <c r="J151" s="1" t="s">
        <v>30</v>
      </c>
      <c r="K151" s="1" t="s">
        <v>234</v>
      </c>
      <c r="L151" s="1" t="s">
        <v>339</v>
      </c>
      <c r="M151" s="1" t="s">
        <v>227</v>
      </c>
      <c r="N151" s="28">
        <v>54</v>
      </c>
    </row>
    <row r="152" spans="1:14" hidden="1" x14ac:dyDescent="0.25">
      <c r="A152" s="29">
        <v>2021</v>
      </c>
      <c r="B152" s="29">
        <v>1</v>
      </c>
      <c r="C152">
        <v>64</v>
      </c>
      <c r="D152" s="1" t="s">
        <v>26</v>
      </c>
      <c r="E152" s="76">
        <v>6047087000996</v>
      </c>
      <c r="F152" s="1" t="s">
        <v>166</v>
      </c>
      <c r="G152" s="1" t="s">
        <v>109</v>
      </c>
      <c r="H152" s="1" t="s">
        <v>110</v>
      </c>
      <c r="I152" s="1" t="s">
        <v>91</v>
      </c>
      <c r="J152" s="1" t="s">
        <v>111</v>
      </c>
      <c r="K152" s="1" t="s">
        <v>273</v>
      </c>
      <c r="L152" s="1" t="s">
        <v>341</v>
      </c>
      <c r="M152" s="1" t="s">
        <v>229</v>
      </c>
      <c r="N152" s="28">
        <v>54</v>
      </c>
    </row>
    <row r="153" spans="1:14" hidden="1" x14ac:dyDescent="0.25">
      <c r="A153" s="29">
        <v>2021</v>
      </c>
      <c r="B153" s="29">
        <v>1</v>
      </c>
      <c r="C153">
        <v>64</v>
      </c>
      <c r="D153" s="1" t="s">
        <v>26</v>
      </c>
      <c r="E153" s="76">
        <v>6047087000996</v>
      </c>
      <c r="F153" s="1" t="s">
        <v>166</v>
      </c>
      <c r="G153" s="1" t="s">
        <v>109</v>
      </c>
      <c r="H153" s="1" t="s">
        <v>110</v>
      </c>
      <c r="I153" s="1" t="s">
        <v>91</v>
      </c>
      <c r="J153" s="1" t="s">
        <v>22</v>
      </c>
      <c r="K153" s="1" t="s">
        <v>281</v>
      </c>
      <c r="L153" s="1" t="s">
        <v>340</v>
      </c>
      <c r="M153" s="1" t="s">
        <v>222</v>
      </c>
      <c r="N153" s="28">
        <v>54</v>
      </c>
    </row>
    <row r="154" spans="1:14" hidden="1" x14ac:dyDescent="0.25">
      <c r="A154" s="29">
        <v>2021</v>
      </c>
      <c r="B154" s="29">
        <v>1</v>
      </c>
      <c r="C154">
        <v>64</v>
      </c>
      <c r="D154" s="1" t="s">
        <v>26</v>
      </c>
      <c r="E154" s="76">
        <v>6047087002697</v>
      </c>
      <c r="F154" s="1" t="s">
        <v>112</v>
      </c>
      <c r="G154" s="1" t="s">
        <v>109</v>
      </c>
      <c r="H154" s="1" t="s">
        <v>110</v>
      </c>
      <c r="I154" s="1" t="s">
        <v>91</v>
      </c>
      <c r="J154" s="1" t="s">
        <v>30</v>
      </c>
      <c r="K154" s="1" t="s">
        <v>234</v>
      </c>
      <c r="L154" s="1" t="s">
        <v>339</v>
      </c>
      <c r="M154" s="1" t="s">
        <v>227</v>
      </c>
      <c r="N154" s="28">
        <v>35</v>
      </c>
    </row>
    <row r="155" spans="1:14" hidden="1" x14ac:dyDescent="0.25">
      <c r="A155" s="29">
        <v>2021</v>
      </c>
      <c r="B155" s="29">
        <v>1</v>
      </c>
      <c r="C155">
        <v>64</v>
      </c>
      <c r="D155" s="1" t="s">
        <v>26</v>
      </c>
      <c r="E155" s="76">
        <v>6047087002697</v>
      </c>
      <c r="F155" s="1" t="s">
        <v>112</v>
      </c>
      <c r="G155" s="1" t="s">
        <v>109</v>
      </c>
      <c r="H155" s="1" t="s">
        <v>110</v>
      </c>
      <c r="I155" s="1" t="s">
        <v>91</v>
      </c>
      <c r="J155" s="1" t="s">
        <v>111</v>
      </c>
      <c r="K155" s="1" t="s">
        <v>273</v>
      </c>
      <c r="L155" s="1" t="s">
        <v>341</v>
      </c>
      <c r="M155" s="1" t="s">
        <v>229</v>
      </c>
      <c r="N155" s="28">
        <v>35</v>
      </c>
    </row>
    <row r="156" spans="1:14" hidden="1" x14ac:dyDescent="0.25">
      <c r="A156" s="29">
        <v>2021</v>
      </c>
      <c r="B156" s="29">
        <v>1</v>
      </c>
      <c r="C156">
        <v>64</v>
      </c>
      <c r="D156" s="1" t="s">
        <v>26</v>
      </c>
      <c r="E156" s="76">
        <v>6047087002697</v>
      </c>
      <c r="F156" s="1" t="s">
        <v>112</v>
      </c>
      <c r="G156" s="1" t="s">
        <v>109</v>
      </c>
      <c r="H156" s="1" t="s">
        <v>110</v>
      </c>
      <c r="I156" s="1" t="s">
        <v>91</v>
      </c>
      <c r="J156" s="1" t="s">
        <v>22</v>
      </c>
      <c r="K156" s="1" t="s">
        <v>281</v>
      </c>
      <c r="L156" s="1" t="s">
        <v>340</v>
      </c>
      <c r="M156" s="1" t="s">
        <v>222</v>
      </c>
      <c r="N156" s="28">
        <v>35</v>
      </c>
    </row>
    <row r="157" spans="1:14" hidden="1" x14ac:dyDescent="0.25">
      <c r="A157" s="29">
        <v>2021</v>
      </c>
      <c r="B157" s="29">
        <v>1</v>
      </c>
      <c r="C157">
        <v>64</v>
      </c>
      <c r="D157" s="1" t="s">
        <v>26</v>
      </c>
      <c r="E157" s="76">
        <v>22233557000105</v>
      </c>
      <c r="F157" s="1" t="s">
        <v>461</v>
      </c>
      <c r="G157" s="1" t="s">
        <v>109</v>
      </c>
      <c r="H157" s="1" t="s">
        <v>110</v>
      </c>
      <c r="I157" s="1" t="s">
        <v>91</v>
      </c>
      <c r="J157" s="1" t="s">
        <v>30</v>
      </c>
      <c r="K157" s="1" t="s">
        <v>234</v>
      </c>
      <c r="L157" s="1" t="s">
        <v>339</v>
      </c>
      <c r="M157" s="1" t="s">
        <v>227</v>
      </c>
      <c r="N157" s="28">
        <v>2</v>
      </c>
    </row>
    <row r="158" spans="1:14" hidden="1" x14ac:dyDescent="0.25">
      <c r="A158" s="29">
        <v>2021</v>
      </c>
      <c r="B158" s="29">
        <v>1</v>
      </c>
      <c r="C158">
        <v>64</v>
      </c>
      <c r="D158" s="1" t="s">
        <v>26</v>
      </c>
      <c r="E158" s="76">
        <v>22233557000105</v>
      </c>
      <c r="F158" s="1" t="s">
        <v>461</v>
      </c>
      <c r="G158" s="1" t="s">
        <v>109</v>
      </c>
      <c r="H158" s="1" t="s">
        <v>110</v>
      </c>
      <c r="I158" s="1" t="s">
        <v>91</v>
      </c>
      <c r="J158" s="1" t="s">
        <v>21</v>
      </c>
      <c r="K158" s="1" t="s">
        <v>245</v>
      </c>
      <c r="L158" s="1" t="s">
        <v>340</v>
      </c>
      <c r="M158" s="1" t="s">
        <v>222</v>
      </c>
      <c r="N158" s="28">
        <v>2</v>
      </c>
    </row>
    <row r="159" spans="1:14" hidden="1" x14ac:dyDescent="0.25">
      <c r="A159" s="29">
        <v>2021</v>
      </c>
      <c r="B159" s="29">
        <v>1</v>
      </c>
      <c r="C159">
        <v>64</v>
      </c>
      <c r="D159" s="1" t="s">
        <v>26</v>
      </c>
      <c r="E159" s="76">
        <v>22233557000105</v>
      </c>
      <c r="F159" s="1" t="s">
        <v>461</v>
      </c>
      <c r="G159" s="1" t="s">
        <v>109</v>
      </c>
      <c r="H159" s="1" t="s">
        <v>110</v>
      </c>
      <c r="I159" s="1" t="s">
        <v>91</v>
      </c>
      <c r="J159" s="1" t="s">
        <v>111</v>
      </c>
      <c r="K159" s="1" t="s">
        <v>273</v>
      </c>
      <c r="L159" s="1" t="s">
        <v>341</v>
      </c>
      <c r="M159" s="1" t="s">
        <v>229</v>
      </c>
      <c r="N159" s="28">
        <v>2</v>
      </c>
    </row>
    <row r="160" spans="1:14" hidden="1" x14ac:dyDescent="0.25">
      <c r="A160" s="29">
        <v>2021</v>
      </c>
      <c r="B160" s="29">
        <v>1</v>
      </c>
      <c r="C160">
        <v>64</v>
      </c>
      <c r="D160" s="1" t="s">
        <v>26</v>
      </c>
      <c r="E160" s="76">
        <v>6047087001020</v>
      </c>
      <c r="F160" s="1" t="s">
        <v>108</v>
      </c>
      <c r="G160" s="1" t="s">
        <v>109</v>
      </c>
      <c r="H160" s="1" t="s">
        <v>110</v>
      </c>
      <c r="I160" s="1" t="s">
        <v>91</v>
      </c>
      <c r="J160" s="1" t="s">
        <v>30</v>
      </c>
      <c r="K160" s="1" t="s">
        <v>234</v>
      </c>
      <c r="L160" s="1" t="s">
        <v>339</v>
      </c>
      <c r="M160" s="1" t="s">
        <v>227</v>
      </c>
      <c r="N160" s="28">
        <v>44</v>
      </c>
    </row>
    <row r="161" spans="1:14" hidden="1" x14ac:dyDescent="0.25">
      <c r="A161" s="29">
        <v>2021</v>
      </c>
      <c r="B161" s="29">
        <v>1</v>
      </c>
      <c r="C161">
        <v>64</v>
      </c>
      <c r="D161" s="1" t="s">
        <v>26</v>
      </c>
      <c r="E161" s="76">
        <v>6047087001020</v>
      </c>
      <c r="F161" s="1" t="s">
        <v>108</v>
      </c>
      <c r="G161" s="1" t="s">
        <v>109</v>
      </c>
      <c r="H161" s="1" t="s">
        <v>110</v>
      </c>
      <c r="I161" s="1" t="s">
        <v>91</v>
      </c>
      <c r="J161" s="1" t="s">
        <v>111</v>
      </c>
      <c r="K161" s="1" t="s">
        <v>273</v>
      </c>
      <c r="L161" s="1" t="s">
        <v>341</v>
      </c>
      <c r="M161" s="1" t="s">
        <v>229</v>
      </c>
      <c r="N161" s="28">
        <v>44</v>
      </c>
    </row>
    <row r="162" spans="1:14" hidden="1" x14ac:dyDescent="0.25">
      <c r="A162" s="29">
        <v>2021</v>
      </c>
      <c r="B162" s="29">
        <v>1</v>
      </c>
      <c r="C162">
        <v>64</v>
      </c>
      <c r="D162" s="1" t="s">
        <v>26</v>
      </c>
      <c r="E162" s="76">
        <v>6047087001020</v>
      </c>
      <c r="F162" s="1" t="s">
        <v>108</v>
      </c>
      <c r="G162" s="1" t="s">
        <v>109</v>
      </c>
      <c r="H162" s="1" t="s">
        <v>110</v>
      </c>
      <c r="I162" s="1" t="s">
        <v>91</v>
      </c>
      <c r="J162" s="1" t="s">
        <v>22</v>
      </c>
      <c r="K162" s="1" t="s">
        <v>281</v>
      </c>
      <c r="L162" s="1" t="s">
        <v>340</v>
      </c>
      <c r="M162" s="1" t="s">
        <v>222</v>
      </c>
      <c r="N162" s="28">
        <v>44</v>
      </c>
    </row>
    <row r="163" spans="1:14" hidden="1" x14ac:dyDescent="0.25">
      <c r="A163" s="29">
        <v>2021</v>
      </c>
      <c r="B163" s="29">
        <v>1</v>
      </c>
      <c r="C163">
        <v>64</v>
      </c>
      <c r="D163" s="1" t="s">
        <v>26</v>
      </c>
      <c r="E163" s="76">
        <v>8100676002102</v>
      </c>
      <c r="F163" s="1" t="s">
        <v>114</v>
      </c>
      <c r="G163" s="1" t="s">
        <v>109</v>
      </c>
      <c r="H163" s="1" t="s">
        <v>110</v>
      </c>
      <c r="I163" s="1" t="s">
        <v>91</v>
      </c>
      <c r="J163" s="1" t="s">
        <v>30</v>
      </c>
      <c r="K163" s="1" t="s">
        <v>234</v>
      </c>
      <c r="L163" s="1" t="s">
        <v>339</v>
      </c>
      <c r="M163" s="1" t="s">
        <v>227</v>
      </c>
      <c r="N163" s="28">
        <v>5</v>
      </c>
    </row>
    <row r="164" spans="1:14" hidden="1" x14ac:dyDescent="0.25">
      <c r="A164" s="29">
        <v>2021</v>
      </c>
      <c r="B164" s="29">
        <v>1</v>
      </c>
      <c r="C164">
        <v>64</v>
      </c>
      <c r="D164" s="1" t="s">
        <v>26</v>
      </c>
      <c r="E164" s="76">
        <v>8100676002102</v>
      </c>
      <c r="F164" s="1" t="s">
        <v>114</v>
      </c>
      <c r="G164" s="1" t="s">
        <v>109</v>
      </c>
      <c r="H164" s="1" t="s">
        <v>110</v>
      </c>
      <c r="I164" s="1" t="s">
        <v>91</v>
      </c>
      <c r="J164" s="1" t="s">
        <v>111</v>
      </c>
      <c r="K164" s="1" t="s">
        <v>273</v>
      </c>
      <c r="L164" s="1" t="s">
        <v>341</v>
      </c>
      <c r="M164" s="1" t="s">
        <v>229</v>
      </c>
      <c r="N164" s="28">
        <v>5</v>
      </c>
    </row>
    <row r="165" spans="1:14" hidden="1" x14ac:dyDescent="0.25">
      <c r="A165" s="29">
        <v>2021</v>
      </c>
      <c r="B165" s="29">
        <v>1</v>
      </c>
      <c r="C165">
        <v>64</v>
      </c>
      <c r="D165" s="1" t="s">
        <v>26</v>
      </c>
      <c r="E165" s="76">
        <v>8100676002102</v>
      </c>
      <c r="F165" s="1" t="s">
        <v>114</v>
      </c>
      <c r="G165" s="1" t="s">
        <v>109</v>
      </c>
      <c r="H165" s="1" t="s">
        <v>110</v>
      </c>
      <c r="I165" s="1" t="s">
        <v>91</v>
      </c>
      <c r="J165" s="1" t="s">
        <v>22</v>
      </c>
      <c r="K165" s="1" t="s">
        <v>281</v>
      </c>
      <c r="L165" s="1" t="s">
        <v>340</v>
      </c>
      <c r="M165" s="1" t="s">
        <v>222</v>
      </c>
      <c r="N165" s="28">
        <v>5</v>
      </c>
    </row>
    <row r="166" spans="1:14" hidden="1" x14ac:dyDescent="0.25">
      <c r="A166" s="29">
        <v>2021</v>
      </c>
      <c r="B166" s="29">
        <v>1</v>
      </c>
      <c r="C166">
        <v>64</v>
      </c>
      <c r="D166" s="1" t="s">
        <v>26</v>
      </c>
      <c r="E166" s="76">
        <v>60884855001630</v>
      </c>
      <c r="F166" s="1" t="s">
        <v>149</v>
      </c>
      <c r="G166" s="1" t="s">
        <v>109</v>
      </c>
      <c r="H166" s="1" t="s">
        <v>110</v>
      </c>
      <c r="I166" s="1" t="s">
        <v>91</v>
      </c>
      <c r="J166" s="1" t="s">
        <v>30</v>
      </c>
      <c r="K166" s="1" t="s">
        <v>234</v>
      </c>
      <c r="L166" s="1" t="s">
        <v>339</v>
      </c>
      <c r="M166" s="1" t="s">
        <v>227</v>
      </c>
      <c r="N166" s="28">
        <v>5</v>
      </c>
    </row>
    <row r="167" spans="1:14" hidden="1" x14ac:dyDescent="0.25">
      <c r="A167" s="29">
        <v>2021</v>
      </c>
      <c r="B167" s="29">
        <v>1</v>
      </c>
      <c r="C167">
        <v>64</v>
      </c>
      <c r="D167" s="1" t="s">
        <v>26</v>
      </c>
      <c r="E167" s="76">
        <v>60884855001630</v>
      </c>
      <c r="F167" s="1" t="s">
        <v>149</v>
      </c>
      <c r="G167" s="1" t="s">
        <v>109</v>
      </c>
      <c r="H167" s="1" t="s">
        <v>110</v>
      </c>
      <c r="I167" s="1" t="s">
        <v>91</v>
      </c>
      <c r="J167" s="1" t="s">
        <v>21</v>
      </c>
      <c r="K167" s="1" t="s">
        <v>245</v>
      </c>
      <c r="L167" s="1" t="s">
        <v>340</v>
      </c>
      <c r="M167" s="1" t="s">
        <v>222</v>
      </c>
      <c r="N167" s="28">
        <v>5</v>
      </c>
    </row>
    <row r="168" spans="1:14" hidden="1" x14ac:dyDescent="0.25">
      <c r="A168" s="29">
        <v>2021</v>
      </c>
      <c r="B168" s="29">
        <v>1</v>
      </c>
      <c r="C168">
        <v>64</v>
      </c>
      <c r="D168" s="1" t="s">
        <v>26</v>
      </c>
      <c r="E168" s="76">
        <v>60884855001630</v>
      </c>
      <c r="F168" s="1" t="s">
        <v>149</v>
      </c>
      <c r="G168" s="1" t="s">
        <v>109</v>
      </c>
      <c r="H168" s="1" t="s">
        <v>110</v>
      </c>
      <c r="I168" s="1" t="s">
        <v>91</v>
      </c>
      <c r="J168" s="1" t="s">
        <v>111</v>
      </c>
      <c r="K168" s="1" t="s">
        <v>273</v>
      </c>
      <c r="L168" s="1" t="s">
        <v>341</v>
      </c>
      <c r="M168" s="1" t="s">
        <v>229</v>
      </c>
      <c r="N168" s="28">
        <v>5</v>
      </c>
    </row>
    <row r="169" spans="1:14" hidden="1" x14ac:dyDescent="0.25">
      <c r="A169" s="29">
        <v>2021</v>
      </c>
      <c r="B169" s="29">
        <v>1</v>
      </c>
      <c r="C169">
        <v>64</v>
      </c>
      <c r="D169" s="1" t="s">
        <v>26</v>
      </c>
      <c r="E169" s="76">
        <v>18010750000100</v>
      </c>
      <c r="F169" s="1" t="s">
        <v>462</v>
      </c>
      <c r="G169" s="1" t="s">
        <v>109</v>
      </c>
      <c r="H169" s="1" t="s">
        <v>110</v>
      </c>
      <c r="I169" s="1" t="s">
        <v>91</v>
      </c>
      <c r="J169" s="1" t="s">
        <v>30</v>
      </c>
      <c r="K169" s="1" t="s">
        <v>234</v>
      </c>
      <c r="L169" s="1" t="s">
        <v>339</v>
      </c>
      <c r="M169" s="1" t="s">
        <v>227</v>
      </c>
      <c r="N169" s="28">
        <v>4</v>
      </c>
    </row>
    <row r="170" spans="1:14" hidden="1" x14ac:dyDescent="0.25">
      <c r="A170" s="29">
        <v>2021</v>
      </c>
      <c r="B170" s="29">
        <v>1</v>
      </c>
      <c r="C170">
        <v>64</v>
      </c>
      <c r="D170" s="1" t="s">
        <v>26</v>
      </c>
      <c r="E170" s="76">
        <v>18010750000100</v>
      </c>
      <c r="F170" s="1" t="s">
        <v>462</v>
      </c>
      <c r="G170" s="1" t="s">
        <v>109</v>
      </c>
      <c r="H170" s="1" t="s">
        <v>110</v>
      </c>
      <c r="I170" s="1" t="s">
        <v>91</v>
      </c>
      <c r="J170" s="1" t="s">
        <v>21</v>
      </c>
      <c r="K170" s="1" t="s">
        <v>245</v>
      </c>
      <c r="L170" s="1" t="s">
        <v>340</v>
      </c>
      <c r="M170" s="1" t="s">
        <v>222</v>
      </c>
      <c r="N170" s="28">
        <v>4</v>
      </c>
    </row>
    <row r="171" spans="1:14" hidden="1" x14ac:dyDescent="0.25">
      <c r="A171" s="29">
        <v>2021</v>
      </c>
      <c r="B171" s="29">
        <v>1</v>
      </c>
      <c r="C171">
        <v>64</v>
      </c>
      <c r="D171" s="1" t="s">
        <v>26</v>
      </c>
      <c r="E171" s="76">
        <v>18010750000100</v>
      </c>
      <c r="F171" s="1" t="s">
        <v>462</v>
      </c>
      <c r="G171" s="1" t="s">
        <v>109</v>
      </c>
      <c r="H171" s="1" t="s">
        <v>110</v>
      </c>
      <c r="I171" s="1" t="s">
        <v>91</v>
      </c>
      <c r="J171" s="1" t="s">
        <v>111</v>
      </c>
      <c r="K171" s="1" t="s">
        <v>273</v>
      </c>
      <c r="L171" s="1" t="s">
        <v>341</v>
      </c>
      <c r="M171" s="1" t="s">
        <v>229</v>
      </c>
      <c r="N171" s="28">
        <v>4</v>
      </c>
    </row>
    <row r="172" spans="1:14" hidden="1" x14ac:dyDescent="0.25">
      <c r="A172" s="29">
        <v>2021</v>
      </c>
      <c r="B172" s="29">
        <v>1</v>
      </c>
      <c r="C172">
        <v>64</v>
      </c>
      <c r="D172" s="1" t="s">
        <v>26</v>
      </c>
      <c r="E172" s="76">
        <v>394544021182</v>
      </c>
      <c r="F172" s="1" t="s">
        <v>426</v>
      </c>
      <c r="G172" s="1" t="s">
        <v>109</v>
      </c>
      <c r="H172" s="1" t="s">
        <v>110</v>
      </c>
      <c r="I172" s="1" t="s">
        <v>182</v>
      </c>
      <c r="J172" s="1" t="s">
        <v>30</v>
      </c>
      <c r="K172" s="1" t="s">
        <v>234</v>
      </c>
      <c r="L172" s="1" t="s">
        <v>339</v>
      </c>
      <c r="M172" s="1" t="s">
        <v>227</v>
      </c>
      <c r="N172" s="28">
        <v>35</v>
      </c>
    </row>
    <row r="173" spans="1:14" hidden="1" x14ac:dyDescent="0.25">
      <c r="A173" s="29">
        <v>2021</v>
      </c>
      <c r="B173" s="29">
        <v>1</v>
      </c>
      <c r="C173">
        <v>64</v>
      </c>
      <c r="D173" s="1" t="s">
        <v>26</v>
      </c>
      <c r="E173" s="76">
        <v>394544021182</v>
      </c>
      <c r="F173" s="1" t="s">
        <v>426</v>
      </c>
      <c r="G173" s="1" t="s">
        <v>109</v>
      </c>
      <c r="H173" s="1" t="s">
        <v>110</v>
      </c>
      <c r="I173" s="1" t="s">
        <v>182</v>
      </c>
      <c r="J173" s="1" t="s">
        <v>111</v>
      </c>
      <c r="K173" s="1" t="s">
        <v>273</v>
      </c>
      <c r="L173" s="1" t="s">
        <v>341</v>
      </c>
      <c r="M173" s="1" t="s">
        <v>229</v>
      </c>
      <c r="N173" s="28">
        <v>35</v>
      </c>
    </row>
    <row r="174" spans="1:14" hidden="1" x14ac:dyDescent="0.25">
      <c r="A174" s="29">
        <v>2021</v>
      </c>
      <c r="B174" s="29">
        <v>1</v>
      </c>
      <c r="C174">
        <v>64</v>
      </c>
      <c r="D174" s="1" t="s">
        <v>26</v>
      </c>
      <c r="E174" s="76">
        <v>394544021182</v>
      </c>
      <c r="F174" s="1" t="s">
        <v>426</v>
      </c>
      <c r="G174" s="1" t="s">
        <v>109</v>
      </c>
      <c r="H174" s="1" t="s">
        <v>110</v>
      </c>
      <c r="I174" s="1" t="s">
        <v>182</v>
      </c>
      <c r="J174" s="1" t="s">
        <v>22</v>
      </c>
      <c r="K174" s="1" t="s">
        <v>281</v>
      </c>
      <c r="L174" s="1" t="s">
        <v>340</v>
      </c>
      <c r="M174" s="1" t="s">
        <v>222</v>
      </c>
      <c r="N174" s="28">
        <v>35</v>
      </c>
    </row>
    <row r="175" spans="1:14" hidden="1" x14ac:dyDescent="0.25">
      <c r="A175" s="29">
        <v>2021</v>
      </c>
      <c r="B175" s="29">
        <v>1</v>
      </c>
      <c r="C175">
        <v>64</v>
      </c>
      <c r="D175" s="1" t="s">
        <v>26</v>
      </c>
      <c r="E175" s="76">
        <v>8850962000222</v>
      </c>
      <c r="F175" s="1" t="s">
        <v>421</v>
      </c>
      <c r="G175" s="1" t="s">
        <v>109</v>
      </c>
      <c r="H175" s="1" t="s">
        <v>110</v>
      </c>
      <c r="I175" s="1" t="s">
        <v>91</v>
      </c>
      <c r="J175" s="1" t="s">
        <v>30</v>
      </c>
      <c r="K175" s="1" t="s">
        <v>234</v>
      </c>
      <c r="L175" s="1" t="s">
        <v>339</v>
      </c>
      <c r="M175" s="1" t="s">
        <v>227</v>
      </c>
      <c r="N175" s="28">
        <v>28</v>
      </c>
    </row>
    <row r="176" spans="1:14" hidden="1" x14ac:dyDescent="0.25">
      <c r="A176" s="29">
        <v>2021</v>
      </c>
      <c r="B176" s="29">
        <v>1</v>
      </c>
      <c r="C176">
        <v>64</v>
      </c>
      <c r="D176" s="1" t="s">
        <v>26</v>
      </c>
      <c r="E176" s="76">
        <v>8850962000222</v>
      </c>
      <c r="F176" s="1" t="s">
        <v>421</v>
      </c>
      <c r="G176" s="1" t="s">
        <v>109</v>
      </c>
      <c r="H176" s="1" t="s">
        <v>110</v>
      </c>
      <c r="I176" s="1" t="s">
        <v>91</v>
      </c>
      <c r="J176" s="1" t="s">
        <v>111</v>
      </c>
      <c r="K176" s="1" t="s">
        <v>273</v>
      </c>
      <c r="L176" s="1" t="s">
        <v>341</v>
      </c>
      <c r="M176" s="1" t="s">
        <v>229</v>
      </c>
      <c r="N176" s="28">
        <v>28</v>
      </c>
    </row>
    <row r="177" spans="1:14" hidden="1" x14ac:dyDescent="0.25">
      <c r="A177" s="29">
        <v>2021</v>
      </c>
      <c r="B177" s="29">
        <v>1</v>
      </c>
      <c r="C177">
        <v>64</v>
      </c>
      <c r="D177" s="1" t="s">
        <v>26</v>
      </c>
      <c r="E177" s="76">
        <v>8850962000222</v>
      </c>
      <c r="F177" s="1" t="s">
        <v>421</v>
      </c>
      <c r="G177" s="1" t="s">
        <v>109</v>
      </c>
      <c r="H177" s="1" t="s">
        <v>110</v>
      </c>
      <c r="I177" s="1" t="s">
        <v>91</v>
      </c>
      <c r="J177" s="1" t="s">
        <v>22</v>
      </c>
      <c r="K177" s="1" t="s">
        <v>281</v>
      </c>
      <c r="L177" s="1" t="s">
        <v>340</v>
      </c>
      <c r="M177" s="1" t="s">
        <v>222</v>
      </c>
      <c r="N177" s="28">
        <v>28</v>
      </c>
    </row>
    <row r="178" spans="1:14" hidden="1" x14ac:dyDescent="0.25">
      <c r="A178" s="29">
        <v>2021</v>
      </c>
      <c r="B178" s="29">
        <v>1</v>
      </c>
      <c r="C178">
        <v>64</v>
      </c>
      <c r="D178" s="1" t="s">
        <v>26</v>
      </c>
      <c r="E178" s="76">
        <v>394544017150</v>
      </c>
      <c r="F178" s="1" t="s">
        <v>186</v>
      </c>
      <c r="G178" s="1" t="s">
        <v>109</v>
      </c>
      <c r="H178" s="1" t="s">
        <v>110</v>
      </c>
      <c r="I178" s="1" t="s">
        <v>182</v>
      </c>
      <c r="J178" s="1" t="s">
        <v>30</v>
      </c>
      <c r="K178" s="1" t="s">
        <v>234</v>
      </c>
      <c r="L178" s="1" t="s">
        <v>339</v>
      </c>
      <c r="M178" s="1" t="s">
        <v>227</v>
      </c>
      <c r="N178" s="28">
        <v>25</v>
      </c>
    </row>
    <row r="179" spans="1:14" hidden="1" x14ac:dyDescent="0.25">
      <c r="A179" s="29">
        <v>2021</v>
      </c>
      <c r="B179" s="29">
        <v>1</v>
      </c>
      <c r="C179">
        <v>64</v>
      </c>
      <c r="D179" s="1" t="s">
        <v>26</v>
      </c>
      <c r="E179" s="76">
        <v>394544017150</v>
      </c>
      <c r="F179" s="1" t="s">
        <v>186</v>
      </c>
      <c r="G179" s="1" t="s">
        <v>109</v>
      </c>
      <c r="H179" s="1" t="s">
        <v>110</v>
      </c>
      <c r="I179" s="1" t="s">
        <v>182</v>
      </c>
      <c r="J179" s="1" t="s">
        <v>21</v>
      </c>
      <c r="K179" s="1" t="s">
        <v>245</v>
      </c>
      <c r="L179" s="1" t="s">
        <v>340</v>
      </c>
      <c r="M179" s="1" t="s">
        <v>222</v>
      </c>
      <c r="N179" s="28">
        <v>25</v>
      </c>
    </row>
    <row r="180" spans="1:14" hidden="1" x14ac:dyDescent="0.25">
      <c r="A180" s="29">
        <v>2021</v>
      </c>
      <c r="B180" s="29">
        <v>1</v>
      </c>
      <c r="C180">
        <v>64</v>
      </c>
      <c r="D180" s="1" t="s">
        <v>26</v>
      </c>
      <c r="E180" s="76">
        <v>394544017150</v>
      </c>
      <c r="F180" s="1" t="s">
        <v>186</v>
      </c>
      <c r="G180" s="1" t="s">
        <v>109</v>
      </c>
      <c r="H180" s="1" t="s">
        <v>110</v>
      </c>
      <c r="I180" s="1" t="s">
        <v>182</v>
      </c>
      <c r="J180" s="1" t="s">
        <v>111</v>
      </c>
      <c r="K180" s="1" t="s">
        <v>273</v>
      </c>
      <c r="L180" s="1" t="s">
        <v>341</v>
      </c>
      <c r="M180" s="1" t="s">
        <v>229</v>
      </c>
      <c r="N180" s="28">
        <v>25</v>
      </c>
    </row>
    <row r="181" spans="1:14" hidden="1" x14ac:dyDescent="0.25">
      <c r="A181" s="29">
        <v>2021</v>
      </c>
      <c r="B181" s="29">
        <v>1</v>
      </c>
      <c r="C181">
        <v>64</v>
      </c>
      <c r="D181" s="1" t="s">
        <v>26</v>
      </c>
      <c r="E181" s="76">
        <v>9219138000584</v>
      </c>
      <c r="F181" s="1" t="s">
        <v>115</v>
      </c>
      <c r="G181" s="1" t="s">
        <v>109</v>
      </c>
      <c r="H181" s="1" t="s">
        <v>110</v>
      </c>
      <c r="I181" s="1" t="s">
        <v>91</v>
      </c>
      <c r="J181" s="1" t="s">
        <v>30</v>
      </c>
      <c r="K181" s="1" t="s">
        <v>234</v>
      </c>
      <c r="L181" s="1" t="s">
        <v>339</v>
      </c>
      <c r="M181" s="1" t="s">
        <v>227</v>
      </c>
      <c r="N181" s="28">
        <v>15</v>
      </c>
    </row>
    <row r="182" spans="1:14" hidden="1" x14ac:dyDescent="0.25">
      <c r="A182" s="29">
        <v>2021</v>
      </c>
      <c r="B182" s="29">
        <v>1</v>
      </c>
      <c r="C182">
        <v>64</v>
      </c>
      <c r="D182" s="1" t="s">
        <v>26</v>
      </c>
      <c r="E182" s="76">
        <v>9219138000584</v>
      </c>
      <c r="F182" s="1" t="s">
        <v>115</v>
      </c>
      <c r="G182" s="1" t="s">
        <v>109</v>
      </c>
      <c r="H182" s="1" t="s">
        <v>110</v>
      </c>
      <c r="I182" s="1" t="s">
        <v>91</v>
      </c>
      <c r="J182" s="1" t="s">
        <v>21</v>
      </c>
      <c r="K182" s="1" t="s">
        <v>245</v>
      </c>
      <c r="L182" s="1" t="s">
        <v>340</v>
      </c>
      <c r="M182" s="1" t="s">
        <v>222</v>
      </c>
      <c r="N182" s="28">
        <v>15</v>
      </c>
    </row>
    <row r="183" spans="1:14" hidden="1" x14ac:dyDescent="0.25">
      <c r="A183" s="29">
        <v>2021</v>
      </c>
      <c r="B183" s="29">
        <v>1</v>
      </c>
      <c r="C183">
        <v>64</v>
      </c>
      <c r="D183" s="1" t="s">
        <v>26</v>
      </c>
      <c r="E183" s="76">
        <v>9219138000584</v>
      </c>
      <c r="F183" s="1" t="s">
        <v>115</v>
      </c>
      <c r="G183" s="1" t="s">
        <v>109</v>
      </c>
      <c r="H183" s="1" t="s">
        <v>110</v>
      </c>
      <c r="I183" s="1" t="s">
        <v>91</v>
      </c>
      <c r="J183" s="1" t="s">
        <v>111</v>
      </c>
      <c r="K183" s="1" t="s">
        <v>273</v>
      </c>
      <c r="L183" s="1" t="s">
        <v>341</v>
      </c>
      <c r="M183" s="1" t="s">
        <v>229</v>
      </c>
      <c r="N183" s="28">
        <v>15</v>
      </c>
    </row>
    <row r="184" spans="1:14" hidden="1" x14ac:dyDescent="0.25">
      <c r="A184" s="29">
        <v>2021</v>
      </c>
      <c r="B184" s="29">
        <v>1</v>
      </c>
      <c r="C184">
        <v>64</v>
      </c>
      <c r="D184" s="1" t="s">
        <v>26</v>
      </c>
      <c r="E184" s="76">
        <v>30358881000188</v>
      </c>
      <c r="F184" s="1" t="s">
        <v>463</v>
      </c>
      <c r="G184" s="1" t="s">
        <v>428</v>
      </c>
      <c r="H184" s="1" t="s">
        <v>110</v>
      </c>
      <c r="I184" s="1" t="s">
        <v>91</v>
      </c>
      <c r="J184" s="1" t="s">
        <v>30</v>
      </c>
      <c r="K184" s="1" t="s">
        <v>234</v>
      </c>
      <c r="L184" s="1" t="s">
        <v>339</v>
      </c>
      <c r="M184" s="1" t="s">
        <v>227</v>
      </c>
      <c r="N184" s="28">
        <v>4</v>
      </c>
    </row>
    <row r="185" spans="1:14" hidden="1" x14ac:dyDescent="0.25">
      <c r="A185" s="29">
        <v>2021</v>
      </c>
      <c r="B185" s="29">
        <v>1</v>
      </c>
      <c r="C185">
        <v>64</v>
      </c>
      <c r="D185" s="1" t="s">
        <v>26</v>
      </c>
      <c r="E185" s="76">
        <v>30358881000188</v>
      </c>
      <c r="F185" s="1" t="s">
        <v>463</v>
      </c>
      <c r="G185" s="1" t="s">
        <v>428</v>
      </c>
      <c r="H185" s="1" t="s">
        <v>110</v>
      </c>
      <c r="I185" s="1" t="s">
        <v>91</v>
      </c>
      <c r="J185" s="1" t="s">
        <v>111</v>
      </c>
      <c r="K185" s="1" t="s">
        <v>273</v>
      </c>
      <c r="L185" s="1" t="s">
        <v>341</v>
      </c>
      <c r="M185" s="1" t="s">
        <v>229</v>
      </c>
      <c r="N185" s="28">
        <v>4</v>
      </c>
    </row>
    <row r="186" spans="1:14" hidden="1" x14ac:dyDescent="0.25">
      <c r="A186" s="29">
        <v>2021</v>
      </c>
      <c r="B186" s="29">
        <v>1</v>
      </c>
      <c r="C186">
        <v>64</v>
      </c>
      <c r="D186" s="1" t="s">
        <v>26</v>
      </c>
      <c r="E186" s="76">
        <v>30358881000188</v>
      </c>
      <c r="F186" s="1" t="s">
        <v>463</v>
      </c>
      <c r="G186" s="1" t="s">
        <v>428</v>
      </c>
      <c r="H186" s="1" t="s">
        <v>110</v>
      </c>
      <c r="I186" s="1" t="s">
        <v>91</v>
      </c>
      <c r="J186" s="1" t="s">
        <v>22</v>
      </c>
      <c r="K186" s="1" t="s">
        <v>281</v>
      </c>
      <c r="L186" s="1" t="s">
        <v>340</v>
      </c>
      <c r="M186" s="1" t="s">
        <v>222</v>
      </c>
      <c r="N186" s="28">
        <v>4</v>
      </c>
    </row>
    <row r="187" spans="1:14" hidden="1" x14ac:dyDescent="0.25">
      <c r="A187" s="29">
        <v>2021</v>
      </c>
      <c r="B187" s="29">
        <v>1</v>
      </c>
      <c r="C187">
        <v>64</v>
      </c>
      <c r="D187" s="1" t="s">
        <v>26</v>
      </c>
      <c r="E187" s="76">
        <v>31671480000146</v>
      </c>
      <c r="F187" s="1" t="s">
        <v>427</v>
      </c>
      <c r="G187" s="1" t="s">
        <v>428</v>
      </c>
      <c r="H187" s="1" t="s">
        <v>110</v>
      </c>
      <c r="I187" s="1" t="s">
        <v>91</v>
      </c>
      <c r="J187" s="1" t="s">
        <v>30</v>
      </c>
      <c r="K187" s="1" t="s">
        <v>234</v>
      </c>
      <c r="L187" s="1" t="s">
        <v>339</v>
      </c>
      <c r="M187" s="1" t="s">
        <v>227</v>
      </c>
      <c r="N187" s="28">
        <v>6</v>
      </c>
    </row>
    <row r="188" spans="1:14" hidden="1" x14ac:dyDescent="0.25">
      <c r="A188" s="29">
        <v>2021</v>
      </c>
      <c r="B188" s="29">
        <v>1</v>
      </c>
      <c r="C188">
        <v>64</v>
      </c>
      <c r="D188" s="1" t="s">
        <v>26</v>
      </c>
      <c r="E188" s="76">
        <v>31671480000146</v>
      </c>
      <c r="F188" s="1" t="s">
        <v>427</v>
      </c>
      <c r="G188" s="1" t="s">
        <v>428</v>
      </c>
      <c r="H188" s="1" t="s">
        <v>110</v>
      </c>
      <c r="I188" s="1" t="s">
        <v>91</v>
      </c>
      <c r="J188" s="1" t="s">
        <v>111</v>
      </c>
      <c r="K188" s="1" t="s">
        <v>273</v>
      </c>
      <c r="L188" s="1" t="s">
        <v>341</v>
      </c>
      <c r="M188" s="1" t="s">
        <v>229</v>
      </c>
      <c r="N188" s="28">
        <v>6</v>
      </c>
    </row>
    <row r="189" spans="1:14" hidden="1" x14ac:dyDescent="0.25">
      <c r="A189" s="29">
        <v>2021</v>
      </c>
      <c r="B189" s="29">
        <v>1</v>
      </c>
      <c r="C189">
        <v>64</v>
      </c>
      <c r="D189" s="1" t="s">
        <v>26</v>
      </c>
      <c r="E189" s="76">
        <v>31671480000146</v>
      </c>
      <c r="F189" s="1" t="s">
        <v>427</v>
      </c>
      <c r="G189" s="1" t="s">
        <v>428</v>
      </c>
      <c r="H189" s="1" t="s">
        <v>110</v>
      </c>
      <c r="I189" s="1" t="s">
        <v>91</v>
      </c>
      <c r="J189" s="1" t="s">
        <v>22</v>
      </c>
      <c r="K189" s="1" t="s">
        <v>281</v>
      </c>
      <c r="L189" s="1" t="s">
        <v>340</v>
      </c>
      <c r="M189" s="1" t="s">
        <v>222</v>
      </c>
      <c r="N189" s="28">
        <v>6</v>
      </c>
    </row>
    <row r="190" spans="1:14" hidden="1" x14ac:dyDescent="0.25">
      <c r="A190" s="29">
        <v>2021</v>
      </c>
      <c r="B190" s="29">
        <v>1</v>
      </c>
      <c r="C190">
        <v>64</v>
      </c>
      <c r="D190" s="1" t="s">
        <v>26</v>
      </c>
      <c r="E190" s="76">
        <v>35917970000726</v>
      </c>
      <c r="F190" s="1" t="s">
        <v>464</v>
      </c>
      <c r="G190" s="1" t="s">
        <v>465</v>
      </c>
      <c r="H190" s="1" t="s">
        <v>110</v>
      </c>
      <c r="I190" s="1" t="s">
        <v>91</v>
      </c>
      <c r="J190" s="1" t="s">
        <v>30</v>
      </c>
      <c r="K190" s="1" t="s">
        <v>234</v>
      </c>
      <c r="L190" s="1" t="s">
        <v>339</v>
      </c>
      <c r="M190" s="1" t="s">
        <v>227</v>
      </c>
      <c r="N190" s="28">
        <v>2</v>
      </c>
    </row>
    <row r="191" spans="1:14" hidden="1" x14ac:dyDescent="0.25">
      <c r="A191" s="29">
        <v>2021</v>
      </c>
      <c r="B191" s="29">
        <v>1</v>
      </c>
      <c r="C191">
        <v>64</v>
      </c>
      <c r="D191" s="1" t="s">
        <v>26</v>
      </c>
      <c r="E191" s="76">
        <v>35917970000726</v>
      </c>
      <c r="F191" s="1" t="s">
        <v>464</v>
      </c>
      <c r="G191" s="1" t="s">
        <v>465</v>
      </c>
      <c r="H191" s="1" t="s">
        <v>110</v>
      </c>
      <c r="I191" s="1" t="s">
        <v>91</v>
      </c>
      <c r="J191" s="1" t="s">
        <v>21</v>
      </c>
      <c r="K191" s="1" t="s">
        <v>245</v>
      </c>
      <c r="L191" s="1" t="s">
        <v>340</v>
      </c>
      <c r="M191" s="1" t="s">
        <v>222</v>
      </c>
      <c r="N191" s="28">
        <v>2</v>
      </c>
    </row>
    <row r="192" spans="1:14" hidden="1" x14ac:dyDescent="0.25">
      <c r="A192" s="29">
        <v>2021</v>
      </c>
      <c r="B192" s="29">
        <v>1</v>
      </c>
      <c r="C192">
        <v>64</v>
      </c>
      <c r="D192" s="1" t="s">
        <v>26</v>
      </c>
      <c r="E192" s="76">
        <v>35917970000726</v>
      </c>
      <c r="F192" s="1" t="s">
        <v>464</v>
      </c>
      <c r="G192" s="1" t="s">
        <v>465</v>
      </c>
      <c r="H192" s="1" t="s">
        <v>110</v>
      </c>
      <c r="I192" s="1" t="s">
        <v>91</v>
      </c>
      <c r="J192" s="1" t="s">
        <v>111</v>
      </c>
      <c r="K192" s="1" t="s">
        <v>273</v>
      </c>
      <c r="L192" s="1" t="s">
        <v>341</v>
      </c>
      <c r="M192" s="1" t="s">
        <v>229</v>
      </c>
      <c r="N192" s="28">
        <v>2</v>
      </c>
    </row>
    <row r="193" spans="1:14" hidden="1" x14ac:dyDescent="0.25">
      <c r="A193" s="29">
        <v>2021</v>
      </c>
      <c r="B193" s="29">
        <v>1</v>
      </c>
      <c r="C193">
        <v>64</v>
      </c>
      <c r="D193" s="1" t="s">
        <v>26</v>
      </c>
      <c r="E193" s="76">
        <v>29435005009851</v>
      </c>
      <c r="F193" s="1" t="s">
        <v>132</v>
      </c>
      <c r="G193" s="1" t="s">
        <v>133</v>
      </c>
      <c r="H193" s="1" t="s">
        <v>134</v>
      </c>
      <c r="I193" s="1" t="s">
        <v>91</v>
      </c>
      <c r="J193" s="1" t="s">
        <v>20</v>
      </c>
      <c r="K193" s="1" t="s">
        <v>242</v>
      </c>
      <c r="L193" s="1" t="s">
        <v>340</v>
      </c>
      <c r="M193" s="1" t="s">
        <v>222</v>
      </c>
      <c r="N193" s="28">
        <v>80</v>
      </c>
    </row>
    <row r="194" spans="1:14" hidden="1" x14ac:dyDescent="0.25">
      <c r="A194" s="29">
        <v>2021</v>
      </c>
      <c r="B194" s="29">
        <v>1</v>
      </c>
      <c r="C194">
        <v>64</v>
      </c>
      <c r="D194" s="1" t="s">
        <v>26</v>
      </c>
      <c r="E194" s="76">
        <v>29435005009851</v>
      </c>
      <c r="F194" s="1" t="s">
        <v>132</v>
      </c>
      <c r="G194" s="1" t="s">
        <v>133</v>
      </c>
      <c r="H194" s="1" t="s">
        <v>134</v>
      </c>
      <c r="I194" s="1" t="s">
        <v>91</v>
      </c>
      <c r="J194" s="1" t="s">
        <v>96</v>
      </c>
      <c r="K194" s="1" t="s">
        <v>271</v>
      </c>
      <c r="L194" s="1" t="s">
        <v>341</v>
      </c>
      <c r="M194" s="1" t="s">
        <v>229</v>
      </c>
      <c r="N194" s="28">
        <v>80</v>
      </c>
    </row>
    <row r="195" spans="1:14" hidden="1" x14ac:dyDescent="0.25">
      <c r="A195" s="29">
        <v>2021</v>
      </c>
      <c r="B195" s="29">
        <v>1</v>
      </c>
      <c r="C195">
        <v>64</v>
      </c>
      <c r="D195" s="1" t="s">
        <v>26</v>
      </c>
      <c r="E195" s="76">
        <v>29435005009851</v>
      </c>
      <c r="F195" s="1" t="s">
        <v>132</v>
      </c>
      <c r="G195" s="1" t="s">
        <v>133</v>
      </c>
      <c r="H195" s="1" t="s">
        <v>134</v>
      </c>
      <c r="I195" s="1" t="s">
        <v>91</v>
      </c>
      <c r="J195" s="1" t="s">
        <v>33</v>
      </c>
      <c r="K195" s="1" t="s">
        <v>321</v>
      </c>
      <c r="L195" s="1" t="s">
        <v>339</v>
      </c>
      <c r="M195" s="1" t="s">
        <v>227</v>
      </c>
      <c r="N195" s="28">
        <v>80</v>
      </c>
    </row>
    <row r="196" spans="1:14" hidden="1" x14ac:dyDescent="0.25">
      <c r="A196" s="29">
        <v>2021</v>
      </c>
      <c r="B196" s="29">
        <v>1</v>
      </c>
      <c r="C196">
        <v>64</v>
      </c>
      <c r="D196" s="1" t="s">
        <v>26</v>
      </c>
      <c r="E196" s="76">
        <v>820737000150</v>
      </c>
      <c r="F196" s="1" t="s">
        <v>164</v>
      </c>
      <c r="G196" s="1" t="s">
        <v>133</v>
      </c>
      <c r="H196" s="1" t="s">
        <v>134</v>
      </c>
      <c r="I196" s="1" t="s">
        <v>91</v>
      </c>
      <c r="J196" s="1" t="s">
        <v>20</v>
      </c>
      <c r="K196" s="1" t="s">
        <v>242</v>
      </c>
      <c r="L196" s="1" t="s">
        <v>340</v>
      </c>
      <c r="M196" s="1" t="s">
        <v>222</v>
      </c>
      <c r="N196" s="28">
        <v>50</v>
      </c>
    </row>
    <row r="197" spans="1:14" hidden="1" x14ac:dyDescent="0.25">
      <c r="A197" s="29">
        <v>2021</v>
      </c>
      <c r="B197" s="29">
        <v>1</v>
      </c>
      <c r="C197">
        <v>64</v>
      </c>
      <c r="D197" s="1" t="s">
        <v>26</v>
      </c>
      <c r="E197" s="76">
        <v>820737000150</v>
      </c>
      <c r="F197" s="1" t="s">
        <v>164</v>
      </c>
      <c r="G197" s="1" t="s">
        <v>133</v>
      </c>
      <c r="H197" s="1" t="s">
        <v>134</v>
      </c>
      <c r="I197" s="1" t="s">
        <v>91</v>
      </c>
      <c r="J197" s="1" t="s">
        <v>96</v>
      </c>
      <c r="K197" s="1" t="s">
        <v>271</v>
      </c>
      <c r="L197" s="1" t="s">
        <v>341</v>
      </c>
      <c r="M197" s="1" t="s">
        <v>229</v>
      </c>
      <c r="N197" s="28">
        <v>50</v>
      </c>
    </row>
    <row r="198" spans="1:14" hidden="1" x14ac:dyDescent="0.25">
      <c r="A198" s="29">
        <v>2021</v>
      </c>
      <c r="B198" s="29">
        <v>1</v>
      </c>
      <c r="C198">
        <v>64</v>
      </c>
      <c r="D198" s="1" t="s">
        <v>26</v>
      </c>
      <c r="E198" s="76">
        <v>820737000150</v>
      </c>
      <c r="F198" s="1" t="s">
        <v>164</v>
      </c>
      <c r="G198" s="1" t="s">
        <v>133</v>
      </c>
      <c r="H198" s="1" t="s">
        <v>134</v>
      </c>
      <c r="I198" s="1" t="s">
        <v>91</v>
      </c>
      <c r="J198" s="1" t="s">
        <v>33</v>
      </c>
      <c r="K198" s="1" t="s">
        <v>321</v>
      </c>
      <c r="L198" s="1" t="s">
        <v>339</v>
      </c>
      <c r="M198" s="1" t="s">
        <v>227</v>
      </c>
      <c r="N198" s="28">
        <v>50</v>
      </c>
    </row>
    <row r="199" spans="1:14" hidden="1" x14ac:dyDescent="0.25">
      <c r="A199" s="29">
        <v>2021</v>
      </c>
      <c r="B199" s="29">
        <v>1</v>
      </c>
      <c r="C199">
        <v>64</v>
      </c>
      <c r="D199" s="1" t="s">
        <v>26</v>
      </c>
      <c r="E199" s="76">
        <v>87020517000120</v>
      </c>
      <c r="F199" s="1" t="s">
        <v>185</v>
      </c>
      <c r="G199" s="1" t="s">
        <v>160</v>
      </c>
      <c r="H199" s="1" t="s">
        <v>161</v>
      </c>
      <c r="I199" s="1" t="s">
        <v>182</v>
      </c>
      <c r="J199" s="1" t="s">
        <v>9</v>
      </c>
      <c r="K199" s="1" t="s">
        <v>220</v>
      </c>
      <c r="L199" s="1" t="s">
        <v>340</v>
      </c>
      <c r="M199" s="1" t="s">
        <v>222</v>
      </c>
      <c r="N199" s="28">
        <v>5</v>
      </c>
    </row>
    <row r="200" spans="1:14" hidden="1" x14ac:dyDescent="0.25">
      <c r="A200" s="29">
        <v>2021</v>
      </c>
      <c r="B200" s="29">
        <v>1</v>
      </c>
      <c r="C200">
        <v>64</v>
      </c>
      <c r="D200" s="1" t="s">
        <v>26</v>
      </c>
      <c r="E200" s="76">
        <v>87020517000120</v>
      </c>
      <c r="F200" s="1" t="s">
        <v>185</v>
      </c>
      <c r="G200" s="1" t="s">
        <v>160</v>
      </c>
      <c r="H200" s="1" t="s">
        <v>161</v>
      </c>
      <c r="I200" s="1" t="s">
        <v>182</v>
      </c>
      <c r="J200" s="1" t="s">
        <v>32</v>
      </c>
      <c r="K200" s="1" t="s">
        <v>246</v>
      </c>
      <c r="L200" s="1" t="s">
        <v>339</v>
      </c>
      <c r="M200" s="1" t="s">
        <v>227</v>
      </c>
      <c r="N200" s="28">
        <v>5</v>
      </c>
    </row>
    <row r="201" spans="1:14" hidden="1" x14ac:dyDescent="0.25">
      <c r="A201" s="29">
        <v>2021</v>
      </c>
      <c r="B201" s="29">
        <v>1</v>
      </c>
      <c r="C201">
        <v>64</v>
      </c>
      <c r="D201" s="1" t="s">
        <v>26</v>
      </c>
      <c r="E201" s="76">
        <v>87020517000120</v>
      </c>
      <c r="F201" s="1" t="s">
        <v>185</v>
      </c>
      <c r="G201" s="1" t="s">
        <v>160</v>
      </c>
      <c r="H201" s="1" t="s">
        <v>161</v>
      </c>
      <c r="I201" s="1" t="s">
        <v>182</v>
      </c>
      <c r="J201" s="1" t="s">
        <v>111</v>
      </c>
      <c r="K201" s="1" t="s">
        <v>273</v>
      </c>
      <c r="L201" s="1" t="s">
        <v>341</v>
      </c>
      <c r="M201" s="1" t="s">
        <v>229</v>
      </c>
      <c r="N201" s="28">
        <v>5</v>
      </c>
    </row>
    <row r="202" spans="1:14" hidden="1" x14ac:dyDescent="0.25">
      <c r="A202" s="29">
        <v>2021</v>
      </c>
      <c r="B202" s="29">
        <v>1</v>
      </c>
      <c r="C202">
        <v>64</v>
      </c>
      <c r="D202" s="1" t="s">
        <v>26</v>
      </c>
      <c r="E202" s="76">
        <v>92741016000254</v>
      </c>
      <c r="F202" s="1" t="s">
        <v>162</v>
      </c>
      <c r="G202" s="1" t="s">
        <v>160</v>
      </c>
      <c r="H202" s="1" t="s">
        <v>161</v>
      </c>
      <c r="I202" s="1" t="s">
        <v>91</v>
      </c>
      <c r="J202" s="1" t="s">
        <v>9</v>
      </c>
      <c r="K202" s="1" t="s">
        <v>220</v>
      </c>
      <c r="L202" s="1" t="s">
        <v>340</v>
      </c>
      <c r="M202" s="1" t="s">
        <v>222</v>
      </c>
      <c r="N202" s="28">
        <v>7</v>
      </c>
    </row>
    <row r="203" spans="1:14" hidden="1" x14ac:dyDescent="0.25">
      <c r="A203" s="29">
        <v>2021</v>
      </c>
      <c r="B203" s="29">
        <v>1</v>
      </c>
      <c r="C203">
        <v>64</v>
      </c>
      <c r="D203" s="1" t="s">
        <v>26</v>
      </c>
      <c r="E203" s="76">
        <v>92741016000254</v>
      </c>
      <c r="F203" s="1" t="s">
        <v>162</v>
      </c>
      <c r="G203" s="1" t="s">
        <v>160</v>
      </c>
      <c r="H203" s="1" t="s">
        <v>161</v>
      </c>
      <c r="I203" s="1" t="s">
        <v>91</v>
      </c>
      <c r="J203" s="1" t="s">
        <v>32</v>
      </c>
      <c r="K203" s="1" t="s">
        <v>246</v>
      </c>
      <c r="L203" s="1" t="s">
        <v>339</v>
      </c>
      <c r="M203" s="1" t="s">
        <v>227</v>
      </c>
      <c r="N203" s="28">
        <v>7</v>
      </c>
    </row>
    <row r="204" spans="1:14" hidden="1" x14ac:dyDescent="0.25">
      <c r="A204" s="29">
        <v>2021</v>
      </c>
      <c r="B204" s="29">
        <v>1</v>
      </c>
      <c r="C204">
        <v>64</v>
      </c>
      <c r="D204" s="1" t="s">
        <v>26</v>
      </c>
      <c r="E204" s="76">
        <v>92741016000254</v>
      </c>
      <c r="F204" s="1" t="s">
        <v>162</v>
      </c>
      <c r="G204" s="1" t="s">
        <v>160</v>
      </c>
      <c r="H204" s="1" t="s">
        <v>161</v>
      </c>
      <c r="I204" s="1" t="s">
        <v>91</v>
      </c>
      <c r="J204" s="1" t="s">
        <v>111</v>
      </c>
      <c r="K204" s="1" t="s">
        <v>273</v>
      </c>
      <c r="L204" s="1" t="s">
        <v>341</v>
      </c>
      <c r="M204" s="1" t="s">
        <v>229</v>
      </c>
      <c r="N204" s="28">
        <v>7</v>
      </c>
    </row>
    <row r="205" spans="1:14" hidden="1" x14ac:dyDescent="0.25">
      <c r="A205" s="29">
        <v>2021</v>
      </c>
      <c r="B205" s="29">
        <v>1</v>
      </c>
      <c r="C205">
        <v>64</v>
      </c>
      <c r="D205" s="1" t="s">
        <v>26</v>
      </c>
      <c r="E205" s="76">
        <v>88625686002443</v>
      </c>
      <c r="F205" s="1" t="s">
        <v>383</v>
      </c>
      <c r="G205" s="1" t="s">
        <v>160</v>
      </c>
      <c r="H205" s="1" t="s">
        <v>161</v>
      </c>
      <c r="I205" s="1" t="s">
        <v>91</v>
      </c>
      <c r="J205" s="1" t="s">
        <v>9</v>
      </c>
      <c r="K205" s="1" t="s">
        <v>220</v>
      </c>
      <c r="L205" s="1" t="s">
        <v>340</v>
      </c>
      <c r="M205" s="1" t="s">
        <v>222</v>
      </c>
      <c r="N205" s="28">
        <v>1</v>
      </c>
    </row>
    <row r="206" spans="1:14" hidden="1" x14ac:dyDescent="0.25">
      <c r="A206" s="29">
        <v>2021</v>
      </c>
      <c r="B206" s="29">
        <v>1</v>
      </c>
      <c r="C206">
        <v>64</v>
      </c>
      <c r="D206" s="1" t="s">
        <v>26</v>
      </c>
      <c r="E206" s="76">
        <v>88625686002443</v>
      </c>
      <c r="F206" s="1" t="s">
        <v>383</v>
      </c>
      <c r="G206" s="1" t="s">
        <v>160</v>
      </c>
      <c r="H206" s="1" t="s">
        <v>161</v>
      </c>
      <c r="I206" s="1" t="s">
        <v>91</v>
      </c>
      <c r="J206" s="1" t="s">
        <v>32</v>
      </c>
      <c r="K206" s="1" t="s">
        <v>246</v>
      </c>
      <c r="L206" s="1" t="s">
        <v>339</v>
      </c>
      <c r="M206" s="1" t="s">
        <v>227</v>
      </c>
      <c r="N206" s="28">
        <v>1</v>
      </c>
    </row>
    <row r="207" spans="1:14" hidden="1" x14ac:dyDescent="0.25">
      <c r="A207" s="29">
        <v>2021</v>
      </c>
      <c r="B207" s="29">
        <v>1</v>
      </c>
      <c r="C207">
        <v>64</v>
      </c>
      <c r="D207" s="1" t="s">
        <v>26</v>
      </c>
      <c r="E207" s="76">
        <v>88625686002443</v>
      </c>
      <c r="F207" s="1" t="s">
        <v>383</v>
      </c>
      <c r="G207" s="1" t="s">
        <v>160</v>
      </c>
      <c r="H207" s="1" t="s">
        <v>161</v>
      </c>
      <c r="I207" s="1" t="s">
        <v>91</v>
      </c>
      <c r="J207" s="1" t="s">
        <v>111</v>
      </c>
      <c r="K207" s="1" t="s">
        <v>273</v>
      </c>
      <c r="L207" s="1" t="s">
        <v>341</v>
      </c>
      <c r="M207" s="1" t="s">
        <v>229</v>
      </c>
      <c r="N207" s="28">
        <v>1</v>
      </c>
    </row>
    <row r="208" spans="1:14" hidden="1" x14ac:dyDescent="0.25">
      <c r="A208" s="29">
        <v>2021</v>
      </c>
      <c r="B208" s="29">
        <v>1</v>
      </c>
      <c r="C208">
        <v>64</v>
      </c>
      <c r="D208" s="1" t="s">
        <v>26</v>
      </c>
      <c r="E208" s="76">
        <v>8579164000127</v>
      </c>
      <c r="F208" s="1" t="s">
        <v>471</v>
      </c>
      <c r="G208" s="1" t="s">
        <v>472</v>
      </c>
      <c r="H208" s="1" t="s">
        <v>161</v>
      </c>
      <c r="I208" s="1" t="s">
        <v>91</v>
      </c>
      <c r="J208" s="1" t="s">
        <v>9</v>
      </c>
      <c r="K208" s="1" t="s">
        <v>220</v>
      </c>
      <c r="L208" s="1" t="s">
        <v>340</v>
      </c>
      <c r="M208" s="1" t="s">
        <v>222</v>
      </c>
      <c r="N208" s="28">
        <v>1</v>
      </c>
    </row>
    <row r="209" spans="1:14" hidden="1" x14ac:dyDescent="0.25">
      <c r="A209" s="29">
        <v>2021</v>
      </c>
      <c r="B209" s="29">
        <v>1</v>
      </c>
      <c r="C209">
        <v>64</v>
      </c>
      <c r="D209" s="1" t="s">
        <v>26</v>
      </c>
      <c r="E209" s="76">
        <v>8579164000127</v>
      </c>
      <c r="F209" s="1" t="s">
        <v>471</v>
      </c>
      <c r="G209" s="1" t="s">
        <v>472</v>
      </c>
      <c r="H209" s="1" t="s">
        <v>161</v>
      </c>
      <c r="I209" s="1" t="s">
        <v>91</v>
      </c>
      <c r="J209" s="1" t="s">
        <v>32</v>
      </c>
      <c r="K209" s="1" t="s">
        <v>246</v>
      </c>
      <c r="L209" s="1" t="s">
        <v>339</v>
      </c>
      <c r="M209" s="1" t="s">
        <v>227</v>
      </c>
      <c r="N209" s="28">
        <v>1</v>
      </c>
    </row>
    <row r="210" spans="1:14" hidden="1" x14ac:dyDescent="0.25">
      <c r="A210" s="29">
        <v>2021</v>
      </c>
      <c r="B210" s="29">
        <v>1</v>
      </c>
      <c r="C210">
        <v>64</v>
      </c>
      <c r="D210" s="1" t="s">
        <v>26</v>
      </c>
      <c r="E210" s="76">
        <v>8579164000127</v>
      </c>
      <c r="F210" s="1" t="s">
        <v>471</v>
      </c>
      <c r="G210" s="1" t="s">
        <v>472</v>
      </c>
      <c r="H210" s="1" t="s">
        <v>161</v>
      </c>
      <c r="I210" s="1" t="s">
        <v>91</v>
      </c>
      <c r="J210" s="1" t="s">
        <v>111</v>
      </c>
      <c r="K210" s="1" t="s">
        <v>273</v>
      </c>
      <c r="L210" s="1" t="s">
        <v>341</v>
      </c>
      <c r="M210" s="1" t="s">
        <v>229</v>
      </c>
      <c r="N210" s="28">
        <v>1</v>
      </c>
    </row>
    <row r="211" spans="1:14" hidden="1" x14ac:dyDescent="0.25">
      <c r="A211" s="29">
        <v>2021</v>
      </c>
      <c r="B211" s="29">
        <v>1</v>
      </c>
      <c r="C211">
        <v>64</v>
      </c>
      <c r="D211" s="1" t="s">
        <v>26</v>
      </c>
      <c r="E211" s="76">
        <v>60922168005226</v>
      </c>
      <c r="F211" s="1" t="s">
        <v>515</v>
      </c>
      <c r="G211" s="1" t="s">
        <v>516</v>
      </c>
      <c r="H211" s="1" t="s">
        <v>151</v>
      </c>
      <c r="I211" s="1" t="s">
        <v>91</v>
      </c>
      <c r="J211" s="1" t="s">
        <v>14</v>
      </c>
      <c r="K211" s="1" t="s">
        <v>235</v>
      </c>
      <c r="L211" s="1" t="s">
        <v>340</v>
      </c>
      <c r="M211" s="1" t="s">
        <v>222</v>
      </c>
      <c r="N211" s="28">
        <v>6</v>
      </c>
    </row>
    <row r="212" spans="1:14" hidden="1" x14ac:dyDescent="0.25">
      <c r="A212" s="29">
        <v>2021</v>
      </c>
      <c r="B212" s="29">
        <v>1</v>
      </c>
      <c r="C212">
        <v>64</v>
      </c>
      <c r="D212" s="1" t="s">
        <v>26</v>
      </c>
      <c r="E212" s="76">
        <v>60922168005226</v>
      </c>
      <c r="F212" s="1" t="s">
        <v>515</v>
      </c>
      <c r="G212" s="1" t="s">
        <v>516</v>
      </c>
      <c r="H212" s="1" t="s">
        <v>151</v>
      </c>
      <c r="I212" s="1" t="s">
        <v>91</v>
      </c>
      <c r="J212" s="1" t="s">
        <v>32</v>
      </c>
      <c r="K212" s="1" t="s">
        <v>246</v>
      </c>
      <c r="L212" s="1" t="s">
        <v>339</v>
      </c>
      <c r="M212" s="1" t="s">
        <v>227</v>
      </c>
      <c r="N212" s="28">
        <v>6</v>
      </c>
    </row>
    <row r="213" spans="1:14" hidden="1" x14ac:dyDescent="0.25">
      <c r="A213" s="29">
        <v>2021</v>
      </c>
      <c r="B213" s="29">
        <v>1</v>
      </c>
      <c r="C213">
        <v>64</v>
      </c>
      <c r="D213" s="1" t="s">
        <v>26</v>
      </c>
      <c r="E213" s="76">
        <v>60922168005226</v>
      </c>
      <c r="F213" s="1" t="s">
        <v>515</v>
      </c>
      <c r="G213" s="1" t="s">
        <v>516</v>
      </c>
      <c r="H213" s="1" t="s">
        <v>151</v>
      </c>
      <c r="I213" s="1" t="s">
        <v>91</v>
      </c>
      <c r="J213" s="1" t="s">
        <v>111</v>
      </c>
      <c r="K213" s="1" t="s">
        <v>273</v>
      </c>
      <c r="L213" s="1" t="s">
        <v>341</v>
      </c>
      <c r="M213" s="1" t="s">
        <v>229</v>
      </c>
      <c r="N213" s="28">
        <v>6</v>
      </c>
    </row>
    <row r="214" spans="1:14" hidden="1" x14ac:dyDescent="0.25">
      <c r="A214" s="29">
        <v>2021</v>
      </c>
      <c r="B214" s="29">
        <v>1</v>
      </c>
      <c r="C214">
        <v>64</v>
      </c>
      <c r="D214" s="1" t="s">
        <v>26</v>
      </c>
      <c r="E214" s="76">
        <v>44782779000110</v>
      </c>
      <c r="F214" s="1" t="s">
        <v>449</v>
      </c>
      <c r="G214" s="1" t="s">
        <v>450</v>
      </c>
      <c r="H214" s="1" t="s">
        <v>106</v>
      </c>
      <c r="I214" s="1" t="s">
        <v>91</v>
      </c>
      <c r="J214" s="1" t="s">
        <v>13</v>
      </c>
      <c r="K214" s="1" t="s">
        <v>225</v>
      </c>
      <c r="L214" s="1" t="s">
        <v>340</v>
      </c>
      <c r="M214" s="1" t="s">
        <v>222</v>
      </c>
      <c r="N214" s="28">
        <v>2</v>
      </c>
    </row>
    <row r="215" spans="1:14" hidden="1" x14ac:dyDescent="0.25">
      <c r="A215" s="29">
        <v>2021</v>
      </c>
      <c r="B215" s="29">
        <v>1</v>
      </c>
      <c r="C215">
        <v>64</v>
      </c>
      <c r="D215" s="1" t="s">
        <v>26</v>
      </c>
      <c r="E215" s="76">
        <v>44782779000110</v>
      </c>
      <c r="F215" s="1" t="s">
        <v>449</v>
      </c>
      <c r="G215" s="1" t="s">
        <v>450</v>
      </c>
      <c r="H215" s="1" t="s">
        <v>106</v>
      </c>
      <c r="I215" s="1" t="s">
        <v>91</v>
      </c>
      <c r="J215" s="1" t="s">
        <v>28</v>
      </c>
      <c r="K215" s="1" t="s">
        <v>226</v>
      </c>
      <c r="L215" s="1" t="s">
        <v>339</v>
      </c>
      <c r="M215" s="1" t="s">
        <v>227</v>
      </c>
      <c r="N215" s="28">
        <v>2</v>
      </c>
    </row>
    <row r="216" spans="1:14" hidden="1" x14ac:dyDescent="0.25">
      <c r="A216" s="29">
        <v>2021</v>
      </c>
      <c r="B216" s="29">
        <v>1</v>
      </c>
      <c r="C216">
        <v>64</v>
      </c>
      <c r="D216" s="1" t="s">
        <v>26</v>
      </c>
      <c r="E216" s="76">
        <v>44782779000110</v>
      </c>
      <c r="F216" s="1" t="s">
        <v>449</v>
      </c>
      <c r="G216" s="1" t="s">
        <v>450</v>
      </c>
      <c r="H216" s="1" t="s">
        <v>106</v>
      </c>
      <c r="I216" s="1" t="s">
        <v>91</v>
      </c>
      <c r="J216" s="1" t="s">
        <v>107</v>
      </c>
      <c r="K216" s="1" t="s">
        <v>272</v>
      </c>
      <c r="L216" s="1" t="s">
        <v>341</v>
      </c>
      <c r="M216" s="1" t="s">
        <v>229</v>
      </c>
      <c r="N216" s="28">
        <v>2</v>
      </c>
    </row>
    <row r="217" spans="1:14" hidden="1" x14ac:dyDescent="0.25">
      <c r="A217" s="29">
        <v>2021</v>
      </c>
      <c r="B217" s="29">
        <v>1</v>
      </c>
      <c r="C217">
        <v>64</v>
      </c>
      <c r="D217" s="1" t="s">
        <v>26</v>
      </c>
      <c r="E217" s="76">
        <v>46020301000269</v>
      </c>
      <c r="F217" s="1" t="s">
        <v>443</v>
      </c>
      <c r="G217" s="1" t="s">
        <v>179</v>
      </c>
      <c r="H217" s="1" t="s">
        <v>106</v>
      </c>
      <c r="I217" s="1" t="s">
        <v>91</v>
      </c>
      <c r="J217" s="1" t="s">
        <v>13</v>
      </c>
      <c r="K217" s="1" t="s">
        <v>225</v>
      </c>
      <c r="L217" s="1" t="s">
        <v>340</v>
      </c>
      <c r="M217" s="1" t="s">
        <v>222</v>
      </c>
      <c r="N217" s="28">
        <v>1</v>
      </c>
    </row>
    <row r="218" spans="1:14" hidden="1" x14ac:dyDescent="0.25">
      <c r="A218" s="29">
        <v>2021</v>
      </c>
      <c r="B218" s="29">
        <v>1</v>
      </c>
      <c r="C218">
        <v>64</v>
      </c>
      <c r="D218" s="1" t="s">
        <v>26</v>
      </c>
      <c r="E218" s="76">
        <v>46020301000269</v>
      </c>
      <c r="F218" s="1" t="s">
        <v>443</v>
      </c>
      <c r="G218" s="1" t="s">
        <v>179</v>
      </c>
      <c r="H218" s="1" t="s">
        <v>106</v>
      </c>
      <c r="I218" s="1" t="s">
        <v>91</v>
      </c>
      <c r="J218" s="1" t="s">
        <v>28</v>
      </c>
      <c r="K218" s="1" t="s">
        <v>226</v>
      </c>
      <c r="L218" s="1" t="s">
        <v>339</v>
      </c>
      <c r="M218" s="1" t="s">
        <v>227</v>
      </c>
      <c r="N218" s="28">
        <v>1</v>
      </c>
    </row>
    <row r="219" spans="1:14" hidden="1" x14ac:dyDescent="0.25">
      <c r="A219" s="29">
        <v>2021</v>
      </c>
      <c r="B219" s="29">
        <v>1</v>
      </c>
      <c r="C219">
        <v>64</v>
      </c>
      <c r="D219" s="1" t="s">
        <v>26</v>
      </c>
      <c r="E219" s="76">
        <v>46020301000269</v>
      </c>
      <c r="F219" s="1" t="s">
        <v>443</v>
      </c>
      <c r="G219" s="1" t="s">
        <v>179</v>
      </c>
      <c r="H219" s="1" t="s">
        <v>106</v>
      </c>
      <c r="I219" s="1" t="s">
        <v>91</v>
      </c>
      <c r="J219" s="1" t="s">
        <v>107</v>
      </c>
      <c r="K219" s="1" t="s">
        <v>272</v>
      </c>
      <c r="L219" s="1" t="s">
        <v>341</v>
      </c>
      <c r="M219" s="1" t="s">
        <v>229</v>
      </c>
      <c r="N219" s="28">
        <v>1</v>
      </c>
    </row>
    <row r="220" spans="1:14" hidden="1" x14ac:dyDescent="0.25">
      <c r="A220" s="29">
        <v>2021</v>
      </c>
      <c r="B220" s="29">
        <v>1</v>
      </c>
      <c r="C220">
        <v>64</v>
      </c>
      <c r="D220" s="1" t="s">
        <v>26</v>
      </c>
      <c r="E220" s="76">
        <v>45118429001279</v>
      </c>
      <c r="F220" s="1" t="s">
        <v>451</v>
      </c>
      <c r="G220" s="1" t="s">
        <v>452</v>
      </c>
      <c r="H220" s="1" t="s">
        <v>106</v>
      </c>
      <c r="I220" s="1" t="s">
        <v>91</v>
      </c>
      <c r="J220" s="1" t="s">
        <v>13</v>
      </c>
      <c r="K220" s="1" t="s">
        <v>225</v>
      </c>
      <c r="L220" s="1" t="s">
        <v>340</v>
      </c>
      <c r="M220" s="1" t="s">
        <v>222</v>
      </c>
      <c r="N220" s="28">
        <v>7</v>
      </c>
    </row>
    <row r="221" spans="1:14" hidden="1" x14ac:dyDescent="0.25">
      <c r="A221" s="29">
        <v>2021</v>
      </c>
      <c r="B221" s="29">
        <v>1</v>
      </c>
      <c r="C221">
        <v>64</v>
      </c>
      <c r="D221" s="1" t="s">
        <v>26</v>
      </c>
      <c r="E221" s="76">
        <v>45118429001279</v>
      </c>
      <c r="F221" s="1" t="s">
        <v>451</v>
      </c>
      <c r="G221" s="1" t="s">
        <v>452</v>
      </c>
      <c r="H221" s="1" t="s">
        <v>106</v>
      </c>
      <c r="I221" s="1" t="s">
        <v>91</v>
      </c>
      <c r="J221" s="1" t="s">
        <v>28</v>
      </c>
      <c r="K221" s="1" t="s">
        <v>226</v>
      </c>
      <c r="L221" s="1" t="s">
        <v>339</v>
      </c>
      <c r="M221" s="1" t="s">
        <v>227</v>
      </c>
      <c r="N221" s="28">
        <v>7</v>
      </c>
    </row>
    <row r="222" spans="1:14" hidden="1" x14ac:dyDescent="0.25">
      <c r="A222" s="29">
        <v>2021</v>
      </c>
      <c r="B222" s="29">
        <v>1</v>
      </c>
      <c r="C222">
        <v>64</v>
      </c>
      <c r="D222" s="1" t="s">
        <v>26</v>
      </c>
      <c r="E222" s="76">
        <v>45118429001279</v>
      </c>
      <c r="F222" s="1" t="s">
        <v>451</v>
      </c>
      <c r="G222" s="1" t="s">
        <v>452</v>
      </c>
      <c r="H222" s="1" t="s">
        <v>106</v>
      </c>
      <c r="I222" s="1" t="s">
        <v>91</v>
      </c>
      <c r="J222" s="1" t="s">
        <v>107</v>
      </c>
      <c r="K222" s="1" t="s">
        <v>272</v>
      </c>
      <c r="L222" s="1" t="s">
        <v>341</v>
      </c>
      <c r="M222" s="1" t="s">
        <v>229</v>
      </c>
      <c r="N222" s="28">
        <v>7</v>
      </c>
    </row>
    <row r="223" spans="1:14" hidden="1" x14ac:dyDescent="0.25">
      <c r="A223" s="29">
        <v>2021</v>
      </c>
      <c r="B223" s="29">
        <v>1</v>
      </c>
      <c r="C223">
        <v>64</v>
      </c>
      <c r="D223" s="1" t="s">
        <v>26</v>
      </c>
      <c r="E223" s="76">
        <v>50944198000130</v>
      </c>
      <c r="F223" s="1" t="s">
        <v>453</v>
      </c>
      <c r="G223" s="1" t="s">
        <v>454</v>
      </c>
      <c r="H223" s="1" t="s">
        <v>106</v>
      </c>
      <c r="I223" s="1" t="s">
        <v>91</v>
      </c>
      <c r="J223" s="1" t="s">
        <v>13</v>
      </c>
      <c r="K223" s="1" t="s">
        <v>225</v>
      </c>
      <c r="L223" s="1" t="s">
        <v>340</v>
      </c>
      <c r="M223" s="1" t="s">
        <v>222</v>
      </c>
      <c r="N223" s="28">
        <v>5</v>
      </c>
    </row>
    <row r="224" spans="1:14" hidden="1" x14ac:dyDescent="0.25">
      <c r="A224" s="29">
        <v>2021</v>
      </c>
      <c r="B224" s="29">
        <v>1</v>
      </c>
      <c r="C224">
        <v>64</v>
      </c>
      <c r="D224" s="1" t="s">
        <v>26</v>
      </c>
      <c r="E224" s="76">
        <v>50944198000130</v>
      </c>
      <c r="F224" s="1" t="s">
        <v>453</v>
      </c>
      <c r="G224" s="1" t="s">
        <v>454</v>
      </c>
      <c r="H224" s="1" t="s">
        <v>106</v>
      </c>
      <c r="I224" s="1" t="s">
        <v>91</v>
      </c>
      <c r="J224" s="1" t="s">
        <v>28</v>
      </c>
      <c r="K224" s="1" t="s">
        <v>226</v>
      </c>
      <c r="L224" s="1" t="s">
        <v>339</v>
      </c>
      <c r="M224" s="1" t="s">
        <v>227</v>
      </c>
      <c r="N224" s="28">
        <v>5</v>
      </c>
    </row>
    <row r="225" spans="1:14" hidden="1" x14ac:dyDescent="0.25">
      <c r="A225" s="29">
        <v>2021</v>
      </c>
      <c r="B225" s="29">
        <v>1</v>
      </c>
      <c r="C225">
        <v>64</v>
      </c>
      <c r="D225" s="1" t="s">
        <v>26</v>
      </c>
      <c r="E225" s="76">
        <v>50944198000130</v>
      </c>
      <c r="F225" s="1" t="s">
        <v>453</v>
      </c>
      <c r="G225" s="1" t="s">
        <v>454</v>
      </c>
      <c r="H225" s="1" t="s">
        <v>106</v>
      </c>
      <c r="I225" s="1" t="s">
        <v>91</v>
      </c>
      <c r="J225" s="1" t="s">
        <v>107</v>
      </c>
      <c r="K225" s="1" t="s">
        <v>272</v>
      </c>
      <c r="L225" s="1" t="s">
        <v>341</v>
      </c>
      <c r="M225" s="1" t="s">
        <v>229</v>
      </c>
      <c r="N225" s="28">
        <v>5</v>
      </c>
    </row>
    <row r="226" spans="1:14" hidden="1" x14ac:dyDescent="0.25">
      <c r="A226" s="29">
        <v>2021</v>
      </c>
      <c r="B226" s="29">
        <v>1</v>
      </c>
      <c r="C226">
        <v>64</v>
      </c>
      <c r="D226" s="1" t="s">
        <v>26</v>
      </c>
      <c r="E226" s="76">
        <v>44649812001614</v>
      </c>
      <c r="F226" s="1" t="s">
        <v>455</v>
      </c>
      <c r="G226" s="1" t="s">
        <v>454</v>
      </c>
      <c r="H226" s="1" t="s">
        <v>106</v>
      </c>
      <c r="I226" s="1" t="s">
        <v>91</v>
      </c>
      <c r="J226" s="1" t="s">
        <v>13</v>
      </c>
      <c r="K226" s="1" t="s">
        <v>225</v>
      </c>
      <c r="L226" s="1" t="s">
        <v>340</v>
      </c>
      <c r="M226" s="1" t="s">
        <v>222</v>
      </c>
      <c r="N226" s="28">
        <v>6</v>
      </c>
    </row>
    <row r="227" spans="1:14" hidden="1" x14ac:dyDescent="0.25">
      <c r="A227" s="29">
        <v>2021</v>
      </c>
      <c r="B227" s="29">
        <v>1</v>
      </c>
      <c r="C227">
        <v>64</v>
      </c>
      <c r="D227" s="1" t="s">
        <v>26</v>
      </c>
      <c r="E227" s="76">
        <v>44649812001614</v>
      </c>
      <c r="F227" s="1" t="s">
        <v>455</v>
      </c>
      <c r="G227" s="1" t="s">
        <v>454</v>
      </c>
      <c r="H227" s="1" t="s">
        <v>106</v>
      </c>
      <c r="I227" s="1" t="s">
        <v>91</v>
      </c>
      <c r="J227" s="1" t="s">
        <v>28</v>
      </c>
      <c r="K227" s="1" t="s">
        <v>226</v>
      </c>
      <c r="L227" s="1" t="s">
        <v>339</v>
      </c>
      <c r="M227" s="1" t="s">
        <v>227</v>
      </c>
      <c r="N227" s="28">
        <v>6</v>
      </c>
    </row>
    <row r="228" spans="1:14" hidden="1" x14ac:dyDescent="0.25">
      <c r="A228" s="29">
        <v>2021</v>
      </c>
      <c r="B228" s="29">
        <v>1</v>
      </c>
      <c r="C228">
        <v>64</v>
      </c>
      <c r="D228" s="1" t="s">
        <v>26</v>
      </c>
      <c r="E228" s="76">
        <v>44649812001614</v>
      </c>
      <c r="F228" s="1" t="s">
        <v>455</v>
      </c>
      <c r="G228" s="1" t="s">
        <v>454</v>
      </c>
      <c r="H228" s="1" t="s">
        <v>106</v>
      </c>
      <c r="I228" s="1" t="s">
        <v>91</v>
      </c>
      <c r="J228" s="1" t="s">
        <v>107</v>
      </c>
      <c r="K228" s="1" t="s">
        <v>272</v>
      </c>
      <c r="L228" s="1" t="s">
        <v>341</v>
      </c>
      <c r="M228" s="1" t="s">
        <v>229</v>
      </c>
      <c r="N228" s="28">
        <v>6</v>
      </c>
    </row>
    <row r="229" spans="1:14" hidden="1" x14ac:dyDescent="0.25">
      <c r="A229" s="29">
        <v>2021</v>
      </c>
      <c r="B229" s="29">
        <v>1</v>
      </c>
      <c r="C229">
        <v>64</v>
      </c>
      <c r="D229" s="1" t="s">
        <v>26</v>
      </c>
      <c r="E229" s="76">
        <v>48858450000146</v>
      </c>
      <c r="F229" s="1" t="s">
        <v>482</v>
      </c>
      <c r="G229" s="1" t="s">
        <v>483</v>
      </c>
      <c r="H229" s="1" t="s">
        <v>106</v>
      </c>
      <c r="I229" s="1" t="s">
        <v>91</v>
      </c>
      <c r="J229" s="1" t="s">
        <v>11</v>
      </c>
      <c r="K229" s="1" t="s">
        <v>223</v>
      </c>
      <c r="L229" s="1" t="s">
        <v>340</v>
      </c>
      <c r="M229" s="1" t="s">
        <v>222</v>
      </c>
      <c r="N229" s="28">
        <v>2</v>
      </c>
    </row>
    <row r="230" spans="1:14" hidden="1" x14ac:dyDescent="0.25">
      <c r="A230" s="29">
        <v>2021</v>
      </c>
      <c r="B230" s="29">
        <v>1</v>
      </c>
      <c r="C230">
        <v>64</v>
      </c>
      <c r="D230" s="1" t="s">
        <v>26</v>
      </c>
      <c r="E230" s="76">
        <v>48858450000146</v>
      </c>
      <c r="F230" s="1" t="s">
        <v>482</v>
      </c>
      <c r="G230" s="1" t="s">
        <v>483</v>
      </c>
      <c r="H230" s="1" t="s">
        <v>106</v>
      </c>
      <c r="I230" s="1" t="s">
        <v>91</v>
      </c>
      <c r="J230" s="1" t="s">
        <v>136</v>
      </c>
      <c r="K230" s="1" t="s">
        <v>275</v>
      </c>
      <c r="L230" s="1" t="s">
        <v>339</v>
      </c>
      <c r="M230" s="1" t="s">
        <v>227</v>
      </c>
      <c r="N230" s="28">
        <v>2</v>
      </c>
    </row>
    <row r="231" spans="1:14" hidden="1" x14ac:dyDescent="0.25">
      <c r="A231" s="29">
        <v>2021</v>
      </c>
      <c r="B231" s="29">
        <v>1</v>
      </c>
      <c r="C231">
        <v>64</v>
      </c>
      <c r="D231" s="1" t="s">
        <v>26</v>
      </c>
      <c r="E231" s="76">
        <v>67577171000400</v>
      </c>
      <c r="F231" s="1" t="s">
        <v>456</v>
      </c>
      <c r="G231" s="1" t="s">
        <v>457</v>
      </c>
      <c r="H231" s="1" t="s">
        <v>106</v>
      </c>
      <c r="I231" s="1" t="s">
        <v>91</v>
      </c>
      <c r="J231" s="1" t="s">
        <v>13</v>
      </c>
      <c r="K231" s="1" t="s">
        <v>225</v>
      </c>
      <c r="L231" s="1" t="s">
        <v>340</v>
      </c>
      <c r="M231" s="1" t="s">
        <v>222</v>
      </c>
      <c r="N231" s="28">
        <v>1</v>
      </c>
    </row>
    <row r="232" spans="1:14" hidden="1" x14ac:dyDescent="0.25">
      <c r="A232" s="29">
        <v>2021</v>
      </c>
      <c r="B232" s="29">
        <v>1</v>
      </c>
      <c r="C232">
        <v>64</v>
      </c>
      <c r="D232" s="1" t="s">
        <v>26</v>
      </c>
      <c r="E232" s="76">
        <v>67577171000400</v>
      </c>
      <c r="F232" s="1" t="s">
        <v>456</v>
      </c>
      <c r="G232" s="1" t="s">
        <v>457</v>
      </c>
      <c r="H232" s="1" t="s">
        <v>106</v>
      </c>
      <c r="I232" s="1" t="s">
        <v>91</v>
      </c>
      <c r="J232" s="1" t="s">
        <v>28</v>
      </c>
      <c r="K232" s="1" t="s">
        <v>226</v>
      </c>
      <c r="L232" s="1" t="s">
        <v>339</v>
      </c>
      <c r="M232" s="1" t="s">
        <v>227</v>
      </c>
      <c r="N232" s="28">
        <v>1</v>
      </c>
    </row>
    <row r="233" spans="1:14" hidden="1" x14ac:dyDescent="0.25">
      <c r="A233" s="29">
        <v>2021</v>
      </c>
      <c r="B233" s="29">
        <v>1</v>
      </c>
      <c r="C233">
        <v>64</v>
      </c>
      <c r="D233" s="1" t="s">
        <v>26</v>
      </c>
      <c r="E233" s="76">
        <v>67577171000400</v>
      </c>
      <c r="F233" s="1" t="s">
        <v>456</v>
      </c>
      <c r="G233" s="1" t="s">
        <v>457</v>
      </c>
      <c r="H233" s="1" t="s">
        <v>106</v>
      </c>
      <c r="I233" s="1" t="s">
        <v>91</v>
      </c>
      <c r="J233" s="1" t="s">
        <v>107</v>
      </c>
      <c r="K233" s="1" t="s">
        <v>272</v>
      </c>
      <c r="L233" s="1" t="s">
        <v>341</v>
      </c>
      <c r="M233" s="1" t="s">
        <v>229</v>
      </c>
      <c r="N233" s="28">
        <v>1</v>
      </c>
    </row>
    <row r="234" spans="1:14" hidden="1" x14ac:dyDescent="0.25">
      <c r="A234" s="29">
        <v>2021</v>
      </c>
      <c r="B234" s="29">
        <v>1</v>
      </c>
      <c r="C234">
        <v>64</v>
      </c>
      <c r="D234" s="1" t="s">
        <v>26</v>
      </c>
      <c r="E234" s="76">
        <v>47565155000996</v>
      </c>
      <c r="F234" s="1" t="s">
        <v>444</v>
      </c>
      <c r="G234" s="1" t="s">
        <v>445</v>
      </c>
      <c r="H234" s="1" t="s">
        <v>106</v>
      </c>
      <c r="I234" s="1" t="s">
        <v>91</v>
      </c>
      <c r="J234" s="1" t="s">
        <v>31</v>
      </c>
      <c r="K234" s="1" t="s">
        <v>237</v>
      </c>
      <c r="L234" s="1" t="s">
        <v>339</v>
      </c>
      <c r="M234" s="1" t="s">
        <v>227</v>
      </c>
      <c r="N234" s="28">
        <v>1</v>
      </c>
    </row>
    <row r="235" spans="1:14" hidden="1" x14ac:dyDescent="0.25">
      <c r="A235" s="29">
        <v>2021</v>
      </c>
      <c r="B235" s="29">
        <v>1</v>
      </c>
      <c r="C235">
        <v>64</v>
      </c>
      <c r="D235" s="1" t="s">
        <v>26</v>
      </c>
      <c r="E235" s="76">
        <v>47565155000996</v>
      </c>
      <c r="F235" s="1" t="s">
        <v>444</v>
      </c>
      <c r="G235" s="1" t="s">
        <v>445</v>
      </c>
      <c r="H235" s="1" t="s">
        <v>106</v>
      </c>
      <c r="I235" s="1" t="s">
        <v>91</v>
      </c>
      <c r="J235" s="1" t="s">
        <v>107</v>
      </c>
      <c r="K235" s="1" t="s">
        <v>272</v>
      </c>
      <c r="L235" s="1" t="s">
        <v>341</v>
      </c>
      <c r="M235" s="1" t="s">
        <v>229</v>
      </c>
      <c r="N235" s="28">
        <v>1</v>
      </c>
    </row>
    <row r="236" spans="1:14" hidden="1" x14ac:dyDescent="0.25">
      <c r="A236" s="29">
        <v>2021</v>
      </c>
      <c r="B236" s="29">
        <v>1</v>
      </c>
      <c r="C236">
        <v>64</v>
      </c>
      <c r="D236" s="1" t="s">
        <v>26</v>
      </c>
      <c r="E236" s="76">
        <v>47565155000996</v>
      </c>
      <c r="F236" s="1" t="s">
        <v>444</v>
      </c>
      <c r="G236" s="1" t="s">
        <v>445</v>
      </c>
      <c r="H236" s="1" t="s">
        <v>106</v>
      </c>
      <c r="I236" s="1" t="s">
        <v>91</v>
      </c>
      <c r="J236" s="1" t="s">
        <v>23</v>
      </c>
      <c r="K236" s="1" t="s">
        <v>285</v>
      </c>
      <c r="L236" s="1" t="s">
        <v>340</v>
      </c>
      <c r="M236" s="1" t="s">
        <v>222</v>
      </c>
      <c r="N236" s="28">
        <v>1</v>
      </c>
    </row>
    <row r="237" spans="1:14" hidden="1" x14ac:dyDescent="0.25">
      <c r="A237" s="29">
        <v>2021</v>
      </c>
      <c r="B237" s="29">
        <v>1</v>
      </c>
      <c r="C237">
        <v>64</v>
      </c>
      <c r="D237" s="1" t="s">
        <v>26</v>
      </c>
      <c r="E237" s="76">
        <v>6033403000113</v>
      </c>
      <c r="F237" s="1" t="s">
        <v>484</v>
      </c>
      <c r="G237" s="1" t="s">
        <v>436</v>
      </c>
      <c r="H237" s="1" t="s">
        <v>106</v>
      </c>
      <c r="I237" s="1" t="s">
        <v>91</v>
      </c>
      <c r="J237" s="1" t="s">
        <v>11</v>
      </c>
      <c r="K237" s="1" t="s">
        <v>223</v>
      </c>
      <c r="L237" s="1" t="s">
        <v>340</v>
      </c>
      <c r="M237" s="1" t="s">
        <v>222</v>
      </c>
      <c r="N237" s="28">
        <v>2</v>
      </c>
    </row>
    <row r="238" spans="1:14" hidden="1" x14ac:dyDescent="0.25">
      <c r="A238" s="29">
        <v>2021</v>
      </c>
      <c r="B238" s="29">
        <v>1</v>
      </c>
      <c r="C238">
        <v>64</v>
      </c>
      <c r="D238" s="1" t="s">
        <v>26</v>
      </c>
      <c r="E238" s="76">
        <v>6033403000113</v>
      </c>
      <c r="F238" s="1" t="s">
        <v>484</v>
      </c>
      <c r="G238" s="1" t="s">
        <v>436</v>
      </c>
      <c r="H238" s="1" t="s">
        <v>106</v>
      </c>
      <c r="I238" s="1" t="s">
        <v>91</v>
      </c>
      <c r="J238" s="1" t="s">
        <v>136</v>
      </c>
      <c r="K238" s="1" t="s">
        <v>275</v>
      </c>
      <c r="L238" s="1" t="s">
        <v>339</v>
      </c>
      <c r="M238" s="1" t="s">
        <v>227</v>
      </c>
      <c r="N238" s="28">
        <v>2</v>
      </c>
    </row>
    <row r="239" spans="1:14" hidden="1" x14ac:dyDescent="0.25">
      <c r="A239" s="29">
        <v>2021</v>
      </c>
      <c r="B239" s="29">
        <v>1</v>
      </c>
      <c r="C239">
        <v>64</v>
      </c>
      <c r="D239" s="1" t="s">
        <v>26</v>
      </c>
      <c r="E239" s="76">
        <v>4708424000166</v>
      </c>
      <c r="F239" s="1" t="s">
        <v>474</v>
      </c>
      <c r="G239" s="1" t="s">
        <v>138</v>
      </c>
      <c r="H239" s="1" t="s">
        <v>106</v>
      </c>
      <c r="I239" s="1" t="s">
        <v>91</v>
      </c>
      <c r="J239" s="1" t="s">
        <v>255</v>
      </c>
      <c r="K239" s="1" t="s">
        <v>256</v>
      </c>
      <c r="L239" s="1"/>
      <c r="M239" s="1"/>
      <c r="N239" s="28">
        <v>1</v>
      </c>
    </row>
    <row r="240" spans="1:14" hidden="1" x14ac:dyDescent="0.25">
      <c r="A240" s="29">
        <v>2021</v>
      </c>
      <c r="B240" s="29">
        <v>1</v>
      </c>
      <c r="C240">
        <v>64</v>
      </c>
      <c r="D240" s="1" t="s">
        <v>26</v>
      </c>
      <c r="E240" s="76">
        <v>4708424000166</v>
      </c>
      <c r="F240" s="1" t="s">
        <v>474</v>
      </c>
      <c r="G240" s="1" t="s">
        <v>138</v>
      </c>
      <c r="H240" s="1" t="s">
        <v>106</v>
      </c>
      <c r="I240" s="1" t="s">
        <v>91</v>
      </c>
      <c r="J240" s="1" t="s">
        <v>255</v>
      </c>
      <c r="K240" s="1" t="s">
        <v>256</v>
      </c>
      <c r="L240" s="1"/>
      <c r="M240" s="1"/>
      <c r="N240" s="28">
        <v>1</v>
      </c>
    </row>
    <row r="241" spans="1:14" hidden="1" x14ac:dyDescent="0.25">
      <c r="A241" s="29">
        <v>2021</v>
      </c>
      <c r="B241" s="29">
        <v>1</v>
      </c>
      <c r="C241">
        <v>64</v>
      </c>
      <c r="D241" s="1" t="s">
        <v>26</v>
      </c>
      <c r="E241" s="76">
        <v>4708424000166</v>
      </c>
      <c r="F241" s="1" t="s">
        <v>474</v>
      </c>
      <c r="G241" s="1" t="s">
        <v>138</v>
      </c>
      <c r="H241" s="1" t="s">
        <v>106</v>
      </c>
      <c r="I241" s="1" t="s">
        <v>91</v>
      </c>
      <c r="J241" s="1" t="s">
        <v>255</v>
      </c>
      <c r="K241" s="1" t="s">
        <v>256</v>
      </c>
      <c r="L241" s="1"/>
      <c r="M241" s="1"/>
      <c r="N241" s="28">
        <v>1</v>
      </c>
    </row>
    <row r="242" spans="1:14" hidden="1" x14ac:dyDescent="0.25">
      <c r="A242" s="29">
        <v>2021</v>
      </c>
      <c r="B242" s="29">
        <v>1</v>
      </c>
      <c r="C242">
        <v>64</v>
      </c>
      <c r="D242" s="1" t="s">
        <v>26</v>
      </c>
      <c r="E242" s="76">
        <v>60003761000129</v>
      </c>
      <c r="F242" s="1" t="s">
        <v>139</v>
      </c>
      <c r="G242" s="1" t="s">
        <v>140</v>
      </c>
      <c r="H242" s="1" t="s">
        <v>106</v>
      </c>
      <c r="I242" s="1" t="s">
        <v>91</v>
      </c>
      <c r="J242" s="1" t="s">
        <v>13</v>
      </c>
      <c r="K242" s="1" t="s">
        <v>225</v>
      </c>
      <c r="L242" s="1" t="s">
        <v>340</v>
      </c>
      <c r="M242" s="1" t="s">
        <v>222</v>
      </c>
      <c r="N242" s="28">
        <v>52</v>
      </c>
    </row>
    <row r="243" spans="1:14" hidden="1" x14ac:dyDescent="0.25">
      <c r="A243" s="29">
        <v>2021</v>
      </c>
      <c r="B243" s="29">
        <v>1</v>
      </c>
      <c r="C243">
        <v>64</v>
      </c>
      <c r="D243" s="1" t="s">
        <v>26</v>
      </c>
      <c r="E243" s="76">
        <v>60003761000129</v>
      </c>
      <c r="F243" s="1" t="s">
        <v>139</v>
      </c>
      <c r="G243" s="1" t="s">
        <v>140</v>
      </c>
      <c r="H243" s="1" t="s">
        <v>106</v>
      </c>
      <c r="I243" s="1" t="s">
        <v>91</v>
      </c>
      <c r="J243" s="1" t="s">
        <v>28</v>
      </c>
      <c r="K243" s="1" t="s">
        <v>226</v>
      </c>
      <c r="L243" s="1" t="s">
        <v>339</v>
      </c>
      <c r="M243" s="1" t="s">
        <v>227</v>
      </c>
      <c r="N243" s="28">
        <v>52</v>
      </c>
    </row>
    <row r="244" spans="1:14" hidden="1" x14ac:dyDescent="0.25">
      <c r="A244" s="29">
        <v>2021</v>
      </c>
      <c r="B244" s="29">
        <v>1</v>
      </c>
      <c r="C244">
        <v>64</v>
      </c>
      <c r="D244" s="1" t="s">
        <v>26</v>
      </c>
      <c r="E244" s="76">
        <v>60003761000129</v>
      </c>
      <c r="F244" s="1" t="s">
        <v>139</v>
      </c>
      <c r="G244" s="1" t="s">
        <v>140</v>
      </c>
      <c r="H244" s="1" t="s">
        <v>106</v>
      </c>
      <c r="I244" s="1" t="s">
        <v>91</v>
      </c>
      <c r="J244" s="1" t="s">
        <v>107</v>
      </c>
      <c r="K244" s="1" t="s">
        <v>272</v>
      </c>
      <c r="L244" s="1" t="s">
        <v>341</v>
      </c>
      <c r="M244" s="1" t="s">
        <v>229</v>
      </c>
      <c r="N244" s="28">
        <v>52</v>
      </c>
    </row>
    <row r="245" spans="1:14" hidden="1" x14ac:dyDescent="0.25">
      <c r="A245" s="29">
        <v>2021</v>
      </c>
      <c r="B245" s="29">
        <v>1</v>
      </c>
      <c r="C245">
        <v>64</v>
      </c>
      <c r="D245" s="1" t="s">
        <v>26</v>
      </c>
      <c r="E245" s="76">
        <v>18180008000142</v>
      </c>
      <c r="F245" s="1" t="s">
        <v>466</v>
      </c>
      <c r="G245" s="1" t="s">
        <v>105</v>
      </c>
      <c r="H245" s="1" t="s">
        <v>106</v>
      </c>
      <c r="I245" s="1" t="s">
        <v>91</v>
      </c>
      <c r="J245" s="1" t="s">
        <v>29</v>
      </c>
      <c r="K245" s="1" t="s">
        <v>228</v>
      </c>
      <c r="L245" s="1" t="s">
        <v>341</v>
      </c>
      <c r="M245" s="1" t="s">
        <v>229</v>
      </c>
      <c r="N245" s="28">
        <v>2</v>
      </c>
    </row>
    <row r="246" spans="1:14" hidden="1" x14ac:dyDescent="0.25">
      <c r="A246" s="29">
        <v>2021</v>
      </c>
      <c r="B246" s="29">
        <v>1</v>
      </c>
      <c r="C246">
        <v>64</v>
      </c>
      <c r="D246" s="1" t="s">
        <v>26</v>
      </c>
      <c r="E246" s="76">
        <v>18180008000142</v>
      </c>
      <c r="F246" s="1" t="s">
        <v>466</v>
      </c>
      <c r="G246" s="1" t="s">
        <v>105</v>
      </c>
      <c r="H246" s="1" t="s">
        <v>106</v>
      </c>
      <c r="I246" s="1" t="s">
        <v>91</v>
      </c>
      <c r="J246" s="1" t="s">
        <v>31</v>
      </c>
      <c r="K246" s="1" t="s">
        <v>237</v>
      </c>
      <c r="L246" s="1" t="s">
        <v>339</v>
      </c>
      <c r="M246" s="1" t="s">
        <v>227</v>
      </c>
      <c r="N246" s="28">
        <v>2</v>
      </c>
    </row>
    <row r="247" spans="1:14" hidden="1" x14ac:dyDescent="0.25">
      <c r="A247" s="29">
        <v>2021</v>
      </c>
      <c r="B247" s="29">
        <v>1</v>
      </c>
      <c r="C247">
        <v>64</v>
      </c>
      <c r="D247" s="1" t="s">
        <v>26</v>
      </c>
      <c r="E247" s="76">
        <v>18180008000142</v>
      </c>
      <c r="F247" s="1" t="s">
        <v>466</v>
      </c>
      <c r="G247" s="1" t="s">
        <v>105</v>
      </c>
      <c r="H247" s="1" t="s">
        <v>106</v>
      </c>
      <c r="I247" s="1" t="s">
        <v>91</v>
      </c>
      <c r="J247" s="1" t="s">
        <v>24</v>
      </c>
      <c r="K247" s="1" t="s">
        <v>318</v>
      </c>
      <c r="L247" s="1" t="s">
        <v>340</v>
      </c>
      <c r="M247" s="1" t="s">
        <v>222</v>
      </c>
      <c r="N247" s="28">
        <v>2</v>
      </c>
    </row>
    <row r="248" spans="1:14" hidden="1" x14ac:dyDescent="0.25">
      <c r="A248" s="29">
        <v>2021</v>
      </c>
      <c r="B248" s="29">
        <v>1</v>
      </c>
      <c r="C248">
        <v>64</v>
      </c>
      <c r="D248" s="1" t="s">
        <v>26</v>
      </c>
      <c r="E248" s="76">
        <v>29435005009932</v>
      </c>
      <c r="F248" s="1" t="s">
        <v>135</v>
      </c>
      <c r="G248" s="1" t="s">
        <v>105</v>
      </c>
      <c r="H248" s="1" t="s">
        <v>106</v>
      </c>
      <c r="I248" s="1" t="s">
        <v>91</v>
      </c>
      <c r="J248" s="1" t="s">
        <v>11</v>
      </c>
      <c r="K248" s="1" t="s">
        <v>223</v>
      </c>
      <c r="L248" s="1" t="s">
        <v>340</v>
      </c>
      <c r="M248" s="1" t="s">
        <v>222</v>
      </c>
      <c r="N248" s="28">
        <v>2</v>
      </c>
    </row>
    <row r="249" spans="1:14" hidden="1" x14ac:dyDescent="0.25">
      <c r="A249" s="29">
        <v>2021</v>
      </c>
      <c r="B249" s="29">
        <v>1</v>
      </c>
      <c r="C249">
        <v>64</v>
      </c>
      <c r="D249" s="1" t="s">
        <v>26</v>
      </c>
      <c r="E249" s="76">
        <v>29435005009932</v>
      </c>
      <c r="F249" s="1" t="s">
        <v>135</v>
      </c>
      <c r="G249" s="1" t="s">
        <v>105</v>
      </c>
      <c r="H249" s="1" t="s">
        <v>106</v>
      </c>
      <c r="I249" s="1" t="s">
        <v>91</v>
      </c>
      <c r="J249" s="1" t="s">
        <v>136</v>
      </c>
      <c r="K249" s="1" t="s">
        <v>275</v>
      </c>
      <c r="L249" s="1" t="s">
        <v>339</v>
      </c>
      <c r="M249" s="1" t="s">
        <v>227</v>
      </c>
      <c r="N249" s="28">
        <v>2</v>
      </c>
    </row>
    <row r="250" spans="1:14" hidden="1" x14ac:dyDescent="0.25">
      <c r="A250" s="29">
        <v>2021</v>
      </c>
      <c r="B250" s="29">
        <v>1</v>
      </c>
      <c r="C250">
        <v>64</v>
      </c>
      <c r="D250" s="1" t="s">
        <v>26</v>
      </c>
      <c r="E250" s="76">
        <v>50644053000113</v>
      </c>
      <c r="F250" s="1" t="s">
        <v>485</v>
      </c>
      <c r="G250" s="1" t="s">
        <v>105</v>
      </c>
      <c r="H250" s="1" t="s">
        <v>106</v>
      </c>
      <c r="I250" s="1" t="s">
        <v>91</v>
      </c>
      <c r="J250" s="1" t="s">
        <v>29</v>
      </c>
      <c r="K250" s="1" t="s">
        <v>228</v>
      </c>
      <c r="L250" s="1" t="s">
        <v>341</v>
      </c>
      <c r="M250" s="1" t="s">
        <v>229</v>
      </c>
      <c r="N250" s="28">
        <v>22</v>
      </c>
    </row>
    <row r="251" spans="1:14" hidden="1" x14ac:dyDescent="0.25">
      <c r="A251" s="29">
        <v>2021</v>
      </c>
      <c r="B251" s="29">
        <v>1</v>
      </c>
      <c r="C251">
        <v>64</v>
      </c>
      <c r="D251" s="1" t="s">
        <v>26</v>
      </c>
      <c r="E251" s="76">
        <v>50644053000113</v>
      </c>
      <c r="F251" s="1" t="s">
        <v>485</v>
      </c>
      <c r="G251" s="1" t="s">
        <v>105</v>
      </c>
      <c r="H251" s="1" t="s">
        <v>106</v>
      </c>
      <c r="I251" s="1" t="s">
        <v>91</v>
      </c>
      <c r="J251" s="1" t="s">
        <v>136</v>
      </c>
      <c r="K251" s="1" t="s">
        <v>275</v>
      </c>
      <c r="L251" s="1" t="s">
        <v>339</v>
      </c>
      <c r="M251" s="1" t="s">
        <v>227</v>
      </c>
      <c r="N251" s="28">
        <v>22</v>
      </c>
    </row>
    <row r="252" spans="1:14" hidden="1" x14ac:dyDescent="0.25">
      <c r="A252" s="29">
        <v>2021</v>
      </c>
      <c r="B252" s="29">
        <v>1</v>
      </c>
      <c r="C252">
        <v>64</v>
      </c>
      <c r="D252" s="1" t="s">
        <v>26</v>
      </c>
      <c r="E252" s="76">
        <v>50644053000113</v>
      </c>
      <c r="F252" s="1" t="s">
        <v>485</v>
      </c>
      <c r="G252" s="1" t="s">
        <v>105</v>
      </c>
      <c r="H252" s="1" t="s">
        <v>106</v>
      </c>
      <c r="I252" s="1" t="s">
        <v>91</v>
      </c>
      <c r="J252" s="1" t="s">
        <v>24</v>
      </c>
      <c r="K252" s="1" t="s">
        <v>318</v>
      </c>
      <c r="L252" s="1" t="s">
        <v>340</v>
      </c>
      <c r="M252" s="1" t="s">
        <v>222</v>
      </c>
      <c r="N252" s="28">
        <v>22</v>
      </c>
    </row>
    <row r="253" spans="1:14" hidden="1" x14ac:dyDescent="0.25">
      <c r="A253" s="29">
        <v>2021</v>
      </c>
      <c r="B253" s="29">
        <v>1</v>
      </c>
      <c r="C253">
        <v>64</v>
      </c>
      <c r="D253" s="1" t="s">
        <v>26</v>
      </c>
      <c r="E253" s="76">
        <v>60726502000126</v>
      </c>
      <c r="F253" s="1" t="s">
        <v>143</v>
      </c>
      <c r="G253" s="1" t="s">
        <v>105</v>
      </c>
      <c r="H253" s="1" t="s">
        <v>106</v>
      </c>
      <c r="I253" s="1" t="s">
        <v>91</v>
      </c>
      <c r="J253" s="1" t="s">
        <v>136</v>
      </c>
      <c r="K253" s="1" t="s">
        <v>275</v>
      </c>
      <c r="L253" s="1" t="s">
        <v>339</v>
      </c>
      <c r="M253" s="1" t="s">
        <v>227</v>
      </c>
      <c r="N253" s="28">
        <v>10</v>
      </c>
    </row>
    <row r="254" spans="1:14" hidden="1" x14ac:dyDescent="0.25">
      <c r="A254" s="29">
        <v>2021</v>
      </c>
      <c r="B254" s="29">
        <v>1</v>
      </c>
      <c r="C254">
        <v>64</v>
      </c>
      <c r="D254" s="1" t="s">
        <v>26</v>
      </c>
      <c r="E254" s="76">
        <v>60726502000126</v>
      </c>
      <c r="F254" s="1" t="s">
        <v>143</v>
      </c>
      <c r="G254" s="1" t="s">
        <v>105</v>
      </c>
      <c r="H254" s="1" t="s">
        <v>106</v>
      </c>
      <c r="I254" s="1" t="s">
        <v>91</v>
      </c>
      <c r="J254" s="1" t="s">
        <v>23</v>
      </c>
      <c r="K254" s="1" t="s">
        <v>285</v>
      </c>
      <c r="L254" s="1" t="s">
        <v>340</v>
      </c>
      <c r="M254" s="1" t="s">
        <v>222</v>
      </c>
      <c r="N254" s="28">
        <v>10</v>
      </c>
    </row>
    <row r="255" spans="1:14" hidden="1" x14ac:dyDescent="0.25">
      <c r="A255" s="29">
        <v>2021</v>
      </c>
      <c r="B255" s="29">
        <v>1</v>
      </c>
      <c r="C255">
        <v>64</v>
      </c>
      <c r="D255" s="1" t="s">
        <v>26</v>
      </c>
      <c r="E255" s="76">
        <v>8100676002455</v>
      </c>
      <c r="F255" s="1" t="s">
        <v>467</v>
      </c>
      <c r="G255" s="1" t="s">
        <v>105</v>
      </c>
      <c r="H255" s="1" t="s">
        <v>106</v>
      </c>
      <c r="I255" s="1" t="s">
        <v>91</v>
      </c>
      <c r="J255" s="1" t="s">
        <v>31</v>
      </c>
      <c r="K255" s="1" t="s">
        <v>237</v>
      </c>
      <c r="L255" s="1" t="s">
        <v>339</v>
      </c>
      <c r="M255" s="1" t="s">
        <v>227</v>
      </c>
      <c r="N255" s="28">
        <v>5</v>
      </c>
    </row>
    <row r="256" spans="1:14" hidden="1" x14ac:dyDescent="0.25">
      <c r="A256" s="29">
        <v>2021</v>
      </c>
      <c r="B256" s="29">
        <v>1</v>
      </c>
      <c r="C256">
        <v>64</v>
      </c>
      <c r="D256" s="1" t="s">
        <v>26</v>
      </c>
      <c r="E256" s="76">
        <v>8100676002455</v>
      </c>
      <c r="F256" s="1" t="s">
        <v>467</v>
      </c>
      <c r="G256" s="1" t="s">
        <v>105</v>
      </c>
      <c r="H256" s="1" t="s">
        <v>106</v>
      </c>
      <c r="I256" s="1" t="s">
        <v>91</v>
      </c>
      <c r="J256" s="1" t="s">
        <v>107</v>
      </c>
      <c r="K256" s="1" t="s">
        <v>272</v>
      </c>
      <c r="L256" s="1" t="s">
        <v>341</v>
      </c>
      <c r="M256" s="1" t="s">
        <v>229</v>
      </c>
      <c r="N256" s="28">
        <v>5</v>
      </c>
    </row>
    <row r="257" spans="1:14" hidden="1" x14ac:dyDescent="0.25">
      <c r="A257" s="29">
        <v>2021</v>
      </c>
      <c r="B257" s="29">
        <v>1</v>
      </c>
      <c r="C257">
        <v>64</v>
      </c>
      <c r="D257" s="1" t="s">
        <v>26</v>
      </c>
      <c r="E257" s="76">
        <v>8100676002455</v>
      </c>
      <c r="F257" s="1" t="s">
        <v>467</v>
      </c>
      <c r="G257" s="1" t="s">
        <v>105</v>
      </c>
      <c r="H257" s="1" t="s">
        <v>106</v>
      </c>
      <c r="I257" s="1" t="s">
        <v>91</v>
      </c>
      <c r="J257" s="1" t="s">
        <v>23</v>
      </c>
      <c r="K257" s="1" t="s">
        <v>285</v>
      </c>
      <c r="L257" s="1" t="s">
        <v>340</v>
      </c>
      <c r="M257" s="1" t="s">
        <v>222</v>
      </c>
      <c r="N257" s="28">
        <v>5</v>
      </c>
    </row>
    <row r="258" spans="1:14" hidden="1" x14ac:dyDescent="0.25">
      <c r="A258" s="29">
        <v>2021</v>
      </c>
      <c r="B258" s="29">
        <v>1</v>
      </c>
      <c r="C258">
        <v>64</v>
      </c>
      <c r="D258" s="1" t="s">
        <v>26</v>
      </c>
      <c r="E258" s="76">
        <v>72775745000133</v>
      </c>
      <c r="F258" s="1" t="s">
        <v>512</v>
      </c>
      <c r="G258" s="1" t="s">
        <v>105</v>
      </c>
      <c r="H258" s="1" t="s">
        <v>106</v>
      </c>
      <c r="I258" s="1" t="s">
        <v>91</v>
      </c>
      <c r="J258" s="1" t="s">
        <v>11</v>
      </c>
      <c r="K258" s="1" t="s">
        <v>223</v>
      </c>
      <c r="L258" s="1" t="s">
        <v>340</v>
      </c>
      <c r="M258" s="1" t="s">
        <v>222</v>
      </c>
      <c r="N258" s="28">
        <v>5</v>
      </c>
    </row>
    <row r="259" spans="1:14" hidden="1" x14ac:dyDescent="0.25">
      <c r="A259" s="29">
        <v>2021</v>
      </c>
      <c r="B259" s="29">
        <v>1</v>
      </c>
      <c r="C259">
        <v>64</v>
      </c>
      <c r="D259" s="1" t="s">
        <v>26</v>
      </c>
      <c r="E259" s="76">
        <v>72775745000133</v>
      </c>
      <c r="F259" s="1" t="s">
        <v>512</v>
      </c>
      <c r="G259" s="1" t="s">
        <v>105</v>
      </c>
      <c r="H259" s="1" t="s">
        <v>106</v>
      </c>
      <c r="I259" s="1" t="s">
        <v>91</v>
      </c>
      <c r="J259" s="1" t="s">
        <v>31</v>
      </c>
      <c r="K259" s="1" t="s">
        <v>237</v>
      </c>
      <c r="L259" s="1" t="s">
        <v>339</v>
      </c>
      <c r="M259" s="1" t="s">
        <v>227</v>
      </c>
      <c r="N259" s="28">
        <v>5</v>
      </c>
    </row>
    <row r="260" spans="1:14" hidden="1" x14ac:dyDescent="0.25">
      <c r="A260" s="29">
        <v>2021</v>
      </c>
      <c r="B260" s="29">
        <v>1</v>
      </c>
      <c r="C260">
        <v>64</v>
      </c>
      <c r="D260" s="1" t="s">
        <v>26</v>
      </c>
      <c r="E260" s="76">
        <v>72775745000133</v>
      </c>
      <c r="F260" s="1" t="s">
        <v>512</v>
      </c>
      <c r="G260" s="1" t="s">
        <v>105</v>
      </c>
      <c r="H260" s="1" t="s">
        <v>106</v>
      </c>
      <c r="I260" s="1" t="s">
        <v>91</v>
      </c>
      <c r="J260" s="1" t="s">
        <v>107</v>
      </c>
      <c r="K260" s="1" t="s">
        <v>272</v>
      </c>
      <c r="L260" s="1" t="s">
        <v>341</v>
      </c>
      <c r="M260" s="1" t="s">
        <v>229</v>
      </c>
      <c r="N260" s="28">
        <v>5</v>
      </c>
    </row>
    <row r="261" spans="1:14" hidden="1" x14ac:dyDescent="0.25">
      <c r="A261" s="29">
        <v>2021</v>
      </c>
      <c r="B261" s="29">
        <v>1</v>
      </c>
      <c r="C261">
        <v>64</v>
      </c>
      <c r="D261" s="1" t="s">
        <v>26</v>
      </c>
      <c r="E261" s="76">
        <v>21371777000132</v>
      </c>
      <c r="F261" s="1" t="s">
        <v>128</v>
      </c>
      <c r="G261" s="1" t="s">
        <v>105</v>
      </c>
      <c r="H261" s="1" t="s">
        <v>106</v>
      </c>
      <c r="I261" s="1" t="s">
        <v>91</v>
      </c>
      <c r="J261" s="1" t="s">
        <v>31</v>
      </c>
      <c r="K261" s="1" t="s">
        <v>237</v>
      </c>
      <c r="L261" s="1" t="s">
        <v>339</v>
      </c>
      <c r="M261" s="1" t="s">
        <v>227</v>
      </c>
      <c r="N261" s="28">
        <v>7</v>
      </c>
    </row>
    <row r="262" spans="1:14" hidden="1" x14ac:dyDescent="0.25">
      <c r="A262" s="29">
        <v>2021</v>
      </c>
      <c r="B262" s="29">
        <v>1</v>
      </c>
      <c r="C262">
        <v>64</v>
      </c>
      <c r="D262" s="1" t="s">
        <v>26</v>
      </c>
      <c r="E262" s="76">
        <v>21371777000132</v>
      </c>
      <c r="F262" s="1" t="s">
        <v>128</v>
      </c>
      <c r="G262" s="1" t="s">
        <v>105</v>
      </c>
      <c r="H262" s="1" t="s">
        <v>106</v>
      </c>
      <c r="I262" s="1" t="s">
        <v>91</v>
      </c>
      <c r="J262" s="1" t="s">
        <v>107</v>
      </c>
      <c r="K262" s="1" t="s">
        <v>272</v>
      </c>
      <c r="L262" s="1" t="s">
        <v>341</v>
      </c>
      <c r="M262" s="1" t="s">
        <v>229</v>
      </c>
      <c r="N262" s="28">
        <v>7</v>
      </c>
    </row>
    <row r="263" spans="1:14" hidden="1" x14ac:dyDescent="0.25">
      <c r="A263" s="29">
        <v>2021</v>
      </c>
      <c r="B263" s="29">
        <v>1</v>
      </c>
      <c r="C263">
        <v>64</v>
      </c>
      <c r="D263" s="1" t="s">
        <v>26</v>
      </c>
      <c r="E263" s="76">
        <v>21371777000132</v>
      </c>
      <c r="F263" s="1" t="s">
        <v>128</v>
      </c>
      <c r="G263" s="1" t="s">
        <v>105</v>
      </c>
      <c r="H263" s="1" t="s">
        <v>106</v>
      </c>
      <c r="I263" s="1" t="s">
        <v>91</v>
      </c>
      <c r="J263" s="1" t="s">
        <v>23</v>
      </c>
      <c r="K263" s="1" t="s">
        <v>285</v>
      </c>
      <c r="L263" s="1" t="s">
        <v>340</v>
      </c>
      <c r="M263" s="1" t="s">
        <v>222</v>
      </c>
      <c r="N263" s="28">
        <v>7</v>
      </c>
    </row>
    <row r="264" spans="1:14" hidden="1" x14ac:dyDescent="0.25">
      <c r="A264" s="29">
        <v>2021</v>
      </c>
      <c r="B264" s="29">
        <v>1</v>
      </c>
      <c r="C264">
        <v>64</v>
      </c>
      <c r="D264" s="1" t="s">
        <v>26</v>
      </c>
      <c r="E264" s="76">
        <v>60448040000122</v>
      </c>
      <c r="F264" s="1" t="s">
        <v>188</v>
      </c>
      <c r="G264" s="1" t="s">
        <v>105</v>
      </c>
      <c r="H264" s="1" t="s">
        <v>106</v>
      </c>
      <c r="I264" s="1" t="s">
        <v>182</v>
      </c>
      <c r="J264" s="1" t="s">
        <v>29</v>
      </c>
      <c r="K264" s="1" t="s">
        <v>228</v>
      </c>
      <c r="L264" s="1" t="s">
        <v>341</v>
      </c>
      <c r="M264" s="1" t="s">
        <v>229</v>
      </c>
      <c r="N264" s="28">
        <v>43</v>
      </c>
    </row>
    <row r="265" spans="1:14" hidden="1" x14ac:dyDescent="0.25">
      <c r="A265" s="29">
        <v>2021</v>
      </c>
      <c r="B265" s="29">
        <v>1</v>
      </c>
      <c r="C265">
        <v>64</v>
      </c>
      <c r="D265" s="1" t="s">
        <v>26</v>
      </c>
      <c r="E265" s="76">
        <v>60448040000122</v>
      </c>
      <c r="F265" s="1" t="s">
        <v>188</v>
      </c>
      <c r="G265" s="1" t="s">
        <v>105</v>
      </c>
      <c r="H265" s="1" t="s">
        <v>106</v>
      </c>
      <c r="I265" s="1" t="s">
        <v>182</v>
      </c>
      <c r="J265" s="1" t="s">
        <v>136</v>
      </c>
      <c r="K265" s="1" t="s">
        <v>275</v>
      </c>
      <c r="L265" s="1" t="s">
        <v>339</v>
      </c>
      <c r="M265" s="1" t="s">
        <v>227</v>
      </c>
      <c r="N265" s="28">
        <v>43</v>
      </c>
    </row>
    <row r="266" spans="1:14" hidden="1" x14ac:dyDescent="0.25">
      <c r="A266" s="29">
        <v>2021</v>
      </c>
      <c r="B266" s="29">
        <v>1</v>
      </c>
      <c r="C266">
        <v>64</v>
      </c>
      <c r="D266" s="1" t="s">
        <v>26</v>
      </c>
      <c r="E266" s="76">
        <v>60448040000122</v>
      </c>
      <c r="F266" s="1" t="s">
        <v>188</v>
      </c>
      <c r="G266" s="1" t="s">
        <v>105</v>
      </c>
      <c r="H266" s="1" t="s">
        <v>106</v>
      </c>
      <c r="I266" s="1" t="s">
        <v>182</v>
      </c>
      <c r="J266" s="1" t="s">
        <v>24</v>
      </c>
      <c r="K266" s="1" t="s">
        <v>318</v>
      </c>
      <c r="L266" s="1" t="s">
        <v>340</v>
      </c>
      <c r="M266" s="1" t="s">
        <v>222</v>
      </c>
      <c r="N266" s="28">
        <v>43</v>
      </c>
    </row>
    <row r="267" spans="1:14" hidden="1" x14ac:dyDescent="0.25">
      <c r="A267" s="29">
        <v>2021</v>
      </c>
      <c r="B267" s="29">
        <v>1</v>
      </c>
      <c r="C267">
        <v>64</v>
      </c>
      <c r="D267" s="1" t="s">
        <v>26</v>
      </c>
      <c r="E267" s="76">
        <v>60453024000390</v>
      </c>
      <c r="F267" s="1" t="s">
        <v>141</v>
      </c>
      <c r="G267" s="1" t="s">
        <v>105</v>
      </c>
      <c r="H267" s="1" t="s">
        <v>106</v>
      </c>
      <c r="I267" s="1" t="s">
        <v>91</v>
      </c>
      <c r="J267" s="1" t="s">
        <v>136</v>
      </c>
      <c r="K267" s="1" t="s">
        <v>275</v>
      </c>
      <c r="L267" s="1" t="s">
        <v>339</v>
      </c>
      <c r="M267" s="1" t="s">
        <v>227</v>
      </c>
      <c r="N267" s="28">
        <v>1</v>
      </c>
    </row>
    <row r="268" spans="1:14" hidden="1" x14ac:dyDescent="0.25">
      <c r="A268" s="29">
        <v>2021</v>
      </c>
      <c r="B268" s="29">
        <v>1</v>
      </c>
      <c r="C268">
        <v>64</v>
      </c>
      <c r="D268" s="1" t="s">
        <v>26</v>
      </c>
      <c r="E268" s="76">
        <v>60453024000390</v>
      </c>
      <c r="F268" s="1" t="s">
        <v>141</v>
      </c>
      <c r="G268" s="1" t="s">
        <v>105</v>
      </c>
      <c r="H268" s="1" t="s">
        <v>106</v>
      </c>
      <c r="I268" s="1" t="s">
        <v>91</v>
      </c>
      <c r="J268" s="1" t="s">
        <v>23</v>
      </c>
      <c r="K268" s="1" t="s">
        <v>285</v>
      </c>
      <c r="L268" s="1" t="s">
        <v>340</v>
      </c>
      <c r="M268" s="1" t="s">
        <v>222</v>
      </c>
      <c r="N268" s="28">
        <v>1</v>
      </c>
    </row>
    <row r="269" spans="1:14" hidden="1" x14ac:dyDescent="0.25">
      <c r="A269" s="29">
        <v>2021</v>
      </c>
      <c r="B269" s="29">
        <v>1</v>
      </c>
      <c r="C269">
        <v>64</v>
      </c>
      <c r="D269" s="1" t="s">
        <v>26</v>
      </c>
      <c r="E269" s="76">
        <v>61213674000240</v>
      </c>
      <c r="F269" s="1" t="s">
        <v>154</v>
      </c>
      <c r="G269" s="1" t="s">
        <v>105</v>
      </c>
      <c r="H269" s="1" t="s">
        <v>106</v>
      </c>
      <c r="I269" s="1" t="s">
        <v>91</v>
      </c>
      <c r="J269" s="1" t="s">
        <v>11</v>
      </c>
      <c r="K269" s="1" t="s">
        <v>223</v>
      </c>
      <c r="L269" s="1" t="s">
        <v>340</v>
      </c>
      <c r="M269" s="1" t="s">
        <v>222</v>
      </c>
      <c r="N269" s="28">
        <v>2</v>
      </c>
    </row>
    <row r="270" spans="1:14" hidden="1" x14ac:dyDescent="0.25">
      <c r="A270" s="29">
        <v>2021</v>
      </c>
      <c r="B270" s="29">
        <v>1</v>
      </c>
      <c r="C270">
        <v>64</v>
      </c>
      <c r="D270" s="1" t="s">
        <v>26</v>
      </c>
      <c r="E270" s="76">
        <v>61213674000240</v>
      </c>
      <c r="F270" s="1" t="s">
        <v>154</v>
      </c>
      <c r="G270" s="1" t="s">
        <v>105</v>
      </c>
      <c r="H270" s="1" t="s">
        <v>106</v>
      </c>
      <c r="I270" s="1" t="s">
        <v>91</v>
      </c>
      <c r="J270" s="1" t="s">
        <v>136</v>
      </c>
      <c r="K270" s="1" t="s">
        <v>275</v>
      </c>
      <c r="L270" s="1" t="s">
        <v>339</v>
      </c>
      <c r="M270" s="1" t="s">
        <v>227</v>
      </c>
      <c r="N270" s="28">
        <v>2</v>
      </c>
    </row>
    <row r="271" spans="1:14" hidden="1" x14ac:dyDescent="0.25">
      <c r="A271" s="29">
        <v>2021</v>
      </c>
      <c r="B271" s="29">
        <v>1</v>
      </c>
      <c r="C271">
        <v>64</v>
      </c>
      <c r="D271" s="1" t="s">
        <v>26</v>
      </c>
      <c r="E271" s="76">
        <v>60765823000130</v>
      </c>
      <c r="F271" s="1" t="s">
        <v>145</v>
      </c>
      <c r="G271" s="1" t="s">
        <v>105</v>
      </c>
      <c r="H271" s="1" t="s">
        <v>106</v>
      </c>
      <c r="I271" s="1" t="s">
        <v>91</v>
      </c>
      <c r="J271" s="1" t="s">
        <v>11</v>
      </c>
      <c r="K271" s="1" t="s">
        <v>223</v>
      </c>
      <c r="L271" s="1" t="s">
        <v>340</v>
      </c>
      <c r="M271" s="1" t="s">
        <v>222</v>
      </c>
      <c r="N271" s="28">
        <v>54</v>
      </c>
    </row>
    <row r="272" spans="1:14" hidden="1" x14ac:dyDescent="0.25">
      <c r="A272" s="29">
        <v>2021</v>
      </c>
      <c r="B272" s="29">
        <v>1</v>
      </c>
      <c r="C272">
        <v>64</v>
      </c>
      <c r="D272" s="1" t="s">
        <v>26</v>
      </c>
      <c r="E272" s="76">
        <v>60765823000130</v>
      </c>
      <c r="F272" s="1" t="s">
        <v>145</v>
      </c>
      <c r="G272" s="1" t="s">
        <v>105</v>
      </c>
      <c r="H272" s="1" t="s">
        <v>106</v>
      </c>
      <c r="I272" s="1" t="s">
        <v>91</v>
      </c>
      <c r="J272" s="1" t="s">
        <v>136</v>
      </c>
      <c r="K272" s="1" t="s">
        <v>275</v>
      </c>
      <c r="L272" s="1" t="s">
        <v>339</v>
      </c>
      <c r="M272" s="1" t="s">
        <v>227</v>
      </c>
      <c r="N272" s="28">
        <v>54</v>
      </c>
    </row>
    <row r="273" spans="1:14" hidden="1" x14ac:dyDescent="0.25">
      <c r="A273" s="29">
        <v>2021</v>
      </c>
      <c r="B273" s="29">
        <v>1</v>
      </c>
      <c r="C273">
        <v>64</v>
      </c>
      <c r="D273" s="1" t="s">
        <v>26</v>
      </c>
      <c r="E273" s="76">
        <v>19056055000141</v>
      </c>
      <c r="F273" s="1" t="s">
        <v>127</v>
      </c>
      <c r="G273" s="1" t="s">
        <v>105</v>
      </c>
      <c r="H273" s="1" t="s">
        <v>106</v>
      </c>
      <c r="I273" s="1" t="s">
        <v>91</v>
      </c>
      <c r="J273" s="1" t="s">
        <v>29</v>
      </c>
      <c r="K273" s="1" t="s">
        <v>228</v>
      </c>
      <c r="L273" s="1" t="s">
        <v>341</v>
      </c>
      <c r="M273" s="1" t="s">
        <v>229</v>
      </c>
      <c r="N273" s="28">
        <v>5</v>
      </c>
    </row>
    <row r="274" spans="1:14" hidden="1" x14ac:dyDescent="0.25">
      <c r="A274" s="29">
        <v>2021</v>
      </c>
      <c r="B274" s="29">
        <v>1</v>
      </c>
      <c r="C274">
        <v>64</v>
      </c>
      <c r="D274" s="1" t="s">
        <v>26</v>
      </c>
      <c r="E274" s="76">
        <v>19056055000141</v>
      </c>
      <c r="F274" s="1" t="s">
        <v>127</v>
      </c>
      <c r="G274" s="1" t="s">
        <v>105</v>
      </c>
      <c r="H274" s="1" t="s">
        <v>106</v>
      </c>
      <c r="I274" s="1" t="s">
        <v>91</v>
      </c>
      <c r="J274" s="1" t="s">
        <v>31</v>
      </c>
      <c r="K274" s="1" t="s">
        <v>237</v>
      </c>
      <c r="L274" s="1" t="s">
        <v>339</v>
      </c>
      <c r="M274" s="1" t="s">
        <v>227</v>
      </c>
      <c r="N274" s="28">
        <v>5</v>
      </c>
    </row>
    <row r="275" spans="1:14" hidden="1" x14ac:dyDescent="0.25">
      <c r="A275" s="29">
        <v>2021</v>
      </c>
      <c r="B275" s="29">
        <v>1</v>
      </c>
      <c r="C275">
        <v>64</v>
      </c>
      <c r="D275" s="1" t="s">
        <v>26</v>
      </c>
      <c r="E275" s="76">
        <v>19056055000141</v>
      </c>
      <c r="F275" s="1" t="s">
        <v>127</v>
      </c>
      <c r="G275" s="1" t="s">
        <v>105</v>
      </c>
      <c r="H275" s="1" t="s">
        <v>106</v>
      </c>
      <c r="I275" s="1" t="s">
        <v>91</v>
      </c>
      <c r="J275" s="1" t="s">
        <v>24</v>
      </c>
      <c r="K275" s="1" t="s">
        <v>318</v>
      </c>
      <c r="L275" s="1" t="s">
        <v>340</v>
      </c>
      <c r="M275" s="1" t="s">
        <v>222</v>
      </c>
      <c r="N275" s="28">
        <v>5</v>
      </c>
    </row>
    <row r="276" spans="1:14" hidden="1" x14ac:dyDescent="0.25">
      <c r="A276" s="29">
        <v>2021</v>
      </c>
      <c r="B276" s="29">
        <v>1</v>
      </c>
      <c r="C276">
        <v>64</v>
      </c>
      <c r="D276" s="1" t="s">
        <v>26</v>
      </c>
      <c r="E276" s="76">
        <v>60975737001204</v>
      </c>
      <c r="F276" s="1" t="s">
        <v>153</v>
      </c>
      <c r="G276" s="1" t="s">
        <v>105</v>
      </c>
      <c r="H276" s="1" t="s">
        <v>106</v>
      </c>
      <c r="I276" s="1" t="s">
        <v>91</v>
      </c>
      <c r="J276" s="1" t="s">
        <v>29</v>
      </c>
      <c r="K276" s="1" t="s">
        <v>228</v>
      </c>
      <c r="L276" s="1" t="s">
        <v>341</v>
      </c>
      <c r="M276" s="1" t="s">
        <v>229</v>
      </c>
      <c r="N276" s="28">
        <v>4</v>
      </c>
    </row>
    <row r="277" spans="1:14" hidden="1" x14ac:dyDescent="0.25">
      <c r="A277" s="29">
        <v>2021</v>
      </c>
      <c r="B277" s="29">
        <v>1</v>
      </c>
      <c r="C277">
        <v>64</v>
      </c>
      <c r="D277" s="1" t="s">
        <v>26</v>
      </c>
      <c r="E277" s="76">
        <v>60975737001204</v>
      </c>
      <c r="F277" s="1" t="s">
        <v>153</v>
      </c>
      <c r="G277" s="1" t="s">
        <v>105</v>
      </c>
      <c r="H277" s="1" t="s">
        <v>106</v>
      </c>
      <c r="I277" s="1" t="s">
        <v>91</v>
      </c>
      <c r="J277" s="1" t="s">
        <v>31</v>
      </c>
      <c r="K277" s="1" t="s">
        <v>237</v>
      </c>
      <c r="L277" s="1" t="s">
        <v>339</v>
      </c>
      <c r="M277" s="1" t="s">
        <v>227</v>
      </c>
      <c r="N277" s="28">
        <v>4</v>
      </c>
    </row>
    <row r="278" spans="1:14" hidden="1" x14ac:dyDescent="0.25">
      <c r="A278" s="29">
        <v>2021</v>
      </c>
      <c r="B278" s="29">
        <v>1</v>
      </c>
      <c r="C278">
        <v>64</v>
      </c>
      <c r="D278" s="1" t="s">
        <v>26</v>
      </c>
      <c r="E278" s="76">
        <v>60975737001204</v>
      </c>
      <c r="F278" s="1" t="s">
        <v>153</v>
      </c>
      <c r="G278" s="1" t="s">
        <v>105</v>
      </c>
      <c r="H278" s="1" t="s">
        <v>106</v>
      </c>
      <c r="I278" s="1" t="s">
        <v>91</v>
      </c>
      <c r="J278" s="1" t="s">
        <v>24</v>
      </c>
      <c r="K278" s="1" t="s">
        <v>318</v>
      </c>
      <c r="L278" s="1" t="s">
        <v>340</v>
      </c>
      <c r="M278" s="1" t="s">
        <v>222</v>
      </c>
      <c r="N278" s="28">
        <v>4</v>
      </c>
    </row>
    <row r="279" spans="1:14" hidden="1" x14ac:dyDescent="0.25">
      <c r="A279" s="29">
        <v>2021</v>
      </c>
      <c r="B279" s="29">
        <v>1</v>
      </c>
      <c r="C279">
        <v>64</v>
      </c>
      <c r="D279" s="1" t="s">
        <v>26</v>
      </c>
      <c r="E279" s="76">
        <v>28290788000137</v>
      </c>
      <c r="F279" s="1" t="s">
        <v>513</v>
      </c>
      <c r="G279" s="1" t="s">
        <v>105</v>
      </c>
      <c r="H279" s="1" t="s">
        <v>106</v>
      </c>
      <c r="I279" s="1" t="s">
        <v>91</v>
      </c>
      <c r="J279" s="1" t="s">
        <v>11</v>
      </c>
      <c r="K279" s="1" t="s">
        <v>223</v>
      </c>
      <c r="L279" s="1" t="s">
        <v>340</v>
      </c>
      <c r="M279" s="1" t="s">
        <v>222</v>
      </c>
      <c r="N279" s="28">
        <v>4</v>
      </c>
    </row>
    <row r="280" spans="1:14" hidden="1" x14ac:dyDescent="0.25">
      <c r="A280" s="29">
        <v>2021</v>
      </c>
      <c r="B280" s="29">
        <v>1</v>
      </c>
      <c r="C280">
        <v>64</v>
      </c>
      <c r="D280" s="1" t="s">
        <v>26</v>
      </c>
      <c r="E280" s="76">
        <v>28290788000137</v>
      </c>
      <c r="F280" s="1" t="s">
        <v>513</v>
      </c>
      <c r="G280" s="1" t="s">
        <v>105</v>
      </c>
      <c r="H280" s="1" t="s">
        <v>106</v>
      </c>
      <c r="I280" s="1" t="s">
        <v>91</v>
      </c>
      <c r="J280" s="1" t="s">
        <v>31</v>
      </c>
      <c r="K280" s="1" t="s">
        <v>237</v>
      </c>
      <c r="L280" s="1" t="s">
        <v>339</v>
      </c>
      <c r="M280" s="1" t="s">
        <v>227</v>
      </c>
      <c r="N280" s="28">
        <v>4</v>
      </c>
    </row>
    <row r="281" spans="1:14" hidden="1" x14ac:dyDescent="0.25">
      <c r="A281" s="29">
        <v>2021</v>
      </c>
      <c r="B281" s="29">
        <v>1</v>
      </c>
      <c r="C281">
        <v>64</v>
      </c>
      <c r="D281" s="1" t="s">
        <v>26</v>
      </c>
      <c r="E281" s="76">
        <v>28290788000137</v>
      </c>
      <c r="F281" s="1" t="s">
        <v>513</v>
      </c>
      <c r="G281" s="1" t="s">
        <v>105</v>
      </c>
      <c r="H281" s="1" t="s">
        <v>106</v>
      </c>
      <c r="I281" s="1" t="s">
        <v>91</v>
      </c>
      <c r="J281" s="1" t="s">
        <v>107</v>
      </c>
      <c r="K281" s="1" t="s">
        <v>272</v>
      </c>
      <c r="L281" s="1" t="s">
        <v>341</v>
      </c>
      <c r="M281" s="1" t="s">
        <v>229</v>
      </c>
      <c r="N281" s="28">
        <v>4</v>
      </c>
    </row>
    <row r="282" spans="1:14" hidden="1" x14ac:dyDescent="0.25">
      <c r="A282" s="29">
        <v>2021</v>
      </c>
      <c r="B282" s="29">
        <v>1</v>
      </c>
      <c r="C282">
        <v>64</v>
      </c>
      <c r="D282" s="1" t="s">
        <v>26</v>
      </c>
      <c r="E282" s="76">
        <v>44649812006926</v>
      </c>
      <c r="F282" s="1" t="s">
        <v>486</v>
      </c>
      <c r="G282" s="1" t="s">
        <v>105</v>
      </c>
      <c r="H282" s="1" t="s">
        <v>106</v>
      </c>
      <c r="I282" s="1" t="s">
        <v>91</v>
      </c>
      <c r="J282" s="1" t="s">
        <v>11</v>
      </c>
      <c r="K282" s="1" t="s">
        <v>223</v>
      </c>
      <c r="L282" s="1" t="s">
        <v>340</v>
      </c>
      <c r="M282" s="1" t="s">
        <v>222</v>
      </c>
      <c r="N282" s="28">
        <v>6</v>
      </c>
    </row>
    <row r="283" spans="1:14" hidden="1" x14ac:dyDescent="0.25">
      <c r="A283" s="29">
        <v>2021</v>
      </c>
      <c r="B283" s="29">
        <v>1</v>
      </c>
      <c r="C283">
        <v>64</v>
      </c>
      <c r="D283" s="1" t="s">
        <v>26</v>
      </c>
      <c r="E283" s="76">
        <v>44649812006926</v>
      </c>
      <c r="F283" s="1" t="s">
        <v>486</v>
      </c>
      <c r="G283" s="1" t="s">
        <v>105</v>
      </c>
      <c r="H283" s="1" t="s">
        <v>106</v>
      </c>
      <c r="I283" s="1" t="s">
        <v>91</v>
      </c>
      <c r="J283" s="1" t="s">
        <v>136</v>
      </c>
      <c r="K283" s="1" t="s">
        <v>275</v>
      </c>
      <c r="L283" s="1" t="s">
        <v>339</v>
      </c>
      <c r="M283" s="1" t="s">
        <v>227</v>
      </c>
      <c r="N283" s="28">
        <v>6</v>
      </c>
    </row>
    <row r="284" spans="1:14" hidden="1" x14ac:dyDescent="0.25">
      <c r="A284" s="29">
        <v>2021</v>
      </c>
      <c r="B284" s="29">
        <v>1</v>
      </c>
      <c r="C284">
        <v>64</v>
      </c>
      <c r="D284" s="1" t="s">
        <v>26</v>
      </c>
      <c r="E284" s="76">
        <v>62779145000190</v>
      </c>
      <c r="F284" s="1" t="s">
        <v>178</v>
      </c>
      <c r="G284" s="1" t="s">
        <v>105</v>
      </c>
      <c r="H284" s="1" t="s">
        <v>106</v>
      </c>
      <c r="I284" s="1" t="s">
        <v>91</v>
      </c>
      <c r="J284" s="1" t="s">
        <v>29</v>
      </c>
      <c r="K284" s="1" t="s">
        <v>228</v>
      </c>
      <c r="L284" s="1" t="s">
        <v>341</v>
      </c>
      <c r="M284" s="1" t="s">
        <v>229</v>
      </c>
      <c r="N284" s="28">
        <v>2</v>
      </c>
    </row>
    <row r="285" spans="1:14" hidden="1" x14ac:dyDescent="0.25">
      <c r="A285" s="29">
        <v>2021</v>
      </c>
      <c r="B285" s="29">
        <v>1</v>
      </c>
      <c r="C285">
        <v>64</v>
      </c>
      <c r="D285" s="1" t="s">
        <v>26</v>
      </c>
      <c r="E285" s="76">
        <v>62779145000190</v>
      </c>
      <c r="F285" s="1" t="s">
        <v>178</v>
      </c>
      <c r="G285" s="1" t="s">
        <v>105</v>
      </c>
      <c r="H285" s="1" t="s">
        <v>106</v>
      </c>
      <c r="I285" s="1" t="s">
        <v>91</v>
      </c>
      <c r="J285" s="1" t="s">
        <v>31</v>
      </c>
      <c r="K285" s="1" t="s">
        <v>237</v>
      </c>
      <c r="L285" s="1" t="s">
        <v>339</v>
      </c>
      <c r="M285" s="1" t="s">
        <v>227</v>
      </c>
      <c r="N285" s="28">
        <v>2</v>
      </c>
    </row>
    <row r="286" spans="1:14" hidden="1" x14ac:dyDescent="0.25">
      <c r="A286" s="29">
        <v>2021</v>
      </c>
      <c r="B286" s="29">
        <v>1</v>
      </c>
      <c r="C286">
        <v>64</v>
      </c>
      <c r="D286" s="1" t="s">
        <v>26</v>
      </c>
      <c r="E286" s="76">
        <v>62779145000190</v>
      </c>
      <c r="F286" s="1" t="s">
        <v>178</v>
      </c>
      <c r="G286" s="1" t="s">
        <v>105</v>
      </c>
      <c r="H286" s="1" t="s">
        <v>106</v>
      </c>
      <c r="I286" s="1" t="s">
        <v>91</v>
      </c>
      <c r="J286" s="1" t="s">
        <v>24</v>
      </c>
      <c r="K286" s="1" t="s">
        <v>318</v>
      </c>
      <c r="L286" s="1" t="s">
        <v>340</v>
      </c>
      <c r="M286" s="1" t="s">
        <v>222</v>
      </c>
      <c r="N286" s="28">
        <v>2</v>
      </c>
    </row>
    <row r="287" spans="1:14" hidden="1" x14ac:dyDescent="0.25">
      <c r="A287" s="29">
        <v>2021</v>
      </c>
      <c r="B287" s="29">
        <v>1</v>
      </c>
      <c r="C287">
        <v>64</v>
      </c>
      <c r="D287" s="1" t="s">
        <v>26</v>
      </c>
      <c r="E287" s="76">
        <v>61599908000158</v>
      </c>
      <c r="F287" s="1" t="s">
        <v>156</v>
      </c>
      <c r="G287" s="1" t="s">
        <v>105</v>
      </c>
      <c r="H287" s="1" t="s">
        <v>106</v>
      </c>
      <c r="I287" s="1" t="s">
        <v>91</v>
      </c>
      <c r="J287" s="1" t="s">
        <v>136</v>
      </c>
      <c r="K287" s="1" t="s">
        <v>275</v>
      </c>
      <c r="L287" s="1" t="s">
        <v>339</v>
      </c>
      <c r="M287" s="1" t="s">
        <v>227</v>
      </c>
      <c r="N287" s="28">
        <v>90</v>
      </c>
    </row>
    <row r="288" spans="1:14" hidden="1" x14ac:dyDescent="0.25">
      <c r="A288" s="29">
        <v>2021</v>
      </c>
      <c r="B288" s="29">
        <v>1</v>
      </c>
      <c r="C288">
        <v>64</v>
      </c>
      <c r="D288" s="1" t="s">
        <v>26</v>
      </c>
      <c r="E288" s="76">
        <v>61599908000158</v>
      </c>
      <c r="F288" s="1" t="s">
        <v>156</v>
      </c>
      <c r="G288" s="1" t="s">
        <v>105</v>
      </c>
      <c r="H288" s="1" t="s">
        <v>106</v>
      </c>
      <c r="I288" s="1" t="s">
        <v>91</v>
      </c>
      <c r="J288" s="1" t="s">
        <v>23</v>
      </c>
      <c r="K288" s="1" t="s">
        <v>285</v>
      </c>
      <c r="L288" s="1" t="s">
        <v>340</v>
      </c>
      <c r="M288" s="1" t="s">
        <v>222</v>
      </c>
      <c r="N288" s="28">
        <v>90</v>
      </c>
    </row>
    <row r="289" spans="1:14" hidden="1" x14ac:dyDescent="0.25">
      <c r="A289" s="29">
        <v>2021</v>
      </c>
      <c r="B289" s="29">
        <v>1</v>
      </c>
      <c r="C289">
        <v>64</v>
      </c>
      <c r="D289" s="1" t="s">
        <v>26</v>
      </c>
      <c r="E289" s="76">
        <v>60961422000155</v>
      </c>
      <c r="F289" s="1" t="s">
        <v>152</v>
      </c>
      <c r="G289" s="1" t="s">
        <v>105</v>
      </c>
      <c r="H289" s="1" t="s">
        <v>106</v>
      </c>
      <c r="I289" s="1" t="s">
        <v>91</v>
      </c>
      <c r="J289" s="1" t="s">
        <v>11</v>
      </c>
      <c r="K289" s="1" t="s">
        <v>223</v>
      </c>
      <c r="L289" s="1" t="s">
        <v>340</v>
      </c>
      <c r="M289" s="1" t="s">
        <v>222</v>
      </c>
      <c r="N289" s="28">
        <v>4</v>
      </c>
    </row>
    <row r="290" spans="1:14" hidden="1" x14ac:dyDescent="0.25">
      <c r="A290" s="29">
        <v>2021</v>
      </c>
      <c r="B290" s="29">
        <v>1</v>
      </c>
      <c r="C290">
        <v>64</v>
      </c>
      <c r="D290" s="1" t="s">
        <v>26</v>
      </c>
      <c r="E290" s="76">
        <v>60961422000155</v>
      </c>
      <c r="F290" s="1" t="s">
        <v>152</v>
      </c>
      <c r="G290" s="1" t="s">
        <v>105</v>
      </c>
      <c r="H290" s="1" t="s">
        <v>106</v>
      </c>
      <c r="I290" s="1" t="s">
        <v>91</v>
      </c>
      <c r="J290" s="1" t="s">
        <v>31</v>
      </c>
      <c r="K290" s="1" t="s">
        <v>237</v>
      </c>
      <c r="L290" s="1" t="s">
        <v>339</v>
      </c>
      <c r="M290" s="1" t="s">
        <v>227</v>
      </c>
      <c r="N290" s="28">
        <v>4</v>
      </c>
    </row>
    <row r="291" spans="1:14" hidden="1" x14ac:dyDescent="0.25">
      <c r="A291" s="29">
        <v>2021</v>
      </c>
      <c r="B291" s="29">
        <v>1</v>
      </c>
      <c r="C291">
        <v>64</v>
      </c>
      <c r="D291" s="1" t="s">
        <v>26</v>
      </c>
      <c r="E291" s="76">
        <v>60961422000155</v>
      </c>
      <c r="F291" s="1" t="s">
        <v>152</v>
      </c>
      <c r="G291" s="1" t="s">
        <v>105</v>
      </c>
      <c r="H291" s="1" t="s">
        <v>106</v>
      </c>
      <c r="I291" s="1" t="s">
        <v>91</v>
      </c>
      <c r="J291" s="1" t="s">
        <v>107</v>
      </c>
      <c r="K291" s="1" t="s">
        <v>272</v>
      </c>
      <c r="L291" s="1" t="s">
        <v>341</v>
      </c>
      <c r="M291" s="1" t="s">
        <v>229</v>
      </c>
      <c r="N291" s="28">
        <v>4</v>
      </c>
    </row>
    <row r="292" spans="1:14" hidden="1" x14ac:dyDescent="0.25">
      <c r="A292" s="29">
        <v>2021</v>
      </c>
      <c r="B292" s="29">
        <v>1</v>
      </c>
      <c r="C292">
        <v>64</v>
      </c>
      <c r="D292" s="1" t="s">
        <v>26</v>
      </c>
      <c r="E292" s="76">
        <v>61590410000124</v>
      </c>
      <c r="F292" s="1" t="s">
        <v>155</v>
      </c>
      <c r="G292" s="1" t="s">
        <v>105</v>
      </c>
      <c r="H292" s="1" t="s">
        <v>106</v>
      </c>
      <c r="I292" s="1" t="s">
        <v>91</v>
      </c>
      <c r="J292" s="1" t="s">
        <v>29</v>
      </c>
      <c r="K292" s="1" t="s">
        <v>228</v>
      </c>
      <c r="L292" s="1" t="s">
        <v>341</v>
      </c>
      <c r="M292" s="1" t="s">
        <v>229</v>
      </c>
      <c r="N292" s="28">
        <v>26</v>
      </c>
    </row>
    <row r="293" spans="1:14" hidden="1" x14ac:dyDescent="0.25">
      <c r="A293" s="29">
        <v>2021</v>
      </c>
      <c r="B293" s="29">
        <v>1</v>
      </c>
      <c r="C293">
        <v>64</v>
      </c>
      <c r="D293" s="1" t="s">
        <v>26</v>
      </c>
      <c r="E293" s="76">
        <v>61590410000124</v>
      </c>
      <c r="F293" s="1" t="s">
        <v>155</v>
      </c>
      <c r="G293" s="1" t="s">
        <v>105</v>
      </c>
      <c r="H293" s="1" t="s">
        <v>106</v>
      </c>
      <c r="I293" s="1" t="s">
        <v>91</v>
      </c>
      <c r="J293" s="1" t="s">
        <v>136</v>
      </c>
      <c r="K293" s="1" t="s">
        <v>275</v>
      </c>
      <c r="L293" s="1" t="s">
        <v>339</v>
      </c>
      <c r="M293" s="1" t="s">
        <v>227</v>
      </c>
      <c r="N293" s="28">
        <v>26</v>
      </c>
    </row>
    <row r="294" spans="1:14" hidden="1" x14ac:dyDescent="0.25">
      <c r="A294" s="29">
        <v>2021</v>
      </c>
      <c r="B294" s="29">
        <v>1</v>
      </c>
      <c r="C294">
        <v>64</v>
      </c>
      <c r="D294" s="1" t="s">
        <v>26</v>
      </c>
      <c r="E294" s="76">
        <v>61590410000124</v>
      </c>
      <c r="F294" s="1" t="s">
        <v>155</v>
      </c>
      <c r="G294" s="1" t="s">
        <v>105</v>
      </c>
      <c r="H294" s="1" t="s">
        <v>106</v>
      </c>
      <c r="I294" s="1" t="s">
        <v>91</v>
      </c>
      <c r="J294" s="1" t="s">
        <v>24</v>
      </c>
      <c r="K294" s="1" t="s">
        <v>318</v>
      </c>
      <c r="L294" s="1" t="s">
        <v>340</v>
      </c>
      <c r="M294" s="1" t="s">
        <v>222</v>
      </c>
      <c r="N294" s="28">
        <v>26</v>
      </c>
    </row>
    <row r="295" spans="1:14" hidden="1" x14ac:dyDescent="0.25">
      <c r="A295" s="29">
        <v>2021</v>
      </c>
      <c r="B295" s="29">
        <v>1</v>
      </c>
      <c r="C295">
        <v>64</v>
      </c>
      <c r="D295" s="1" t="s">
        <v>26</v>
      </c>
      <c r="E295" s="76">
        <v>19803199000114</v>
      </c>
      <c r="F295" s="1" t="s">
        <v>175</v>
      </c>
      <c r="G295" s="1" t="s">
        <v>105</v>
      </c>
      <c r="H295" s="1" t="s">
        <v>106</v>
      </c>
      <c r="I295" s="1" t="s">
        <v>91</v>
      </c>
      <c r="J295" s="1" t="s">
        <v>13</v>
      </c>
      <c r="K295" s="1" t="s">
        <v>225</v>
      </c>
      <c r="L295" s="1" t="s">
        <v>340</v>
      </c>
      <c r="M295" s="1" t="s">
        <v>222</v>
      </c>
      <c r="N295" s="28">
        <v>4</v>
      </c>
    </row>
    <row r="296" spans="1:14" hidden="1" x14ac:dyDescent="0.25">
      <c r="A296" s="29">
        <v>2021</v>
      </c>
      <c r="B296" s="29">
        <v>1</v>
      </c>
      <c r="C296">
        <v>64</v>
      </c>
      <c r="D296" s="1" t="s">
        <v>26</v>
      </c>
      <c r="E296" s="76">
        <v>19803199000114</v>
      </c>
      <c r="F296" s="1" t="s">
        <v>175</v>
      </c>
      <c r="G296" s="1" t="s">
        <v>105</v>
      </c>
      <c r="H296" s="1" t="s">
        <v>106</v>
      </c>
      <c r="I296" s="1" t="s">
        <v>91</v>
      </c>
      <c r="J296" s="1" t="s">
        <v>28</v>
      </c>
      <c r="K296" s="1" t="s">
        <v>226</v>
      </c>
      <c r="L296" s="1" t="s">
        <v>339</v>
      </c>
      <c r="M296" s="1" t="s">
        <v>227</v>
      </c>
      <c r="N296" s="28">
        <v>4</v>
      </c>
    </row>
    <row r="297" spans="1:14" hidden="1" x14ac:dyDescent="0.25">
      <c r="A297" s="29">
        <v>2021</v>
      </c>
      <c r="B297" s="29">
        <v>1</v>
      </c>
      <c r="C297">
        <v>64</v>
      </c>
      <c r="D297" s="1" t="s">
        <v>26</v>
      </c>
      <c r="E297" s="76">
        <v>19803199000114</v>
      </c>
      <c r="F297" s="1" t="s">
        <v>175</v>
      </c>
      <c r="G297" s="1" t="s">
        <v>105</v>
      </c>
      <c r="H297" s="1" t="s">
        <v>106</v>
      </c>
      <c r="I297" s="1" t="s">
        <v>91</v>
      </c>
      <c r="J297" s="1" t="s">
        <v>107</v>
      </c>
      <c r="K297" s="1" t="s">
        <v>272</v>
      </c>
      <c r="L297" s="1" t="s">
        <v>341</v>
      </c>
      <c r="M297" s="1" t="s">
        <v>229</v>
      </c>
      <c r="N297" s="28">
        <v>4</v>
      </c>
    </row>
    <row r="298" spans="1:14" hidden="1" x14ac:dyDescent="0.25">
      <c r="A298" s="29">
        <v>2021</v>
      </c>
      <c r="B298" s="29">
        <v>1</v>
      </c>
      <c r="C298">
        <v>64</v>
      </c>
      <c r="D298" s="1" t="s">
        <v>26</v>
      </c>
      <c r="E298" s="76">
        <v>60975737007245</v>
      </c>
      <c r="F298" s="1" t="s">
        <v>468</v>
      </c>
      <c r="G298" s="1" t="s">
        <v>469</v>
      </c>
      <c r="H298" s="1" t="s">
        <v>106</v>
      </c>
      <c r="I298" s="1" t="s">
        <v>91</v>
      </c>
      <c r="J298" s="1" t="s">
        <v>31</v>
      </c>
      <c r="K298" s="1" t="s">
        <v>237</v>
      </c>
      <c r="L298" s="1" t="s">
        <v>339</v>
      </c>
      <c r="M298" s="1" t="s">
        <v>227</v>
      </c>
      <c r="N298" s="28">
        <v>3</v>
      </c>
    </row>
    <row r="299" spans="1:14" hidden="1" x14ac:dyDescent="0.25">
      <c r="A299" s="29">
        <v>2021</v>
      </c>
      <c r="B299" s="29">
        <v>1</v>
      </c>
      <c r="C299">
        <v>64</v>
      </c>
      <c r="D299" s="1" t="s">
        <v>26</v>
      </c>
      <c r="E299" s="76">
        <v>60975737007245</v>
      </c>
      <c r="F299" s="1" t="s">
        <v>468</v>
      </c>
      <c r="G299" s="1" t="s">
        <v>469</v>
      </c>
      <c r="H299" s="1" t="s">
        <v>106</v>
      </c>
      <c r="I299" s="1" t="s">
        <v>91</v>
      </c>
      <c r="J299" s="1" t="s">
        <v>107</v>
      </c>
      <c r="K299" s="1" t="s">
        <v>272</v>
      </c>
      <c r="L299" s="1" t="s">
        <v>341</v>
      </c>
      <c r="M299" s="1" t="s">
        <v>229</v>
      </c>
      <c r="N299" s="28">
        <v>3</v>
      </c>
    </row>
    <row r="300" spans="1:14" hidden="1" x14ac:dyDescent="0.25">
      <c r="A300" s="29">
        <v>2021</v>
      </c>
      <c r="B300" s="29">
        <v>1</v>
      </c>
      <c r="C300">
        <v>64</v>
      </c>
      <c r="D300" s="1" t="s">
        <v>26</v>
      </c>
      <c r="E300" s="76">
        <v>60975737007245</v>
      </c>
      <c r="F300" s="1" t="s">
        <v>468</v>
      </c>
      <c r="G300" s="1" t="s">
        <v>469</v>
      </c>
      <c r="H300" s="1" t="s">
        <v>106</v>
      </c>
      <c r="I300" s="1" t="s">
        <v>91</v>
      </c>
      <c r="J300" s="1" t="s">
        <v>23</v>
      </c>
      <c r="K300" s="1" t="s">
        <v>285</v>
      </c>
      <c r="L300" s="1" t="s">
        <v>340</v>
      </c>
      <c r="M300" s="1" t="s">
        <v>222</v>
      </c>
      <c r="N300" s="28">
        <v>3</v>
      </c>
    </row>
    <row r="301" spans="1:14" hidden="1" x14ac:dyDescent="0.25">
      <c r="A301" s="29">
        <v>2021</v>
      </c>
      <c r="B301" s="29">
        <v>1</v>
      </c>
      <c r="C301">
        <v>62</v>
      </c>
      <c r="D301" s="1" t="s">
        <v>8</v>
      </c>
      <c r="E301" s="76">
        <v>12361267011985</v>
      </c>
      <c r="F301" s="1" t="s">
        <v>479</v>
      </c>
      <c r="G301" s="1" t="s">
        <v>157</v>
      </c>
      <c r="H301" s="1" t="s">
        <v>158</v>
      </c>
      <c r="I301" s="1" t="s">
        <v>91</v>
      </c>
      <c r="J301" s="1" t="s">
        <v>92</v>
      </c>
      <c r="K301" s="1" t="s">
        <v>274</v>
      </c>
      <c r="L301" s="1" t="s">
        <v>339</v>
      </c>
      <c r="M301" s="1" t="s">
        <v>227</v>
      </c>
      <c r="N301" s="28">
        <v>1</v>
      </c>
    </row>
    <row r="302" spans="1:14" hidden="1" x14ac:dyDescent="0.25">
      <c r="A302" s="29">
        <v>2021</v>
      </c>
      <c r="B302" s="29">
        <v>1</v>
      </c>
      <c r="C302">
        <v>62</v>
      </c>
      <c r="D302" s="1" t="s">
        <v>8</v>
      </c>
      <c r="E302" s="76">
        <v>12361267011985</v>
      </c>
      <c r="F302" s="1" t="s">
        <v>479</v>
      </c>
      <c r="G302" s="1" t="s">
        <v>157</v>
      </c>
      <c r="H302" s="1" t="s">
        <v>158</v>
      </c>
      <c r="I302" s="1" t="s">
        <v>91</v>
      </c>
      <c r="J302" s="1" t="s">
        <v>159</v>
      </c>
      <c r="K302" s="1" t="s">
        <v>277</v>
      </c>
      <c r="L302" s="1" t="s">
        <v>340</v>
      </c>
      <c r="M302" s="1" t="s">
        <v>222</v>
      </c>
      <c r="N302" s="28">
        <v>1</v>
      </c>
    </row>
    <row r="303" spans="1:14" hidden="1" x14ac:dyDescent="0.25">
      <c r="A303" s="29">
        <v>2021</v>
      </c>
      <c r="B303" s="29">
        <v>1</v>
      </c>
      <c r="C303">
        <v>62</v>
      </c>
      <c r="D303" s="1" t="s">
        <v>8</v>
      </c>
      <c r="E303" s="76">
        <v>12361267011985</v>
      </c>
      <c r="F303" s="1" t="s">
        <v>479</v>
      </c>
      <c r="G303" s="1" t="s">
        <v>157</v>
      </c>
      <c r="H303" s="1" t="s">
        <v>158</v>
      </c>
      <c r="I303" s="1" t="s">
        <v>91</v>
      </c>
      <c r="J303" s="1" t="s">
        <v>25</v>
      </c>
      <c r="K303" s="1" t="s">
        <v>322</v>
      </c>
      <c r="L303" s="1" t="s">
        <v>341</v>
      </c>
      <c r="M303" s="1" t="s">
        <v>229</v>
      </c>
      <c r="N303" s="28">
        <v>1</v>
      </c>
    </row>
    <row r="304" spans="1:14" hidden="1" x14ac:dyDescent="0.25">
      <c r="A304" s="29">
        <v>2021</v>
      </c>
      <c r="B304" s="29">
        <v>1</v>
      </c>
      <c r="C304">
        <v>62</v>
      </c>
      <c r="D304" s="1" t="s">
        <v>8</v>
      </c>
      <c r="E304" s="76">
        <v>5469172000122</v>
      </c>
      <c r="F304" s="1" t="s">
        <v>99</v>
      </c>
      <c r="G304" s="1" t="s">
        <v>100</v>
      </c>
      <c r="H304" s="1" t="s">
        <v>101</v>
      </c>
      <c r="I304" s="1" t="s">
        <v>91</v>
      </c>
      <c r="J304" s="1" t="s">
        <v>19</v>
      </c>
      <c r="K304" s="1" t="s">
        <v>241</v>
      </c>
      <c r="L304" s="1" t="s">
        <v>340</v>
      </c>
      <c r="M304" s="1" t="s">
        <v>222</v>
      </c>
      <c r="N304" s="28">
        <v>3</v>
      </c>
    </row>
    <row r="305" spans="1:14" hidden="1" x14ac:dyDescent="0.25">
      <c r="A305" s="29">
        <v>2021</v>
      </c>
      <c r="B305" s="29">
        <v>1</v>
      </c>
      <c r="C305">
        <v>62</v>
      </c>
      <c r="D305" s="1" t="s">
        <v>8</v>
      </c>
      <c r="E305" s="76">
        <v>5469172000122</v>
      </c>
      <c r="F305" s="1" t="s">
        <v>99</v>
      </c>
      <c r="G305" s="1" t="s">
        <v>100</v>
      </c>
      <c r="H305" s="1" t="s">
        <v>101</v>
      </c>
      <c r="I305" s="1" t="s">
        <v>91</v>
      </c>
      <c r="J305" s="1" t="s">
        <v>96</v>
      </c>
      <c r="K305" s="1" t="s">
        <v>271</v>
      </c>
      <c r="L305" s="1" t="s">
        <v>341</v>
      </c>
      <c r="M305" s="1" t="s">
        <v>229</v>
      </c>
      <c r="N305" s="28">
        <v>3</v>
      </c>
    </row>
    <row r="306" spans="1:14" hidden="1" x14ac:dyDescent="0.25">
      <c r="A306" s="29">
        <v>2021</v>
      </c>
      <c r="B306" s="29">
        <v>1</v>
      </c>
      <c r="C306">
        <v>62</v>
      </c>
      <c r="D306" s="1" t="s">
        <v>8</v>
      </c>
      <c r="E306" s="76">
        <v>5469172000122</v>
      </c>
      <c r="F306" s="1" t="s">
        <v>99</v>
      </c>
      <c r="G306" s="1" t="s">
        <v>100</v>
      </c>
      <c r="H306" s="1" t="s">
        <v>101</v>
      </c>
      <c r="I306" s="1" t="s">
        <v>91</v>
      </c>
      <c r="J306" s="1" t="s">
        <v>33</v>
      </c>
      <c r="K306" s="1" t="s">
        <v>321</v>
      </c>
      <c r="L306" s="1" t="s">
        <v>339</v>
      </c>
      <c r="M306" s="1" t="s">
        <v>227</v>
      </c>
      <c r="N306" s="28">
        <v>3</v>
      </c>
    </row>
    <row r="307" spans="1:14" hidden="1" x14ac:dyDescent="0.25">
      <c r="A307" s="29">
        <v>2021</v>
      </c>
      <c r="B307" s="29">
        <v>1</v>
      </c>
      <c r="C307">
        <v>62</v>
      </c>
      <c r="D307" s="1" t="s">
        <v>8</v>
      </c>
      <c r="E307" s="76">
        <v>27372066000169</v>
      </c>
      <c r="F307" s="1" t="s">
        <v>422</v>
      </c>
      <c r="G307" s="1" t="s">
        <v>100</v>
      </c>
      <c r="H307" s="1" t="s">
        <v>101</v>
      </c>
      <c r="I307" s="1" t="s">
        <v>91</v>
      </c>
      <c r="J307" s="1" t="s">
        <v>19</v>
      </c>
      <c r="K307" s="1" t="s">
        <v>241</v>
      </c>
      <c r="L307" s="1" t="s">
        <v>340</v>
      </c>
      <c r="M307" s="1" t="s">
        <v>222</v>
      </c>
      <c r="N307" s="28">
        <v>9</v>
      </c>
    </row>
    <row r="308" spans="1:14" hidden="1" x14ac:dyDescent="0.25">
      <c r="A308" s="29">
        <v>2021</v>
      </c>
      <c r="B308" s="29">
        <v>1</v>
      </c>
      <c r="C308">
        <v>62</v>
      </c>
      <c r="D308" s="1" t="s">
        <v>8</v>
      </c>
      <c r="E308" s="76">
        <v>27372066000169</v>
      </c>
      <c r="F308" s="1" t="s">
        <v>422</v>
      </c>
      <c r="G308" s="1" t="s">
        <v>100</v>
      </c>
      <c r="H308" s="1" t="s">
        <v>101</v>
      </c>
      <c r="I308" s="1" t="s">
        <v>91</v>
      </c>
      <c r="J308" s="1" t="s">
        <v>96</v>
      </c>
      <c r="K308" s="1" t="s">
        <v>271</v>
      </c>
      <c r="L308" s="1" t="s">
        <v>341</v>
      </c>
      <c r="M308" s="1" t="s">
        <v>229</v>
      </c>
      <c r="N308" s="28">
        <v>9</v>
      </c>
    </row>
    <row r="309" spans="1:14" hidden="1" x14ac:dyDescent="0.25">
      <c r="A309" s="29">
        <v>2021</v>
      </c>
      <c r="B309" s="29">
        <v>1</v>
      </c>
      <c r="C309">
        <v>62</v>
      </c>
      <c r="D309" s="1" t="s">
        <v>8</v>
      </c>
      <c r="E309" s="76">
        <v>27372066000169</v>
      </c>
      <c r="F309" s="1" t="s">
        <v>422</v>
      </c>
      <c r="G309" s="1" t="s">
        <v>100</v>
      </c>
      <c r="H309" s="1" t="s">
        <v>101</v>
      </c>
      <c r="I309" s="1" t="s">
        <v>91</v>
      </c>
      <c r="J309" s="1" t="s">
        <v>33</v>
      </c>
      <c r="K309" s="1" t="s">
        <v>321</v>
      </c>
      <c r="L309" s="1" t="s">
        <v>339</v>
      </c>
      <c r="M309" s="1" t="s">
        <v>227</v>
      </c>
      <c r="N309" s="28">
        <v>9</v>
      </c>
    </row>
    <row r="310" spans="1:14" hidden="1" x14ac:dyDescent="0.25">
      <c r="A310" s="29">
        <v>2021</v>
      </c>
      <c r="B310" s="29">
        <v>1</v>
      </c>
      <c r="C310">
        <v>62</v>
      </c>
      <c r="D310" s="1" t="s">
        <v>8</v>
      </c>
      <c r="E310" s="76">
        <v>12361267011802</v>
      </c>
      <c r="F310" s="1" t="s">
        <v>490</v>
      </c>
      <c r="G310" s="1" t="s">
        <v>103</v>
      </c>
      <c r="H310" s="1" t="s">
        <v>104</v>
      </c>
      <c r="I310" s="1" t="s">
        <v>91</v>
      </c>
      <c r="J310" s="1" t="s">
        <v>18</v>
      </c>
      <c r="K310" s="1" t="s">
        <v>240</v>
      </c>
      <c r="L310" s="1" t="s">
        <v>340</v>
      </c>
      <c r="M310" s="1" t="s">
        <v>222</v>
      </c>
      <c r="N310" s="28">
        <v>2</v>
      </c>
    </row>
    <row r="311" spans="1:14" hidden="1" x14ac:dyDescent="0.25">
      <c r="A311" s="29">
        <v>2021</v>
      </c>
      <c r="B311" s="29">
        <v>1</v>
      </c>
      <c r="C311">
        <v>62</v>
      </c>
      <c r="D311" s="1" t="s">
        <v>8</v>
      </c>
      <c r="E311" s="76">
        <v>12361267011802</v>
      </c>
      <c r="F311" s="1" t="s">
        <v>490</v>
      </c>
      <c r="G311" s="1" t="s">
        <v>103</v>
      </c>
      <c r="H311" s="1" t="s">
        <v>104</v>
      </c>
      <c r="I311" s="1" t="s">
        <v>91</v>
      </c>
      <c r="J311" s="1" t="s">
        <v>96</v>
      </c>
      <c r="K311" s="1" t="s">
        <v>271</v>
      </c>
      <c r="L311" s="1" t="s">
        <v>341</v>
      </c>
      <c r="M311" s="1" t="s">
        <v>229</v>
      </c>
      <c r="N311" s="28">
        <v>2</v>
      </c>
    </row>
    <row r="312" spans="1:14" hidden="1" x14ac:dyDescent="0.25">
      <c r="A312" s="29">
        <v>2021</v>
      </c>
      <c r="B312" s="29">
        <v>1</v>
      </c>
      <c r="C312">
        <v>62</v>
      </c>
      <c r="D312" s="1" t="s">
        <v>8</v>
      </c>
      <c r="E312" s="76">
        <v>12361267011802</v>
      </c>
      <c r="F312" s="1" t="s">
        <v>490</v>
      </c>
      <c r="G312" s="1" t="s">
        <v>103</v>
      </c>
      <c r="H312" s="1" t="s">
        <v>104</v>
      </c>
      <c r="I312" s="1" t="s">
        <v>91</v>
      </c>
      <c r="J312" s="1" t="s">
        <v>33</v>
      </c>
      <c r="K312" s="1" t="s">
        <v>321</v>
      </c>
      <c r="L312" s="1" t="s">
        <v>339</v>
      </c>
      <c r="M312" s="1" t="s">
        <v>227</v>
      </c>
      <c r="N312" s="28">
        <v>2</v>
      </c>
    </row>
    <row r="313" spans="1:14" hidden="1" x14ac:dyDescent="0.25">
      <c r="A313" s="29">
        <v>2021</v>
      </c>
      <c r="B313" s="29">
        <v>1</v>
      </c>
      <c r="C313">
        <v>62</v>
      </c>
      <c r="D313" s="1" t="s">
        <v>8</v>
      </c>
      <c r="E313" s="76">
        <v>5874946000281</v>
      </c>
      <c r="F313" s="1" t="s">
        <v>180</v>
      </c>
      <c r="G313" s="1" t="s">
        <v>103</v>
      </c>
      <c r="H313" s="1" t="s">
        <v>104</v>
      </c>
      <c r="I313" s="1" t="s">
        <v>91</v>
      </c>
      <c r="J313" s="1" t="s">
        <v>18</v>
      </c>
      <c r="K313" s="1" t="s">
        <v>240</v>
      </c>
      <c r="L313" s="1" t="s">
        <v>340</v>
      </c>
      <c r="M313" s="1" t="s">
        <v>222</v>
      </c>
      <c r="N313" s="28">
        <v>2</v>
      </c>
    </row>
    <row r="314" spans="1:14" hidden="1" x14ac:dyDescent="0.25">
      <c r="A314" s="29">
        <v>2021</v>
      </c>
      <c r="B314" s="29">
        <v>1</v>
      </c>
      <c r="C314">
        <v>62</v>
      </c>
      <c r="D314" s="1" t="s">
        <v>8</v>
      </c>
      <c r="E314" s="76">
        <v>5874946000281</v>
      </c>
      <c r="F314" s="1" t="s">
        <v>180</v>
      </c>
      <c r="G314" s="1" t="s">
        <v>103</v>
      </c>
      <c r="H314" s="1" t="s">
        <v>104</v>
      </c>
      <c r="I314" s="1" t="s">
        <v>91</v>
      </c>
      <c r="J314" s="1" t="s">
        <v>96</v>
      </c>
      <c r="K314" s="1" t="s">
        <v>271</v>
      </c>
      <c r="L314" s="1" t="s">
        <v>341</v>
      </c>
      <c r="M314" s="1" t="s">
        <v>229</v>
      </c>
      <c r="N314" s="28">
        <v>2</v>
      </c>
    </row>
    <row r="315" spans="1:14" hidden="1" x14ac:dyDescent="0.25">
      <c r="A315" s="29">
        <v>2021</v>
      </c>
      <c r="B315" s="29">
        <v>1</v>
      </c>
      <c r="C315">
        <v>62</v>
      </c>
      <c r="D315" s="1" t="s">
        <v>8</v>
      </c>
      <c r="E315" s="76">
        <v>5874946000281</v>
      </c>
      <c r="F315" s="1" t="s">
        <v>180</v>
      </c>
      <c r="G315" s="1" t="s">
        <v>103</v>
      </c>
      <c r="H315" s="1" t="s">
        <v>104</v>
      </c>
      <c r="I315" s="1" t="s">
        <v>91</v>
      </c>
      <c r="J315" s="1" t="s">
        <v>33</v>
      </c>
      <c r="K315" s="1" t="s">
        <v>321</v>
      </c>
      <c r="L315" s="1" t="s">
        <v>339</v>
      </c>
      <c r="M315" s="1" t="s">
        <v>227</v>
      </c>
      <c r="N315" s="28">
        <v>2</v>
      </c>
    </row>
    <row r="316" spans="1:14" hidden="1" x14ac:dyDescent="0.25">
      <c r="A316" s="29">
        <v>2021</v>
      </c>
      <c r="B316" s="29">
        <v>1</v>
      </c>
      <c r="C316">
        <v>62</v>
      </c>
      <c r="D316" s="1" t="s">
        <v>8</v>
      </c>
      <c r="E316" s="76">
        <v>29435005007484</v>
      </c>
      <c r="F316" s="1" t="s">
        <v>131</v>
      </c>
      <c r="G316" s="1" t="s">
        <v>103</v>
      </c>
      <c r="H316" s="1" t="s">
        <v>104</v>
      </c>
      <c r="I316" s="1" t="s">
        <v>91</v>
      </c>
      <c r="J316" s="1" t="s">
        <v>18</v>
      </c>
      <c r="K316" s="1" t="s">
        <v>240</v>
      </c>
      <c r="L316" s="1" t="s">
        <v>340</v>
      </c>
      <c r="M316" s="1" t="s">
        <v>222</v>
      </c>
      <c r="N316" s="28">
        <v>26</v>
      </c>
    </row>
    <row r="317" spans="1:14" hidden="1" x14ac:dyDescent="0.25">
      <c r="A317" s="29">
        <v>2021</v>
      </c>
      <c r="B317" s="29">
        <v>1</v>
      </c>
      <c r="C317">
        <v>62</v>
      </c>
      <c r="D317" s="1" t="s">
        <v>8</v>
      </c>
      <c r="E317" s="76">
        <v>29435005007484</v>
      </c>
      <c r="F317" s="1" t="s">
        <v>131</v>
      </c>
      <c r="G317" s="1" t="s">
        <v>103</v>
      </c>
      <c r="H317" s="1" t="s">
        <v>104</v>
      </c>
      <c r="I317" s="1" t="s">
        <v>91</v>
      </c>
      <c r="J317" s="1" t="s">
        <v>96</v>
      </c>
      <c r="K317" s="1" t="s">
        <v>271</v>
      </c>
      <c r="L317" s="1" t="s">
        <v>341</v>
      </c>
      <c r="M317" s="1" t="s">
        <v>229</v>
      </c>
      <c r="N317" s="28">
        <v>26</v>
      </c>
    </row>
    <row r="318" spans="1:14" hidden="1" x14ac:dyDescent="0.25">
      <c r="A318" s="29">
        <v>2021</v>
      </c>
      <c r="B318" s="29">
        <v>1</v>
      </c>
      <c r="C318">
        <v>62</v>
      </c>
      <c r="D318" s="1" t="s">
        <v>8</v>
      </c>
      <c r="E318" s="76">
        <v>29435005007484</v>
      </c>
      <c r="F318" s="1" t="s">
        <v>131</v>
      </c>
      <c r="G318" s="1" t="s">
        <v>103</v>
      </c>
      <c r="H318" s="1" t="s">
        <v>104</v>
      </c>
      <c r="I318" s="1" t="s">
        <v>91</v>
      </c>
      <c r="J318" s="1" t="s">
        <v>33</v>
      </c>
      <c r="K318" s="1" t="s">
        <v>321</v>
      </c>
      <c r="L318" s="1" t="s">
        <v>339</v>
      </c>
      <c r="M318" s="1" t="s">
        <v>227</v>
      </c>
      <c r="N318" s="28">
        <v>26</v>
      </c>
    </row>
    <row r="319" spans="1:14" hidden="1" x14ac:dyDescent="0.25">
      <c r="A319" s="29">
        <v>2021</v>
      </c>
      <c r="B319" s="29">
        <v>1</v>
      </c>
      <c r="C319">
        <v>62</v>
      </c>
      <c r="D319" s="1" t="s">
        <v>8</v>
      </c>
      <c r="E319" s="76">
        <v>5868278000280</v>
      </c>
      <c r="F319" s="1" t="s">
        <v>102</v>
      </c>
      <c r="G319" s="1" t="s">
        <v>103</v>
      </c>
      <c r="H319" s="1" t="s">
        <v>104</v>
      </c>
      <c r="I319" s="1" t="s">
        <v>91</v>
      </c>
      <c r="J319" s="1" t="s">
        <v>18</v>
      </c>
      <c r="K319" s="1" t="s">
        <v>240</v>
      </c>
      <c r="L319" s="1" t="s">
        <v>340</v>
      </c>
      <c r="M319" s="1" t="s">
        <v>222</v>
      </c>
      <c r="N319" s="28">
        <v>62</v>
      </c>
    </row>
    <row r="320" spans="1:14" hidden="1" x14ac:dyDescent="0.25">
      <c r="A320" s="29">
        <v>2021</v>
      </c>
      <c r="B320" s="29">
        <v>1</v>
      </c>
      <c r="C320">
        <v>62</v>
      </c>
      <c r="D320" s="1" t="s">
        <v>8</v>
      </c>
      <c r="E320" s="76">
        <v>5868278000280</v>
      </c>
      <c r="F320" s="1" t="s">
        <v>102</v>
      </c>
      <c r="G320" s="1" t="s">
        <v>103</v>
      </c>
      <c r="H320" s="1" t="s">
        <v>104</v>
      </c>
      <c r="I320" s="1" t="s">
        <v>91</v>
      </c>
      <c r="J320" s="1" t="s">
        <v>96</v>
      </c>
      <c r="K320" s="1" t="s">
        <v>271</v>
      </c>
      <c r="L320" s="1" t="s">
        <v>341</v>
      </c>
      <c r="M320" s="1" t="s">
        <v>229</v>
      </c>
      <c r="N320" s="28">
        <v>62</v>
      </c>
    </row>
    <row r="321" spans="1:14" hidden="1" x14ac:dyDescent="0.25">
      <c r="A321" s="29">
        <v>2021</v>
      </c>
      <c r="B321" s="29">
        <v>1</v>
      </c>
      <c r="C321">
        <v>62</v>
      </c>
      <c r="D321" s="1" t="s">
        <v>8</v>
      </c>
      <c r="E321" s="76">
        <v>5868278000280</v>
      </c>
      <c r="F321" s="1" t="s">
        <v>102</v>
      </c>
      <c r="G321" s="1" t="s">
        <v>103</v>
      </c>
      <c r="H321" s="1" t="s">
        <v>104</v>
      </c>
      <c r="I321" s="1" t="s">
        <v>91</v>
      </c>
      <c r="J321" s="1" t="s">
        <v>33</v>
      </c>
      <c r="K321" s="1" t="s">
        <v>321</v>
      </c>
      <c r="L321" s="1" t="s">
        <v>339</v>
      </c>
      <c r="M321" s="1" t="s">
        <v>227</v>
      </c>
      <c r="N321" s="28">
        <v>62</v>
      </c>
    </row>
    <row r="322" spans="1:14" hidden="1" x14ac:dyDescent="0.25">
      <c r="A322" s="29">
        <v>2021</v>
      </c>
      <c r="B322" s="29">
        <v>1</v>
      </c>
      <c r="C322">
        <v>62</v>
      </c>
      <c r="D322" s="1" t="s">
        <v>8</v>
      </c>
      <c r="E322" s="76">
        <v>11794674000121</v>
      </c>
      <c r="F322" s="1" t="s">
        <v>172</v>
      </c>
      <c r="G322" s="1" t="s">
        <v>103</v>
      </c>
      <c r="H322" s="1" t="s">
        <v>104</v>
      </c>
      <c r="I322" s="1" t="s">
        <v>91</v>
      </c>
      <c r="J322" s="1" t="s">
        <v>18</v>
      </c>
      <c r="K322" s="1" t="s">
        <v>240</v>
      </c>
      <c r="L322" s="1" t="s">
        <v>340</v>
      </c>
      <c r="M322" s="1" t="s">
        <v>222</v>
      </c>
      <c r="N322" s="28">
        <v>9</v>
      </c>
    </row>
    <row r="323" spans="1:14" hidden="1" x14ac:dyDescent="0.25">
      <c r="A323" s="29">
        <v>2021</v>
      </c>
      <c r="B323" s="29">
        <v>1</v>
      </c>
      <c r="C323">
        <v>62</v>
      </c>
      <c r="D323" s="1" t="s">
        <v>8</v>
      </c>
      <c r="E323" s="76">
        <v>11794674000121</v>
      </c>
      <c r="F323" s="1" t="s">
        <v>172</v>
      </c>
      <c r="G323" s="1" t="s">
        <v>103</v>
      </c>
      <c r="H323" s="1" t="s">
        <v>104</v>
      </c>
      <c r="I323" s="1" t="s">
        <v>91</v>
      </c>
      <c r="J323" s="1" t="s">
        <v>96</v>
      </c>
      <c r="K323" s="1" t="s">
        <v>271</v>
      </c>
      <c r="L323" s="1" t="s">
        <v>341</v>
      </c>
      <c r="M323" s="1" t="s">
        <v>229</v>
      </c>
      <c r="N323" s="28">
        <v>9</v>
      </c>
    </row>
    <row r="324" spans="1:14" hidden="1" x14ac:dyDescent="0.25">
      <c r="A324" s="29">
        <v>2021</v>
      </c>
      <c r="B324" s="29">
        <v>1</v>
      </c>
      <c r="C324">
        <v>62</v>
      </c>
      <c r="D324" s="1" t="s">
        <v>8</v>
      </c>
      <c r="E324" s="76">
        <v>11794674000121</v>
      </c>
      <c r="F324" s="1" t="s">
        <v>172</v>
      </c>
      <c r="G324" s="1" t="s">
        <v>103</v>
      </c>
      <c r="H324" s="1" t="s">
        <v>104</v>
      </c>
      <c r="I324" s="1" t="s">
        <v>91</v>
      </c>
      <c r="J324" s="1" t="s">
        <v>33</v>
      </c>
      <c r="K324" s="1" t="s">
        <v>321</v>
      </c>
      <c r="L324" s="1" t="s">
        <v>339</v>
      </c>
      <c r="M324" s="1" t="s">
        <v>227</v>
      </c>
      <c r="N324" s="28">
        <v>9</v>
      </c>
    </row>
    <row r="325" spans="1:14" hidden="1" x14ac:dyDescent="0.25">
      <c r="A325" s="29">
        <v>2021</v>
      </c>
      <c r="B325" s="29">
        <v>1</v>
      </c>
      <c r="C325">
        <v>62</v>
      </c>
      <c r="D325" s="1" t="s">
        <v>8</v>
      </c>
      <c r="E325" s="76">
        <v>37108388000159</v>
      </c>
      <c r="F325" s="1" t="s">
        <v>518</v>
      </c>
      <c r="G325" s="1" t="s">
        <v>89</v>
      </c>
      <c r="H325" s="1" t="s">
        <v>90</v>
      </c>
      <c r="I325" s="1" t="s">
        <v>91</v>
      </c>
      <c r="J325" s="1" t="s">
        <v>16</v>
      </c>
      <c r="K325" s="1" t="s">
        <v>238</v>
      </c>
      <c r="L325" s="1" t="s">
        <v>340</v>
      </c>
      <c r="M325" s="1" t="s">
        <v>222</v>
      </c>
      <c r="N325" s="28">
        <v>10</v>
      </c>
    </row>
    <row r="326" spans="1:14" hidden="1" x14ac:dyDescent="0.25">
      <c r="A326" s="29">
        <v>2021</v>
      </c>
      <c r="B326" s="29">
        <v>1</v>
      </c>
      <c r="C326">
        <v>62</v>
      </c>
      <c r="D326" s="1" t="s">
        <v>8</v>
      </c>
      <c r="E326" s="76">
        <v>37108388000159</v>
      </c>
      <c r="F326" s="1" t="s">
        <v>518</v>
      </c>
      <c r="G326" s="1" t="s">
        <v>89</v>
      </c>
      <c r="H326" s="1" t="s">
        <v>90</v>
      </c>
      <c r="I326" s="1" t="s">
        <v>91</v>
      </c>
      <c r="J326" s="1" t="s">
        <v>92</v>
      </c>
      <c r="K326" s="1" t="s">
        <v>274</v>
      </c>
      <c r="L326" s="1" t="s">
        <v>339</v>
      </c>
      <c r="M326" s="1" t="s">
        <v>227</v>
      </c>
      <c r="N326" s="28">
        <v>10</v>
      </c>
    </row>
    <row r="327" spans="1:14" hidden="1" x14ac:dyDescent="0.25">
      <c r="A327" s="29">
        <v>2021</v>
      </c>
      <c r="B327" s="29">
        <v>1</v>
      </c>
      <c r="C327">
        <v>62</v>
      </c>
      <c r="D327" s="1" t="s">
        <v>8</v>
      </c>
      <c r="E327" s="76">
        <v>60884855002289</v>
      </c>
      <c r="F327" s="1" t="s">
        <v>150</v>
      </c>
      <c r="G327" s="1" t="s">
        <v>89</v>
      </c>
      <c r="H327" s="1" t="s">
        <v>90</v>
      </c>
      <c r="I327" s="1" t="s">
        <v>91</v>
      </c>
      <c r="J327" s="1" t="s">
        <v>16</v>
      </c>
      <c r="K327" s="1" t="s">
        <v>238</v>
      </c>
      <c r="L327" s="1" t="s">
        <v>340</v>
      </c>
      <c r="M327" s="1" t="s">
        <v>222</v>
      </c>
      <c r="N327" s="28">
        <v>5</v>
      </c>
    </row>
    <row r="328" spans="1:14" hidden="1" x14ac:dyDescent="0.25">
      <c r="A328" s="29">
        <v>2021</v>
      </c>
      <c r="B328" s="29">
        <v>1</v>
      </c>
      <c r="C328">
        <v>62</v>
      </c>
      <c r="D328" s="1" t="s">
        <v>8</v>
      </c>
      <c r="E328" s="76">
        <v>60884855002289</v>
      </c>
      <c r="F328" s="1" t="s">
        <v>150</v>
      </c>
      <c r="G328" s="1" t="s">
        <v>89</v>
      </c>
      <c r="H328" s="1" t="s">
        <v>90</v>
      </c>
      <c r="I328" s="1" t="s">
        <v>91</v>
      </c>
      <c r="J328" s="1" t="s">
        <v>92</v>
      </c>
      <c r="K328" s="1" t="s">
        <v>274</v>
      </c>
      <c r="L328" s="1" t="s">
        <v>339</v>
      </c>
      <c r="M328" s="1" t="s">
        <v>227</v>
      </c>
      <c r="N328" s="28">
        <v>5</v>
      </c>
    </row>
    <row r="329" spans="1:14" hidden="1" x14ac:dyDescent="0.25">
      <c r="A329" s="29">
        <v>2021</v>
      </c>
      <c r="B329" s="29">
        <v>1</v>
      </c>
      <c r="C329">
        <v>62</v>
      </c>
      <c r="D329" s="1" t="s">
        <v>8</v>
      </c>
      <c r="E329" s="76">
        <v>6047087004207</v>
      </c>
      <c r="F329" s="1" t="s">
        <v>113</v>
      </c>
      <c r="G329" s="1" t="s">
        <v>89</v>
      </c>
      <c r="H329" s="1" t="s">
        <v>90</v>
      </c>
      <c r="I329" s="1" t="s">
        <v>91</v>
      </c>
      <c r="J329" s="1" t="s">
        <v>16</v>
      </c>
      <c r="K329" s="1" t="s">
        <v>238</v>
      </c>
      <c r="L329" s="1" t="s">
        <v>340</v>
      </c>
      <c r="M329" s="1" t="s">
        <v>222</v>
      </c>
      <c r="N329" s="28">
        <v>13</v>
      </c>
    </row>
    <row r="330" spans="1:14" hidden="1" x14ac:dyDescent="0.25">
      <c r="A330" s="29">
        <v>2021</v>
      </c>
      <c r="B330" s="29">
        <v>1</v>
      </c>
      <c r="C330">
        <v>62</v>
      </c>
      <c r="D330" s="1" t="s">
        <v>8</v>
      </c>
      <c r="E330" s="76">
        <v>6047087004207</v>
      </c>
      <c r="F330" s="1" t="s">
        <v>113</v>
      </c>
      <c r="G330" s="1" t="s">
        <v>89</v>
      </c>
      <c r="H330" s="1" t="s">
        <v>90</v>
      </c>
      <c r="I330" s="1" t="s">
        <v>91</v>
      </c>
      <c r="J330" s="1" t="s">
        <v>92</v>
      </c>
      <c r="K330" s="1" t="s">
        <v>274</v>
      </c>
      <c r="L330" s="1" t="s">
        <v>339</v>
      </c>
      <c r="M330" s="1" t="s">
        <v>227</v>
      </c>
      <c r="N330" s="28">
        <v>13</v>
      </c>
    </row>
    <row r="331" spans="1:14" hidden="1" x14ac:dyDescent="0.25">
      <c r="A331" s="29">
        <v>2021</v>
      </c>
      <c r="B331" s="29">
        <v>1</v>
      </c>
      <c r="C331">
        <v>62</v>
      </c>
      <c r="D331" s="1" t="s">
        <v>8</v>
      </c>
      <c r="E331" s="76">
        <v>25841000153</v>
      </c>
      <c r="F331" s="1" t="s">
        <v>88</v>
      </c>
      <c r="G331" s="1" t="s">
        <v>89</v>
      </c>
      <c r="H331" s="1" t="s">
        <v>90</v>
      </c>
      <c r="I331" s="1" t="s">
        <v>91</v>
      </c>
      <c r="J331" s="1" t="s">
        <v>16</v>
      </c>
      <c r="K331" s="1" t="s">
        <v>238</v>
      </c>
      <c r="L331" s="1" t="s">
        <v>340</v>
      </c>
      <c r="M331" s="1" t="s">
        <v>222</v>
      </c>
      <c r="N331" s="28">
        <v>5</v>
      </c>
    </row>
    <row r="332" spans="1:14" hidden="1" x14ac:dyDescent="0.25">
      <c r="A332" s="29">
        <v>2021</v>
      </c>
      <c r="B332" s="29">
        <v>1</v>
      </c>
      <c r="C332">
        <v>62</v>
      </c>
      <c r="D332" s="1" t="s">
        <v>8</v>
      </c>
      <c r="E332" s="76">
        <v>25841000153</v>
      </c>
      <c r="F332" s="1" t="s">
        <v>88</v>
      </c>
      <c r="G332" s="1" t="s">
        <v>89</v>
      </c>
      <c r="H332" s="1" t="s">
        <v>90</v>
      </c>
      <c r="I332" s="1" t="s">
        <v>91</v>
      </c>
      <c r="J332" s="1" t="s">
        <v>92</v>
      </c>
      <c r="K332" s="1" t="s">
        <v>274</v>
      </c>
      <c r="L332" s="1" t="s">
        <v>339</v>
      </c>
      <c r="M332" s="1" t="s">
        <v>227</v>
      </c>
      <c r="N332" s="28">
        <v>5</v>
      </c>
    </row>
    <row r="333" spans="1:14" hidden="1" x14ac:dyDescent="0.25">
      <c r="A333" s="29">
        <v>2021</v>
      </c>
      <c r="B333" s="29">
        <v>1</v>
      </c>
      <c r="C333">
        <v>62</v>
      </c>
      <c r="D333" s="1" t="s">
        <v>8</v>
      </c>
      <c r="E333" s="76">
        <v>39384664000218</v>
      </c>
      <c r="F333" s="1" t="s">
        <v>524</v>
      </c>
      <c r="G333" s="1" t="s">
        <v>520</v>
      </c>
      <c r="H333" s="1" t="s">
        <v>521</v>
      </c>
      <c r="I333" s="1" t="s">
        <v>91</v>
      </c>
      <c r="J333" s="1" t="s">
        <v>15</v>
      </c>
      <c r="K333" s="1" t="s">
        <v>236</v>
      </c>
      <c r="L333" s="1" t="s">
        <v>341</v>
      </c>
      <c r="M333" s="1" t="s">
        <v>229</v>
      </c>
      <c r="N333" s="28">
        <v>5</v>
      </c>
    </row>
    <row r="334" spans="1:14" hidden="1" x14ac:dyDescent="0.25">
      <c r="A334" s="29">
        <v>2021</v>
      </c>
      <c r="B334" s="29">
        <v>1</v>
      </c>
      <c r="C334">
        <v>62</v>
      </c>
      <c r="D334" s="1" t="s">
        <v>8</v>
      </c>
      <c r="E334" s="76">
        <v>39384664000218</v>
      </c>
      <c r="F334" s="1" t="s">
        <v>524</v>
      </c>
      <c r="G334" s="1" t="s">
        <v>520</v>
      </c>
      <c r="H334" s="1" t="s">
        <v>521</v>
      </c>
      <c r="I334" s="1" t="s">
        <v>91</v>
      </c>
      <c r="J334" s="1" t="s">
        <v>124</v>
      </c>
      <c r="K334" s="1" t="s">
        <v>276</v>
      </c>
      <c r="L334" s="1" t="s">
        <v>339</v>
      </c>
      <c r="M334" s="1" t="s">
        <v>227</v>
      </c>
      <c r="N334" s="28">
        <v>5</v>
      </c>
    </row>
    <row r="335" spans="1:14" hidden="1" x14ac:dyDescent="0.25">
      <c r="A335" s="29">
        <v>2021</v>
      </c>
      <c r="B335" s="29">
        <v>1</v>
      </c>
      <c r="C335">
        <v>62</v>
      </c>
      <c r="D335" s="1" t="s">
        <v>8</v>
      </c>
      <c r="E335" s="76">
        <v>39384664000218</v>
      </c>
      <c r="F335" s="1" t="s">
        <v>524</v>
      </c>
      <c r="G335" s="1" t="s">
        <v>520</v>
      </c>
      <c r="H335" s="1" t="s">
        <v>521</v>
      </c>
      <c r="I335" s="1" t="s">
        <v>91</v>
      </c>
      <c r="J335" s="1" t="s">
        <v>125</v>
      </c>
      <c r="K335" s="1" t="s">
        <v>280</v>
      </c>
      <c r="L335" s="1" t="s">
        <v>340</v>
      </c>
      <c r="M335" s="1" t="s">
        <v>222</v>
      </c>
      <c r="N335" s="28">
        <v>5</v>
      </c>
    </row>
    <row r="336" spans="1:14" hidden="1" x14ac:dyDescent="0.25">
      <c r="A336" s="29">
        <v>2021</v>
      </c>
      <c r="B336" s="29">
        <v>1</v>
      </c>
      <c r="C336">
        <v>62</v>
      </c>
      <c r="D336" s="1" t="s">
        <v>8</v>
      </c>
      <c r="E336" s="76">
        <v>1321256000163</v>
      </c>
      <c r="F336" s="1" t="s">
        <v>480</v>
      </c>
      <c r="G336" s="1" t="s">
        <v>481</v>
      </c>
      <c r="H336" s="1" t="s">
        <v>171</v>
      </c>
      <c r="I336" s="1" t="s">
        <v>91</v>
      </c>
      <c r="J336" s="1" t="s">
        <v>16</v>
      </c>
      <c r="K336" s="1" t="s">
        <v>238</v>
      </c>
      <c r="L336" s="1" t="s">
        <v>340</v>
      </c>
      <c r="M336" s="1" t="s">
        <v>222</v>
      </c>
      <c r="N336" s="28">
        <v>1</v>
      </c>
    </row>
    <row r="337" spans="1:14" hidden="1" x14ac:dyDescent="0.25">
      <c r="A337" s="29">
        <v>2021</v>
      </c>
      <c r="B337" s="29">
        <v>1</v>
      </c>
      <c r="C337">
        <v>62</v>
      </c>
      <c r="D337" s="1" t="s">
        <v>8</v>
      </c>
      <c r="E337" s="76">
        <v>1321256000163</v>
      </c>
      <c r="F337" s="1" t="s">
        <v>480</v>
      </c>
      <c r="G337" s="1" t="s">
        <v>481</v>
      </c>
      <c r="H337" s="1" t="s">
        <v>171</v>
      </c>
      <c r="I337" s="1" t="s">
        <v>91</v>
      </c>
      <c r="J337" s="1" t="s">
        <v>96</v>
      </c>
      <c r="K337" s="1" t="s">
        <v>271</v>
      </c>
      <c r="L337" s="1" t="s">
        <v>341</v>
      </c>
      <c r="M337" s="1" t="s">
        <v>229</v>
      </c>
      <c r="N337" s="28">
        <v>1</v>
      </c>
    </row>
    <row r="338" spans="1:14" hidden="1" x14ac:dyDescent="0.25">
      <c r="A338" s="29">
        <v>2021</v>
      </c>
      <c r="B338" s="29">
        <v>1</v>
      </c>
      <c r="C338">
        <v>62</v>
      </c>
      <c r="D338" s="1" t="s">
        <v>8</v>
      </c>
      <c r="E338" s="76">
        <v>1321256000163</v>
      </c>
      <c r="F338" s="1" t="s">
        <v>480</v>
      </c>
      <c r="G338" s="1" t="s">
        <v>481</v>
      </c>
      <c r="H338" s="1" t="s">
        <v>171</v>
      </c>
      <c r="I338" s="1" t="s">
        <v>91</v>
      </c>
      <c r="J338" s="1" t="s">
        <v>92</v>
      </c>
      <c r="K338" s="1" t="s">
        <v>274</v>
      </c>
      <c r="L338" s="1" t="s">
        <v>339</v>
      </c>
      <c r="M338" s="1" t="s">
        <v>227</v>
      </c>
      <c r="N338" s="28">
        <v>1</v>
      </c>
    </row>
    <row r="339" spans="1:14" hidden="1" x14ac:dyDescent="0.25">
      <c r="A339" s="29">
        <v>2021</v>
      </c>
      <c r="B339" s="29">
        <v>1</v>
      </c>
      <c r="C339">
        <v>62</v>
      </c>
      <c r="D339" s="1" t="s">
        <v>8</v>
      </c>
      <c r="E339" s="76">
        <v>15126437000496</v>
      </c>
      <c r="F339" s="1" t="s">
        <v>183</v>
      </c>
      <c r="G339" s="1" t="s">
        <v>97</v>
      </c>
      <c r="H339" s="1" t="s">
        <v>98</v>
      </c>
      <c r="I339" s="1" t="s">
        <v>182</v>
      </c>
      <c r="J339" s="1" t="s">
        <v>18</v>
      </c>
      <c r="K339" s="1" t="s">
        <v>240</v>
      </c>
      <c r="L339" s="1" t="s">
        <v>340</v>
      </c>
      <c r="M339" s="1" t="s">
        <v>222</v>
      </c>
      <c r="N339" s="28">
        <v>10</v>
      </c>
    </row>
    <row r="340" spans="1:14" hidden="1" x14ac:dyDescent="0.25">
      <c r="A340" s="29">
        <v>2021</v>
      </c>
      <c r="B340" s="29">
        <v>1</v>
      </c>
      <c r="C340">
        <v>62</v>
      </c>
      <c r="D340" s="1" t="s">
        <v>8</v>
      </c>
      <c r="E340" s="76">
        <v>15126437000496</v>
      </c>
      <c r="F340" s="1" t="s">
        <v>183</v>
      </c>
      <c r="G340" s="1" t="s">
        <v>97</v>
      </c>
      <c r="H340" s="1" t="s">
        <v>98</v>
      </c>
      <c r="I340" s="1" t="s">
        <v>182</v>
      </c>
      <c r="J340" s="1" t="s">
        <v>92</v>
      </c>
      <c r="K340" s="1" t="s">
        <v>274</v>
      </c>
      <c r="L340" s="1" t="s">
        <v>339</v>
      </c>
      <c r="M340" s="1" t="s">
        <v>227</v>
      </c>
      <c r="N340" s="28">
        <v>10</v>
      </c>
    </row>
    <row r="341" spans="1:14" hidden="1" x14ac:dyDescent="0.25">
      <c r="A341" s="29">
        <v>2021</v>
      </c>
      <c r="B341" s="29">
        <v>1</v>
      </c>
      <c r="C341">
        <v>62</v>
      </c>
      <c r="D341" s="1" t="s">
        <v>8</v>
      </c>
      <c r="E341" s="76">
        <v>18484378000173</v>
      </c>
      <c r="F341" s="1" t="s">
        <v>437</v>
      </c>
      <c r="G341" s="1" t="s">
        <v>122</v>
      </c>
      <c r="H341" s="1" t="s">
        <v>123</v>
      </c>
      <c r="I341" s="1" t="s">
        <v>91</v>
      </c>
      <c r="J341" s="1" t="s">
        <v>15</v>
      </c>
      <c r="K341" s="1" t="s">
        <v>236</v>
      </c>
      <c r="L341" s="1" t="s">
        <v>341</v>
      </c>
      <c r="M341" s="1" t="s">
        <v>229</v>
      </c>
      <c r="N341" s="28">
        <v>3</v>
      </c>
    </row>
    <row r="342" spans="1:14" hidden="1" x14ac:dyDescent="0.25">
      <c r="A342" s="29">
        <v>2021</v>
      </c>
      <c r="B342" s="29">
        <v>1</v>
      </c>
      <c r="C342">
        <v>62</v>
      </c>
      <c r="D342" s="1" t="s">
        <v>8</v>
      </c>
      <c r="E342" s="76">
        <v>18484378000173</v>
      </c>
      <c r="F342" s="1" t="s">
        <v>437</v>
      </c>
      <c r="G342" s="1" t="s">
        <v>122</v>
      </c>
      <c r="H342" s="1" t="s">
        <v>123</v>
      </c>
      <c r="I342" s="1" t="s">
        <v>91</v>
      </c>
      <c r="J342" s="1" t="s">
        <v>124</v>
      </c>
      <c r="K342" s="1" t="s">
        <v>276</v>
      </c>
      <c r="L342" s="1" t="s">
        <v>339</v>
      </c>
      <c r="M342" s="1" t="s">
        <v>227</v>
      </c>
      <c r="N342" s="28">
        <v>3</v>
      </c>
    </row>
    <row r="343" spans="1:14" hidden="1" x14ac:dyDescent="0.25">
      <c r="A343" s="29">
        <v>2021</v>
      </c>
      <c r="B343" s="29">
        <v>1</v>
      </c>
      <c r="C343">
        <v>62</v>
      </c>
      <c r="D343" s="1" t="s">
        <v>8</v>
      </c>
      <c r="E343" s="76">
        <v>18484378000173</v>
      </c>
      <c r="F343" s="1" t="s">
        <v>437</v>
      </c>
      <c r="G343" s="1" t="s">
        <v>122</v>
      </c>
      <c r="H343" s="1" t="s">
        <v>123</v>
      </c>
      <c r="I343" s="1" t="s">
        <v>91</v>
      </c>
      <c r="J343" s="1" t="s">
        <v>125</v>
      </c>
      <c r="K343" s="1" t="s">
        <v>280</v>
      </c>
      <c r="L343" s="1" t="s">
        <v>340</v>
      </c>
      <c r="M343" s="1" t="s">
        <v>222</v>
      </c>
      <c r="N343" s="28">
        <v>3</v>
      </c>
    </row>
    <row r="344" spans="1:14" hidden="1" x14ac:dyDescent="0.25">
      <c r="A344" s="29">
        <v>2021</v>
      </c>
      <c r="B344" s="29">
        <v>1</v>
      </c>
      <c r="C344">
        <v>62</v>
      </c>
      <c r="D344" s="1" t="s">
        <v>8</v>
      </c>
      <c r="E344" s="76">
        <v>17087591000189</v>
      </c>
      <c r="F344" s="1" t="s">
        <v>121</v>
      </c>
      <c r="G344" s="1" t="s">
        <v>122</v>
      </c>
      <c r="H344" s="1" t="s">
        <v>123</v>
      </c>
      <c r="I344" s="1" t="s">
        <v>91</v>
      </c>
      <c r="J344" s="1" t="s">
        <v>15</v>
      </c>
      <c r="K344" s="1" t="s">
        <v>236</v>
      </c>
      <c r="L344" s="1" t="s">
        <v>341</v>
      </c>
      <c r="M344" s="1" t="s">
        <v>229</v>
      </c>
      <c r="N344" s="28">
        <v>11</v>
      </c>
    </row>
    <row r="345" spans="1:14" hidden="1" x14ac:dyDescent="0.25">
      <c r="A345" s="29">
        <v>2021</v>
      </c>
      <c r="B345" s="29">
        <v>1</v>
      </c>
      <c r="C345">
        <v>62</v>
      </c>
      <c r="D345" s="1" t="s">
        <v>8</v>
      </c>
      <c r="E345" s="76">
        <v>17087591000189</v>
      </c>
      <c r="F345" s="1" t="s">
        <v>121</v>
      </c>
      <c r="G345" s="1" t="s">
        <v>122</v>
      </c>
      <c r="H345" s="1" t="s">
        <v>123</v>
      </c>
      <c r="I345" s="1" t="s">
        <v>91</v>
      </c>
      <c r="J345" s="1" t="s">
        <v>124</v>
      </c>
      <c r="K345" s="1" t="s">
        <v>276</v>
      </c>
      <c r="L345" s="1" t="s">
        <v>339</v>
      </c>
      <c r="M345" s="1" t="s">
        <v>227</v>
      </c>
      <c r="N345" s="28">
        <v>11</v>
      </c>
    </row>
    <row r="346" spans="1:14" hidden="1" x14ac:dyDescent="0.25">
      <c r="A346" s="29">
        <v>2021</v>
      </c>
      <c r="B346" s="29">
        <v>1</v>
      </c>
      <c r="C346">
        <v>62</v>
      </c>
      <c r="D346" s="1" t="s">
        <v>8</v>
      </c>
      <c r="E346" s="76">
        <v>17087591000189</v>
      </c>
      <c r="F346" s="1" t="s">
        <v>121</v>
      </c>
      <c r="G346" s="1" t="s">
        <v>122</v>
      </c>
      <c r="H346" s="1" t="s">
        <v>123</v>
      </c>
      <c r="I346" s="1" t="s">
        <v>91</v>
      </c>
      <c r="J346" s="1" t="s">
        <v>125</v>
      </c>
      <c r="K346" s="1" t="s">
        <v>280</v>
      </c>
      <c r="L346" s="1" t="s">
        <v>340</v>
      </c>
      <c r="M346" s="1" t="s">
        <v>222</v>
      </c>
      <c r="N346" s="28">
        <v>11</v>
      </c>
    </row>
    <row r="347" spans="1:14" hidden="1" x14ac:dyDescent="0.25">
      <c r="A347" s="29">
        <v>2021</v>
      </c>
      <c r="B347" s="29">
        <v>1</v>
      </c>
      <c r="C347">
        <v>62</v>
      </c>
      <c r="D347" s="1" t="s">
        <v>8</v>
      </c>
      <c r="E347" s="76">
        <v>30079461000162</v>
      </c>
      <c r="F347" s="1" t="s">
        <v>507</v>
      </c>
      <c r="G347" s="1" t="s">
        <v>148</v>
      </c>
      <c r="H347" s="1" t="s">
        <v>110</v>
      </c>
      <c r="I347" s="1" t="s">
        <v>91</v>
      </c>
      <c r="J347" s="1" t="s">
        <v>30</v>
      </c>
      <c r="K347" s="1" t="s">
        <v>234</v>
      </c>
      <c r="L347" s="1" t="s">
        <v>339</v>
      </c>
      <c r="M347" s="1" t="s">
        <v>227</v>
      </c>
      <c r="N347" s="28">
        <v>3</v>
      </c>
    </row>
    <row r="348" spans="1:14" hidden="1" x14ac:dyDescent="0.25">
      <c r="A348" s="29">
        <v>2021</v>
      </c>
      <c r="B348" s="29">
        <v>1</v>
      </c>
      <c r="C348">
        <v>62</v>
      </c>
      <c r="D348" s="1" t="s">
        <v>8</v>
      </c>
      <c r="E348" s="76">
        <v>30079461000162</v>
      </c>
      <c r="F348" s="1" t="s">
        <v>507</v>
      </c>
      <c r="G348" s="1" t="s">
        <v>148</v>
      </c>
      <c r="H348" s="1" t="s">
        <v>110</v>
      </c>
      <c r="I348" s="1" t="s">
        <v>91</v>
      </c>
      <c r="J348" s="1" t="s">
        <v>111</v>
      </c>
      <c r="K348" s="1" t="s">
        <v>273</v>
      </c>
      <c r="L348" s="1" t="s">
        <v>341</v>
      </c>
      <c r="M348" s="1" t="s">
        <v>229</v>
      </c>
      <c r="N348" s="28">
        <v>3</v>
      </c>
    </row>
    <row r="349" spans="1:14" hidden="1" x14ac:dyDescent="0.25">
      <c r="A349" s="29">
        <v>2021</v>
      </c>
      <c r="B349" s="29">
        <v>1</v>
      </c>
      <c r="C349">
        <v>62</v>
      </c>
      <c r="D349" s="1" t="s">
        <v>8</v>
      </c>
      <c r="E349" s="76">
        <v>30079461000162</v>
      </c>
      <c r="F349" s="1" t="s">
        <v>507</v>
      </c>
      <c r="G349" s="1" t="s">
        <v>148</v>
      </c>
      <c r="H349" s="1" t="s">
        <v>110</v>
      </c>
      <c r="I349" s="1" t="s">
        <v>91</v>
      </c>
      <c r="J349" s="1" t="s">
        <v>22</v>
      </c>
      <c r="K349" s="1" t="s">
        <v>281</v>
      </c>
      <c r="L349" s="1" t="s">
        <v>340</v>
      </c>
      <c r="M349" s="1" t="s">
        <v>222</v>
      </c>
      <c r="N349" s="28">
        <v>3</v>
      </c>
    </row>
    <row r="350" spans="1:14" hidden="1" x14ac:dyDescent="0.25">
      <c r="A350" s="29">
        <v>2021</v>
      </c>
      <c r="B350" s="29">
        <v>1</v>
      </c>
      <c r="C350">
        <v>62</v>
      </c>
      <c r="D350" s="1" t="s">
        <v>8</v>
      </c>
      <c r="E350" s="76">
        <v>60884855001207</v>
      </c>
      <c r="F350" s="1" t="s">
        <v>147</v>
      </c>
      <c r="G350" s="1" t="s">
        <v>148</v>
      </c>
      <c r="H350" s="1" t="s">
        <v>110</v>
      </c>
      <c r="I350" s="1" t="s">
        <v>91</v>
      </c>
      <c r="J350" s="1" t="s">
        <v>30</v>
      </c>
      <c r="K350" s="1" t="s">
        <v>234</v>
      </c>
      <c r="L350" s="1" t="s">
        <v>339</v>
      </c>
      <c r="M350" s="1" t="s">
        <v>227</v>
      </c>
      <c r="N350" s="28">
        <v>11</v>
      </c>
    </row>
    <row r="351" spans="1:14" hidden="1" x14ac:dyDescent="0.25">
      <c r="A351" s="29">
        <v>2021</v>
      </c>
      <c r="B351" s="29">
        <v>1</v>
      </c>
      <c r="C351">
        <v>62</v>
      </c>
      <c r="D351" s="1" t="s">
        <v>8</v>
      </c>
      <c r="E351" s="76">
        <v>60884855001207</v>
      </c>
      <c r="F351" s="1" t="s">
        <v>147</v>
      </c>
      <c r="G351" s="1" t="s">
        <v>148</v>
      </c>
      <c r="H351" s="1" t="s">
        <v>110</v>
      </c>
      <c r="I351" s="1" t="s">
        <v>91</v>
      </c>
      <c r="J351" s="1" t="s">
        <v>111</v>
      </c>
      <c r="K351" s="1" t="s">
        <v>273</v>
      </c>
      <c r="L351" s="1" t="s">
        <v>341</v>
      </c>
      <c r="M351" s="1" t="s">
        <v>229</v>
      </c>
      <c r="N351" s="28">
        <v>11</v>
      </c>
    </row>
    <row r="352" spans="1:14" hidden="1" x14ac:dyDescent="0.25">
      <c r="A352" s="29">
        <v>2021</v>
      </c>
      <c r="B352" s="29">
        <v>1</v>
      </c>
      <c r="C352">
        <v>62</v>
      </c>
      <c r="D352" s="1" t="s">
        <v>8</v>
      </c>
      <c r="E352" s="76">
        <v>60884855001207</v>
      </c>
      <c r="F352" s="1" t="s">
        <v>147</v>
      </c>
      <c r="G352" s="1" t="s">
        <v>148</v>
      </c>
      <c r="H352" s="1" t="s">
        <v>110</v>
      </c>
      <c r="I352" s="1" t="s">
        <v>91</v>
      </c>
      <c r="J352" s="1" t="s">
        <v>22</v>
      </c>
      <c r="K352" s="1" t="s">
        <v>281</v>
      </c>
      <c r="L352" s="1" t="s">
        <v>340</v>
      </c>
      <c r="M352" s="1" t="s">
        <v>222</v>
      </c>
      <c r="N352" s="28">
        <v>11</v>
      </c>
    </row>
    <row r="353" spans="1:14" hidden="1" x14ac:dyDescent="0.25">
      <c r="A353" s="29">
        <v>2021</v>
      </c>
      <c r="B353" s="29">
        <v>1</v>
      </c>
      <c r="C353">
        <v>62</v>
      </c>
      <c r="D353" s="1" t="s">
        <v>8</v>
      </c>
      <c r="E353" s="76">
        <v>60922168000348</v>
      </c>
      <c r="F353" s="1" t="s">
        <v>509</v>
      </c>
      <c r="G353" s="1" t="s">
        <v>109</v>
      </c>
      <c r="H353" s="1" t="s">
        <v>110</v>
      </c>
      <c r="I353" s="1" t="s">
        <v>91</v>
      </c>
      <c r="J353" s="1" t="s">
        <v>30</v>
      </c>
      <c r="K353" s="1" t="s">
        <v>234</v>
      </c>
      <c r="L353" s="1" t="s">
        <v>339</v>
      </c>
      <c r="M353" s="1" t="s">
        <v>227</v>
      </c>
      <c r="N353" s="28">
        <v>4</v>
      </c>
    </row>
    <row r="354" spans="1:14" hidden="1" x14ac:dyDescent="0.25">
      <c r="A354" s="29">
        <v>2021</v>
      </c>
      <c r="B354" s="29">
        <v>1</v>
      </c>
      <c r="C354">
        <v>62</v>
      </c>
      <c r="D354" s="1" t="s">
        <v>8</v>
      </c>
      <c r="E354" s="76">
        <v>60922168000348</v>
      </c>
      <c r="F354" s="1" t="s">
        <v>509</v>
      </c>
      <c r="G354" s="1" t="s">
        <v>109</v>
      </c>
      <c r="H354" s="1" t="s">
        <v>110</v>
      </c>
      <c r="I354" s="1" t="s">
        <v>91</v>
      </c>
      <c r="J354" s="1" t="s">
        <v>111</v>
      </c>
      <c r="K354" s="1" t="s">
        <v>273</v>
      </c>
      <c r="L354" s="1" t="s">
        <v>341</v>
      </c>
      <c r="M354" s="1" t="s">
        <v>229</v>
      </c>
      <c r="N354" s="28">
        <v>4</v>
      </c>
    </row>
    <row r="355" spans="1:14" hidden="1" x14ac:dyDescent="0.25">
      <c r="A355" s="29">
        <v>2021</v>
      </c>
      <c r="B355" s="29">
        <v>1</v>
      </c>
      <c r="C355">
        <v>62</v>
      </c>
      <c r="D355" s="1" t="s">
        <v>8</v>
      </c>
      <c r="E355" s="76">
        <v>60922168000348</v>
      </c>
      <c r="F355" s="1" t="s">
        <v>509</v>
      </c>
      <c r="G355" s="1" t="s">
        <v>109</v>
      </c>
      <c r="H355" s="1" t="s">
        <v>110</v>
      </c>
      <c r="I355" s="1" t="s">
        <v>91</v>
      </c>
      <c r="J355" s="1" t="s">
        <v>22</v>
      </c>
      <c r="K355" s="1" t="s">
        <v>281</v>
      </c>
      <c r="L355" s="1" t="s">
        <v>340</v>
      </c>
      <c r="M355" s="1" t="s">
        <v>222</v>
      </c>
      <c r="N355" s="28">
        <v>4</v>
      </c>
    </row>
    <row r="356" spans="1:14" hidden="1" x14ac:dyDescent="0.25">
      <c r="A356" s="29">
        <v>2021</v>
      </c>
      <c r="B356" s="29">
        <v>1</v>
      </c>
      <c r="C356">
        <v>62</v>
      </c>
      <c r="D356" s="1" t="s">
        <v>8</v>
      </c>
      <c r="E356" s="76">
        <v>31635857000101</v>
      </c>
      <c r="F356" s="1" t="s">
        <v>460</v>
      </c>
      <c r="G356" s="1" t="s">
        <v>109</v>
      </c>
      <c r="H356" s="1" t="s">
        <v>110</v>
      </c>
      <c r="I356" s="1" t="s">
        <v>91</v>
      </c>
      <c r="J356" s="1" t="s">
        <v>30</v>
      </c>
      <c r="K356" s="1" t="s">
        <v>234</v>
      </c>
      <c r="L356" s="1" t="s">
        <v>339</v>
      </c>
      <c r="M356" s="1" t="s">
        <v>227</v>
      </c>
      <c r="N356" s="28">
        <v>10</v>
      </c>
    </row>
    <row r="357" spans="1:14" hidden="1" x14ac:dyDescent="0.25">
      <c r="A357" s="29">
        <v>2021</v>
      </c>
      <c r="B357" s="29">
        <v>1</v>
      </c>
      <c r="C357">
        <v>62</v>
      </c>
      <c r="D357" s="1" t="s">
        <v>8</v>
      </c>
      <c r="E357" s="76">
        <v>31635857000101</v>
      </c>
      <c r="F357" s="1" t="s">
        <v>460</v>
      </c>
      <c r="G357" s="1" t="s">
        <v>109</v>
      </c>
      <c r="H357" s="1" t="s">
        <v>110</v>
      </c>
      <c r="I357" s="1" t="s">
        <v>91</v>
      </c>
      <c r="J357" s="1" t="s">
        <v>21</v>
      </c>
      <c r="K357" s="1" t="s">
        <v>245</v>
      </c>
      <c r="L357" s="1" t="s">
        <v>340</v>
      </c>
      <c r="M357" s="1" t="s">
        <v>222</v>
      </c>
      <c r="N357" s="28">
        <v>10</v>
      </c>
    </row>
    <row r="358" spans="1:14" hidden="1" x14ac:dyDescent="0.25">
      <c r="A358" s="29">
        <v>2021</v>
      </c>
      <c r="B358" s="29">
        <v>1</v>
      </c>
      <c r="C358">
        <v>62</v>
      </c>
      <c r="D358" s="1" t="s">
        <v>8</v>
      </c>
      <c r="E358" s="76">
        <v>31635857000101</v>
      </c>
      <c r="F358" s="1" t="s">
        <v>460</v>
      </c>
      <c r="G358" s="1" t="s">
        <v>109</v>
      </c>
      <c r="H358" s="1" t="s">
        <v>110</v>
      </c>
      <c r="I358" s="1" t="s">
        <v>91</v>
      </c>
      <c r="J358" s="1" t="s">
        <v>111</v>
      </c>
      <c r="K358" s="1" t="s">
        <v>273</v>
      </c>
      <c r="L358" s="1" t="s">
        <v>341</v>
      </c>
      <c r="M358" s="1" t="s">
        <v>229</v>
      </c>
      <c r="N358" s="28">
        <v>10</v>
      </c>
    </row>
    <row r="359" spans="1:14" hidden="1" x14ac:dyDescent="0.25">
      <c r="A359" s="29">
        <v>2021</v>
      </c>
      <c r="B359" s="29">
        <v>1</v>
      </c>
      <c r="C359">
        <v>62</v>
      </c>
      <c r="D359" s="1" t="s">
        <v>8</v>
      </c>
      <c r="E359" s="76">
        <v>29435005005198</v>
      </c>
      <c r="F359" s="1" t="s">
        <v>130</v>
      </c>
      <c r="G359" s="1" t="s">
        <v>109</v>
      </c>
      <c r="H359" s="1" t="s">
        <v>110</v>
      </c>
      <c r="I359" s="1" t="s">
        <v>91</v>
      </c>
      <c r="J359" s="1" t="s">
        <v>30</v>
      </c>
      <c r="K359" s="1" t="s">
        <v>234</v>
      </c>
      <c r="L359" s="1" t="s">
        <v>339</v>
      </c>
      <c r="M359" s="1" t="s">
        <v>227</v>
      </c>
      <c r="N359" s="28">
        <v>41</v>
      </c>
    </row>
    <row r="360" spans="1:14" hidden="1" x14ac:dyDescent="0.25">
      <c r="A360" s="29">
        <v>2021</v>
      </c>
      <c r="B360" s="29">
        <v>1</v>
      </c>
      <c r="C360">
        <v>62</v>
      </c>
      <c r="D360" s="1" t="s">
        <v>8</v>
      </c>
      <c r="E360" s="76">
        <v>29435005005198</v>
      </c>
      <c r="F360" s="1" t="s">
        <v>130</v>
      </c>
      <c r="G360" s="1" t="s">
        <v>109</v>
      </c>
      <c r="H360" s="1" t="s">
        <v>110</v>
      </c>
      <c r="I360" s="1" t="s">
        <v>91</v>
      </c>
      <c r="J360" s="1" t="s">
        <v>111</v>
      </c>
      <c r="K360" s="1" t="s">
        <v>273</v>
      </c>
      <c r="L360" s="1" t="s">
        <v>341</v>
      </c>
      <c r="M360" s="1" t="s">
        <v>229</v>
      </c>
      <c r="N360" s="28">
        <v>41</v>
      </c>
    </row>
    <row r="361" spans="1:14" hidden="1" x14ac:dyDescent="0.25">
      <c r="A361" s="29">
        <v>2021</v>
      </c>
      <c r="B361" s="29">
        <v>1</v>
      </c>
      <c r="C361">
        <v>62</v>
      </c>
      <c r="D361" s="1" t="s">
        <v>8</v>
      </c>
      <c r="E361" s="76">
        <v>29435005005198</v>
      </c>
      <c r="F361" s="1" t="s">
        <v>130</v>
      </c>
      <c r="G361" s="1" t="s">
        <v>109</v>
      </c>
      <c r="H361" s="1" t="s">
        <v>110</v>
      </c>
      <c r="I361" s="1" t="s">
        <v>91</v>
      </c>
      <c r="J361" s="1" t="s">
        <v>22</v>
      </c>
      <c r="K361" s="1" t="s">
        <v>281</v>
      </c>
      <c r="L361" s="1" t="s">
        <v>340</v>
      </c>
      <c r="M361" s="1" t="s">
        <v>222</v>
      </c>
      <c r="N361" s="28">
        <v>41</v>
      </c>
    </row>
    <row r="362" spans="1:14" hidden="1" x14ac:dyDescent="0.25">
      <c r="A362" s="29">
        <v>2021</v>
      </c>
      <c r="B362" s="29">
        <v>1</v>
      </c>
      <c r="C362">
        <v>62</v>
      </c>
      <c r="D362" s="1" t="s">
        <v>8</v>
      </c>
      <c r="E362" s="76">
        <v>29435005006160</v>
      </c>
      <c r="F362" s="1" t="s">
        <v>177</v>
      </c>
      <c r="G362" s="1" t="s">
        <v>109</v>
      </c>
      <c r="H362" s="1" t="s">
        <v>110</v>
      </c>
      <c r="I362" s="1" t="s">
        <v>91</v>
      </c>
      <c r="J362" s="1" t="s">
        <v>30</v>
      </c>
      <c r="K362" s="1" t="s">
        <v>234</v>
      </c>
      <c r="L362" s="1" t="s">
        <v>339</v>
      </c>
      <c r="M362" s="1" t="s">
        <v>227</v>
      </c>
      <c r="N362" s="28">
        <v>74</v>
      </c>
    </row>
    <row r="363" spans="1:14" hidden="1" x14ac:dyDescent="0.25">
      <c r="A363" s="29">
        <v>2021</v>
      </c>
      <c r="B363" s="29">
        <v>1</v>
      </c>
      <c r="C363">
        <v>62</v>
      </c>
      <c r="D363" s="1" t="s">
        <v>8</v>
      </c>
      <c r="E363" s="76">
        <v>29435005006160</v>
      </c>
      <c r="F363" s="1" t="s">
        <v>177</v>
      </c>
      <c r="G363" s="1" t="s">
        <v>109</v>
      </c>
      <c r="H363" s="1" t="s">
        <v>110</v>
      </c>
      <c r="I363" s="1" t="s">
        <v>91</v>
      </c>
      <c r="J363" s="1" t="s">
        <v>111</v>
      </c>
      <c r="K363" s="1" t="s">
        <v>273</v>
      </c>
      <c r="L363" s="1" t="s">
        <v>341</v>
      </c>
      <c r="M363" s="1" t="s">
        <v>229</v>
      </c>
      <c r="N363" s="28">
        <v>74</v>
      </c>
    </row>
    <row r="364" spans="1:14" hidden="1" x14ac:dyDescent="0.25">
      <c r="A364" s="29">
        <v>2021</v>
      </c>
      <c r="B364" s="29">
        <v>1</v>
      </c>
      <c r="C364">
        <v>62</v>
      </c>
      <c r="D364" s="1" t="s">
        <v>8</v>
      </c>
      <c r="E364" s="76">
        <v>29435005006160</v>
      </c>
      <c r="F364" s="1" t="s">
        <v>177</v>
      </c>
      <c r="G364" s="1" t="s">
        <v>109</v>
      </c>
      <c r="H364" s="1" t="s">
        <v>110</v>
      </c>
      <c r="I364" s="1" t="s">
        <v>91</v>
      </c>
      <c r="J364" s="1" t="s">
        <v>22</v>
      </c>
      <c r="K364" s="1" t="s">
        <v>281</v>
      </c>
      <c r="L364" s="1" t="s">
        <v>340</v>
      </c>
      <c r="M364" s="1" t="s">
        <v>222</v>
      </c>
      <c r="N364" s="28">
        <v>74</v>
      </c>
    </row>
    <row r="365" spans="1:14" hidden="1" x14ac:dyDescent="0.25">
      <c r="A365" s="29">
        <v>2021</v>
      </c>
      <c r="B365" s="29">
        <v>1</v>
      </c>
      <c r="C365">
        <v>62</v>
      </c>
      <c r="D365" s="1" t="s">
        <v>8</v>
      </c>
      <c r="E365" s="76">
        <v>31635857000454</v>
      </c>
      <c r="F365" s="1" t="s">
        <v>510</v>
      </c>
      <c r="G365" s="1" t="s">
        <v>109</v>
      </c>
      <c r="H365" s="1" t="s">
        <v>110</v>
      </c>
      <c r="I365" s="1" t="s">
        <v>91</v>
      </c>
      <c r="J365" s="1" t="s">
        <v>30</v>
      </c>
      <c r="K365" s="1" t="s">
        <v>234</v>
      </c>
      <c r="L365" s="1" t="s">
        <v>339</v>
      </c>
      <c r="M365" s="1" t="s">
        <v>227</v>
      </c>
      <c r="N365" s="28">
        <v>1</v>
      </c>
    </row>
    <row r="366" spans="1:14" hidden="1" x14ac:dyDescent="0.25">
      <c r="A366" s="29">
        <v>2021</v>
      </c>
      <c r="B366" s="29">
        <v>1</v>
      </c>
      <c r="C366">
        <v>62</v>
      </c>
      <c r="D366" s="1" t="s">
        <v>8</v>
      </c>
      <c r="E366" s="76">
        <v>31635857000454</v>
      </c>
      <c r="F366" s="1" t="s">
        <v>510</v>
      </c>
      <c r="G366" s="1" t="s">
        <v>109</v>
      </c>
      <c r="H366" s="1" t="s">
        <v>110</v>
      </c>
      <c r="I366" s="1" t="s">
        <v>91</v>
      </c>
      <c r="J366" s="1" t="s">
        <v>111</v>
      </c>
      <c r="K366" s="1" t="s">
        <v>273</v>
      </c>
      <c r="L366" s="1" t="s">
        <v>341</v>
      </c>
      <c r="M366" s="1" t="s">
        <v>229</v>
      </c>
      <c r="N366" s="28">
        <v>1</v>
      </c>
    </row>
    <row r="367" spans="1:14" hidden="1" x14ac:dyDescent="0.25">
      <c r="A367" s="29">
        <v>2021</v>
      </c>
      <c r="B367" s="29">
        <v>1</v>
      </c>
      <c r="C367">
        <v>62</v>
      </c>
      <c r="D367" s="1" t="s">
        <v>8</v>
      </c>
      <c r="E367" s="76">
        <v>31635857000454</v>
      </c>
      <c r="F367" s="1" t="s">
        <v>510</v>
      </c>
      <c r="G367" s="1" t="s">
        <v>109</v>
      </c>
      <c r="H367" s="1" t="s">
        <v>110</v>
      </c>
      <c r="I367" s="1" t="s">
        <v>91</v>
      </c>
      <c r="J367" s="1" t="s">
        <v>22</v>
      </c>
      <c r="K367" s="1" t="s">
        <v>281</v>
      </c>
      <c r="L367" s="1" t="s">
        <v>340</v>
      </c>
      <c r="M367" s="1" t="s">
        <v>222</v>
      </c>
      <c r="N367" s="28">
        <v>1</v>
      </c>
    </row>
    <row r="368" spans="1:14" hidden="1" x14ac:dyDescent="0.25">
      <c r="A368" s="29">
        <v>2021</v>
      </c>
      <c r="B368" s="29">
        <v>1</v>
      </c>
      <c r="C368">
        <v>62</v>
      </c>
      <c r="D368" s="1" t="s">
        <v>8</v>
      </c>
      <c r="E368" s="76">
        <v>2284062000521</v>
      </c>
      <c r="F368" s="1" t="s">
        <v>420</v>
      </c>
      <c r="G368" s="1" t="s">
        <v>109</v>
      </c>
      <c r="H368" s="1" t="s">
        <v>110</v>
      </c>
      <c r="I368" s="1" t="s">
        <v>91</v>
      </c>
      <c r="J368" s="1" t="s">
        <v>30</v>
      </c>
      <c r="K368" s="1" t="s">
        <v>234</v>
      </c>
      <c r="L368" s="1" t="s">
        <v>339</v>
      </c>
      <c r="M368" s="1" t="s">
        <v>227</v>
      </c>
      <c r="N368" s="28">
        <v>12</v>
      </c>
    </row>
    <row r="369" spans="1:14" hidden="1" x14ac:dyDescent="0.25">
      <c r="A369" s="29">
        <v>2021</v>
      </c>
      <c r="B369" s="29">
        <v>1</v>
      </c>
      <c r="C369">
        <v>62</v>
      </c>
      <c r="D369" s="1" t="s">
        <v>8</v>
      </c>
      <c r="E369" s="76">
        <v>2284062000521</v>
      </c>
      <c r="F369" s="1" t="s">
        <v>420</v>
      </c>
      <c r="G369" s="1" t="s">
        <v>109</v>
      </c>
      <c r="H369" s="1" t="s">
        <v>110</v>
      </c>
      <c r="I369" s="1" t="s">
        <v>91</v>
      </c>
      <c r="J369" s="1" t="s">
        <v>21</v>
      </c>
      <c r="K369" s="1" t="s">
        <v>245</v>
      </c>
      <c r="L369" s="1" t="s">
        <v>340</v>
      </c>
      <c r="M369" s="1" t="s">
        <v>222</v>
      </c>
      <c r="N369" s="28">
        <v>12</v>
      </c>
    </row>
    <row r="370" spans="1:14" hidden="1" x14ac:dyDescent="0.25">
      <c r="A370" s="29">
        <v>2021</v>
      </c>
      <c r="B370" s="29">
        <v>1</v>
      </c>
      <c r="C370">
        <v>62</v>
      </c>
      <c r="D370" s="1" t="s">
        <v>8</v>
      </c>
      <c r="E370" s="76">
        <v>2284062000521</v>
      </c>
      <c r="F370" s="1" t="s">
        <v>420</v>
      </c>
      <c r="G370" s="1" t="s">
        <v>109</v>
      </c>
      <c r="H370" s="1" t="s">
        <v>110</v>
      </c>
      <c r="I370" s="1" t="s">
        <v>91</v>
      </c>
      <c r="J370" s="1" t="s">
        <v>111</v>
      </c>
      <c r="K370" s="1" t="s">
        <v>273</v>
      </c>
      <c r="L370" s="1" t="s">
        <v>341</v>
      </c>
      <c r="M370" s="1" t="s">
        <v>229</v>
      </c>
      <c r="N370" s="28">
        <v>12</v>
      </c>
    </row>
    <row r="371" spans="1:14" hidden="1" x14ac:dyDescent="0.25">
      <c r="A371" s="29">
        <v>2021</v>
      </c>
      <c r="B371" s="29">
        <v>1</v>
      </c>
      <c r="C371">
        <v>62</v>
      </c>
      <c r="D371" s="1" t="s">
        <v>8</v>
      </c>
      <c r="E371" s="76">
        <v>6047087000996</v>
      </c>
      <c r="F371" s="1" t="s">
        <v>166</v>
      </c>
      <c r="G371" s="1" t="s">
        <v>109</v>
      </c>
      <c r="H371" s="1" t="s">
        <v>110</v>
      </c>
      <c r="I371" s="1" t="s">
        <v>91</v>
      </c>
      <c r="J371" s="1" t="s">
        <v>30</v>
      </c>
      <c r="K371" s="1" t="s">
        <v>234</v>
      </c>
      <c r="L371" s="1" t="s">
        <v>339</v>
      </c>
      <c r="M371" s="1" t="s">
        <v>227</v>
      </c>
      <c r="N371" s="28">
        <v>17</v>
      </c>
    </row>
    <row r="372" spans="1:14" hidden="1" x14ac:dyDescent="0.25">
      <c r="A372" s="29">
        <v>2021</v>
      </c>
      <c r="B372" s="29">
        <v>1</v>
      </c>
      <c r="C372">
        <v>62</v>
      </c>
      <c r="D372" s="1" t="s">
        <v>8</v>
      </c>
      <c r="E372" s="76">
        <v>6047087000996</v>
      </c>
      <c r="F372" s="1" t="s">
        <v>166</v>
      </c>
      <c r="G372" s="1" t="s">
        <v>109</v>
      </c>
      <c r="H372" s="1" t="s">
        <v>110</v>
      </c>
      <c r="I372" s="1" t="s">
        <v>91</v>
      </c>
      <c r="J372" s="1" t="s">
        <v>111</v>
      </c>
      <c r="K372" s="1" t="s">
        <v>273</v>
      </c>
      <c r="L372" s="1" t="s">
        <v>341</v>
      </c>
      <c r="M372" s="1" t="s">
        <v>229</v>
      </c>
      <c r="N372" s="28">
        <v>17</v>
      </c>
    </row>
    <row r="373" spans="1:14" hidden="1" x14ac:dyDescent="0.25">
      <c r="A373" s="29">
        <v>2021</v>
      </c>
      <c r="B373" s="29">
        <v>1</v>
      </c>
      <c r="C373">
        <v>62</v>
      </c>
      <c r="D373" s="1" t="s">
        <v>8</v>
      </c>
      <c r="E373" s="76">
        <v>6047087000996</v>
      </c>
      <c r="F373" s="1" t="s">
        <v>166</v>
      </c>
      <c r="G373" s="1" t="s">
        <v>109</v>
      </c>
      <c r="H373" s="1" t="s">
        <v>110</v>
      </c>
      <c r="I373" s="1" t="s">
        <v>91</v>
      </c>
      <c r="J373" s="1" t="s">
        <v>22</v>
      </c>
      <c r="K373" s="1" t="s">
        <v>281</v>
      </c>
      <c r="L373" s="1" t="s">
        <v>340</v>
      </c>
      <c r="M373" s="1" t="s">
        <v>222</v>
      </c>
      <c r="N373" s="28">
        <v>17</v>
      </c>
    </row>
    <row r="374" spans="1:14" hidden="1" x14ac:dyDescent="0.25">
      <c r="A374" s="29">
        <v>2021</v>
      </c>
      <c r="B374" s="29">
        <v>1</v>
      </c>
      <c r="C374">
        <v>62</v>
      </c>
      <c r="D374" s="1" t="s">
        <v>8</v>
      </c>
      <c r="E374" s="76">
        <v>6047087002697</v>
      </c>
      <c r="F374" s="1" t="s">
        <v>112</v>
      </c>
      <c r="G374" s="1" t="s">
        <v>109</v>
      </c>
      <c r="H374" s="1" t="s">
        <v>110</v>
      </c>
      <c r="I374" s="1" t="s">
        <v>91</v>
      </c>
      <c r="J374" s="1" t="s">
        <v>30</v>
      </c>
      <c r="K374" s="1" t="s">
        <v>234</v>
      </c>
      <c r="L374" s="1" t="s">
        <v>339</v>
      </c>
      <c r="M374" s="1" t="s">
        <v>227</v>
      </c>
      <c r="N374" s="28">
        <v>137</v>
      </c>
    </row>
    <row r="375" spans="1:14" hidden="1" x14ac:dyDescent="0.25">
      <c r="A375" s="29">
        <v>2021</v>
      </c>
      <c r="B375" s="29">
        <v>1</v>
      </c>
      <c r="C375">
        <v>62</v>
      </c>
      <c r="D375" s="1" t="s">
        <v>8</v>
      </c>
      <c r="E375" s="76">
        <v>6047087002697</v>
      </c>
      <c r="F375" s="1" t="s">
        <v>112</v>
      </c>
      <c r="G375" s="1" t="s">
        <v>109</v>
      </c>
      <c r="H375" s="1" t="s">
        <v>110</v>
      </c>
      <c r="I375" s="1" t="s">
        <v>91</v>
      </c>
      <c r="J375" s="1" t="s">
        <v>111</v>
      </c>
      <c r="K375" s="1" t="s">
        <v>273</v>
      </c>
      <c r="L375" s="1" t="s">
        <v>341</v>
      </c>
      <c r="M375" s="1" t="s">
        <v>229</v>
      </c>
      <c r="N375" s="28">
        <v>137</v>
      </c>
    </row>
    <row r="376" spans="1:14" hidden="1" x14ac:dyDescent="0.25">
      <c r="A376" s="29">
        <v>2021</v>
      </c>
      <c r="B376" s="29">
        <v>1</v>
      </c>
      <c r="C376">
        <v>62</v>
      </c>
      <c r="D376" s="1" t="s">
        <v>8</v>
      </c>
      <c r="E376" s="76">
        <v>6047087002697</v>
      </c>
      <c r="F376" s="1" t="s">
        <v>112</v>
      </c>
      <c r="G376" s="1" t="s">
        <v>109</v>
      </c>
      <c r="H376" s="1" t="s">
        <v>110</v>
      </c>
      <c r="I376" s="1" t="s">
        <v>91</v>
      </c>
      <c r="J376" s="1" t="s">
        <v>22</v>
      </c>
      <c r="K376" s="1" t="s">
        <v>281</v>
      </c>
      <c r="L376" s="1" t="s">
        <v>340</v>
      </c>
      <c r="M376" s="1" t="s">
        <v>222</v>
      </c>
      <c r="N376" s="28">
        <v>137</v>
      </c>
    </row>
    <row r="377" spans="1:14" hidden="1" x14ac:dyDescent="0.25">
      <c r="A377" s="29">
        <v>2021</v>
      </c>
      <c r="B377" s="29">
        <v>1</v>
      </c>
      <c r="C377">
        <v>62</v>
      </c>
      <c r="D377" s="1" t="s">
        <v>8</v>
      </c>
      <c r="E377" s="76">
        <v>9578217000158</v>
      </c>
      <c r="F377" s="1" t="s">
        <v>169</v>
      </c>
      <c r="G377" s="1" t="s">
        <v>109</v>
      </c>
      <c r="H377" s="1" t="s">
        <v>110</v>
      </c>
      <c r="I377" s="1" t="s">
        <v>91</v>
      </c>
      <c r="J377" s="1" t="s">
        <v>30</v>
      </c>
      <c r="K377" s="1" t="s">
        <v>234</v>
      </c>
      <c r="L377" s="1" t="s">
        <v>339</v>
      </c>
      <c r="M377" s="1" t="s">
        <v>227</v>
      </c>
      <c r="N377" s="28">
        <v>14</v>
      </c>
    </row>
    <row r="378" spans="1:14" hidden="1" x14ac:dyDescent="0.25">
      <c r="A378" s="29">
        <v>2021</v>
      </c>
      <c r="B378" s="29">
        <v>1</v>
      </c>
      <c r="C378">
        <v>62</v>
      </c>
      <c r="D378" s="1" t="s">
        <v>8</v>
      </c>
      <c r="E378" s="76">
        <v>9578217000158</v>
      </c>
      <c r="F378" s="1" t="s">
        <v>169</v>
      </c>
      <c r="G378" s="1" t="s">
        <v>109</v>
      </c>
      <c r="H378" s="1" t="s">
        <v>110</v>
      </c>
      <c r="I378" s="1" t="s">
        <v>91</v>
      </c>
      <c r="J378" s="1" t="s">
        <v>111</v>
      </c>
      <c r="K378" s="1" t="s">
        <v>273</v>
      </c>
      <c r="L378" s="1" t="s">
        <v>341</v>
      </c>
      <c r="M378" s="1" t="s">
        <v>229</v>
      </c>
      <c r="N378" s="28">
        <v>14</v>
      </c>
    </row>
    <row r="379" spans="1:14" hidden="1" x14ac:dyDescent="0.25">
      <c r="A379" s="29">
        <v>2021</v>
      </c>
      <c r="B379" s="29">
        <v>1</v>
      </c>
      <c r="C379">
        <v>62</v>
      </c>
      <c r="D379" s="1" t="s">
        <v>8</v>
      </c>
      <c r="E379" s="76">
        <v>9578217000158</v>
      </c>
      <c r="F379" s="1" t="s">
        <v>169</v>
      </c>
      <c r="G379" s="1" t="s">
        <v>109</v>
      </c>
      <c r="H379" s="1" t="s">
        <v>110</v>
      </c>
      <c r="I379" s="1" t="s">
        <v>91</v>
      </c>
      <c r="J379" s="1" t="s">
        <v>22</v>
      </c>
      <c r="K379" s="1" t="s">
        <v>281</v>
      </c>
      <c r="L379" s="1" t="s">
        <v>340</v>
      </c>
      <c r="M379" s="1" t="s">
        <v>222</v>
      </c>
      <c r="N379" s="28">
        <v>14</v>
      </c>
    </row>
    <row r="380" spans="1:14" hidden="1" x14ac:dyDescent="0.25">
      <c r="A380" s="29">
        <v>2021</v>
      </c>
      <c r="B380" s="29">
        <v>1</v>
      </c>
      <c r="C380">
        <v>62</v>
      </c>
      <c r="D380" s="1" t="s">
        <v>8</v>
      </c>
      <c r="E380" s="76">
        <v>6047087001020</v>
      </c>
      <c r="F380" s="1" t="s">
        <v>108</v>
      </c>
      <c r="G380" s="1" t="s">
        <v>109</v>
      </c>
      <c r="H380" s="1" t="s">
        <v>110</v>
      </c>
      <c r="I380" s="1" t="s">
        <v>91</v>
      </c>
      <c r="J380" s="1" t="s">
        <v>30</v>
      </c>
      <c r="K380" s="1" t="s">
        <v>234</v>
      </c>
      <c r="L380" s="1" t="s">
        <v>339</v>
      </c>
      <c r="M380" s="1" t="s">
        <v>227</v>
      </c>
      <c r="N380" s="28">
        <v>76</v>
      </c>
    </row>
    <row r="381" spans="1:14" hidden="1" x14ac:dyDescent="0.25">
      <c r="A381" s="29">
        <v>2021</v>
      </c>
      <c r="B381" s="29">
        <v>1</v>
      </c>
      <c r="C381">
        <v>62</v>
      </c>
      <c r="D381" s="1" t="s">
        <v>8</v>
      </c>
      <c r="E381" s="76">
        <v>6047087001020</v>
      </c>
      <c r="F381" s="1" t="s">
        <v>108</v>
      </c>
      <c r="G381" s="1" t="s">
        <v>109</v>
      </c>
      <c r="H381" s="1" t="s">
        <v>110</v>
      </c>
      <c r="I381" s="1" t="s">
        <v>91</v>
      </c>
      <c r="J381" s="1" t="s">
        <v>111</v>
      </c>
      <c r="K381" s="1" t="s">
        <v>273</v>
      </c>
      <c r="L381" s="1" t="s">
        <v>341</v>
      </c>
      <c r="M381" s="1" t="s">
        <v>229</v>
      </c>
      <c r="N381" s="28">
        <v>76</v>
      </c>
    </row>
    <row r="382" spans="1:14" hidden="1" x14ac:dyDescent="0.25">
      <c r="A382" s="29">
        <v>2021</v>
      </c>
      <c r="B382" s="29">
        <v>1</v>
      </c>
      <c r="C382">
        <v>62</v>
      </c>
      <c r="D382" s="1" t="s">
        <v>8</v>
      </c>
      <c r="E382" s="76">
        <v>6047087001020</v>
      </c>
      <c r="F382" s="1" t="s">
        <v>108</v>
      </c>
      <c r="G382" s="1" t="s">
        <v>109</v>
      </c>
      <c r="H382" s="1" t="s">
        <v>110</v>
      </c>
      <c r="I382" s="1" t="s">
        <v>91</v>
      </c>
      <c r="J382" s="1" t="s">
        <v>22</v>
      </c>
      <c r="K382" s="1" t="s">
        <v>281</v>
      </c>
      <c r="L382" s="1" t="s">
        <v>340</v>
      </c>
      <c r="M382" s="1" t="s">
        <v>222</v>
      </c>
      <c r="N382" s="28">
        <v>76</v>
      </c>
    </row>
    <row r="383" spans="1:14" hidden="1" x14ac:dyDescent="0.25">
      <c r="A383" s="29">
        <v>2021</v>
      </c>
      <c r="B383" s="29">
        <v>1</v>
      </c>
      <c r="C383">
        <v>62</v>
      </c>
      <c r="D383" s="1" t="s">
        <v>8</v>
      </c>
      <c r="E383" s="76">
        <v>29259736000403</v>
      </c>
      <c r="F383" s="1" t="s">
        <v>511</v>
      </c>
      <c r="G383" s="1" t="s">
        <v>109</v>
      </c>
      <c r="H383" s="1" t="s">
        <v>110</v>
      </c>
      <c r="I383" s="1" t="s">
        <v>91</v>
      </c>
      <c r="J383" s="1" t="s">
        <v>30</v>
      </c>
      <c r="K383" s="1" t="s">
        <v>234</v>
      </c>
      <c r="L383" s="1" t="s">
        <v>339</v>
      </c>
      <c r="M383" s="1" t="s">
        <v>227</v>
      </c>
      <c r="N383" s="28">
        <v>12</v>
      </c>
    </row>
    <row r="384" spans="1:14" hidden="1" x14ac:dyDescent="0.25">
      <c r="A384" s="29">
        <v>2021</v>
      </c>
      <c r="B384" s="29">
        <v>1</v>
      </c>
      <c r="C384">
        <v>62</v>
      </c>
      <c r="D384" s="1" t="s">
        <v>8</v>
      </c>
      <c r="E384" s="76">
        <v>29259736000403</v>
      </c>
      <c r="F384" s="1" t="s">
        <v>511</v>
      </c>
      <c r="G384" s="1" t="s">
        <v>109</v>
      </c>
      <c r="H384" s="1" t="s">
        <v>110</v>
      </c>
      <c r="I384" s="1" t="s">
        <v>91</v>
      </c>
      <c r="J384" s="1" t="s">
        <v>111</v>
      </c>
      <c r="K384" s="1" t="s">
        <v>273</v>
      </c>
      <c r="L384" s="1" t="s">
        <v>341</v>
      </c>
      <c r="M384" s="1" t="s">
        <v>229</v>
      </c>
      <c r="N384" s="28">
        <v>12</v>
      </c>
    </row>
    <row r="385" spans="1:14" hidden="1" x14ac:dyDescent="0.25">
      <c r="A385" s="29">
        <v>2021</v>
      </c>
      <c r="B385" s="29">
        <v>1</v>
      </c>
      <c r="C385">
        <v>62</v>
      </c>
      <c r="D385" s="1" t="s">
        <v>8</v>
      </c>
      <c r="E385" s="76">
        <v>29259736000403</v>
      </c>
      <c r="F385" s="1" t="s">
        <v>511</v>
      </c>
      <c r="G385" s="1" t="s">
        <v>109</v>
      </c>
      <c r="H385" s="1" t="s">
        <v>110</v>
      </c>
      <c r="I385" s="1" t="s">
        <v>91</v>
      </c>
      <c r="J385" s="1" t="s">
        <v>22</v>
      </c>
      <c r="K385" s="1" t="s">
        <v>281</v>
      </c>
      <c r="L385" s="1" t="s">
        <v>340</v>
      </c>
      <c r="M385" s="1" t="s">
        <v>222</v>
      </c>
      <c r="N385" s="28">
        <v>12</v>
      </c>
    </row>
    <row r="386" spans="1:14" hidden="1" x14ac:dyDescent="0.25">
      <c r="A386" s="29">
        <v>2021</v>
      </c>
      <c r="B386" s="29">
        <v>1</v>
      </c>
      <c r="C386">
        <v>62</v>
      </c>
      <c r="D386" s="1" t="s">
        <v>8</v>
      </c>
      <c r="E386" s="76">
        <v>60884855001630</v>
      </c>
      <c r="F386" s="1" t="s">
        <v>149</v>
      </c>
      <c r="G386" s="1" t="s">
        <v>109</v>
      </c>
      <c r="H386" s="1" t="s">
        <v>110</v>
      </c>
      <c r="I386" s="1" t="s">
        <v>91</v>
      </c>
      <c r="J386" s="1" t="s">
        <v>30</v>
      </c>
      <c r="K386" s="1" t="s">
        <v>234</v>
      </c>
      <c r="L386" s="1" t="s">
        <v>339</v>
      </c>
      <c r="M386" s="1" t="s">
        <v>227</v>
      </c>
      <c r="N386" s="28">
        <v>11</v>
      </c>
    </row>
    <row r="387" spans="1:14" hidden="1" x14ac:dyDescent="0.25">
      <c r="A387" s="29">
        <v>2021</v>
      </c>
      <c r="B387" s="29">
        <v>1</v>
      </c>
      <c r="C387">
        <v>62</v>
      </c>
      <c r="D387" s="1" t="s">
        <v>8</v>
      </c>
      <c r="E387" s="76">
        <v>60884855001630</v>
      </c>
      <c r="F387" s="1" t="s">
        <v>149</v>
      </c>
      <c r="G387" s="1" t="s">
        <v>109</v>
      </c>
      <c r="H387" s="1" t="s">
        <v>110</v>
      </c>
      <c r="I387" s="1" t="s">
        <v>91</v>
      </c>
      <c r="J387" s="1" t="s">
        <v>21</v>
      </c>
      <c r="K387" s="1" t="s">
        <v>245</v>
      </c>
      <c r="L387" s="1" t="s">
        <v>340</v>
      </c>
      <c r="M387" s="1" t="s">
        <v>222</v>
      </c>
      <c r="N387" s="28">
        <v>11</v>
      </c>
    </row>
    <row r="388" spans="1:14" hidden="1" x14ac:dyDescent="0.25">
      <c r="A388" s="29">
        <v>2021</v>
      </c>
      <c r="B388" s="29">
        <v>1</v>
      </c>
      <c r="C388">
        <v>62</v>
      </c>
      <c r="D388" s="1" t="s">
        <v>8</v>
      </c>
      <c r="E388" s="76">
        <v>60884855001630</v>
      </c>
      <c r="F388" s="1" t="s">
        <v>149</v>
      </c>
      <c r="G388" s="1" t="s">
        <v>109</v>
      </c>
      <c r="H388" s="1" t="s">
        <v>110</v>
      </c>
      <c r="I388" s="1" t="s">
        <v>91</v>
      </c>
      <c r="J388" s="1" t="s">
        <v>111</v>
      </c>
      <c r="K388" s="1" t="s">
        <v>273</v>
      </c>
      <c r="L388" s="1" t="s">
        <v>341</v>
      </c>
      <c r="M388" s="1" t="s">
        <v>229</v>
      </c>
      <c r="N388" s="28">
        <v>11</v>
      </c>
    </row>
    <row r="389" spans="1:14" hidden="1" x14ac:dyDescent="0.25">
      <c r="A389" s="29">
        <v>2021</v>
      </c>
      <c r="B389" s="29">
        <v>1</v>
      </c>
      <c r="C389">
        <v>62</v>
      </c>
      <c r="D389" s="1" t="s">
        <v>8</v>
      </c>
      <c r="E389" s="76">
        <v>8850962000222</v>
      </c>
      <c r="F389" s="1" t="s">
        <v>421</v>
      </c>
      <c r="G389" s="1" t="s">
        <v>109</v>
      </c>
      <c r="H389" s="1" t="s">
        <v>110</v>
      </c>
      <c r="I389" s="1" t="s">
        <v>91</v>
      </c>
      <c r="J389" s="1" t="s">
        <v>30</v>
      </c>
      <c r="K389" s="1" t="s">
        <v>234</v>
      </c>
      <c r="L389" s="1" t="s">
        <v>339</v>
      </c>
      <c r="M389" s="1" t="s">
        <v>227</v>
      </c>
      <c r="N389" s="28">
        <v>17</v>
      </c>
    </row>
    <row r="390" spans="1:14" hidden="1" x14ac:dyDescent="0.25">
      <c r="A390" s="29">
        <v>2021</v>
      </c>
      <c r="B390" s="29">
        <v>1</v>
      </c>
      <c r="C390">
        <v>62</v>
      </c>
      <c r="D390" s="1" t="s">
        <v>8</v>
      </c>
      <c r="E390" s="76">
        <v>8850962000222</v>
      </c>
      <c r="F390" s="1" t="s">
        <v>421</v>
      </c>
      <c r="G390" s="1" t="s">
        <v>109</v>
      </c>
      <c r="H390" s="1" t="s">
        <v>110</v>
      </c>
      <c r="I390" s="1" t="s">
        <v>91</v>
      </c>
      <c r="J390" s="1" t="s">
        <v>111</v>
      </c>
      <c r="K390" s="1" t="s">
        <v>273</v>
      </c>
      <c r="L390" s="1" t="s">
        <v>341</v>
      </c>
      <c r="M390" s="1" t="s">
        <v>229</v>
      </c>
      <c r="N390" s="28">
        <v>17</v>
      </c>
    </row>
    <row r="391" spans="1:14" hidden="1" x14ac:dyDescent="0.25">
      <c r="A391" s="29">
        <v>2021</v>
      </c>
      <c r="B391" s="29">
        <v>1</v>
      </c>
      <c r="C391">
        <v>62</v>
      </c>
      <c r="D391" s="1" t="s">
        <v>8</v>
      </c>
      <c r="E391" s="76">
        <v>8850962000222</v>
      </c>
      <c r="F391" s="1" t="s">
        <v>421</v>
      </c>
      <c r="G391" s="1" t="s">
        <v>109</v>
      </c>
      <c r="H391" s="1" t="s">
        <v>110</v>
      </c>
      <c r="I391" s="1" t="s">
        <v>91</v>
      </c>
      <c r="J391" s="1" t="s">
        <v>22</v>
      </c>
      <c r="K391" s="1" t="s">
        <v>281</v>
      </c>
      <c r="L391" s="1" t="s">
        <v>340</v>
      </c>
      <c r="M391" s="1" t="s">
        <v>222</v>
      </c>
      <c r="N391" s="28">
        <v>17</v>
      </c>
    </row>
    <row r="392" spans="1:14" hidden="1" x14ac:dyDescent="0.25">
      <c r="A392" s="29">
        <v>2021</v>
      </c>
      <c r="B392" s="29">
        <v>1</v>
      </c>
      <c r="C392">
        <v>62</v>
      </c>
      <c r="D392" s="1" t="s">
        <v>8</v>
      </c>
      <c r="E392" s="76">
        <v>394544021344</v>
      </c>
      <c r="F392" s="1" t="s">
        <v>439</v>
      </c>
      <c r="G392" s="1" t="s">
        <v>109</v>
      </c>
      <c r="H392" s="1" t="s">
        <v>110</v>
      </c>
      <c r="I392" s="1" t="s">
        <v>182</v>
      </c>
      <c r="J392" s="1" t="s">
        <v>30</v>
      </c>
      <c r="K392" s="1" t="s">
        <v>234</v>
      </c>
      <c r="L392" s="1" t="s">
        <v>339</v>
      </c>
      <c r="M392" s="1" t="s">
        <v>227</v>
      </c>
      <c r="N392" s="28">
        <v>120</v>
      </c>
    </row>
    <row r="393" spans="1:14" hidden="1" x14ac:dyDescent="0.25">
      <c r="A393" s="29">
        <v>2021</v>
      </c>
      <c r="B393" s="29">
        <v>1</v>
      </c>
      <c r="C393">
        <v>62</v>
      </c>
      <c r="D393" s="1" t="s">
        <v>8</v>
      </c>
      <c r="E393" s="76">
        <v>394544021344</v>
      </c>
      <c r="F393" s="1" t="s">
        <v>439</v>
      </c>
      <c r="G393" s="1" t="s">
        <v>109</v>
      </c>
      <c r="H393" s="1" t="s">
        <v>110</v>
      </c>
      <c r="I393" s="1" t="s">
        <v>182</v>
      </c>
      <c r="J393" s="1" t="s">
        <v>111</v>
      </c>
      <c r="K393" s="1" t="s">
        <v>273</v>
      </c>
      <c r="L393" s="1" t="s">
        <v>341</v>
      </c>
      <c r="M393" s="1" t="s">
        <v>229</v>
      </c>
      <c r="N393" s="28">
        <v>120</v>
      </c>
    </row>
    <row r="394" spans="1:14" hidden="1" x14ac:dyDescent="0.25">
      <c r="A394" s="29">
        <v>2021</v>
      </c>
      <c r="B394" s="29">
        <v>1</v>
      </c>
      <c r="C394">
        <v>62</v>
      </c>
      <c r="D394" s="1" t="s">
        <v>8</v>
      </c>
      <c r="E394" s="76">
        <v>394544021344</v>
      </c>
      <c r="F394" s="1" t="s">
        <v>439</v>
      </c>
      <c r="G394" s="1" t="s">
        <v>109</v>
      </c>
      <c r="H394" s="1" t="s">
        <v>110</v>
      </c>
      <c r="I394" s="1" t="s">
        <v>182</v>
      </c>
      <c r="J394" s="1" t="s">
        <v>22</v>
      </c>
      <c r="K394" s="1" t="s">
        <v>281</v>
      </c>
      <c r="L394" s="1" t="s">
        <v>340</v>
      </c>
      <c r="M394" s="1" t="s">
        <v>222</v>
      </c>
      <c r="N394" s="28">
        <v>120</v>
      </c>
    </row>
    <row r="395" spans="1:14" hidden="1" x14ac:dyDescent="0.25">
      <c r="A395" s="29">
        <v>2021</v>
      </c>
      <c r="B395" s="29">
        <v>1</v>
      </c>
      <c r="C395">
        <v>62</v>
      </c>
      <c r="D395" s="1" t="s">
        <v>8</v>
      </c>
      <c r="E395" s="76">
        <v>33419482000259</v>
      </c>
      <c r="F395" s="1" t="s">
        <v>137</v>
      </c>
      <c r="G395" s="1" t="s">
        <v>109</v>
      </c>
      <c r="H395" s="1" t="s">
        <v>110</v>
      </c>
      <c r="I395" s="1" t="s">
        <v>91</v>
      </c>
      <c r="J395" s="1" t="s">
        <v>30</v>
      </c>
      <c r="K395" s="1" t="s">
        <v>234</v>
      </c>
      <c r="L395" s="1" t="s">
        <v>339</v>
      </c>
      <c r="M395" s="1" t="s">
        <v>227</v>
      </c>
      <c r="N395" s="28">
        <v>8</v>
      </c>
    </row>
    <row r="396" spans="1:14" hidden="1" x14ac:dyDescent="0.25">
      <c r="A396" s="29">
        <v>2021</v>
      </c>
      <c r="B396" s="29">
        <v>1</v>
      </c>
      <c r="C396">
        <v>62</v>
      </c>
      <c r="D396" s="1" t="s">
        <v>8</v>
      </c>
      <c r="E396" s="76">
        <v>33419482000259</v>
      </c>
      <c r="F396" s="1" t="s">
        <v>137</v>
      </c>
      <c r="G396" s="1" t="s">
        <v>109</v>
      </c>
      <c r="H396" s="1" t="s">
        <v>110</v>
      </c>
      <c r="I396" s="1" t="s">
        <v>91</v>
      </c>
      <c r="J396" s="1" t="s">
        <v>111</v>
      </c>
      <c r="K396" s="1" t="s">
        <v>273</v>
      </c>
      <c r="L396" s="1" t="s">
        <v>341</v>
      </c>
      <c r="M396" s="1" t="s">
        <v>229</v>
      </c>
      <c r="N396" s="28">
        <v>8</v>
      </c>
    </row>
    <row r="397" spans="1:14" hidden="1" x14ac:dyDescent="0.25">
      <c r="A397" s="29">
        <v>2021</v>
      </c>
      <c r="B397" s="29">
        <v>1</v>
      </c>
      <c r="C397">
        <v>62</v>
      </c>
      <c r="D397" s="1" t="s">
        <v>8</v>
      </c>
      <c r="E397" s="76">
        <v>33419482000259</v>
      </c>
      <c r="F397" s="1" t="s">
        <v>137</v>
      </c>
      <c r="G397" s="1" t="s">
        <v>109</v>
      </c>
      <c r="H397" s="1" t="s">
        <v>110</v>
      </c>
      <c r="I397" s="1" t="s">
        <v>91</v>
      </c>
      <c r="J397" s="1" t="s">
        <v>22</v>
      </c>
      <c r="K397" s="1" t="s">
        <v>281</v>
      </c>
      <c r="L397" s="1" t="s">
        <v>340</v>
      </c>
      <c r="M397" s="1" t="s">
        <v>222</v>
      </c>
      <c r="N397" s="28">
        <v>8</v>
      </c>
    </row>
    <row r="398" spans="1:14" hidden="1" x14ac:dyDescent="0.25">
      <c r="A398" s="29">
        <v>2021</v>
      </c>
      <c r="B398" s="29">
        <v>1</v>
      </c>
      <c r="C398">
        <v>62</v>
      </c>
      <c r="D398" s="1" t="s">
        <v>8</v>
      </c>
      <c r="E398" s="76">
        <v>8319329000121</v>
      </c>
      <c r="F398" s="1" t="s">
        <v>430</v>
      </c>
      <c r="G398" s="1" t="s">
        <v>133</v>
      </c>
      <c r="H398" s="1" t="s">
        <v>134</v>
      </c>
      <c r="I398" s="1" t="s">
        <v>91</v>
      </c>
      <c r="J398" s="1" t="s">
        <v>20</v>
      </c>
      <c r="K398" s="1" t="s">
        <v>242</v>
      </c>
      <c r="L398" s="1" t="s">
        <v>340</v>
      </c>
      <c r="M398" s="1" t="s">
        <v>222</v>
      </c>
      <c r="N398" s="28">
        <v>16</v>
      </c>
    </row>
    <row r="399" spans="1:14" hidden="1" x14ac:dyDescent="0.25">
      <c r="A399" s="29">
        <v>2021</v>
      </c>
      <c r="B399" s="29">
        <v>1</v>
      </c>
      <c r="C399">
        <v>62</v>
      </c>
      <c r="D399" s="1" t="s">
        <v>8</v>
      </c>
      <c r="E399" s="76">
        <v>8319329000121</v>
      </c>
      <c r="F399" s="1" t="s">
        <v>430</v>
      </c>
      <c r="G399" s="1" t="s">
        <v>133</v>
      </c>
      <c r="H399" s="1" t="s">
        <v>134</v>
      </c>
      <c r="I399" s="1" t="s">
        <v>91</v>
      </c>
      <c r="J399" s="1" t="s">
        <v>96</v>
      </c>
      <c r="K399" s="1" t="s">
        <v>271</v>
      </c>
      <c r="L399" s="1" t="s">
        <v>341</v>
      </c>
      <c r="M399" s="1" t="s">
        <v>229</v>
      </c>
      <c r="N399" s="28">
        <v>16</v>
      </c>
    </row>
    <row r="400" spans="1:14" hidden="1" x14ac:dyDescent="0.25">
      <c r="A400" s="29">
        <v>2021</v>
      </c>
      <c r="B400" s="29">
        <v>1</v>
      </c>
      <c r="C400">
        <v>62</v>
      </c>
      <c r="D400" s="1" t="s">
        <v>8</v>
      </c>
      <c r="E400" s="76">
        <v>8319329000121</v>
      </c>
      <c r="F400" s="1" t="s">
        <v>430</v>
      </c>
      <c r="G400" s="1" t="s">
        <v>133</v>
      </c>
      <c r="H400" s="1" t="s">
        <v>134</v>
      </c>
      <c r="I400" s="1" t="s">
        <v>91</v>
      </c>
      <c r="J400" s="1" t="s">
        <v>33</v>
      </c>
      <c r="K400" s="1" t="s">
        <v>321</v>
      </c>
      <c r="L400" s="1" t="s">
        <v>339</v>
      </c>
      <c r="M400" s="1" t="s">
        <v>227</v>
      </c>
      <c r="N400" s="28">
        <v>16</v>
      </c>
    </row>
    <row r="401" spans="1:14" hidden="1" x14ac:dyDescent="0.25">
      <c r="A401" s="29">
        <v>2021</v>
      </c>
      <c r="B401" s="29">
        <v>1</v>
      </c>
      <c r="C401">
        <v>62</v>
      </c>
      <c r="D401" s="1" t="s">
        <v>8</v>
      </c>
      <c r="E401" s="76">
        <v>81887838001112</v>
      </c>
      <c r="F401" s="1" t="s">
        <v>549</v>
      </c>
      <c r="G401" s="1" t="s">
        <v>491</v>
      </c>
      <c r="H401" s="1" t="s">
        <v>134</v>
      </c>
      <c r="I401" s="1" t="s">
        <v>91</v>
      </c>
      <c r="J401" s="1" t="s">
        <v>20</v>
      </c>
      <c r="K401" s="1" t="s">
        <v>242</v>
      </c>
      <c r="L401" s="1" t="s">
        <v>340</v>
      </c>
      <c r="M401" s="1" t="s">
        <v>222</v>
      </c>
      <c r="N401" s="28">
        <v>9</v>
      </c>
    </row>
    <row r="402" spans="1:14" hidden="1" x14ac:dyDescent="0.25">
      <c r="A402" s="29">
        <v>2021</v>
      </c>
      <c r="B402" s="29">
        <v>1</v>
      </c>
      <c r="C402">
        <v>62</v>
      </c>
      <c r="D402" s="1" t="s">
        <v>8</v>
      </c>
      <c r="E402" s="76">
        <v>81887838001112</v>
      </c>
      <c r="F402" s="1" t="s">
        <v>549</v>
      </c>
      <c r="G402" s="1" t="s">
        <v>491</v>
      </c>
      <c r="H402" s="1" t="s">
        <v>134</v>
      </c>
      <c r="I402" s="1" t="s">
        <v>91</v>
      </c>
      <c r="J402" s="1" t="s">
        <v>96</v>
      </c>
      <c r="K402" s="1" t="s">
        <v>271</v>
      </c>
      <c r="L402" s="1" t="s">
        <v>341</v>
      </c>
      <c r="M402" s="1" t="s">
        <v>229</v>
      </c>
      <c r="N402" s="28">
        <v>9</v>
      </c>
    </row>
    <row r="403" spans="1:14" hidden="1" x14ac:dyDescent="0.25">
      <c r="A403" s="29">
        <v>2021</v>
      </c>
      <c r="B403" s="29">
        <v>1</v>
      </c>
      <c r="C403">
        <v>62</v>
      </c>
      <c r="D403" s="1" t="s">
        <v>8</v>
      </c>
      <c r="E403" s="76">
        <v>81887838001112</v>
      </c>
      <c r="F403" s="1" t="s">
        <v>549</v>
      </c>
      <c r="G403" s="1" t="s">
        <v>491</v>
      </c>
      <c r="H403" s="1" t="s">
        <v>134</v>
      </c>
      <c r="I403" s="1" t="s">
        <v>91</v>
      </c>
      <c r="J403" s="1" t="s">
        <v>33</v>
      </c>
      <c r="K403" s="1" t="s">
        <v>321</v>
      </c>
      <c r="L403" s="1" t="s">
        <v>339</v>
      </c>
      <c r="M403" s="1" t="s">
        <v>227</v>
      </c>
      <c r="N403" s="28">
        <v>9</v>
      </c>
    </row>
    <row r="404" spans="1:14" hidden="1" x14ac:dyDescent="0.25">
      <c r="A404" s="29">
        <v>2021</v>
      </c>
      <c r="B404" s="29">
        <v>1</v>
      </c>
      <c r="C404">
        <v>62</v>
      </c>
      <c r="D404" s="1" t="s">
        <v>8</v>
      </c>
      <c r="E404" s="76">
        <v>87020517000120</v>
      </c>
      <c r="F404" s="1" t="s">
        <v>185</v>
      </c>
      <c r="G404" s="1" t="s">
        <v>160</v>
      </c>
      <c r="H404" s="1" t="s">
        <v>161</v>
      </c>
      <c r="I404" s="1" t="s">
        <v>182</v>
      </c>
      <c r="J404" s="1" t="s">
        <v>9</v>
      </c>
      <c r="K404" s="1" t="s">
        <v>220</v>
      </c>
      <c r="L404" s="1" t="s">
        <v>340</v>
      </c>
      <c r="M404" s="1" t="s">
        <v>222</v>
      </c>
      <c r="N404" s="28">
        <v>20</v>
      </c>
    </row>
    <row r="405" spans="1:14" hidden="1" x14ac:dyDescent="0.25">
      <c r="A405" s="29">
        <v>2021</v>
      </c>
      <c r="B405" s="29">
        <v>1</v>
      </c>
      <c r="C405">
        <v>62</v>
      </c>
      <c r="D405" s="1" t="s">
        <v>8</v>
      </c>
      <c r="E405" s="76">
        <v>87020517000120</v>
      </c>
      <c r="F405" s="1" t="s">
        <v>185</v>
      </c>
      <c r="G405" s="1" t="s">
        <v>160</v>
      </c>
      <c r="H405" s="1" t="s">
        <v>161</v>
      </c>
      <c r="I405" s="1" t="s">
        <v>182</v>
      </c>
      <c r="J405" s="1" t="s">
        <v>32</v>
      </c>
      <c r="K405" s="1" t="s">
        <v>246</v>
      </c>
      <c r="L405" s="1" t="s">
        <v>339</v>
      </c>
      <c r="M405" s="1" t="s">
        <v>227</v>
      </c>
      <c r="N405" s="28">
        <v>20</v>
      </c>
    </row>
    <row r="406" spans="1:14" hidden="1" x14ac:dyDescent="0.25">
      <c r="A406" s="29">
        <v>2021</v>
      </c>
      <c r="B406" s="29">
        <v>1</v>
      </c>
      <c r="C406">
        <v>62</v>
      </c>
      <c r="D406" s="1" t="s">
        <v>8</v>
      </c>
      <c r="E406" s="76">
        <v>87020517000120</v>
      </c>
      <c r="F406" s="1" t="s">
        <v>185</v>
      </c>
      <c r="G406" s="1" t="s">
        <v>160</v>
      </c>
      <c r="H406" s="1" t="s">
        <v>161</v>
      </c>
      <c r="I406" s="1" t="s">
        <v>182</v>
      </c>
      <c r="J406" s="1" t="s">
        <v>111</v>
      </c>
      <c r="K406" s="1" t="s">
        <v>273</v>
      </c>
      <c r="L406" s="1" t="s">
        <v>341</v>
      </c>
      <c r="M406" s="1" t="s">
        <v>229</v>
      </c>
      <c r="N406" s="28">
        <v>20</v>
      </c>
    </row>
    <row r="407" spans="1:14" hidden="1" x14ac:dyDescent="0.25">
      <c r="A407" s="29">
        <v>2021</v>
      </c>
      <c r="B407" s="29">
        <v>1</v>
      </c>
      <c r="C407">
        <v>62</v>
      </c>
      <c r="D407" s="1" t="s">
        <v>8</v>
      </c>
      <c r="E407" s="76">
        <v>92741016000254</v>
      </c>
      <c r="F407" s="1" t="s">
        <v>162</v>
      </c>
      <c r="G407" s="1" t="s">
        <v>160</v>
      </c>
      <c r="H407" s="1" t="s">
        <v>161</v>
      </c>
      <c r="I407" s="1" t="s">
        <v>91</v>
      </c>
      <c r="J407" s="1" t="s">
        <v>9</v>
      </c>
      <c r="K407" s="1" t="s">
        <v>220</v>
      </c>
      <c r="L407" s="1" t="s">
        <v>340</v>
      </c>
      <c r="M407" s="1" t="s">
        <v>222</v>
      </c>
      <c r="N407" s="28">
        <v>8</v>
      </c>
    </row>
    <row r="408" spans="1:14" hidden="1" x14ac:dyDescent="0.25">
      <c r="A408" s="29">
        <v>2021</v>
      </c>
      <c r="B408" s="29">
        <v>1</v>
      </c>
      <c r="C408">
        <v>62</v>
      </c>
      <c r="D408" s="1" t="s">
        <v>8</v>
      </c>
      <c r="E408" s="76">
        <v>92741016000254</v>
      </c>
      <c r="F408" s="1" t="s">
        <v>162</v>
      </c>
      <c r="G408" s="1" t="s">
        <v>160</v>
      </c>
      <c r="H408" s="1" t="s">
        <v>161</v>
      </c>
      <c r="I408" s="1" t="s">
        <v>91</v>
      </c>
      <c r="J408" s="1" t="s">
        <v>32</v>
      </c>
      <c r="K408" s="1" t="s">
        <v>246</v>
      </c>
      <c r="L408" s="1" t="s">
        <v>339</v>
      </c>
      <c r="M408" s="1" t="s">
        <v>227</v>
      </c>
      <c r="N408" s="28">
        <v>8</v>
      </c>
    </row>
    <row r="409" spans="1:14" hidden="1" x14ac:dyDescent="0.25">
      <c r="A409" s="29">
        <v>2021</v>
      </c>
      <c r="B409" s="29">
        <v>1</v>
      </c>
      <c r="C409">
        <v>62</v>
      </c>
      <c r="D409" s="1" t="s">
        <v>8</v>
      </c>
      <c r="E409" s="76">
        <v>92741016000254</v>
      </c>
      <c r="F409" s="1" t="s">
        <v>162</v>
      </c>
      <c r="G409" s="1" t="s">
        <v>160</v>
      </c>
      <c r="H409" s="1" t="s">
        <v>161</v>
      </c>
      <c r="I409" s="1" t="s">
        <v>91</v>
      </c>
      <c r="J409" s="1" t="s">
        <v>111</v>
      </c>
      <c r="K409" s="1" t="s">
        <v>273</v>
      </c>
      <c r="L409" s="1" t="s">
        <v>341</v>
      </c>
      <c r="M409" s="1" t="s">
        <v>229</v>
      </c>
      <c r="N409" s="28">
        <v>8</v>
      </c>
    </row>
    <row r="410" spans="1:14" hidden="1" x14ac:dyDescent="0.25">
      <c r="A410" s="29">
        <v>2021</v>
      </c>
      <c r="B410" s="29">
        <v>1</v>
      </c>
      <c r="C410">
        <v>62</v>
      </c>
      <c r="D410" s="1" t="s">
        <v>8</v>
      </c>
      <c r="E410" s="76">
        <v>88630413000796</v>
      </c>
      <c r="F410" s="1" t="s">
        <v>425</v>
      </c>
      <c r="G410" s="1" t="s">
        <v>160</v>
      </c>
      <c r="H410" s="1" t="s">
        <v>161</v>
      </c>
      <c r="I410" s="1" t="s">
        <v>91</v>
      </c>
      <c r="J410" s="1" t="s">
        <v>9</v>
      </c>
      <c r="K410" s="1" t="s">
        <v>220</v>
      </c>
      <c r="L410" s="1" t="s">
        <v>340</v>
      </c>
      <c r="M410" s="1" t="s">
        <v>222</v>
      </c>
      <c r="N410" s="28">
        <v>3</v>
      </c>
    </row>
    <row r="411" spans="1:14" hidden="1" x14ac:dyDescent="0.25">
      <c r="A411" s="29">
        <v>2021</v>
      </c>
      <c r="B411" s="29">
        <v>1</v>
      </c>
      <c r="C411">
        <v>62</v>
      </c>
      <c r="D411" s="1" t="s">
        <v>8</v>
      </c>
      <c r="E411" s="76">
        <v>88630413000796</v>
      </c>
      <c r="F411" s="1" t="s">
        <v>425</v>
      </c>
      <c r="G411" s="1" t="s">
        <v>160</v>
      </c>
      <c r="H411" s="1" t="s">
        <v>161</v>
      </c>
      <c r="I411" s="1" t="s">
        <v>91</v>
      </c>
      <c r="J411" s="1" t="s">
        <v>32</v>
      </c>
      <c r="K411" s="1" t="s">
        <v>246</v>
      </c>
      <c r="L411" s="1" t="s">
        <v>339</v>
      </c>
      <c r="M411" s="1" t="s">
        <v>227</v>
      </c>
      <c r="N411" s="28">
        <v>3</v>
      </c>
    </row>
    <row r="412" spans="1:14" hidden="1" x14ac:dyDescent="0.25">
      <c r="A412" s="29">
        <v>2021</v>
      </c>
      <c r="B412" s="29">
        <v>1</v>
      </c>
      <c r="C412">
        <v>62</v>
      </c>
      <c r="D412" s="1" t="s">
        <v>8</v>
      </c>
      <c r="E412" s="76">
        <v>88630413000796</v>
      </c>
      <c r="F412" s="1" t="s">
        <v>425</v>
      </c>
      <c r="G412" s="1" t="s">
        <v>160</v>
      </c>
      <c r="H412" s="1" t="s">
        <v>161</v>
      </c>
      <c r="I412" s="1" t="s">
        <v>91</v>
      </c>
      <c r="J412" s="1" t="s">
        <v>111</v>
      </c>
      <c r="K412" s="1" t="s">
        <v>273</v>
      </c>
      <c r="L412" s="1" t="s">
        <v>341</v>
      </c>
      <c r="M412" s="1" t="s">
        <v>229</v>
      </c>
      <c r="N412" s="28">
        <v>3</v>
      </c>
    </row>
    <row r="413" spans="1:14" hidden="1" x14ac:dyDescent="0.25">
      <c r="A413" s="29">
        <v>2021</v>
      </c>
      <c r="B413" s="29">
        <v>1</v>
      </c>
      <c r="C413">
        <v>62</v>
      </c>
      <c r="D413" s="1" t="s">
        <v>8</v>
      </c>
      <c r="E413" s="76">
        <v>92815000000168</v>
      </c>
      <c r="F413" s="1" t="s">
        <v>163</v>
      </c>
      <c r="G413" s="1" t="s">
        <v>160</v>
      </c>
      <c r="H413" s="1" t="s">
        <v>161</v>
      </c>
      <c r="I413" s="1" t="s">
        <v>91</v>
      </c>
      <c r="J413" s="1" t="s">
        <v>9</v>
      </c>
      <c r="K413" s="1" t="s">
        <v>220</v>
      </c>
      <c r="L413" s="1" t="s">
        <v>340</v>
      </c>
      <c r="M413" s="1" t="s">
        <v>222</v>
      </c>
      <c r="N413" s="28">
        <v>55</v>
      </c>
    </row>
    <row r="414" spans="1:14" hidden="1" x14ac:dyDescent="0.25">
      <c r="A414" s="29">
        <v>2021</v>
      </c>
      <c r="B414" s="29">
        <v>1</v>
      </c>
      <c r="C414">
        <v>62</v>
      </c>
      <c r="D414" s="1" t="s">
        <v>8</v>
      </c>
      <c r="E414" s="76">
        <v>92815000000168</v>
      </c>
      <c r="F414" s="1" t="s">
        <v>163</v>
      </c>
      <c r="G414" s="1" t="s">
        <v>160</v>
      </c>
      <c r="H414" s="1" t="s">
        <v>161</v>
      </c>
      <c r="I414" s="1" t="s">
        <v>91</v>
      </c>
      <c r="J414" s="1" t="s">
        <v>32</v>
      </c>
      <c r="K414" s="1" t="s">
        <v>246</v>
      </c>
      <c r="L414" s="1" t="s">
        <v>339</v>
      </c>
      <c r="M414" s="1" t="s">
        <v>227</v>
      </c>
      <c r="N414" s="28">
        <v>55</v>
      </c>
    </row>
    <row r="415" spans="1:14" hidden="1" x14ac:dyDescent="0.25">
      <c r="A415" s="29">
        <v>2021</v>
      </c>
      <c r="B415" s="29">
        <v>1</v>
      </c>
      <c r="C415">
        <v>62</v>
      </c>
      <c r="D415" s="1" t="s">
        <v>8</v>
      </c>
      <c r="E415" s="76">
        <v>92815000000168</v>
      </c>
      <c r="F415" s="1" t="s">
        <v>163</v>
      </c>
      <c r="G415" s="1" t="s">
        <v>160</v>
      </c>
      <c r="H415" s="1" t="s">
        <v>161</v>
      </c>
      <c r="I415" s="1" t="s">
        <v>91</v>
      </c>
      <c r="J415" s="1" t="s">
        <v>111</v>
      </c>
      <c r="K415" s="1" t="s">
        <v>273</v>
      </c>
      <c r="L415" s="1" t="s">
        <v>341</v>
      </c>
      <c r="M415" s="1" t="s">
        <v>229</v>
      </c>
      <c r="N415" s="28">
        <v>55</v>
      </c>
    </row>
    <row r="416" spans="1:14" hidden="1" x14ac:dyDescent="0.25">
      <c r="A416" s="29">
        <v>2021</v>
      </c>
      <c r="B416" s="29">
        <v>1</v>
      </c>
      <c r="C416">
        <v>62</v>
      </c>
      <c r="D416" s="1" t="s">
        <v>8</v>
      </c>
      <c r="E416" s="76">
        <v>60922168005226</v>
      </c>
      <c r="F416" s="1" t="s">
        <v>515</v>
      </c>
      <c r="G416" s="1" t="s">
        <v>516</v>
      </c>
      <c r="H416" s="1" t="s">
        <v>151</v>
      </c>
      <c r="I416" s="1" t="s">
        <v>91</v>
      </c>
      <c r="J416" s="1" t="s">
        <v>14</v>
      </c>
      <c r="K416" s="1" t="s">
        <v>235</v>
      </c>
      <c r="L416" s="1" t="s">
        <v>340</v>
      </c>
      <c r="M416" s="1" t="s">
        <v>222</v>
      </c>
      <c r="N416" s="28">
        <v>3</v>
      </c>
    </row>
    <row r="417" spans="1:14" hidden="1" x14ac:dyDescent="0.25">
      <c r="A417" s="29">
        <v>2021</v>
      </c>
      <c r="B417" s="29">
        <v>1</v>
      </c>
      <c r="C417">
        <v>62</v>
      </c>
      <c r="D417" s="1" t="s">
        <v>8</v>
      </c>
      <c r="E417" s="76">
        <v>60922168005226</v>
      </c>
      <c r="F417" s="1" t="s">
        <v>515</v>
      </c>
      <c r="G417" s="1" t="s">
        <v>516</v>
      </c>
      <c r="H417" s="1" t="s">
        <v>151</v>
      </c>
      <c r="I417" s="1" t="s">
        <v>91</v>
      </c>
      <c r="J417" s="1" t="s">
        <v>32</v>
      </c>
      <c r="K417" s="1" t="s">
        <v>246</v>
      </c>
      <c r="L417" s="1" t="s">
        <v>339</v>
      </c>
      <c r="M417" s="1" t="s">
        <v>227</v>
      </c>
      <c r="N417" s="28">
        <v>3</v>
      </c>
    </row>
    <row r="418" spans="1:14" hidden="1" x14ac:dyDescent="0.25">
      <c r="A418" s="29">
        <v>2021</v>
      </c>
      <c r="B418" s="29">
        <v>1</v>
      </c>
      <c r="C418">
        <v>62</v>
      </c>
      <c r="D418" s="1" t="s">
        <v>8</v>
      </c>
      <c r="E418" s="76">
        <v>60922168005226</v>
      </c>
      <c r="F418" s="1" t="s">
        <v>515</v>
      </c>
      <c r="G418" s="1" t="s">
        <v>516</v>
      </c>
      <c r="H418" s="1" t="s">
        <v>151</v>
      </c>
      <c r="I418" s="1" t="s">
        <v>91</v>
      </c>
      <c r="J418" s="1" t="s">
        <v>111</v>
      </c>
      <c r="K418" s="1" t="s">
        <v>273</v>
      </c>
      <c r="L418" s="1" t="s">
        <v>341</v>
      </c>
      <c r="M418" s="1" t="s">
        <v>229</v>
      </c>
      <c r="N418" s="28">
        <v>3</v>
      </c>
    </row>
    <row r="419" spans="1:14" hidden="1" x14ac:dyDescent="0.25">
      <c r="A419" s="29">
        <v>2021</v>
      </c>
      <c r="B419" s="29">
        <v>1</v>
      </c>
      <c r="C419">
        <v>62</v>
      </c>
      <c r="D419" s="1" t="s">
        <v>8</v>
      </c>
      <c r="E419" s="76">
        <v>11096423000173</v>
      </c>
      <c r="F419" s="1" t="s">
        <v>473</v>
      </c>
      <c r="G419" s="1" t="s">
        <v>190</v>
      </c>
      <c r="H419" s="1" t="s">
        <v>151</v>
      </c>
      <c r="I419" s="1" t="s">
        <v>91</v>
      </c>
      <c r="J419" s="1" t="s">
        <v>14</v>
      </c>
      <c r="K419" s="1" t="s">
        <v>235</v>
      </c>
      <c r="L419" s="1" t="s">
        <v>340</v>
      </c>
      <c r="M419" s="1" t="s">
        <v>222</v>
      </c>
      <c r="N419" s="28">
        <v>2</v>
      </c>
    </row>
    <row r="420" spans="1:14" hidden="1" x14ac:dyDescent="0.25">
      <c r="A420" s="29">
        <v>2021</v>
      </c>
      <c r="B420" s="29">
        <v>1</v>
      </c>
      <c r="C420">
        <v>62</v>
      </c>
      <c r="D420" s="1" t="s">
        <v>8</v>
      </c>
      <c r="E420" s="76">
        <v>11096423000173</v>
      </c>
      <c r="F420" s="1" t="s">
        <v>473</v>
      </c>
      <c r="G420" s="1" t="s">
        <v>190</v>
      </c>
      <c r="H420" s="1" t="s">
        <v>151</v>
      </c>
      <c r="I420" s="1" t="s">
        <v>91</v>
      </c>
      <c r="J420" s="1" t="s">
        <v>32</v>
      </c>
      <c r="K420" s="1" t="s">
        <v>246</v>
      </c>
      <c r="L420" s="1" t="s">
        <v>339</v>
      </c>
      <c r="M420" s="1" t="s">
        <v>227</v>
      </c>
      <c r="N420" s="28">
        <v>2</v>
      </c>
    </row>
    <row r="421" spans="1:14" hidden="1" x14ac:dyDescent="0.25">
      <c r="A421" s="29">
        <v>2021</v>
      </c>
      <c r="B421" s="29">
        <v>1</v>
      </c>
      <c r="C421">
        <v>62</v>
      </c>
      <c r="D421" s="1" t="s">
        <v>8</v>
      </c>
      <c r="E421" s="76">
        <v>11096423000173</v>
      </c>
      <c r="F421" s="1" t="s">
        <v>473</v>
      </c>
      <c r="G421" s="1" t="s">
        <v>190</v>
      </c>
      <c r="H421" s="1" t="s">
        <v>151</v>
      </c>
      <c r="I421" s="1" t="s">
        <v>91</v>
      </c>
      <c r="J421" s="1" t="s">
        <v>111</v>
      </c>
      <c r="K421" s="1" t="s">
        <v>273</v>
      </c>
      <c r="L421" s="1" t="s">
        <v>341</v>
      </c>
      <c r="M421" s="1" t="s">
        <v>229</v>
      </c>
      <c r="N421" s="28">
        <v>2</v>
      </c>
    </row>
    <row r="422" spans="1:14" hidden="1" x14ac:dyDescent="0.25">
      <c r="A422" s="29">
        <v>2021</v>
      </c>
      <c r="B422" s="29">
        <v>1</v>
      </c>
      <c r="C422">
        <v>62</v>
      </c>
      <c r="D422" s="1" t="s">
        <v>8</v>
      </c>
      <c r="E422" s="76">
        <v>15126437003401</v>
      </c>
      <c r="F422" s="1" t="s">
        <v>440</v>
      </c>
      <c r="G422" s="1" t="s">
        <v>190</v>
      </c>
      <c r="H422" s="1" t="s">
        <v>151</v>
      </c>
      <c r="I422" s="1" t="s">
        <v>182</v>
      </c>
      <c r="J422" s="1" t="s">
        <v>14</v>
      </c>
      <c r="K422" s="1" t="s">
        <v>235</v>
      </c>
      <c r="L422" s="1" t="s">
        <v>340</v>
      </c>
      <c r="M422" s="1" t="s">
        <v>222</v>
      </c>
      <c r="N422" s="28">
        <v>3</v>
      </c>
    </row>
    <row r="423" spans="1:14" hidden="1" x14ac:dyDescent="0.25">
      <c r="A423" s="29">
        <v>2021</v>
      </c>
      <c r="B423" s="29">
        <v>1</v>
      </c>
      <c r="C423">
        <v>62</v>
      </c>
      <c r="D423" s="1" t="s">
        <v>8</v>
      </c>
      <c r="E423" s="76">
        <v>15126437003401</v>
      </c>
      <c r="F423" s="1" t="s">
        <v>440</v>
      </c>
      <c r="G423" s="1" t="s">
        <v>190</v>
      </c>
      <c r="H423" s="1" t="s">
        <v>151</v>
      </c>
      <c r="I423" s="1" t="s">
        <v>182</v>
      </c>
      <c r="J423" s="1" t="s">
        <v>32</v>
      </c>
      <c r="K423" s="1" t="s">
        <v>246</v>
      </c>
      <c r="L423" s="1" t="s">
        <v>339</v>
      </c>
      <c r="M423" s="1" t="s">
        <v>227</v>
      </c>
      <c r="N423" s="28">
        <v>3</v>
      </c>
    </row>
    <row r="424" spans="1:14" hidden="1" x14ac:dyDescent="0.25">
      <c r="A424" s="29">
        <v>2021</v>
      </c>
      <c r="B424" s="29">
        <v>1</v>
      </c>
      <c r="C424">
        <v>62</v>
      </c>
      <c r="D424" s="1" t="s">
        <v>8</v>
      </c>
      <c r="E424" s="76">
        <v>15126437003401</v>
      </c>
      <c r="F424" s="1" t="s">
        <v>440</v>
      </c>
      <c r="G424" s="1" t="s">
        <v>190</v>
      </c>
      <c r="H424" s="1" t="s">
        <v>151</v>
      </c>
      <c r="I424" s="1" t="s">
        <v>182</v>
      </c>
      <c r="J424" s="1" t="s">
        <v>111</v>
      </c>
      <c r="K424" s="1" t="s">
        <v>273</v>
      </c>
      <c r="L424" s="1" t="s">
        <v>341</v>
      </c>
      <c r="M424" s="1" t="s">
        <v>229</v>
      </c>
      <c r="N424" s="28">
        <v>3</v>
      </c>
    </row>
    <row r="425" spans="1:14" hidden="1" x14ac:dyDescent="0.25">
      <c r="A425" s="29">
        <v>2021</v>
      </c>
      <c r="B425" s="29">
        <v>1</v>
      </c>
      <c r="C425">
        <v>62</v>
      </c>
      <c r="D425" s="1" t="s">
        <v>8</v>
      </c>
      <c r="E425" s="76">
        <v>12361267000517</v>
      </c>
      <c r="F425" s="1" t="s">
        <v>384</v>
      </c>
      <c r="G425" s="1" t="s">
        <v>119</v>
      </c>
      <c r="H425" s="1" t="s">
        <v>120</v>
      </c>
      <c r="I425" s="1" t="s">
        <v>91</v>
      </c>
      <c r="J425" s="1" t="s">
        <v>19</v>
      </c>
      <c r="K425" s="1" t="s">
        <v>241</v>
      </c>
      <c r="L425" s="1" t="s">
        <v>340</v>
      </c>
      <c r="M425" s="1" t="s">
        <v>222</v>
      </c>
      <c r="N425" s="28">
        <v>3</v>
      </c>
    </row>
    <row r="426" spans="1:14" hidden="1" x14ac:dyDescent="0.25">
      <c r="A426" s="29">
        <v>2021</v>
      </c>
      <c r="B426" s="29">
        <v>1</v>
      </c>
      <c r="C426">
        <v>62</v>
      </c>
      <c r="D426" s="1" t="s">
        <v>8</v>
      </c>
      <c r="E426" s="76">
        <v>12361267000517</v>
      </c>
      <c r="F426" s="1" t="s">
        <v>384</v>
      </c>
      <c r="G426" s="1" t="s">
        <v>119</v>
      </c>
      <c r="H426" s="1" t="s">
        <v>120</v>
      </c>
      <c r="I426" s="1" t="s">
        <v>91</v>
      </c>
      <c r="J426" s="1" t="s">
        <v>96</v>
      </c>
      <c r="K426" s="1" t="s">
        <v>271</v>
      </c>
      <c r="L426" s="1" t="s">
        <v>341</v>
      </c>
      <c r="M426" s="1" t="s">
        <v>229</v>
      </c>
      <c r="N426" s="28">
        <v>3</v>
      </c>
    </row>
    <row r="427" spans="1:14" hidden="1" x14ac:dyDescent="0.25">
      <c r="A427" s="29">
        <v>2021</v>
      </c>
      <c r="B427" s="29">
        <v>1</v>
      </c>
      <c r="C427">
        <v>62</v>
      </c>
      <c r="D427" s="1" t="s">
        <v>8</v>
      </c>
      <c r="E427" s="76">
        <v>12361267000517</v>
      </c>
      <c r="F427" s="1" t="s">
        <v>384</v>
      </c>
      <c r="G427" s="1" t="s">
        <v>119</v>
      </c>
      <c r="H427" s="1" t="s">
        <v>120</v>
      </c>
      <c r="I427" s="1" t="s">
        <v>91</v>
      </c>
      <c r="J427" s="1" t="s">
        <v>33</v>
      </c>
      <c r="K427" s="1" t="s">
        <v>321</v>
      </c>
      <c r="L427" s="1" t="s">
        <v>339</v>
      </c>
      <c r="M427" s="1" t="s">
        <v>227</v>
      </c>
      <c r="N427" s="28">
        <v>3</v>
      </c>
    </row>
    <row r="428" spans="1:14" hidden="1" x14ac:dyDescent="0.25">
      <c r="A428" s="29">
        <v>2021</v>
      </c>
      <c r="B428" s="29">
        <v>1</v>
      </c>
      <c r="C428">
        <v>62</v>
      </c>
      <c r="D428" s="1" t="s">
        <v>8</v>
      </c>
      <c r="E428" s="76">
        <v>13016332000106</v>
      </c>
      <c r="F428" s="1" t="s">
        <v>431</v>
      </c>
      <c r="G428" s="1" t="s">
        <v>119</v>
      </c>
      <c r="H428" s="1" t="s">
        <v>120</v>
      </c>
      <c r="I428" s="1" t="s">
        <v>91</v>
      </c>
      <c r="J428" s="1" t="s">
        <v>19</v>
      </c>
      <c r="K428" s="1" t="s">
        <v>241</v>
      </c>
      <c r="L428" s="1" t="s">
        <v>340</v>
      </c>
      <c r="M428" s="1" t="s">
        <v>222</v>
      </c>
      <c r="N428" s="28">
        <v>6</v>
      </c>
    </row>
    <row r="429" spans="1:14" hidden="1" x14ac:dyDescent="0.25">
      <c r="A429" s="29">
        <v>2021</v>
      </c>
      <c r="B429" s="29">
        <v>1</v>
      </c>
      <c r="C429">
        <v>62</v>
      </c>
      <c r="D429" s="1" t="s">
        <v>8</v>
      </c>
      <c r="E429" s="76">
        <v>13016332000106</v>
      </c>
      <c r="F429" s="1" t="s">
        <v>431</v>
      </c>
      <c r="G429" s="1" t="s">
        <v>119</v>
      </c>
      <c r="H429" s="1" t="s">
        <v>120</v>
      </c>
      <c r="I429" s="1" t="s">
        <v>91</v>
      </c>
      <c r="J429" s="1" t="s">
        <v>96</v>
      </c>
      <c r="K429" s="1" t="s">
        <v>271</v>
      </c>
      <c r="L429" s="1" t="s">
        <v>341</v>
      </c>
      <c r="M429" s="1" t="s">
        <v>229</v>
      </c>
      <c r="N429" s="28">
        <v>6</v>
      </c>
    </row>
    <row r="430" spans="1:14" hidden="1" x14ac:dyDescent="0.25">
      <c r="A430" s="29">
        <v>2021</v>
      </c>
      <c r="B430" s="29">
        <v>1</v>
      </c>
      <c r="C430">
        <v>62</v>
      </c>
      <c r="D430" s="1" t="s">
        <v>8</v>
      </c>
      <c r="E430" s="76">
        <v>13016332000106</v>
      </c>
      <c r="F430" s="1" t="s">
        <v>431</v>
      </c>
      <c r="G430" s="1" t="s">
        <v>119</v>
      </c>
      <c r="H430" s="1" t="s">
        <v>120</v>
      </c>
      <c r="I430" s="1" t="s">
        <v>91</v>
      </c>
      <c r="J430" s="1" t="s">
        <v>33</v>
      </c>
      <c r="K430" s="1" t="s">
        <v>321</v>
      </c>
      <c r="L430" s="1" t="s">
        <v>339</v>
      </c>
      <c r="M430" s="1" t="s">
        <v>227</v>
      </c>
      <c r="N430" s="28">
        <v>6</v>
      </c>
    </row>
    <row r="431" spans="1:14" hidden="1" x14ac:dyDescent="0.25">
      <c r="A431" s="29">
        <v>2021</v>
      </c>
      <c r="B431" s="29">
        <v>1</v>
      </c>
      <c r="C431">
        <v>62</v>
      </c>
      <c r="D431" s="1" t="s">
        <v>8</v>
      </c>
      <c r="E431" s="76">
        <v>60003761000129</v>
      </c>
      <c r="F431" s="1" t="s">
        <v>139</v>
      </c>
      <c r="G431" s="1" t="s">
        <v>140</v>
      </c>
      <c r="H431" s="1" t="s">
        <v>106</v>
      </c>
      <c r="I431" s="1" t="s">
        <v>91</v>
      </c>
      <c r="J431" s="1" t="s">
        <v>13</v>
      </c>
      <c r="K431" s="1" t="s">
        <v>225</v>
      </c>
      <c r="L431" s="1" t="s">
        <v>340</v>
      </c>
      <c r="M431" s="1" t="s">
        <v>222</v>
      </c>
      <c r="N431" s="28">
        <v>15</v>
      </c>
    </row>
    <row r="432" spans="1:14" hidden="1" x14ac:dyDescent="0.25">
      <c r="A432" s="29">
        <v>2021</v>
      </c>
      <c r="B432" s="29">
        <v>1</v>
      </c>
      <c r="C432">
        <v>62</v>
      </c>
      <c r="D432" s="1" t="s">
        <v>8</v>
      </c>
      <c r="E432" s="76">
        <v>60003761000129</v>
      </c>
      <c r="F432" s="1" t="s">
        <v>139</v>
      </c>
      <c r="G432" s="1" t="s">
        <v>140</v>
      </c>
      <c r="H432" s="1" t="s">
        <v>106</v>
      </c>
      <c r="I432" s="1" t="s">
        <v>91</v>
      </c>
      <c r="J432" s="1" t="s">
        <v>28</v>
      </c>
      <c r="K432" s="1" t="s">
        <v>226</v>
      </c>
      <c r="L432" s="1" t="s">
        <v>339</v>
      </c>
      <c r="M432" s="1" t="s">
        <v>227</v>
      </c>
      <c r="N432" s="28">
        <v>15</v>
      </c>
    </row>
    <row r="433" spans="1:14" hidden="1" x14ac:dyDescent="0.25">
      <c r="A433" s="29">
        <v>2021</v>
      </c>
      <c r="B433" s="29">
        <v>1</v>
      </c>
      <c r="C433">
        <v>62</v>
      </c>
      <c r="D433" s="1" t="s">
        <v>8</v>
      </c>
      <c r="E433" s="76">
        <v>60003761000129</v>
      </c>
      <c r="F433" s="1" t="s">
        <v>139</v>
      </c>
      <c r="G433" s="1" t="s">
        <v>140</v>
      </c>
      <c r="H433" s="1" t="s">
        <v>106</v>
      </c>
      <c r="I433" s="1" t="s">
        <v>91</v>
      </c>
      <c r="J433" s="1" t="s">
        <v>107</v>
      </c>
      <c r="K433" s="1" t="s">
        <v>272</v>
      </c>
      <c r="L433" s="1" t="s">
        <v>341</v>
      </c>
      <c r="M433" s="1" t="s">
        <v>229</v>
      </c>
      <c r="N433" s="28">
        <v>15</v>
      </c>
    </row>
    <row r="434" spans="1:14" hidden="1" x14ac:dyDescent="0.25">
      <c r="A434" s="29">
        <v>2021</v>
      </c>
      <c r="B434" s="29">
        <v>1</v>
      </c>
      <c r="C434">
        <v>62</v>
      </c>
      <c r="D434" s="1" t="s">
        <v>8</v>
      </c>
      <c r="E434" s="76">
        <v>29435005009932</v>
      </c>
      <c r="F434" s="1" t="s">
        <v>135</v>
      </c>
      <c r="G434" s="1" t="s">
        <v>105</v>
      </c>
      <c r="H434" s="1" t="s">
        <v>106</v>
      </c>
      <c r="I434" s="1" t="s">
        <v>91</v>
      </c>
      <c r="J434" s="1" t="s">
        <v>11</v>
      </c>
      <c r="K434" s="1" t="s">
        <v>223</v>
      </c>
      <c r="L434" s="1" t="s">
        <v>340</v>
      </c>
      <c r="M434" s="1" t="s">
        <v>222</v>
      </c>
      <c r="N434" s="28">
        <v>8</v>
      </c>
    </row>
    <row r="435" spans="1:14" hidden="1" x14ac:dyDescent="0.25">
      <c r="A435" s="29">
        <v>2021</v>
      </c>
      <c r="B435" s="29">
        <v>1</v>
      </c>
      <c r="C435">
        <v>62</v>
      </c>
      <c r="D435" s="1" t="s">
        <v>8</v>
      </c>
      <c r="E435" s="76">
        <v>29435005009932</v>
      </c>
      <c r="F435" s="1" t="s">
        <v>135</v>
      </c>
      <c r="G435" s="1" t="s">
        <v>105</v>
      </c>
      <c r="H435" s="1" t="s">
        <v>106</v>
      </c>
      <c r="I435" s="1" t="s">
        <v>91</v>
      </c>
      <c r="J435" s="1" t="s">
        <v>136</v>
      </c>
      <c r="K435" s="1" t="s">
        <v>275</v>
      </c>
      <c r="L435" s="1" t="s">
        <v>339</v>
      </c>
      <c r="M435" s="1" t="s">
        <v>227</v>
      </c>
      <c r="N435" s="28">
        <v>8</v>
      </c>
    </row>
    <row r="436" spans="1:14" hidden="1" x14ac:dyDescent="0.25">
      <c r="A436" s="29">
        <v>2021</v>
      </c>
      <c r="B436" s="29">
        <v>1</v>
      </c>
      <c r="C436">
        <v>62</v>
      </c>
      <c r="D436" s="1" t="s">
        <v>8</v>
      </c>
      <c r="E436" s="76">
        <v>60884855000316</v>
      </c>
      <c r="F436" s="1" t="s">
        <v>146</v>
      </c>
      <c r="G436" s="1" t="s">
        <v>105</v>
      </c>
      <c r="H436" s="1" t="s">
        <v>106</v>
      </c>
      <c r="I436" s="1" t="s">
        <v>91</v>
      </c>
      <c r="J436" s="1" t="s">
        <v>136</v>
      </c>
      <c r="K436" s="1" t="s">
        <v>275</v>
      </c>
      <c r="L436" s="1" t="s">
        <v>339</v>
      </c>
      <c r="M436" s="1" t="s">
        <v>227</v>
      </c>
      <c r="N436" s="28">
        <v>17</v>
      </c>
    </row>
    <row r="437" spans="1:14" hidden="1" x14ac:dyDescent="0.25">
      <c r="A437" s="29">
        <v>2021</v>
      </c>
      <c r="B437" s="29">
        <v>1</v>
      </c>
      <c r="C437">
        <v>62</v>
      </c>
      <c r="D437" s="1" t="s">
        <v>8</v>
      </c>
      <c r="E437" s="76">
        <v>60884855000316</v>
      </c>
      <c r="F437" s="1" t="s">
        <v>146</v>
      </c>
      <c r="G437" s="1" t="s">
        <v>105</v>
      </c>
      <c r="H437" s="1" t="s">
        <v>106</v>
      </c>
      <c r="I437" s="1" t="s">
        <v>91</v>
      </c>
      <c r="J437" s="1" t="s">
        <v>23</v>
      </c>
      <c r="K437" s="1" t="s">
        <v>285</v>
      </c>
      <c r="L437" s="1" t="s">
        <v>340</v>
      </c>
      <c r="M437" s="1" t="s">
        <v>222</v>
      </c>
      <c r="N437" s="28">
        <v>17</v>
      </c>
    </row>
    <row r="438" spans="1:14" hidden="1" x14ac:dyDescent="0.25">
      <c r="A438" s="29">
        <v>2021</v>
      </c>
      <c r="B438" s="29">
        <v>1</v>
      </c>
      <c r="C438">
        <v>62</v>
      </c>
      <c r="D438" s="1" t="s">
        <v>8</v>
      </c>
      <c r="E438" s="76">
        <v>60726502000126</v>
      </c>
      <c r="F438" s="1" t="s">
        <v>143</v>
      </c>
      <c r="G438" s="1" t="s">
        <v>105</v>
      </c>
      <c r="H438" s="1" t="s">
        <v>106</v>
      </c>
      <c r="I438" s="1" t="s">
        <v>91</v>
      </c>
      <c r="J438" s="1" t="s">
        <v>136</v>
      </c>
      <c r="K438" s="1" t="s">
        <v>275</v>
      </c>
      <c r="L438" s="1" t="s">
        <v>339</v>
      </c>
      <c r="M438" s="1" t="s">
        <v>227</v>
      </c>
      <c r="N438" s="28">
        <v>42</v>
      </c>
    </row>
    <row r="439" spans="1:14" hidden="1" x14ac:dyDescent="0.25">
      <c r="A439" s="29">
        <v>2021</v>
      </c>
      <c r="B439" s="29">
        <v>1</v>
      </c>
      <c r="C439">
        <v>62</v>
      </c>
      <c r="D439" s="1" t="s">
        <v>8</v>
      </c>
      <c r="E439" s="76">
        <v>60726502000126</v>
      </c>
      <c r="F439" s="1" t="s">
        <v>143</v>
      </c>
      <c r="G439" s="1" t="s">
        <v>105</v>
      </c>
      <c r="H439" s="1" t="s">
        <v>106</v>
      </c>
      <c r="I439" s="1" t="s">
        <v>91</v>
      </c>
      <c r="J439" s="1" t="s">
        <v>23</v>
      </c>
      <c r="K439" s="1" t="s">
        <v>285</v>
      </c>
      <c r="L439" s="1" t="s">
        <v>340</v>
      </c>
      <c r="M439" s="1" t="s">
        <v>222</v>
      </c>
      <c r="N439" s="28">
        <v>42</v>
      </c>
    </row>
    <row r="440" spans="1:14" hidden="1" x14ac:dyDescent="0.25">
      <c r="A440" s="29">
        <v>2021</v>
      </c>
      <c r="B440" s="29">
        <v>1</v>
      </c>
      <c r="C440">
        <v>62</v>
      </c>
      <c r="D440" s="1" t="s">
        <v>8</v>
      </c>
      <c r="E440" s="76">
        <v>60726502000711</v>
      </c>
      <c r="F440" s="1" t="s">
        <v>144</v>
      </c>
      <c r="G440" s="1" t="s">
        <v>105</v>
      </c>
      <c r="H440" s="1" t="s">
        <v>106</v>
      </c>
      <c r="I440" s="1" t="s">
        <v>91</v>
      </c>
      <c r="J440" s="1" t="s">
        <v>136</v>
      </c>
      <c r="K440" s="1" t="s">
        <v>275</v>
      </c>
      <c r="L440" s="1" t="s">
        <v>339</v>
      </c>
      <c r="M440" s="1" t="s">
        <v>227</v>
      </c>
      <c r="N440" s="28">
        <v>3</v>
      </c>
    </row>
    <row r="441" spans="1:14" hidden="1" x14ac:dyDescent="0.25">
      <c r="A441" s="29">
        <v>2021</v>
      </c>
      <c r="B441" s="29">
        <v>1</v>
      </c>
      <c r="C441">
        <v>62</v>
      </c>
      <c r="D441" s="1" t="s">
        <v>8</v>
      </c>
      <c r="E441" s="76">
        <v>60726502000711</v>
      </c>
      <c r="F441" s="1" t="s">
        <v>144</v>
      </c>
      <c r="G441" s="1" t="s">
        <v>105</v>
      </c>
      <c r="H441" s="1" t="s">
        <v>106</v>
      </c>
      <c r="I441" s="1" t="s">
        <v>91</v>
      </c>
      <c r="J441" s="1" t="s">
        <v>23</v>
      </c>
      <c r="K441" s="1" t="s">
        <v>285</v>
      </c>
      <c r="L441" s="1" t="s">
        <v>340</v>
      </c>
      <c r="M441" s="1" t="s">
        <v>222</v>
      </c>
      <c r="N441" s="28">
        <v>3</v>
      </c>
    </row>
    <row r="442" spans="1:14" hidden="1" x14ac:dyDescent="0.25">
      <c r="A442" s="29">
        <v>2021</v>
      </c>
      <c r="B442" s="29">
        <v>1</v>
      </c>
      <c r="C442">
        <v>62</v>
      </c>
      <c r="D442" s="1" t="s">
        <v>8</v>
      </c>
      <c r="E442" s="76">
        <v>21371777000132</v>
      </c>
      <c r="F442" s="1" t="s">
        <v>128</v>
      </c>
      <c r="G442" s="1" t="s">
        <v>105</v>
      </c>
      <c r="H442" s="1" t="s">
        <v>106</v>
      </c>
      <c r="I442" s="1" t="s">
        <v>91</v>
      </c>
      <c r="J442" s="1" t="s">
        <v>31</v>
      </c>
      <c r="K442" s="1" t="s">
        <v>237</v>
      </c>
      <c r="L442" s="1" t="s">
        <v>339</v>
      </c>
      <c r="M442" s="1" t="s">
        <v>227</v>
      </c>
      <c r="N442" s="28">
        <v>5</v>
      </c>
    </row>
    <row r="443" spans="1:14" hidden="1" x14ac:dyDescent="0.25">
      <c r="A443" s="29">
        <v>2021</v>
      </c>
      <c r="B443" s="29">
        <v>1</v>
      </c>
      <c r="C443">
        <v>62</v>
      </c>
      <c r="D443" s="1" t="s">
        <v>8</v>
      </c>
      <c r="E443" s="76">
        <v>21371777000132</v>
      </c>
      <c r="F443" s="1" t="s">
        <v>128</v>
      </c>
      <c r="G443" s="1" t="s">
        <v>105</v>
      </c>
      <c r="H443" s="1" t="s">
        <v>106</v>
      </c>
      <c r="I443" s="1" t="s">
        <v>91</v>
      </c>
      <c r="J443" s="1" t="s">
        <v>107</v>
      </c>
      <c r="K443" s="1" t="s">
        <v>272</v>
      </c>
      <c r="L443" s="1" t="s">
        <v>341</v>
      </c>
      <c r="M443" s="1" t="s">
        <v>229</v>
      </c>
      <c r="N443" s="28">
        <v>5</v>
      </c>
    </row>
    <row r="444" spans="1:14" hidden="1" x14ac:dyDescent="0.25">
      <c r="A444" s="29">
        <v>2021</v>
      </c>
      <c r="B444" s="29">
        <v>1</v>
      </c>
      <c r="C444">
        <v>62</v>
      </c>
      <c r="D444" s="1" t="s">
        <v>8</v>
      </c>
      <c r="E444" s="76">
        <v>21371777000132</v>
      </c>
      <c r="F444" s="1" t="s">
        <v>128</v>
      </c>
      <c r="G444" s="1" t="s">
        <v>105</v>
      </c>
      <c r="H444" s="1" t="s">
        <v>106</v>
      </c>
      <c r="I444" s="1" t="s">
        <v>91</v>
      </c>
      <c r="J444" s="1" t="s">
        <v>23</v>
      </c>
      <c r="K444" s="1" t="s">
        <v>285</v>
      </c>
      <c r="L444" s="1" t="s">
        <v>340</v>
      </c>
      <c r="M444" s="1" t="s">
        <v>222</v>
      </c>
      <c r="N444" s="28">
        <v>5</v>
      </c>
    </row>
    <row r="445" spans="1:14" hidden="1" x14ac:dyDescent="0.25">
      <c r="A445" s="29">
        <v>2021</v>
      </c>
      <c r="B445" s="29">
        <v>1</v>
      </c>
      <c r="C445">
        <v>62</v>
      </c>
      <c r="D445" s="1" t="s">
        <v>8</v>
      </c>
      <c r="E445" s="76">
        <v>60448040000122</v>
      </c>
      <c r="F445" s="1" t="s">
        <v>188</v>
      </c>
      <c r="G445" s="1" t="s">
        <v>105</v>
      </c>
      <c r="H445" s="1" t="s">
        <v>106</v>
      </c>
      <c r="I445" s="1" t="s">
        <v>182</v>
      </c>
      <c r="J445" s="1" t="s">
        <v>29</v>
      </c>
      <c r="K445" s="1" t="s">
        <v>228</v>
      </c>
      <c r="L445" s="1" t="s">
        <v>341</v>
      </c>
      <c r="M445" s="1" t="s">
        <v>229</v>
      </c>
      <c r="N445" s="28">
        <v>206</v>
      </c>
    </row>
    <row r="446" spans="1:14" hidden="1" x14ac:dyDescent="0.25">
      <c r="A446" s="29">
        <v>2021</v>
      </c>
      <c r="B446" s="29">
        <v>1</v>
      </c>
      <c r="C446">
        <v>62</v>
      </c>
      <c r="D446" s="1" t="s">
        <v>8</v>
      </c>
      <c r="E446" s="76">
        <v>60448040000122</v>
      </c>
      <c r="F446" s="1" t="s">
        <v>188</v>
      </c>
      <c r="G446" s="1" t="s">
        <v>105</v>
      </c>
      <c r="H446" s="1" t="s">
        <v>106</v>
      </c>
      <c r="I446" s="1" t="s">
        <v>182</v>
      </c>
      <c r="J446" s="1" t="s">
        <v>136</v>
      </c>
      <c r="K446" s="1" t="s">
        <v>275</v>
      </c>
      <c r="L446" s="1" t="s">
        <v>339</v>
      </c>
      <c r="M446" s="1" t="s">
        <v>227</v>
      </c>
      <c r="N446" s="28">
        <v>206</v>
      </c>
    </row>
    <row r="447" spans="1:14" hidden="1" x14ac:dyDescent="0.25">
      <c r="A447" s="29">
        <v>2021</v>
      </c>
      <c r="B447" s="29">
        <v>1</v>
      </c>
      <c r="C447">
        <v>62</v>
      </c>
      <c r="D447" s="1" t="s">
        <v>8</v>
      </c>
      <c r="E447" s="76">
        <v>60448040000122</v>
      </c>
      <c r="F447" s="1" t="s">
        <v>188</v>
      </c>
      <c r="G447" s="1" t="s">
        <v>105</v>
      </c>
      <c r="H447" s="1" t="s">
        <v>106</v>
      </c>
      <c r="I447" s="1" t="s">
        <v>182</v>
      </c>
      <c r="J447" s="1" t="s">
        <v>24</v>
      </c>
      <c r="K447" s="1" t="s">
        <v>318</v>
      </c>
      <c r="L447" s="1" t="s">
        <v>340</v>
      </c>
      <c r="M447" s="1" t="s">
        <v>222</v>
      </c>
      <c r="N447" s="28">
        <v>206</v>
      </c>
    </row>
    <row r="448" spans="1:14" hidden="1" x14ac:dyDescent="0.25">
      <c r="A448" s="29">
        <v>2021</v>
      </c>
      <c r="B448" s="29">
        <v>1</v>
      </c>
      <c r="C448">
        <v>62</v>
      </c>
      <c r="D448" s="1" t="s">
        <v>8</v>
      </c>
      <c r="E448" s="76">
        <v>60678604000113</v>
      </c>
      <c r="F448" s="1" t="s">
        <v>142</v>
      </c>
      <c r="G448" s="1" t="s">
        <v>105</v>
      </c>
      <c r="H448" s="1" t="s">
        <v>106</v>
      </c>
      <c r="I448" s="1" t="s">
        <v>91</v>
      </c>
      <c r="J448" s="1" t="s">
        <v>11</v>
      </c>
      <c r="K448" s="1" t="s">
        <v>223</v>
      </c>
      <c r="L448" s="1" t="s">
        <v>340</v>
      </c>
      <c r="M448" s="1" t="s">
        <v>222</v>
      </c>
      <c r="N448" s="28">
        <v>22</v>
      </c>
    </row>
    <row r="449" spans="1:14" hidden="1" x14ac:dyDescent="0.25">
      <c r="A449" s="29">
        <v>2021</v>
      </c>
      <c r="B449" s="29">
        <v>1</v>
      </c>
      <c r="C449">
        <v>62</v>
      </c>
      <c r="D449" s="1" t="s">
        <v>8</v>
      </c>
      <c r="E449" s="76">
        <v>60678604000113</v>
      </c>
      <c r="F449" s="1" t="s">
        <v>142</v>
      </c>
      <c r="G449" s="1" t="s">
        <v>105</v>
      </c>
      <c r="H449" s="1" t="s">
        <v>106</v>
      </c>
      <c r="I449" s="1" t="s">
        <v>91</v>
      </c>
      <c r="J449" s="1" t="s">
        <v>31</v>
      </c>
      <c r="K449" s="1" t="s">
        <v>237</v>
      </c>
      <c r="L449" s="1" t="s">
        <v>339</v>
      </c>
      <c r="M449" s="1" t="s">
        <v>227</v>
      </c>
      <c r="N449" s="28">
        <v>22</v>
      </c>
    </row>
    <row r="450" spans="1:14" hidden="1" x14ac:dyDescent="0.25">
      <c r="A450" s="29">
        <v>2021</v>
      </c>
      <c r="B450" s="29">
        <v>1</v>
      </c>
      <c r="C450">
        <v>62</v>
      </c>
      <c r="D450" s="1" t="s">
        <v>8</v>
      </c>
      <c r="E450" s="76">
        <v>60678604000113</v>
      </c>
      <c r="F450" s="1" t="s">
        <v>142</v>
      </c>
      <c r="G450" s="1" t="s">
        <v>105</v>
      </c>
      <c r="H450" s="1" t="s">
        <v>106</v>
      </c>
      <c r="I450" s="1" t="s">
        <v>91</v>
      </c>
      <c r="J450" s="1" t="s">
        <v>107</v>
      </c>
      <c r="K450" s="1" t="s">
        <v>272</v>
      </c>
      <c r="L450" s="1" t="s">
        <v>341</v>
      </c>
      <c r="M450" s="1" t="s">
        <v>229</v>
      </c>
      <c r="N450" s="28">
        <v>22</v>
      </c>
    </row>
    <row r="451" spans="1:14" hidden="1" x14ac:dyDescent="0.25">
      <c r="A451" s="29">
        <v>2021</v>
      </c>
      <c r="B451" s="29">
        <v>1</v>
      </c>
      <c r="C451">
        <v>62</v>
      </c>
      <c r="D451" s="1" t="s">
        <v>8</v>
      </c>
      <c r="E451" s="76">
        <v>60765823000130</v>
      </c>
      <c r="F451" s="1" t="s">
        <v>145</v>
      </c>
      <c r="G451" s="1" t="s">
        <v>105</v>
      </c>
      <c r="H451" s="1" t="s">
        <v>106</v>
      </c>
      <c r="I451" s="1" t="s">
        <v>91</v>
      </c>
      <c r="J451" s="1" t="s">
        <v>11</v>
      </c>
      <c r="K451" s="1" t="s">
        <v>223</v>
      </c>
      <c r="L451" s="1" t="s">
        <v>340</v>
      </c>
      <c r="M451" s="1" t="s">
        <v>222</v>
      </c>
      <c r="N451" s="28">
        <v>180</v>
      </c>
    </row>
    <row r="452" spans="1:14" hidden="1" x14ac:dyDescent="0.25">
      <c r="A452" s="29">
        <v>2021</v>
      </c>
      <c r="B452" s="29">
        <v>1</v>
      </c>
      <c r="C452">
        <v>62</v>
      </c>
      <c r="D452" s="1" t="s">
        <v>8</v>
      </c>
      <c r="E452" s="76">
        <v>60765823000130</v>
      </c>
      <c r="F452" s="1" t="s">
        <v>145</v>
      </c>
      <c r="G452" s="1" t="s">
        <v>105</v>
      </c>
      <c r="H452" s="1" t="s">
        <v>106</v>
      </c>
      <c r="I452" s="1" t="s">
        <v>91</v>
      </c>
      <c r="J452" s="1" t="s">
        <v>136</v>
      </c>
      <c r="K452" s="1" t="s">
        <v>275</v>
      </c>
      <c r="L452" s="1" t="s">
        <v>339</v>
      </c>
      <c r="M452" s="1" t="s">
        <v>227</v>
      </c>
      <c r="N452" s="28">
        <v>180</v>
      </c>
    </row>
    <row r="453" spans="1:14" hidden="1" x14ac:dyDescent="0.25">
      <c r="A453" s="29">
        <v>2021</v>
      </c>
      <c r="B453" s="29">
        <v>1</v>
      </c>
      <c r="C453">
        <v>62</v>
      </c>
      <c r="D453" s="1" t="s">
        <v>8</v>
      </c>
      <c r="E453" s="76">
        <v>49460108000156</v>
      </c>
      <c r="F453" s="1" t="s">
        <v>514</v>
      </c>
      <c r="G453" s="1" t="s">
        <v>105</v>
      </c>
      <c r="H453" s="1" t="s">
        <v>106</v>
      </c>
      <c r="I453" s="1" t="s">
        <v>91</v>
      </c>
      <c r="J453" s="1" t="s">
        <v>29</v>
      </c>
      <c r="K453" s="1" t="s">
        <v>228</v>
      </c>
      <c r="L453" s="1" t="s">
        <v>341</v>
      </c>
      <c r="M453" s="1" t="s">
        <v>229</v>
      </c>
      <c r="N453" s="28">
        <v>1</v>
      </c>
    </row>
    <row r="454" spans="1:14" hidden="1" x14ac:dyDescent="0.25">
      <c r="A454" s="29">
        <v>2021</v>
      </c>
      <c r="B454" s="29">
        <v>1</v>
      </c>
      <c r="C454">
        <v>62</v>
      </c>
      <c r="D454" s="1" t="s">
        <v>8</v>
      </c>
      <c r="E454" s="76">
        <v>49460108000156</v>
      </c>
      <c r="F454" s="1" t="s">
        <v>514</v>
      </c>
      <c r="G454" s="1" t="s">
        <v>105</v>
      </c>
      <c r="H454" s="1" t="s">
        <v>106</v>
      </c>
      <c r="I454" s="1" t="s">
        <v>91</v>
      </c>
      <c r="J454" s="1" t="s">
        <v>31</v>
      </c>
      <c r="K454" s="1" t="s">
        <v>237</v>
      </c>
      <c r="L454" s="1" t="s">
        <v>339</v>
      </c>
      <c r="M454" s="1" t="s">
        <v>227</v>
      </c>
      <c r="N454" s="28">
        <v>1</v>
      </c>
    </row>
    <row r="455" spans="1:14" hidden="1" x14ac:dyDescent="0.25">
      <c r="A455" s="29">
        <v>2021</v>
      </c>
      <c r="B455" s="29">
        <v>1</v>
      </c>
      <c r="C455">
        <v>62</v>
      </c>
      <c r="D455" s="1" t="s">
        <v>8</v>
      </c>
      <c r="E455" s="76">
        <v>49460108000156</v>
      </c>
      <c r="F455" s="1" t="s">
        <v>514</v>
      </c>
      <c r="G455" s="1" t="s">
        <v>105</v>
      </c>
      <c r="H455" s="1" t="s">
        <v>106</v>
      </c>
      <c r="I455" s="1" t="s">
        <v>91</v>
      </c>
      <c r="J455" s="1" t="s">
        <v>24</v>
      </c>
      <c r="K455" s="1" t="s">
        <v>318</v>
      </c>
      <c r="L455" s="1" t="s">
        <v>340</v>
      </c>
      <c r="M455" s="1" t="s">
        <v>222</v>
      </c>
      <c r="N455" s="28">
        <v>1</v>
      </c>
    </row>
    <row r="456" spans="1:14" hidden="1" x14ac:dyDescent="0.25">
      <c r="A456" s="29">
        <v>2021</v>
      </c>
      <c r="B456" s="29">
        <v>1</v>
      </c>
      <c r="C456">
        <v>62</v>
      </c>
      <c r="D456" s="1" t="s">
        <v>8</v>
      </c>
      <c r="E456" s="76">
        <v>60975737005110</v>
      </c>
      <c r="F456" s="1" t="s">
        <v>181</v>
      </c>
      <c r="G456" s="1" t="s">
        <v>105</v>
      </c>
      <c r="H456" s="1" t="s">
        <v>106</v>
      </c>
      <c r="I456" s="1" t="s">
        <v>91</v>
      </c>
      <c r="J456" s="1" t="s">
        <v>29</v>
      </c>
      <c r="K456" s="1" t="s">
        <v>228</v>
      </c>
      <c r="L456" s="1" t="s">
        <v>341</v>
      </c>
      <c r="M456" s="1" t="s">
        <v>229</v>
      </c>
      <c r="N456" s="28">
        <v>14</v>
      </c>
    </row>
    <row r="457" spans="1:14" hidden="1" x14ac:dyDescent="0.25">
      <c r="A457" s="29">
        <v>2021</v>
      </c>
      <c r="B457" s="29">
        <v>1</v>
      </c>
      <c r="C457">
        <v>62</v>
      </c>
      <c r="D457" s="1" t="s">
        <v>8</v>
      </c>
      <c r="E457" s="76">
        <v>60975737005110</v>
      </c>
      <c r="F457" s="1" t="s">
        <v>181</v>
      </c>
      <c r="G457" s="1" t="s">
        <v>105</v>
      </c>
      <c r="H457" s="1" t="s">
        <v>106</v>
      </c>
      <c r="I457" s="1" t="s">
        <v>91</v>
      </c>
      <c r="J457" s="1" t="s">
        <v>31</v>
      </c>
      <c r="K457" s="1" t="s">
        <v>237</v>
      </c>
      <c r="L457" s="1" t="s">
        <v>339</v>
      </c>
      <c r="M457" s="1" t="s">
        <v>227</v>
      </c>
      <c r="N457" s="28">
        <v>14</v>
      </c>
    </row>
    <row r="458" spans="1:14" hidden="1" x14ac:dyDescent="0.25">
      <c r="A458" s="29">
        <v>2021</v>
      </c>
      <c r="B458" s="29">
        <v>1</v>
      </c>
      <c r="C458">
        <v>62</v>
      </c>
      <c r="D458" s="1" t="s">
        <v>8</v>
      </c>
      <c r="E458" s="76">
        <v>60975737005110</v>
      </c>
      <c r="F458" s="1" t="s">
        <v>181</v>
      </c>
      <c r="G458" s="1" t="s">
        <v>105</v>
      </c>
      <c r="H458" s="1" t="s">
        <v>106</v>
      </c>
      <c r="I458" s="1" t="s">
        <v>91</v>
      </c>
      <c r="J458" s="1" t="s">
        <v>24</v>
      </c>
      <c r="K458" s="1" t="s">
        <v>318</v>
      </c>
      <c r="L458" s="1" t="s">
        <v>340</v>
      </c>
      <c r="M458" s="1" t="s">
        <v>222</v>
      </c>
      <c r="N458" s="28">
        <v>14</v>
      </c>
    </row>
    <row r="459" spans="1:14" hidden="1" x14ac:dyDescent="0.25">
      <c r="A459" s="29">
        <v>2021</v>
      </c>
      <c r="B459" s="29">
        <v>1</v>
      </c>
      <c r="C459">
        <v>62</v>
      </c>
      <c r="D459" s="1" t="s">
        <v>8</v>
      </c>
      <c r="E459" s="76">
        <v>60975737001204</v>
      </c>
      <c r="F459" s="1" t="s">
        <v>153</v>
      </c>
      <c r="G459" s="1" t="s">
        <v>105</v>
      </c>
      <c r="H459" s="1" t="s">
        <v>106</v>
      </c>
      <c r="I459" s="1" t="s">
        <v>91</v>
      </c>
      <c r="J459" s="1" t="s">
        <v>29</v>
      </c>
      <c r="K459" s="1" t="s">
        <v>228</v>
      </c>
      <c r="L459" s="1" t="s">
        <v>341</v>
      </c>
      <c r="M459" s="1" t="s">
        <v>229</v>
      </c>
      <c r="N459" s="28">
        <v>6</v>
      </c>
    </row>
    <row r="460" spans="1:14" hidden="1" x14ac:dyDescent="0.25">
      <c r="A460" s="29">
        <v>2021</v>
      </c>
      <c r="B460" s="29">
        <v>1</v>
      </c>
      <c r="C460">
        <v>62</v>
      </c>
      <c r="D460" s="1" t="s">
        <v>8</v>
      </c>
      <c r="E460" s="76">
        <v>60975737001204</v>
      </c>
      <c r="F460" s="1" t="s">
        <v>153</v>
      </c>
      <c r="G460" s="1" t="s">
        <v>105</v>
      </c>
      <c r="H460" s="1" t="s">
        <v>106</v>
      </c>
      <c r="I460" s="1" t="s">
        <v>91</v>
      </c>
      <c r="J460" s="1" t="s">
        <v>31</v>
      </c>
      <c r="K460" s="1" t="s">
        <v>237</v>
      </c>
      <c r="L460" s="1" t="s">
        <v>339</v>
      </c>
      <c r="M460" s="1" t="s">
        <v>227</v>
      </c>
      <c r="N460" s="28">
        <v>6</v>
      </c>
    </row>
    <row r="461" spans="1:14" hidden="1" x14ac:dyDescent="0.25">
      <c r="A461" s="29">
        <v>2021</v>
      </c>
      <c r="B461" s="29">
        <v>1</v>
      </c>
      <c r="C461">
        <v>62</v>
      </c>
      <c r="D461" s="1" t="s">
        <v>8</v>
      </c>
      <c r="E461" s="76">
        <v>60975737001204</v>
      </c>
      <c r="F461" s="1" t="s">
        <v>153</v>
      </c>
      <c r="G461" s="1" t="s">
        <v>105</v>
      </c>
      <c r="H461" s="1" t="s">
        <v>106</v>
      </c>
      <c r="I461" s="1" t="s">
        <v>91</v>
      </c>
      <c r="J461" s="1" t="s">
        <v>24</v>
      </c>
      <c r="K461" s="1" t="s">
        <v>318</v>
      </c>
      <c r="L461" s="1" t="s">
        <v>340</v>
      </c>
      <c r="M461" s="1" t="s">
        <v>222</v>
      </c>
      <c r="N461" s="28">
        <v>6</v>
      </c>
    </row>
    <row r="462" spans="1:14" hidden="1" x14ac:dyDescent="0.25">
      <c r="A462" s="29">
        <v>2021</v>
      </c>
      <c r="B462" s="29">
        <v>1</v>
      </c>
      <c r="C462">
        <v>62</v>
      </c>
      <c r="D462" s="1" t="s">
        <v>8</v>
      </c>
      <c r="E462" s="76">
        <v>6047087000139</v>
      </c>
      <c r="F462" s="1" t="s">
        <v>470</v>
      </c>
      <c r="G462" s="1" t="s">
        <v>105</v>
      </c>
      <c r="H462" s="1" t="s">
        <v>106</v>
      </c>
      <c r="I462" s="1" t="s">
        <v>91</v>
      </c>
      <c r="J462" s="1" t="s">
        <v>11</v>
      </c>
      <c r="K462" s="1" t="s">
        <v>223</v>
      </c>
      <c r="L462" s="1" t="s">
        <v>340</v>
      </c>
      <c r="M462" s="1" t="s">
        <v>222</v>
      </c>
      <c r="N462" s="28">
        <v>10</v>
      </c>
    </row>
    <row r="463" spans="1:14" hidden="1" x14ac:dyDescent="0.25">
      <c r="A463" s="29">
        <v>2021</v>
      </c>
      <c r="B463" s="29">
        <v>1</v>
      </c>
      <c r="C463">
        <v>62</v>
      </c>
      <c r="D463" s="1" t="s">
        <v>8</v>
      </c>
      <c r="E463" s="76">
        <v>6047087000139</v>
      </c>
      <c r="F463" s="1" t="s">
        <v>470</v>
      </c>
      <c r="G463" s="1" t="s">
        <v>105</v>
      </c>
      <c r="H463" s="1" t="s">
        <v>106</v>
      </c>
      <c r="I463" s="1" t="s">
        <v>91</v>
      </c>
      <c r="J463" s="1" t="s">
        <v>31</v>
      </c>
      <c r="K463" s="1" t="s">
        <v>237</v>
      </c>
      <c r="L463" s="1" t="s">
        <v>339</v>
      </c>
      <c r="M463" s="1" t="s">
        <v>227</v>
      </c>
      <c r="N463" s="28">
        <v>10</v>
      </c>
    </row>
    <row r="464" spans="1:14" hidden="1" x14ac:dyDescent="0.25">
      <c r="A464" s="29">
        <v>2021</v>
      </c>
      <c r="B464" s="29">
        <v>1</v>
      </c>
      <c r="C464">
        <v>62</v>
      </c>
      <c r="D464" s="1" t="s">
        <v>8</v>
      </c>
      <c r="E464" s="76">
        <v>6047087000139</v>
      </c>
      <c r="F464" s="1" t="s">
        <v>470</v>
      </c>
      <c r="G464" s="1" t="s">
        <v>105</v>
      </c>
      <c r="H464" s="1" t="s">
        <v>106</v>
      </c>
      <c r="I464" s="1" t="s">
        <v>91</v>
      </c>
      <c r="J464" s="1" t="s">
        <v>107</v>
      </c>
      <c r="K464" s="1" t="s">
        <v>272</v>
      </c>
      <c r="L464" s="1" t="s">
        <v>341</v>
      </c>
      <c r="M464" s="1" t="s">
        <v>229</v>
      </c>
      <c r="N464" s="28">
        <v>10</v>
      </c>
    </row>
    <row r="465" spans="1:14" hidden="1" x14ac:dyDescent="0.25">
      <c r="A465" s="29">
        <v>2021</v>
      </c>
      <c r="B465" s="29">
        <v>1</v>
      </c>
      <c r="C465">
        <v>62</v>
      </c>
      <c r="D465" s="1" t="s">
        <v>8</v>
      </c>
      <c r="E465" s="76">
        <v>61599908000158</v>
      </c>
      <c r="F465" s="1" t="s">
        <v>156</v>
      </c>
      <c r="G465" s="1" t="s">
        <v>105</v>
      </c>
      <c r="H465" s="1" t="s">
        <v>106</v>
      </c>
      <c r="I465" s="1" t="s">
        <v>91</v>
      </c>
      <c r="J465" s="1" t="s">
        <v>136</v>
      </c>
      <c r="K465" s="1" t="s">
        <v>275</v>
      </c>
      <c r="L465" s="1" t="s">
        <v>339</v>
      </c>
      <c r="M465" s="1" t="s">
        <v>227</v>
      </c>
      <c r="N465" s="28">
        <v>25</v>
      </c>
    </row>
    <row r="466" spans="1:14" hidden="1" x14ac:dyDescent="0.25">
      <c r="A466" s="29">
        <v>2021</v>
      </c>
      <c r="B466" s="29">
        <v>1</v>
      </c>
      <c r="C466">
        <v>62</v>
      </c>
      <c r="D466" s="1" t="s">
        <v>8</v>
      </c>
      <c r="E466" s="76">
        <v>61599908000158</v>
      </c>
      <c r="F466" s="1" t="s">
        <v>156</v>
      </c>
      <c r="G466" s="1" t="s">
        <v>105</v>
      </c>
      <c r="H466" s="1" t="s">
        <v>106</v>
      </c>
      <c r="I466" s="1" t="s">
        <v>91</v>
      </c>
      <c r="J466" s="1" t="s">
        <v>23</v>
      </c>
      <c r="K466" s="1" t="s">
        <v>285</v>
      </c>
      <c r="L466" s="1" t="s">
        <v>340</v>
      </c>
      <c r="M466" s="1" t="s">
        <v>222</v>
      </c>
      <c r="N466" s="28">
        <v>25</v>
      </c>
    </row>
    <row r="467" spans="1:14" hidden="1" x14ac:dyDescent="0.25">
      <c r="A467" s="29">
        <v>2021</v>
      </c>
      <c r="B467" s="29">
        <v>1</v>
      </c>
      <c r="C467">
        <v>62</v>
      </c>
      <c r="D467" s="1" t="s">
        <v>8</v>
      </c>
      <c r="E467" s="76">
        <v>60961422000155</v>
      </c>
      <c r="F467" s="1" t="s">
        <v>152</v>
      </c>
      <c r="G467" s="1" t="s">
        <v>105</v>
      </c>
      <c r="H467" s="1" t="s">
        <v>106</v>
      </c>
      <c r="I467" s="1" t="s">
        <v>91</v>
      </c>
      <c r="J467" s="1" t="s">
        <v>11</v>
      </c>
      <c r="K467" s="1" t="s">
        <v>223</v>
      </c>
      <c r="L467" s="1" t="s">
        <v>340</v>
      </c>
      <c r="M467" s="1" t="s">
        <v>222</v>
      </c>
      <c r="N467" s="28">
        <v>6</v>
      </c>
    </row>
    <row r="468" spans="1:14" hidden="1" x14ac:dyDescent="0.25">
      <c r="A468" s="29">
        <v>2021</v>
      </c>
      <c r="B468" s="29">
        <v>1</v>
      </c>
      <c r="C468">
        <v>62</v>
      </c>
      <c r="D468" s="1" t="s">
        <v>8</v>
      </c>
      <c r="E468" s="76">
        <v>60961422000155</v>
      </c>
      <c r="F468" s="1" t="s">
        <v>152</v>
      </c>
      <c r="G468" s="1" t="s">
        <v>105</v>
      </c>
      <c r="H468" s="1" t="s">
        <v>106</v>
      </c>
      <c r="I468" s="1" t="s">
        <v>91</v>
      </c>
      <c r="J468" s="1" t="s">
        <v>31</v>
      </c>
      <c r="K468" s="1" t="s">
        <v>237</v>
      </c>
      <c r="L468" s="1" t="s">
        <v>339</v>
      </c>
      <c r="M468" s="1" t="s">
        <v>227</v>
      </c>
      <c r="N468" s="28">
        <v>6</v>
      </c>
    </row>
    <row r="469" spans="1:14" hidden="1" x14ac:dyDescent="0.25">
      <c r="A469" s="29">
        <v>2021</v>
      </c>
      <c r="B469" s="29">
        <v>1</v>
      </c>
      <c r="C469">
        <v>62</v>
      </c>
      <c r="D469" s="1" t="s">
        <v>8</v>
      </c>
      <c r="E469" s="76">
        <v>60961422000155</v>
      </c>
      <c r="F469" s="1" t="s">
        <v>152</v>
      </c>
      <c r="G469" s="1" t="s">
        <v>105</v>
      </c>
      <c r="H469" s="1" t="s">
        <v>106</v>
      </c>
      <c r="I469" s="1" t="s">
        <v>91</v>
      </c>
      <c r="J469" s="1" t="s">
        <v>107</v>
      </c>
      <c r="K469" s="1" t="s">
        <v>272</v>
      </c>
      <c r="L469" s="1" t="s">
        <v>341</v>
      </c>
      <c r="M469" s="1" t="s">
        <v>229</v>
      </c>
      <c r="N469" s="28">
        <v>6</v>
      </c>
    </row>
    <row r="470" spans="1:14" hidden="1" x14ac:dyDescent="0.25">
      <c r="A470" s="29">
        <v>2021</v>
      </c>
      <c r="B470" s="29">
        <v>1</v>
      </c>
      <c r="C470">
        <v>62</v>
      </c>
      <c r="D470" s="1" t="s">
        <v>8</v>
      </c>
      <c r="E470" s="76">
        <v>61590410000124</v>
      </c>
      <c r="F470" s="1" t="s">
        <v>155</v>
      </c>
      <c r="G470" s="1" t="s">
        <v>105</v>
      </c>
      <c r="H470" s="1" t="s">
        <v>106</v>
      </c>
      <c r="I470" s="1" t="s">
        <v>91</v>
      </c>
      <c r="J470" s="1" t="s">
        <v>29</v>
      </c>
      <c r="K470" s="1" t="s">
        <v>228</v>
      </c>
      <c r="L470" s="1" t="s">
        <v>341</v>
      </c>
      <c r="M470" s="1" t="s">
        <v>229</v>
      </c>
      <c r="N470" s="28">
        <v>87</v>
      </c>
    </row>
    <row r="471" spans="1:14" hidden="1" x14ac:dyDescent="0.25">
      <c r="A471" s="29">
        <v>2021</v>
      </c>
      <c r="B471" s="29">
        <v>1</v>
      </c>
      <c r="C471">
        <v>62</v>
      </c>
      <c r="D471" s="1" t="s">
        <v>8</v>
      </c>
      <c r="E471" s="76">
        <v>61590410000124</v>
      </c>
      <c r="F471" s="1" t="s">
        <v>155</v>
      </c>
      <c r="G471" s="1" t="s">
        <v>105</v>
      </c>
      <c r="H471" s="1" t="s">
        <v>106</v>
      </c>
      <c r="I471" s="1" t="s">
        <v>91</v>
      </c>
      <c r="J471" s="1" t="s">
        <v>136</v>
      </c>
      <c r="K471" s="1" t="s">
        <v>275</v>
      </c>
      <c r="L471" s="1" t="s">
        <v>339</v>
      </c>
      <c r="M471" s="1" t="s">
        <v>227</v>
      </c>
      <c r="N471" s="28">
        <v>87</v>
      </c>
    </row>
    <row r="472" spans="1:14" hidden="1" x14ac:dyDescent="0.25">
      <c r="A472" s="29">
        <v>2021</v>
      </c>
      <c r="B472" s="29">
        <v>1</v>
      </c>
      <c r="C472">
        <v>62</v>
      </c>
      <c r="D472" s="1" t="s">
        <v>8</v>
      </c>
      <c r="E472" s="76">
        <v>61590410000124</v>
      </c>
      <c r="F472" s="1" t="s">
        <v>155</v>
      </c>
      <c r="G472" s="1" t="s">
        <v>105</v>
      </c>
      <c r="H472" s="1" t="s">
        <v>106</v>
      </c>
      <c r="I472" s="1" t="s">
        <v>91</v>
      </c>
      <c r="J472" s="1" t="s">
        <v>24</v>
      </c>
      <c r="K472" s="1" t="s">
        <v>318</v>
      </c>
      <c r="L472" s="1" t="s">
        <v>340</v>
      </c>
      <c r="M472" s="1" t="s">
        <v>222</v>
      </c>
      <c r="N472" s="28">
        <v>87</v>
      </c>
    </row>
    <row r="473" spans="1:14" hidden="1" x14ac:dyDescent="0.25">
      <c r="A473" s="29">
        <v>2021</v>
      </c>
      <c r="B473" s="29">
        <v>2</v>
      </c>
      <c r="C473">
        <v>66</v>
      </c>
      <c r="D473" s="1" t="s">
        <v>27</v>
      </c>
      <c r="E473" s="76">
        <v>24464109000229</v>
      </c>
      <c r="F473" s="1" t="s">
        <v>536</v>
      </c>
      <c r="G473" s="1" t="s">
        <v>94</v>
      </c>
      <c r="H473" s="1" t="s">
        <v>95</v>
      </c>
      <c r="I473" s="1" t="s">
        <v>182</v>
      </c>
      <c r="J473" s="1" t="s">
        <v>19</v>
      </c>
      <c r="K473" s="1" t="s">
        <v>241</v>
      </c>
      <c r="L473" s="1" t="s">
        <v>340</v>
      </c>
      <c r="M473" s="1" t="s">
        <v>222</v>
      </c>
      <c r="N473" s="28">
        <v>14</v>
      </c>
    </row>
    <row r="474" spans="1:14" hidden="1" x14ac:dyDescent="0.25">
      <c r="A474" s="29">
        <v>2021</v>
      </c>
      <c r="B474" s="29">
        <v>2</v>
      </c>
      <c r="C474">
        <v>66</v>
      </c>
      <c r="D474" s="1" t="s">
        <v>27</v>
      </c>
      <c r="E474" s="76">
        <v>24464109000229</v>
      </c>
      <c r="F474" s="1" t="s">
        <v>536</v>
      </c>
      <c r="G474" s="1" t="s">
        <v>94</v>
      </c>
      <c r="H474" s="1" t="s">
        <v>95</v>
      </c>
      <c r="I474" s="1" t="s">
        <v>182</v>
      </c>
      <c r="J474" s="1" t="s">
        <v>96</v>
      </c>
      <c r="K474" s="1" t="s">
        <v>271</v>
      </c>
      <c r="L474" s="1" t="s">
        <v>341</v>
      </c>
      <c r="M474" s="1" t="s">
        <v>229</v>
      </c>
      <c r="N474" s="28">
        <v>14</v>
      </c>
    </row>
    <row r="475" spans="1:14" hidden="1" x14ac:dyDescent="0.25">
      <c r="A475" s="29">
        <v>2021</v>
      </c>
      <c r="B475" s="29">
        <v>2</v>
      </c>
      <c r="C475">
        <v>66</v>
      </c>
      <c r="D475" s="1" t="s">
        <v>27</v>
      </c>
      <c r="E475" s="76">
        <v>24464109000229</v>
      </c>
      <c r="F475" s="1" t="s">
        <v>536</v>
      </c>
      <c r="G475" s="1" t="s">
        <v>94</v>
      </c>
      <c r="H475" s="1" t="s">
        <v>95</v>
      </c>
      <c r="I475" s="1" t="s">
        <v>182</v>
      </c>
      <c r="J475" s="1" t="s">
        <v>33</v>
      </c>
      <c r="K475" s="1" t="s">
        <v>321</v>
      </c>
      <c r="L475" s="1" t="s">
        <v>339</v>
      </c>
      <c r="M475" s="1" t="s">
        <v>227</v>
      </c>
      <c r="N475" s="28">
        <v>14</v>
      </c>
    </row>
    <row r="476" spans="1:14" hidden="1" x14ac:dyDescent="0.25">
      <c r="A476" s="29">
        <v>2021</v>
      </c>
      <c r="B476" s="29">
        <v>2</v>
      </c>
      <c r="C476">
        <v>66</v>
      </c>
      <c r="D476" s="1" t="s">
        <v>27</v>
      </c>
      <c r="E476" s="76">
        <v>80673411000187</v>
      </c>
      <c r="F476" s="1" t="s">
        <v>631</v>
      </c>
      <c r="G476" s="1" t="s">
        <v>190</v>
      </c>
      <c r="H476" s="1" t="s">
        <v>151</v>
      </c>
      <c r="I476" s="1" t="s">
        <v>182</v>
      </c>
      <c r="J476" s="1" t="s">
        <v>14</v>
      </c>
      <c r="K476" s="1" t="s">
        <v>235</v>
      </c>
      <c r="L476" s="1" t="s">
        <v>340</v>
      </c>
      <c r="M476" s="1" t="s">
        <v>222</v>
      </c>
      <c r="N476" s="28">
        <v>150</v>
      </c>
    </row>
    <row r="477" spans="1:14" hidden="1" x14ac:dyDescent="0.25">
      <c r="A477" s="29">
        <v>2021</v>
      </c>
      <c r="B477" s="29">
        <v>2</v>
      </c>
      <c r="C477">
        <v>66</v>
      </c>
      <c r="D477" s="1" t="s">
        <v>27</v>
      </c>
      <c r="E477" s="76">
        <v>80673411000187</v>
      </c>
      <c r="F477" s="1" t="s">
        <v>631</v>
      </c>
      <c r="G477" s="1" t="s">
        <v>190</v>
      </c>
      <c r="H477" s="1" t="s">
        <v>151</v>
      </c>
      <c r="I477" s="1" t="s">
        <v>182</v>
      </c>
      <c r="J477" s="1" t="s">
        <v>32</v>
      </c>
      <c r="K477" s="1" t="s">
        <v>246</v>
      </c>
      <c r="L477" s="1" t="s">
        <v>339</v>
      </c>
      <c r="M477" s="1" t="s">
        <v>227</v>
      </c>
      <c r="N477" s="28">
        <v>150</v>
      </c>
    </row>
    <row r="478" spans="1:14" hidden="1" x14ac:dyDescent="0.25">
      <c r="A478" s="29">
        <v>2021</v>
      </c>
      <c r="B478" s="29">
        <v>2</v>
      </c>
      <c r="C478">
        <v>66</v>
      </c>
      <c r="D478" s="1" t="s">
        <v>27</v>
      </c>
      <c r="E478" s="76">
        <v>80673411000187</v>
      </c>
      <c r="F478" s="1" t="s">
        <v>631</v>
      </c>
      <c r="G478" s="1" t="s">
        <v>190</v>
      </c>
      <c r="H478" s="1" t="s">
        <v>151</v>
      </c>
      <c r="I478" s="1" t="s">
        <v>182</v>
      </c>
      <c r="J478" s="1" t="s">
        <v>111</v>
      </c>
      <c r="K478" s="1" t="s">
        <v>273</v>
      </c>
      <c r="L478" s="1" t="s">
        <v>341</v>
      </c>
      <c r="M478" s="1" t="s">
        <v>229</v>
      </c>
      <c r="N478" s="28">
        <v>150</v>
      </c>
    </row>
    <row r="479" spans="1:14" hidden="1" x14ac:dyDescent="0.25">
      <c r="A479" s="29">
        <v>2021</v>
      </c>
      <c r="B479" s="29">
        <v>2</v>
      </c>
      <c r="C479">
        <v>66</v>
      </c>
      <c r="D479" s="1" t="s">
        <v>27</v>
      </c>
      <c r="E479" s="76">
        <v>60726502000126</v>
      </c>
      <c r="F479" s="1" t="s">
        <v>143</v>
      </c>
      <c r="G479" s="1" t="s">
        <v>105</v>
      </c>
      <c r="H479" s="1" t="s">
        <v>106</v>
      </c>
      <c r="I479" s="1" t="s">
        <v>91</v>
      </c>
      <c r="J479" s="1" t="s">
        <v>29</v>
      </c>
      <c r="K479" s="1" t="s">
        <v>228</v>
      </c>
      <c r="L479" s="1" t="s">
        <v>341</v>
      </c>
      <c r="M479" s="1" t="s">
        <v>229</v>
      </c>
      <c r="N479" s="28">
        <v>3</v>
      </c>
    </row>
    <row r="480" spans="1:14" hidden="1" x14ac:dyDescent="0.25">
      <c r="A480" s="29">
        <v>2021</v>
      </c>
      <c r="B480" s="29">
        <v>2</v>
      </c>
      <c r="C480">
        <v>66</v>
      </c>
      <c r="D480" s="1" t="s">
        <v>27</v>
      </c>
      <c r="E480" s="76">
        <v>60726502000126</v>
      </c>
      <c r="F480" s="1" t="s">
        <v>143</v>
      </c>
      <c r="G480" s="1" t="s">
        <v>105</v>
      </c>
      <c r="H480" s="1" t="s">
        <v>106</v>
      </c>
      <c r="I480" s="1" t="s">
        <v>91</v>
      </c>
      <c r="J480" s="1" t="s">
        <v>136</v>
      </c>
      <c r="K480" s="1" t="s">
        <v>275</v>
      </c>
      <c r="L480" s="1" t="s">
        <v>339</v>
      </c>
      <c r="M480" s="1" t="s">
        <v>227</v>
      </c>
      <c r="N480" s="28">
        <v>3</v>
      </c>
    </row>
    <row r="481" spans="1:14" hidden="1" x14ac:dyDescent="0.25">
      <c r="A481" s="29">
        <v>2021</v>
      </c>
      <c r="B481" s="29">
        <v>2</v>
      </c>
      <c r="C481">
        <v>66</v>
      </c>
      <c r="D481" s="1" t="s">
        <v>27</v>
      </c>
      <c r="E481" s="76">
        <v>60726502000126</v>
      </c>
      <c r="F481" s="1" t="s">
        <v>143</v>
      </c>
      <c r="G481" s="1" t="s">
        <v>105</v>
      </c>
      <c r="H481" s="1" t="s">
        <v>106</v>
      </c>
      <c r="I481" s="1" t="s">
        <v>91</v>
      </c>
      <c r="J481" s="1" t="s">
        <v>23</v>
      </c>
      <c r="K481" s="1" t="s">
        <v>285</v>
      </c>
      <c r="L481" s="1" t="s">
        <v>340</v>
      </c>
      <c r="M481" s="1" t="s">
        <v>222</v>
      </c>
      <c r="N481" s="28">
        <v>3</v>
      </c>
    </row>
    <row r="482" spans="1:14" hidden="1" x14ac:dyDescent="0.25">
      <c r="A482" s="29">
        <v>2021</v>
      </c>
      <c r="B482" s="29">
        <v>2</v>
      </c>
      <c r="C482">
        <v>66</v>
      </c>
      <c r="D482" s="1" t="s">
        <v>27</v>
      </c>
      <c r="E482" s="76">
        <v>60765823000130</v>
      </c>
      <c r="F482" s="1" t="s">
        <v>145</v>
      </c>
      <c r="G482" s="1" t="s">
        <v>105</v>
      </c>
      <c r="H482" s="1" t="s">
        <v>106</v>
      </c>
      <c r="I482" s="1" t="s">
        <v>91</v>
      </c>
      <c r="J482" s="1" t="s">
        <v>11</v>
      </c>
      <c r="K482" s="1" t="s">
        <v>223</v>
      </c>
      <c r="L482" s="1" t="s">
        <v>340</v>
      </c>
      <c r="M482" s="1" t="s">
        <v>222</v>
      </c>
      <c r="N482" s="28">
        <v>6</v>
      </c>
    </row>
    <row r="483" spans="1:14" hidden="1" x14ac:dyDescent="0.25">
      <c r="A483" s="29">
        <v>2021</v>
      </c>
      <c r="B483" s="29">
        <v>2</v>
      </c>
      <c r="C483">
        <v>66</v>
      </c>
      <c r="D483" s="1" t="s">
        <v>27</v>
      </c>
      <c r="E483" s="76">
        <v>60765823000130</v>
      </c>
      <c r="F483" s="1" t="s">
        <v>145</v>
      </c>
      <c r="G483" s="1" t="s">
        <v>105</v>
      </c>
      <c r="H483" s="1" t="s">
        <v>106</v>
      </c>
      <c r="I483" s="1" t="s">
        <v>91</v>
      </c>
      <c r="J483" s="1" t="s">
        <v>29</v>
      </c>
      <c r="K483" s="1" t="s">
        <v>228</v>
      </c>
      <c r="L483" s="1" t="s">
        <v>341</v>
      </c>
      <c r="M483" s="1" t="s">
        <v>229</v>
      </c>
      <c r="N483" s="28">
        <v>6</v>
      </c>
    </row>
    <row r="484" spans="1:14" hidden="1" x14ac:dyDescent="0.25">
      <c r="A484" s="29">
        <v>2021</v>
      </c>
      <c r="B484" s="29">
        <v>2</v>
      </c>
      <c r="C484">
        <v>66</v>
      </c>
      <c r="D484" s="1" t="s">
        <v>27</v>
      </c>
      <c r="E484" s="76">
        <v>60765823000130</v>
      </c>
      <c r="F484" s="1" t="s">
        <v>145</v>
      </c>
      <c r="G484" s="1" t="s">
        <v>105</v>
      </c>
      <c r="H484" s="1" t="s">
        <v>106</v>
      </c>
      <c r="I484" s="1" t="s">
        <v>91</v>
      </c>
      <c r="J484" s="1" t="s">
        <v>136</v>
      </c>
      <c r="K484" s="1" t="s">
        <v>275</v>
      </c>
      <c r="L484" s="1" t="s">
        <v>339</v>
      </c>
      <c r="M484" s="1" t="s">
        <v>227</v>
      </c>
      <c r="N484" s="28">
        <v>6</v>
      </c>
    </row>
    <row r="485" spans="1:14" hidden="1" x14ac:dyDescent="0.25">
      <c r="A485" s="29">
        <v>2021</v>
      </c>
      <c r="B485" s="29">
        <v>2</v>
      </c>
      <c r="C485">
        <v>64</v>
      </c>
      <c r="D485" s="1" t="s">
        <v>26</v>
      </c>
      <c r="E485" s="76">
        <v>13952064000134</v>
      </c>
      <c r="F485" s="1" t="s">
        <v>174</v>
      </c>
      <c r="G485" s="1" t="s">
        <v>100</v>
      </c>
      <c r="H485" s="1" t="s">
        <v>101</v>
      </c>
      <c r="I485" s="1" t="s">
        <v>91</v>
      </c>
      <c r="J485" s="1" t="s">
        <v>19</v>
      </c>
      <c r="K485" s="1" t="s">
        <v>241</v>
      </c>
      <c r="L485" s="1" t="s">
        <v>340</v>
      </c>
      <c r="M485" s="1" t="s">
        <v>222</v>
      </c>
      <c r="N485" s="28">
        <v>6</v>
      </c>
    </row>
    <row r="486" spans="1:14" hidden="1" x14ac:dyDescent="0.25">
      <c r="A486" s="29">
        <v>2021</v>
      </c>
      <c r="B486" s="29">
        <v>2</v>
      </c>
      <c r="C486">
        <v>64</v>
      </c>
      <c r="D486" s="1" t="s">
        <v>26</v>
      </c>
      <c r="E486" s="76">
        <v>13952064000134</v>
      </c>
      <c r="F486" s="1" t="s">
        <v>174</v>
      </c>
      <c r="G486" s="1" t="s">
        <v>100</v>
      </c>
      <c r="H486" s="1" t="s">
        <v>101</v>
      </c>
      <c r="I486" s="1" t="s">
        <v>91</v>
      </c>
      <c r="J486" s="1" t="s">
        <v>96</v>
      </c>
      <c r="K486" s="1" t="s">
        <v>271</v>
      </c>
      <c r="L486" s="1" t="s">
        <v>341</v>
      </c>
      <c r="M486" s="1" t="s">
        <v>229</v>
      </c>
      <c r="N486" s="28">
        <v>6</v>
      </c>
    </row>
    <row r="487" spans="1:14" hidden="1" x14ac:dyDescent="0.25">
      <c r="A487" s="29">
        <v>2021</v>
      </c>
      <c r="B487" s="29">
        <v>2</v>
      </c>
      <c r="C487">
        <v>64</v>
      </c>
      <c r="D487" s="1" t="s">
        <v>26</v>
      </c>
      <c r="E487" s="76">
        <v>13952064000134</v>
      </c>
      <c r="F487" s="1" t="s">
        <v>174</v>
      </c>
      <c r="G487" s="1" t="s">
        <v>100</v>
      </c>
      <c r="H487" s="1" t="s">
        <v>101</v>
      </c>
      <c r="I487" s="1" t="s">
        <v>91</v>
      </c>
      <c r="J487" s="1" t="s">
        <v>33</v>
      </c>
      <c r="K487" s="1" t="s">
        <v>321</v>
      </c>
      <c r="L487" s="1" t="s">
        <v>339</v>
      </c>
      <c r="M487" s="1" t="s">
        <v>227</v>
      </c>
      <c r="N487" s="28">
        <v>6</v>
      </c>
    </row>
    <row r="488" spans="1:14" hidden="1" x14ac:dyDescent="0.25">
      <c r="A488" s="29">
        <v>2021</v>
      </c>
      <c r="B488" s="29">
        <v>2</v>
      </c>
      <c r="C488">
        <v>64</v>
      </c>
      <c r="D488" s="1" t="s">
        <v>26</v>
      </c>
      <c r="E488" s="76">
        <v>5816630000152</v>
      </c>
      <c r="F488" s="1" t="s">
        <v>632</v>
      </c>
      <c r="G488" s="1" t="s">
        <v>100</v>
      </c>
      <c r="H488" s="1" t="s">
        <v>101</v>
      </c>
      <c r="I488" s="1" t="s">
        <v>182</v>
      </c>
      <c r="J488" s="1" t="s">
        <v>19</v>
      </c>
      <c r="K488" s="1" t="s">
        <v>241</v>
      </c>
      <c r="L488" s="1" t="s">
        <v>340</v>
      </c>
      <c r="M488" s="1" t="s">
        <v>222</v>
      </c>
      <c r="N488" s="28">
        <v>3</v>
      </c>
    </row>
    <row r="489" spans="1:14" hidden="1" x14ac:dyDescent="0.25">
      <c r="A489" s="29">
        <v>2021</v>
      </c>
      <c r="B489" s="29">
        <v>2</v>
      </c>
      <c r="C489">
        <v>64</v>
      </c>
      <c r="D489" s="1" t="s">
        <v>26</v>
      </c>
      <c r="E489" s="76">
        <v>5816630000152</v>
      </c>
      <c r="F489" s="1" t="s">
        <v>632</v>
      </c>
      <c r="G489" s="1" t="s">
        <v>100</v>
      </c>
      <c r="H489" s="1" t="s">
        <v>101</v>
      </c>
      <c r="I489" s="1" t="s">
        <v>182</v>
      </c>
      <c r="J489" s="1" t="s">
        <v>96</v>
      </c>
      <c r="K489" s="1" t="s">
        <v>271</v>
      </c>
      <c r="L489" s="1" t="s">
        <v>341</v>
      </c>
      <c r="M489" s="1" t="s">
        <v>229</v>
      </c>
      <c r="N489" s="28">
        <v>3</v>
      </c>
    </row>
    <row r="490" spans="1:14" hidden="1" x14ac:dyDescent="0.25">
      <c r="A490" s="29">
        <v>2021</v>
      </c>
      <c r="B490" s="29">
        <v>2</v>
      </c>
      <c r="C490">
        <v>64</v>
      </c>
      <c r="D490" s="1" t="s">
        <v>26</v>
      </c>
      <c r="E490" s="76">
        <v>5816630000152</v>
      </c>
      <c r="F490" s="1" t="s">
        <v>632</v>
      </c>
      <c r="G490" s="1" t="s">
        <v>100</v>
      </c>
      <c r="H490" s="1" t="s">
        <v>101</v>
      </c>
      <c r="I490" s="1" t="s">
        <v>182</v>
      </c>
      <c r="J490" s="1" t="s">
        <v>33</v>
      </c>
      <c r="K490" s="1" t="s">
        <v>321</v>
      </c>
      <c r="L490" s="1" t="s">
        <v>339</v>
      </c>
      <c r="M490" s="1" t="s">
        <v>227</v>
      </c>
      <c r="N490" s="28">
        <v>3</v>
      </c>
    </row>
    <row r="491" spans="1:14" hidden="1" x14ac:dyDescent="0.25">
      <c r="A491" s="29">
        <v>2021</v>
      </c>
      <c r="B491" s="29">
        <v>2</v>
      </c>
      <c r="C491">
        <v>64</v>
      </c>
      <c r="D491" s="1" t="s">
        <v>26</v>
      </c>
      <c r="E491" s="76">
        <v>15194004000125</v>
      </c>
      <c r="F491" s="1" t="s">
        <v>618</v>
      </c>
      <c r="G491" s="1" t="s">
        <v>100</v>
      </c>
      <c r="H491" s="1" t="s">
        <v>101</v>
      </c>
      <c r="I491" s="1" t="s">
        <v>91</v>
      </c>
      <c r="J491" s="1" t="s">
        <v>19</v>
      </c>
      <c r="K491" s="1" t="s">
        <v>241</v>
      </c>
      <c r="L491" s="1" t="s">
        <v>340</v>
      </c>
      <c r="M491" s="1" t="s">
        <v>222</v>
      </c>
      <c r="N491" s="28">
        <v>16</v>
      </c>
    </row>
    <row r="492" spans="1:14" hidden="1" x14ac:dyDescent="0.25">
      <c r="A492" s="29">
        <v>2021</v>
      </c>
      <c r="B492" s="29">
        <v>2</v>
      </c>
      <c r="C492">
        <v>64</v>
      </c>
      <c r="D492" s="1" t="s">
        <v>26</v>
      </c>
      <c r="E492" s="76">
        <v>15194004000125</v>
      </c>
      <c r="F492" s="1" t="s">
        <v>618</v>
      </c>
      <c r="G492" s="1" t="s">
        <v>100</v>
      </c>
      <c r="H492" s="1" t="s">
        <v>101</v>
      </c>
      <c r="I492" s="1" t="s">
        <v>91</v>
      </c>
      <c r="J492" s="1" t="s">
        <v>96</v>
      </c>
      <c r="K492" s="1" t="s">
        <v>271</v>
      </c>
      <c r="L492" s="1" t="s">
        <v>341</v>
      </c>
      <c r="M492" s="1" t="s">
        <v>229</v>
      </c>
      <c r="N492" s="28">
        <v>16</v>
      </c>
    </row>
    <row r="493" spans="1:14" hidden="1" x14ac:dyDescent="0.25">
      <c r="A493" s="29">
        <v>2021</v>
      </c>
      <c r="B493" s="29">
        <v>2</v>
      </c>
      <c r="C493">
        <v>64</v>
      </c>
      <c r="D493" s="1" t="s">
        <v>26</v>
      </c>
      <c r="E493" s="76">
        <v>15194004000125</v>
      </c>
      <c r="F493" s="1" t="s">
        <v>618</v>
      </c>
      <c r="G493" s="1" t="s">
        <v>100</v>
      </c>
      <c r="H493" s="1" t="s">
        <v>101</v>
      </c>
      <c r="I493" s="1" t="s">
        <v>91</v>
      </c>
      <c r="J493" s="1" t="s">
        <v>33</v>
      </c>
      <c r="K493" s="1" t="s">
        <v>321</v>
      </c>
      <c r="L493" s="1" t="s">
        <v>339</v>
      </c>
      <c r="M493" s="1" t="s">
        <v>227</v>
      </c>
      <c r="N493" s="28">
        <v>16</v>
      </c>
    </row>
    <row r="494" spans="1:14" hidden="1" x14ac:dyDescent="0.25">
      <c r="A494" s="29">
        <v>2021</v>
      </c>
      <c r="B494" s="29">
        <v>2</v>
      </c>
      <c r="C494">
        <v>64</v>
      </c>
      <c r="D494" s="1" t="s">
        <v>26</v>
      </c>
      <c r="E494" s="76">
        <v>97397848000138</v>
      </c>
      <c r="F494" s="1" t="s">
        <v>619</v>
      </c>
      <c r="G494" s="1" t="s">
        <v>100</v>
      </c>
      <c r="H494" s="1" t="s">
        <v>101</v>
      </c>
      <c r="I494" s="1" t="s">
        <v>91</v>
      </c>
      <c r="J494" s="1" t="s">
        <v>19</v>
      </c>
      <c r="K494" s="1" t="s">
        <v>241</v>
      </c>
      <c r="L494" s="1" t="s">
        <v>340</v>
      </c>
      <c r="M494" s="1" t="s">
        <v>222</v>
      </c>
      <c r="N494" s="28">
        <v>4</v>
      </c>
    </row>
    <row r="495" spans="1:14" hidden="1" x14ac:dyDescent="0.25">
      <c r="A495" s="29">
        <v>2021</v>
      </c>
      <c r="B495" s="29">
        <v>2</v>
      </c>
      <c r="C495">
        <v>64</v>
      </c>
      <c r="D495" s="1" t="s">
        <v>26</v>
      </c>
      <c r="E495" s="76">
        <v>97397848000138</v>
      </c>
      <c r="F495" s="1" t="s">
        <v>619</v>
      </c>
      <c r="G495" s="1" t="s">
        <v>100</v>
      </c>
      <c r="H495" s="1" t="s">
        <v>101</v>
      </c>
      <c r="I495" s="1" t="s">
        <v>91</v>
      </c>
      <c r="J495" s="1" t="s">
        <v>96</v>
      </c>
      <c r="K495" s="1" t="s">
        <v>271</v>
      </c>
      <c r="L495" s="1" t="s">
        <v>341</v>
      </c>
      <c r="M495" s="1" t="s">
        <v>229</v>
      </c>
      <c r="N495" s="28">
        <v>4</v>
      </c>
    </row>
    <row r="496" spans="1:14" hidden="1" x14ac:dyDescent="0.25">
      <c r="A496" s="29">
        <v>2021</v>
      </c>
      <c r="B496" s="29">
        <v>2</v>
      </c>
      <c r="C496">
        <v>64</v>
      </c>
      <c r="D496" s="1" t="s">
        <v>26</v>
      </c>
      <c r="E496" s="76">
        <v>97397848000138</v>
      </c>
      <c r="F496" s="1" t="s">
        <v>619</v>
      </c>
      <c r="G496" s="1" t="s">
        <v>100</v>
      </c>
      <c r="H496" s="1" t="s">
        <v>101</v>
      </c>
      <c r="I496" s="1" t="s">
        <v>91</v>
      </c>
      <c r="J496" s="1" t="s">
        <v>33</v>
      </c>
      <c r="K496" s="1" t="s">
        <v>321</v>
      </c>
      <c r="L496" s="1" t="s">
        <v>339</v>
      </c>
      <c r="M496" s="1" t="s">
        <v>227</v>
      </c>
      <c r="N496" s="28">
        <v>4</v>
      </c>
    </row>
    <row r="497" spans="1:14" hidden="1" x14ac:dyDescent="0.25">
      <c r="A497" s="29">
        <v>2021</v>
      </c>
      <c r="B497" s="29">
        <v>2</v>
      </c>
      <c r="C497">
        <v>64</v>
      </c>
      <c r="D497" s="1" t="s">
        <v>26</v>
      </c>
      <c r="E497" s="76">
        <v>15166416000151</v>
      </c>
      <c r="F497" s="1" t="s">
        <v>527</v>
      </c>
      <c r="G497" s="1" t="s">
        <v>100</v>
      </c>
      <c r="H497" s="1" t="s">
        <v>101</v>
      </c>
      <c r="I497" s="1" t="s">
        <v>91</v>
      </c>
      <c r="J497" s="1" t="s">
        <v>19</v>
      </c>
      <c r="K497" s="1" t="s">
        <v>241</v>
      </c>
      <c r="L497" s="1" t="s">
        <v>340</v>
      </c>
      <c r="M497" s="1" t="s">
        <v>222</v>
      </c>
      <c r="N497" s="28">
        <v>21</v>
      </c>
    </row>
    <row r="498" spans="1:14" hidden="1" x14ac:dyDescent="0.25">
      <c r="A498" s="29">
        <v>2021</v>
      </c>
      <c r="B498" s="29">
        <v>2</v>
      </c>
      <c r="C498">
        <v>64</v>
      </c>
      <c r="D498" s="1" t="s">
        <v>26</v>
      </c>
      <c r="E498" s="76">
        <v>15166416000151</v>
      </c>
      <c r="F498" s="1" t="s">
        <v>527</v>
      </c>
      <c r="G498" s="1" t="s">
        <v>100</v>
      </c>
      <c r="H498" s="1" t="s">
        <v>101</v>
      </c>
      <c r="I498" s="1" t="s">
        <v>91</v>
      </c>
      <c r="J498" s="1" t="s">
        <v>96</v>
      </c>
      <c r="K498" s="1" t="s">
        <v>271</v>
      </c>
      <c r="L498" s="1" t="s">
        <v>341</v>
      </c>
      <c r="M498" s="1" t="s">
        <v>229</v>
      </c>
      <c r="N498" s="28">
        <v>21</v>
      </c>
    </row>
    <row r="499" spans="1:14" hidden="1" x14ac:dyDescent="0.25">
      <c r="A499" s="29">
        <v>2021</v>
      </c>
      <c r="B499" s="29">
        <v>2</v>
      </c>
      <c r="C499">
        <v>64</v>
      </c>
      <c r="D499" s="1" t="s">
        <v>26</v>
      </c>
      <c r="E499" s="76">
        <v>15166416000151</v>
      </c>
      <c r="F499" s="1" t="s">
        <v>527</v>
      </c>
      <c r="G499" s="1" t="s">
        <v>100</v>
      </c>
      <c r="H499" s="1" t="s">
        <v>101</v>
      </c>
      <c r="I499" s="1" t="s">
        <v>91</v>
      </c>
      <c r="J499" s="1" t="s">
        <v>33</v>
      </c>
      <c r="K499" s="1" t="s">
        <v>321</v>
      </c>
      <c r="L499" s="1" t="s">
        <v>339</v>
      </c>
      <c r="M499" s="1" t="s">
        <v>227</v>
      </c>
      <c r="N499" s="28">
        <v>21</v>
      </c>
    </row>
    <row r="500" spans="1:14" hidden="1" x14ac:dyDescent="0.25">
      <c r="A500" s="29">
        <v>2021</v>
      </c>
      <c r="B500" s="29">
        <v>2</v>
      </c>
      <c r="C500">
        <v>64</v>
      </c>
      <c r="D500" s="1" t="s">
        <v>26</v>
      </c>
      <c r="E500" s="76">
        <v>27372066000169</v>
      </c>
      <c r="F500" s="1" t="s">
        <v>422</v>
      </c>
      <c r="G500" s="1" t="s">
        <v>100</v>
      </c>
      <c r="H500" s="1" t="s">
        <v>101</v>
      </c>
      <c r="I500" s="1" t="s">
        <v>91</v>
      </c>
      <c r="J500" s="1" t="s">
        <v>19</v>
      </c>
      <c r="K500" s="1" t="s">
        <v>241</v>
      </c>
      <c r="L500" s="1" t="s">
        <v>340</v>
      </c>
      <c r="M500" s="1" t="s">
        <v>222</v>
      </c>
      <c r="N500" s="28">
        <v>11</v>
      </c>
    </row>
    <row r="501" spans="1:14" hidden="1" x14ac:dyDescent="0.25">
      <c r="A501" s="29">
        <v>2021</v>
      </c>
      <c r="B501" s="29">
        <v>2</v>
      </c>
      <c r="C501">
        <v>64</v>
      </c>
      <c r="D501" s="1" t="s">
        <v>26</v>
      </c>
      <c r="E501" s="76">
        <v>27372066000169</v>
      </c>
      <c r="F501" s="1" t="s">
        <v>422</v>
      </c>
      <c r="G501" s="1" t="s">
        <v>100</v>
      </c>
      <c r="H501" s="1" t="s">
        <v>101</v>
      </c>
      <c r="I501" s="1" t="s">
        <v>91</v>
      </c>
      <c r="J501" s="1" t="s">
        <v>96</v>
      </c>
      <c r="K501" s="1" t="s">
        <v>271</v>
      </c>
      <c r="L501" s="1" t="s">
        <v>341</v>
      </c>
      <c r="M501" s="1" t="s">
        <v>229</v>
      </c>
      <c r="N501" s="28">
        <v>11</v>
      </c>
    </row>
    <row r="502" spans="1:14" hidden="1" x14ac:dyDescent="0.25">
      <c r="A502" s="29">
        <v>2021</v>
      </c>
      <c r="B502" s="29">
        <v>2</v>
      </c>
      <c r="C502">
        <v>64</v>
      </c>
      <c r="D502" s="1" t="s">
        <v>26</v>
      </c>
      <c r="E502" s="76">
        <v>27372066000169</v>
      </c>
      <c r="F502" s="1" t="s">
        <v>422</v>
      </c>
      <c r="G502" s="1" t="s">
        <v>100</v>
      </c>
      <c r="H502" s="1" t="s">
        <v>101</v>
      </c>
      <c r="I502" s="1" t="s">
        <v>91</v>
      </c>
      <c r="J502" s="1" t="s">
        <v>33</v>
      </c>
      <c r="K502" s="1" t="s">
        <v>321</v>
      </c>
      <c r="L502" s="1" t="s">
        <v>339</v>
      </c>
      <c r="M502" s="1" t="s">
        <v>227</v>
      </c>
      <c r="N502" s="28">
        <v>11</v>
      </c>
    </row>
    <row r="503" spans="1:14" hidden="1" x14ac:dyDescent="0.25">
      <c r="A503" s="29">
        <v>2021</v>
      </c>
      <c r="B503" s="29">
        <v>2</v>
      </c>
      <c r="C503">
        <v>64</v>
      </c>
      <c r="D503" s="1" t="s">
        <v>26</v>
      </c>
      <c r="E503" s="76">
        <v>15170723000106</v>
      </c>
      <c r="F503" s="1" t="s">
        <v>528</v>
      </c>
      <c r="G503" s="1" t="s">
        <v>100</v>
      </c>
      <c r="H503" s="1" t="s">
        <v>101</v>
      </c>
      <c r="I503" s="1" t="s">
        <v>91</v>
      </c>
      <c r="J503" s="1" t="s">
        <v>19</v>
      </c>
      <c r="K503" s="1" t="s">
        <v>241</v>
      </c>
      <c r="L503" s="1" t="s">
        <v>340</v>
      </c>
      <c r="M503" s="1" t="s">
        <v>222</v>
      </c>
      <c r="N503" s="28">
        <v>4</v>
      </c>
    </row>
    <row r="504" spans="1:14" hidden="1" x14ac:dyDescent="0.25">
      <c r="A504" s="29">
        <v>2021</v>
      </c>
      <c r="B504" s="29">
        <v>2</v>
      </c>
      <c r="C504">
        <v>64</v>
      </c>
      <c r="D504" s="1" t="s">
        <v>26</v>
      </c>
      <c r="E504" s="76">
        <v>15170723000106</v>
      </c>
      <c r="F504" s="1" t="s">
        <v>528</v>
      </c>
      <c r="G504" s="1" t="s">
        <v>100</v>
      </c>
      <c r="H504" s="1" t="s">
        <v>101</v>
      </c>
      <c r="I504" s="1" t="s">
        <v>91</v>
      </c>
      <c r="J504" s="1" t="s">
        <v>96</v>
      </c>
      <c r="K504" s="1" t="s">
        <v>271</v>
      </c>
      <c r="L504" s="1" t="s">
        <v>341</v>
      </c>
      <c r="M504" s="1" t="s">
        <v>229</v>
      </c>
      <c r="N504" s="28">
        <v>4</v>
      </c>
    </row>
    <row r="505" spans="1:14" hidden="1" x14ac:dyDescent="0.25">
      <c r="A505" s="29">
        <v>2021</v>
      </c>
      <c r="B505" s="29">
        <v>2</v>
      </c>
      <c r="C505">
        <v>64</v>
      </c>
      <c r="D505" s="1" t="s">
        <v>26</v>
      </c>
      <c r="E505" s="76">
        <v>15170723000106</v>
      </c>
      <c r="F505" s="1" t="s">
        <v>528</v>
      </c>
      <c r="G505" s="1" t="s">
        <v>100</v>
      </c>
      <c r="H505" s="1" t="s">
        <v>101</v>
      </c>
      <c r="I505" s="1" t="s">
        <v>91</v>
      </c>
      <c r="J505" s="1" t="s">
        <v>33</v>
      </c>
      <c r="K505" s="1" t="s">
        <v>321</v>
      </c>
      <c r="L505" s="1" t="s">
        <v>339</v>
      </c>
      <c r="M505" s="1" t="s">
        <v>227</v>
      </c>
      <c r="N505" s="28">
        <v>4</v>
      </c>
    </row>
    <row r="506" spans="1:14" hidden="1" x14ac:dyDescent="0.25">
      <c r="A506" s="29">
        <v>2021</v>
      </c>
      <c r="B506" s="29">
        <v>2</v>
      </c>
      <c r="C506">
        <v>64</v>
      </c>
      <c r="D506" s="1" t="s">
        <v>26</v>
      </c>
      <c r="E506" s="76">
        <v>29435005007484</v>
      </c>
      <c r="F506" s="1" t="s">
        <v>131</v>
      </c>
      <c r="G506" s="1" t="s">
        <v>103</v>
      </c>
      <c r="H506" s="1" t="s">
        <v>104</v>
      </c>
      <c r="I506" s="1" t="s">
        <v>91</v>
      </c>
      <c r="J506" s="1" t="s">
        <v>18</v>
      </c>
      <c r="K506" s="1" t="s">
        <v>240</v>
      </c>
      <c r="L506" s="1" t="s">
        <v>340</v>
      </c>
      <c r="M506" s="1" t="s">
        <v>222</v>
      </c>
      <c r="N506" s="28">
        <v>25</v>
      </c>
    </row>
    <row r="507" spans="1:14" hidden="1" x14ac:dyDescent="0.25">
      <c r="A507" s="29">
        <v>2021</v>
      </c>
      <c r="B507" s="29">
        <v>2</v>
      </c>
      <c r="C507">
        <v>64</v>
      </c>
      <c r="D507" s="1" t="s">
        <v>26</v>
      </c>
      <c r="E507" s="76">
        <v>29435005007484</v>
      </c>
      <c r="F507" s="1" t="s">
        <v>131</v>
      </c>
      <c r="G507" s="1" t="s">
        <v>103</v>
      </c>
      <c r="H507" s="1" t="s">
        <v>104</v>
      </c>
      <c r="I507" s="1" t="s">
        <v>91</v>
      </c>
      <c r="J507" s="1" t="s">
        <v>96</v>
      </c>
      <c r="K507" s="1" t="s">
        <v>271</v>
      </c>
      <c r="L507" s="1" t="s">
        <v>341</v>
      </c>
      <c r="M507" s="1" t="s">
        <v>229</v>
      </c>
      <c r="N507" s="28">
        <v>25</v>
      </c>
    </row>
    <row r="508" spans="1:14" hidden="1" x14ac:dyDescent="0.25">
      <c r="A508" s="29">
        <v>2021</v>
      </c>
      <c r="B508" s="29">
        <v>2</v>
      </c>
      <c r="C508">
        <v>64</v>
      </c>
      <c r="D508" s="1" t="s">
        <v>26</v>
      </c>
      <c r="E508" s="76">
        <v>29435005007484</v>
      </c>
      <c r="F508" s="1" t="s">
        <v>131</v>
      </c>
      <c r="G508" s="1" t="s">
        <v>103</v>
      </c>
      <c r="H508" s="1" t="s">
        <v>104</v>
      </c>
      <c r="I508" s="1" t="s">
        <v>91</v>
      </c>
      <c r="J508" s="1" t="s">
        <v>33</v>
      </c>
      <c r="K508" s="1" t="s">
        <v>321</v>
      </c>
      <c r="L508" s="1" t="s">
        <v>339</v>
      </c>
      <c r="M508" s="1" t="s">
        <v>227</v>
      </c>
      <c r="N508" s="28">
        <v>25</v>
      </c>
    </row>
    <row r="509" spans="1:14" hidden="1" x14ac:dyDescent="0.25">
      <c r="A509" s="29">
        <v>2021</v>
      </c>
      <c r="B509" s="29">
        <v>2</v>
      </c>
      <c r="C509">
        <v>64</v>
      </c>
      <c r="D509" s="1" t="s">
        <v>26</v>
      </c>
      <c r="E509" s="76">
        <v>23443518000103</v>
      </c>
      <c r="F509" s="1" t="s">
        <v>129</v>
      </c>
      <c r="G509" s="1" t="s">
        <v>103</v>
      </c>
      <c r="H509" s="1" t="s">
        <v>104</v>
      </c>
      <c r="I509" s="1" t="s">
        <v>91</v>
      </c>
      <c r="J509" s="1" t="s">
        <v>18</v>
      </c>
      <c r="K509" s="1" t="s">
        <v>240</v>
      </c>
      <c r="L509" s="1" t="s">
        <v>340</v>
      </c>
      <c r="M509" s="1" t="s">
        <v>222</v>
      </c>
      <c r="N509" s="28">
        <v>3</v>
      </c>
    </row>
    <row r="510" spans="1:14" hidden="1" x14ac:dyDescent="0.25">
      <c r="A510" s="29">
        <v>2021</v>
      </c>
      <c r="B510" s="29">
        <v>2</v>
      </c>
      <c r="C510">
        <v>64</v>
      </c>
      <c r="D510" s="1" t="s">
        <v>26</v>
      </c>
      <c r="E510" s="76">
        <v>23443518000103</v>
      </c>
      <c r="F510" s="1" t="s">
        <v>129</v>
      </c>
      <c r="G510" s="1" t="s">
        <v>103</v>
      </c>
      <c r="H510" s="1" t="s">
        <v>104</v>
      </c>
      <c r="I510" s="1" t="s">
        <v>91</v>
      </c>
      <c r="J510" s="1" t="s">
        <v>96</v>
      </c>
      <c r="K510" s="1" t="s">
        <v>271</v>
      </c>
      <c r="L510" s="1" t="s">
        <v>341</v>
      </c>
      <c r="M510" s="1" t="s">
        <v>229</v>
      </c>
      <c r="N510" s="28">
        <v>3</v>
      </c>
    </row>
    <row r="511" spans="1:14" hidden="1" x14ac:dyDescent="0.25">
      <c r="A511" s="29">
        <v>2021</v>
      </c>
      <c r="B511" s="29">
        <v>2</v>
      </c>
      <c r="C511">
        <v>64</v>
      </c>
      <c r="D511" s="1" t="s">
        <v>26</v>
      </c>
      <c r="E511" s="76">
        <v>23443518000103</v>
      </c>
      <c r="F511" s="1" t="s">
        <v>129</v>
      </c>
      <c r="G511" s="1" t="s">
        <v>103</v>
      </c>
      <c r="H511" s="1" t="s">
        <v>104</v>
      </c>
      <c r="I511" s="1" t="s">
        <v>91</v>
      </c>
      <c r="J511" s="1" t="s">
        <v>33</v>
      </c>
      <c r="K511" s="1" t="s">
        <v>321</v>
      </c>
      <c r="L511" s="1" t="s">
        <v>339</v>
      </c>
      <c r="M511" s="1" t="s">
        <v>227</v>
      </c>
      <c r="N511" s="28">
        <v>3</v>
      </c>
    </row>
    <row r="512" spans="1:14" hidden="1" x14ac:dyDescent="0.25">
      <c r="A512" s="29">
        <v>2021</v>
      </c>
      <c r="B512" s="29">
        <v>2</v>
      </c>
      <c r="C512">
        <v>64</v>
      </c>
      <c r="D512" s="1" t="s">
        <v>26</v>
      </c>
      <c r="E512" s="76">
        <v>5868278000280</v>
      </c>
      <c r="F512" s="1" t="s">
        <v>102</v>
      </c>
      <c r="G512" s="1" t="s">
        <v>103</v>
      </c>
      <c r="H512" s="1" t="s">
        <v>104</v>
      </c>
      <c r="I512" s="1" t="s">
        <v>91</v>
      </c>
      <c r="J512" s="1" t="s">
        <v>18</v>
      </c>
      <c r="K512" s="1" t="s">
        <v>240</v>
      </c>
      <c r="L512" s="1" t="s">
        <v>340</v>
      </c>
      <c r="M512" s="1" t="s">
        <v>222</v>
      </c>
      <c r="N512" s="28">
        <v>13</v>
      </c>
    </row>
    <row r="513" spans="1:14" hidden="1" x14ac:dyDescent="0.25">
      <c r="A513" s="29">
        <v>2021</v>
      </c>
      <c r="B513" s="29">
        <v>2</v>
      </c>
      <c r="C513">
        <v>64</v>
      </c>
      <c r="D513" s="1" t="s">
        <v>26</v>
      </c>
      <c r="E513" s="76">
        <v>5868278000280</v>
      </c>
      <c r="F513" s="1" t="s">
        <v>102</v>
      </c>
      <c r="G513" s="1" t="s">
        <v>103</v>
      </c>
      <c r="H513" s="1" t="s">
        <v>104</v>
      </c>
      <c r="I513" s="1" t="s">
        <v>91</v>
      </c>
      <c r="J513" s="1" t="s">
        <v>96</v>
      </c>
      <c r="K513" s="1" t="s">
        <v>271</v>
      </c>
      <c r="L513" s="1" t="s">
        <v>341</v>
      </c>
      <c r="M513" s="1" t="s">
        <v>229</v>
      </c>
      <c r="N513" s="28">
        <v>13</v>
      </c>
    </row>
    <row r="514" spans="1:14" hidden="1" x14ac:dyDescent="0.25">
      <c r="A514" s="29">
        <v>2021</v>
      </c>
      <c r="B514" s="29">
        <v>2</v>
      </c>
      <c r="C514">
        <v>64</v>
      </c>
      <c r="D514" s="1" t="s">
        <v>26</v>
      </c>
      <c r="E514" s="76">
        <v>5868278000280</v>
      </c>
      <c r="F514" s="1" t="s">
        <v>102</v>
      </c>
      <c r="G514" s="1" t="s">
        <v>103</v>
      </c>
      <c r="H514" s="1" t="s">
        <v>104</v>
      </c>
      <c r="I514" s="1" t="s">
        <v>91</v>
      </c>
      <c r="J514" s="1" t="s">
        <v>33</v>
      </c>
      <c r="K514" s="1" t="s">
        <v>321</v>
      </c>
      <c r="L514" s="1" t="s">
        <v>339</v>
      </c>
      <c r="M514" s="1" t="s">
        <v>227</v>
      </c>
      <c r="N514" s="28">
        <v>13</v>
      </c>
    </row>
    <row r="515" spans="1:14" hidden="1" x14ac:dyDescent="0.25">
      <c r="A515" s="29">
        <v>2021</v>
      </c>
      <c r="B515" s="29">
        <v>2</v>
      </c>
      <c r="C515">
        <v>64</v>
      </c>
      <c r="D515" s="1" t="s">
        <v>26</v>
      </c>
      <c r="E515" s="76">
        <v>11794674000121</v>
      </c>
      <c r="F515" s="1" t="s">
        <v>172</v>
      </c>
      <c r="G515" s="1" t="s">
        <v>103</v>
      </c>
      <c r="H515" s="1" t="s">
        <v>104</v>
      </c>
      <c r="I515" s="1" t="s">
        <v>91</v>
      </c>
      <c r="J515" s="1" t="s">
        <v>18</v>
      </c>
      <c r="K515" s="1" t="s">
        <v>240</v>
      </c>
      <c r="L515" s="1" t="s">
        <v>340</v>
      </c>
      <c r="M515" s="1" t="s">
        <v>222</v>
      </c>
      <c r="N515" s="28">
        <v>13</v>
      </c>
    </row>
    <row r="516" spans="1:14" hidden="1" x14ac:dyDescent="0.25">
      <c r="A516" s="29">
        <v>2021</v>
      </c>
      <c r="B516" s="29">
        <v>2</v>
      </c>
      <c r="C516">
        <v>64</v>
      </c>
      <c r="D516" s="1" t="s">
        <v>26</v>
      </c>
      <c r="E516" s="76">
        <v>11794674000121</v>
      </c>
      <c r="F516" s="1" t="s">
        <v>172</v>
      </c>
      <c r="G516" s="1" t="s">
        <v>103</v>
      </c>
      <c r="H516" s="1" t="s">
        <v>104</v>
      </c>
      <c r="I516" s="1" t="s">
        <v>91</v>
      </c>
      <c r="J516" s="1" t="s">
        <v>96</v>
      </c>
      <c r="K516" s="1" t="s">
        <v>271</v>
      </c>
      <c r="L516" s="1" t="s">
        <v>341</v>
      </c>
      <c r="M516" s="1" t="s">
        <v>229</v>
      </c>
      <c r="N516" s="28">
        <v>13</v>
      </c>
    </row>
    <row r="517" spans="1:14" hidden="1" x14ac:dyDescent="0.25">
      <c r="A517" s="29">
        <v>2021</v>
      </c>
      <c r="B517" s="29">
        <v>2</v>
      </c>
      <c r="C517">
        <v>64</v>
      </c>
      <c r="D517" s="1" t="s">
        <v>26</v>
      </c>
      <c r="E517" s="76">
        <v>11794674000121</v>
      </c>
      <c r="F517" s="1" t="s">
        <v>172</v>
      </c>
      <c r="G517" s="1" t="s">
        <v>103</v>
      </c>
      <c r="H517" s="1" t="s">
        <v>104</v>
      </c>
      <c r="I517" s="1" t="s">
        <v>91</v>
      </c>
      <c r="J517" s="1" t="s">
        <v>33</v>
      </c>
      <c r="K517" s="1" t="s">
        <v>321</v>
      </c>
      <c r="L517" s="1" t="s">
        <v>339</v>
      </c>
      <c r="M517" s="1" t="s">
        <v>227</v>
      </c>
      <c r="N517" s="28">
        <v>13</v>
      </c>
    </row>
    <row r="518" spans="1:14" hidden="1" x14ac:dyDescent="0.25">
      <c r="A518" s="29">
        <v>2021</v>
      </c>
      <c r="B518" s="29">
        <v>2</v>
      </c>
      <c r="C518">
        <v>64</v>
      </c>
      <c r="D518" s="1" t="s">
        <v>26</v>
      </c>
      <c r="E518" s="76">
        <v>29435005004620</v>
      </c>
      <c r="F518" s="1" t="s">
        <v>586</v>
      </c>
      <c r="G518" s="1" t="s">
        <v>89</v>
      </c>
      <c r="H518" s="1" t="s">
        <v>90</v>
      </c>
      <c r="I518" s="1" t="s">
        <v>91</v>
      </c>
      <c r="J518" s="1" t="s">
        <v>16</v>
      </c>
      <c r="K518" s="1" t="s">
        <v>238</v>
      </c>
      <c r="L518" s="1" t="s">
        <v>340</v>
      </c>
      <c r="M518" s="1" t="s">
        <v>222</v>
      </c>
      <c r="N518" s="28">
        <v>4</v>
      </c>
    </row>
    <row r="519" spans="1:14" hidden="1" x14ac:dyDescent="0.25">
      <c r="A519" s="29">
        <v>2021</v>
      </c>
      <c r="B519" s="29">
        <v>2</v>
      </c>
      <c r="C519">
        <v>64</v>
      </c>
      <c r="D519" s="1" t="s">
        <v>26</v>
      </c>
      <c r="E519" s="76">
        <v>29435005004620</v>
      </c>
      <c r="F519" s="1" t="s">
        <v>586</v>
      </c>
      <c r="G519" s="1" t="s">
        <v>89</v>
      </c>
      <c r="H519" s="1" t="s">
        <v>90</v>
      </c>
      <c r="I519" s="1" t="s">
        <v>91</v>
      </c>
      <c r="J519" s="1" t="s">
        <v>92</v>
      </c>
      <c r="K519" s="1" t="s">
        <v>274</v>
      </c>
      <c r="L519" s="1" t="s">
        <v>339</v>
      </c>
      <c r="M519" s="1" t="s">
        <v>227</v>
      </c>
      <c r="N519" s="28">
        <v>4</v>
      </c>
    </row>
    <row r="520" spans="1:14" hidden="1" x14ac:dyDescent="0.25">
      <c r="A520" s="29">
        <v>2021</v>
      </c>
      <c r="B520" s="29">
        <v>2</v>
      </c>
      <c r="C520">
        <v>64</v>
      </c>
      <c r="D520" s="1" t="s">
        <v>26</v>
      </c>
      <c r="E520" s="76">
        <v>2560878000107</v>
      </c>
      <c r="F520" s="1" t="s">
        <v>544</v>
      </c>
      <c r="G520" s="1" t="s">
        <v>89</v>
      </c>
      <c r="H520" s="1" t="s">
        <v>90</v>
      </c>
      <c r="I520" s="1" t="s">
        <v>91</v>
      </c>
      <c r="J520" s="1" t="s">
        <v>16</v>
      </c>
      <c r="K520" s="1" t="s">
        <v>238</v>
      </c>
      <c r="L520" s="1" t="s">
        <v>340</v>
      </c>
      <c r="M520" s="1" t="s">
        <v>222</v>
      </c>
      <c r="N520" s="28">
        <v>6</v>
      </c>
    </row>
    <row r="521" spans="1:14" hidden="1" x14ac:dyDescent="0.25">
      <c r="A521" s="29">
        <v>2021</v>
      </c>
      <c r="B521" s="29">
        <v>2</v>
      </c>
      <c r="C521">
        <v>64</v>
      </c>
      <c r="D521" s="1" t="s">
        <v>26</v>
      </c>
      <c r="E521" s="76">
        <v>2560878000107</v>
      </c>
      <c r="F521" s="1" t="s">
        <v>544</v>
      </c>
      <c r="G521" s="1" t="s">
        <v>89</v>
      </c>
      <c r="H521" s="1" t="s">
        <v>90</v>
      </c>
      <c r="I521" s="1" t="s">
        <v>91</v>
      </c>
      <c r="J521" s="1" t="s">
        <v>92</v>
      </c>
      <c r="K521" s="1" t="s">
        <v>274</v>
      </c>
      <c r="L521" s="1" t="s">
        <v>339</v>
      </c>
      <c r="M521" s="1" t="s">
        <v>227</v>
      </c>
      <c r="N521" s="28">
        <v>6</v>
      </c>
    </row>
    <row r="522" spans="1:14" hidden="1" x14ac:dyDescent="0.25">
      <c r="A522" s="29">
        <v>2021</v>
      </c>
      <c r="B522" s="29">
        <v>2</v>
      </c>
      <c r="C522">
        <v>64</v>
      </c>
      <c r="D522" s="1" t="s">
        <v>26</v>
      </c>
      <c r="E522" s="76">
        <v>60884855002289</v>
      </c>
      <c r="F522" s="1" t="s">
        <v>150</v>
      </c>
      <c r="G522" s="1" t="s">
        <v>89</v>
      </c>
      <c r="H522" s="1" t="s">
        <v>90</v>
      </c>
      <c r="I522" s="1" t="s">
        <v>91</v>
      </c>
      <c r="J522" s="1" t="s">
        <v>16</v>
      </c>
      <c r="K522" s="1" t="s">
        <v>238</v>
      </c>
      <c r="L522" s="1" t="s">
        <v>340</v>
      </c>
      <c r="M522" s="1" t="s">
        <v>222</v>
      </c>
      <c r="N522" s="28">
        <v>72</v>
      </c>
    </row>
    <row r="523" spans="1:14" hidden="1" x14ac:dyDescent="0.25">
      <c r="A523" s="29">
        <v>2021</v>
      </c>
      <c r="B523" s="29">
        <v>2</v>
      </c>
      <c r="C523">
        <v>64</v>
      </c>
      <c r="D523" s="1" t="s">
        <v>26</v>
      </c>
      <c r="E523" s="76">
        <v>60884855002289</v>
      </c>
      <c r="F523" s="1" t="s">
        <v>150</v>
      </c>
      <c r="G523" s="1" t="s">
        <v>89</v>
      </c>
      <c r="H523" s="1" t="s">
        <v>90</v>
      </c>
      <c r="I523" s="1" t="s">
        <v>91</v>
      </c>
      <c r="J523" s="1" t="s">
        <v>92</v>
      </c>
      <c r="K523" s="1" t="s">
        <v>274</v>
      </c>
      <c r="L523" s="1" t="s">
        <v>339</v>
      </c>
      <c r="M523" s="1" t="s">
        <v>227</v>
      </c>
      <c r="N523" s="28">
        <v>72</v>
      </c>
    </row>
    <row r="524" spans="1:14" hidden="1" x14ac:dyDescent="0.25">
      <c r="A524" s="29">
        <v>2021</v>
      </c>
      <c r="B524" s="29">
        <v>2</v>
      </c>
      <c r="C524">
        <v>64</v>
      </c>
      <c r="D524" s="1" t="s">
        <v>26</v>
      </c>
      <c r="E524" s="76">
        <v>6047087004207</v>
      </c>
      <c r="F524" s="1" t="s">
        <v>113</v>
      </c>
      <c r="G524" s="1" t="s">
        <v>89</v>
      </c>
      <c r="H524" s="1" t="s">
        <v>90</v>
      </c>
      <c r="I524" s="1" t="s">
        <v>91</v>
      </c>
      <c r="J524" s="1" t="s">
        <v>16</v>
      </c>
      <c r="K524" s="1" t="s">
        <v>238</v>
      </c>
      <c r="L524" s="1" t="s">
        <v>340</v>
      </c>
      <c r="M524" s="1" t="s">
        <v>222</v>
      </c>
      <c r="N524" s="28">
        <v>57</v>
      </c>
    </row>
    <row r="525" spans="1:14" hidden="1" x14ac:dyDescent="0.25">
      <c r="A525" s="29">
        <v>2021</v>
      </c>
      <c r="B525" s="29">
        <v>2</v>
      </c>
      <c r="C525">
        <v>64</v>
      </c>
      <c r="D525" s="1" t="s">
        <v>26</v>
      </c>
      <c r="E525" s="76">
        <v>6047087004207</v>
      </c>
      <c r="F525" s="1" t="s">
        <v>113</v>
      </c>
      <c r="G525" s="1" t="s">
        <v>89</v>
      </c>
      <c r="H525" s="1" t="s">
        <v>90</v>
      </c>
      <c r="I525" s="1" t="s">
        <v>91</v>
      </c>
      <c r="J525" s="1" t="s">
        <v>92</v>
      </c>
      <c r="K525" s="1" t="s">
        <v>274</v>
      </c>
      <c r="L525" s="1" t="s">
        <v>339</v>
      </c>
      <c r="M525" s="1" t="s">
        <v>227</v>
      </c>
      <c r="N525" s="28">
        <v>57</v>
      </c>
    </row>
    <row r="526" spans="1:14" hidden="1" x14ac:dyDescent="0.25">
      <c r="A526" s="29">
        <v>2021</v>
      </c>
      <c r="B526" s="29">
        <v>2</v>
      </c>
      <c r="C526">
        <v>64</v>
      </c>
      <c r="D526" s="1" t="s">
        <v>26</v>
      </c>
      <c r="E526" s="76">
        <v>6047087004126</v>
      </c>
      <c r="F526" s="1" t="s">
        <v>587</v>
      </c>
      <c r="G526" s="1" t="s">
        <v>89</v>
      </c>
      <c r="H526" s="1" t="s">
        <v>90</v>
      </c>
      <c r="I526" s="1" t="s">
        <v>91</v>
      </c>
      <c r="J526" s="1" t="s">
        <v>16</v>
      </c>
      <c r="K526" s="1" t="s">
        <v>238</v>
      </c>
      <c r="L526" s="1" t="s">
        <v>340</v>
      </c>
      <c r="M526" s="1" t="s">
        <v>222</v>
      </c>
      <c r="N526" s="28">
        <v>15</v>
      </c>
    </row>
    <row r="527" spans="1:14" hidden="1" x14ac:dyDescent="0.25">
      <c r="A527" s="29">
        <v>2021</v>
      </c>
      <c r="B527" s="29">
        <v>2</v>
      </c>
      <c r="C527">
        <v>64</v>
      </c>
      <c r="D527" s="1" t="s">
        <v>26</v>
      </c>
      <c r="E527" s="76">
        <v>6047087004126</v>
      </c>
      <c r="F527" s="1" t="s">
        <v>587</v>
      </c>
      <c r="G527" s="1" t="s">
        <v>89</v>
      </c>
      <c r="H527" s="1" t="s">
        <v>90</v>
      </c>
      <c r="I527" s="1" t="s">
        <v>91</v>
      </c>
      <c r="J527" s="1" t="s">
        <v>92</v>
      </c>
      <c r="K527" s="1" t="s">
        <v>274</v>
      </c>
      <c r="L527" s="1" t="s">
        <v>339</v>
      </c>
      <c r="M527" s="1" t="s">
        <v>227</v>
      </c>
      <c r="N527" s="28">
        <v>15</v>
      </c>
    </row>
    <row r="528" spans="1:14" hidden="1" x14ac:dyDescent="0.25">
      <c r="A528" s="29">
        <v>2021</v>
      </c>
      <c r="B528" s="29">
        <v>2</v>
      </c>
      <c r="C528">
        <v>64</v>
      </c>
      <c r="D528" s="1" t="s">
        <v>26</v>
      </c>
      <c r="E528" s="76">
        <v>610980000144</v>
      </c>
      <c r="F528" s="1" t="s">
        <v>93</v>
      </c>
      <c r="G528" s="1" t="s">
        <v>89</v>
      </c>
      <c r="H528" s="1" t="s">
        <v>90</v>
      </c>
      <c r="I528" s="1" t="s">
        <v>91</v>
      </c>
      <c r="J528" s="1" t="s">
        <v>16</v>
      </c>
      <c r="K528" s="1" t="s">
        <v>238</v>
      </c>
      <c r="L528" s="1" t="s">
        <v>340</v>
      </c>
      <c r="M528" s="1" t="s">
        <v>222</v>
      </c>
      <c r="N528" s="28">
        <v>8</v>
      </c>
    </row>
    <row r="529" spans="1:14" hidden="1" x14ac:dyDescent="0.25">
      <c r="A529" s="29">
        <v>2021</v>
      </c>
      <c r="B529" s="29">
        <v>2</v>
      </c>
      <c r="C529">
        <v>64</v>
      </c>
      <c r="D529" s="1" t="s">
        <v>26</v>
      </c>
      <c r="E529" s="76">
        <v>610980000144</v>
      </c>
      <c r="F529" s="1" t="s">
        <v>93</v>
      </c>
      <c r="G529" s="1" t="s">
        <v>89</v>
      </c>
      <c r="H529" s="1" t="s">
        <v>90</v>
      </c>
      <c r="I529" s="1" t="s">
        <v>91</v>
      </c>
      <c r="J529" s="1" t="s">
        <v>92</v>
      </c>
      <c r="K529" s="1" t="s">
        <v>274</v>
      </c>
      <c r="L529" s="1" t="s">
        <v>339</v>
      </c>
      <c r="M529" s="1" t="s">
        <v>227</v>
      </c>
      <c r="N529" s="28">
        <v>8</v>
      </c>
    </row>
    <row r="530" spans="1:14" hidden="1" x14ac:dyDescent="0.25">
      <c r="A530" s="29">
        <v>2021</v>
      </c>
      <c r="B530" s="29">
        <v>2</v>
      </c>
      <c r="C530">
        <v>64</v>
      </c>
      <c r="D530" s="1" t="s">
        <v>26</v>
      </c>
      <c r="E530" s="76">
        <v>2284062001170</v>
      </c>
      <c r="F530" s="1" t="s">
        <v>588</v>
      </c>
      <c r="G530" s="1" t="s">
        <v>97</v>
      </c>
      <c r="H530" s="1" t="s">
        <v>98</v>
      </c>
      <c r="I530" s="1" t="s">
        <v>91</v>
      </c>
      <c r="J530" s="1" t="s">
        <v>18</v>
      </c>
      <c r="K530" s="1" t="s">
        <v>240</v>
      </c>
      <c r="L530" s="1" t="s">
        <v>340</v>
      </c>
      <c r="M530" s="1" t="s">
        <v>222</v>
      </c>
      <c r="N530" s="28">
        <v>15</v>
      </c>
    </row>
    <row r="531" spans="1:14" hidden="1" x14ac:dyDescent="0.25">
      <c r="A531" s="29">
        <v>2021</v>
      </c>
      <c r="B531" s="29">
        <v>2</v>
      </c>
      <c r="C531">
        <v>64</v>
      </c>
      <c r="D531" s="1" t="s">
        <v>26</v>
      </c>
      <c r="E531" s="76">
        <v>2284062001170</v>
      </c>
      <c r="F531" s="1" t="s">
        <v>588</v>
      </c>
      <c r="G531" s="1" t="s">
        <v>97</v>
      </c>
      <c r="H531" s="1" t="s">
        <v>98</v>
      </c>
      <c r="I531" s="1" t="s">
        <v>91</v>
      </c>
      <c r="J531" s="1" t="s">
        <v>92</v>
      </c>
      <c r="K531" s="1" t="s">
        <v>274</v>
      </c>
      <c r="L531" s="1" t="s">
        <v>339</v>
      </c>
      <c r="M531" s="1" t="s">
        <v>227</v>
      </c>
      <c r="N531" s="28">
        <v>15</v>
      </c>
    </row>
    <row r="532" spans="1:14" hidden="1" x14ac:dyDescent="0.25">
      <c r="A532" s="29">
        <v>2021</v>
      </c>
      <c r="B532" s="29">
        <v>2</v>
      </c>
      <c r="C532">
        <v>64</v>
      </c>
      <c r="D532" s="1" t="s">
        <v>26</v>
      </c>
      <c r="E532" s="76">
        <v>15016827000160</v>
      </c>
      <c r="F532" s="1" t="s">
        <v>589</v>
      </c>
      <c r="G532" s="1" t="s">
        <v>590</v>
      </c>
      <c r="H532" s="1" t="s">
        <v>591</v>
      </c>
      <c r="I532" s="1" t="s">
        <v>91</v>
      </c>
      <c r="J532" s="1" t="s">
        <v>16</v>
      </c>
      <c r="K532" s="1" t="s">
        <v>238</v>
      </c>
      <c r="L532" s="1" t="s">
        <v>340</v>
      </c>
      <c r="M532" s="1" t="s">
        <v>222</v>
      </c>
      <c r="N532" s="28">
        <v>9</v>
      </c>
    </row>
    <row r="533" spans="1:14" hidden="1" x14ac:dyDescent="0.25">
      <c r="A533" s="29">
        <v>2021</v>
      </c>
      <c r="B533" s="29">
        <v>2</v>
      </c>
      <c r="C533">
        <v>64</v>
      </c>
      <c r="D533" s="1" t="s">
        <v>26</v>
      </c>
      <c r="E533" s="76">
        <v>15016827000160</v>
      </c>
      <c r="F533" s="1" t="s">
        <v>589</v>
      </c>
      <c r="G533" s="1" t="s">
        <v>590</v>
      </c>
      <c r="H533" s="1" t="s">
        <v>591</v>
      </c>
      <c r="I533" s="1" t="s">
        <v>91</v>
      </c>
      <c r="J533" s="1" t="s">
        <v>96</v>
      </c>
      <c r="K533" s="1" t="s">
        <v>271</v>
      </c>
      <c r="L533" s="1" t="s">
        <v>341</v>
      </c>
      <c r="M533" s="1" t="s">
        <v>229</v>
      </c>
      <c r="N533" s="28">
        <v>9</v>
      </c>
    </row>
    <row r="534" spans="1:14" hidden="1" x14ac:dyDescent="0.25">
      <c r="A534" s="29">
        <v>2021</v>
      </c>
      <c r="B534" s="29">
        <v>2</v>
      </c>
      <c r="C534">
        <v>64</v>
      </c>
      <c r="D534" s="1" t="s">
        <v>26</v>
      </c>
      <c r="E534" s="76">
        <v>15016827000160</v>
      </c>
      <c r="F534" s="1" t="s">
        <v>589</v>
      </c>
      <c r="G534" s="1" t="s">
        <v>590</v>
      </c>
      <c r="H534" s="1" t="s">
        <v>591</v>
      </c>
      <c r="I534" s="1" t="s">
        <v>91</v>
      </c>
      <c r="J534" s="1" t="s">
        <v>92</v>
      </c>
      <c r="K534" s="1" t="s">
        <v>274</v>
      </c>
      <c r="L534" s="1" t="s">
        <v>339</v>
      </c>
      <c r="M534" s="1" t="s">
        <v>227</v>
      </c>
      <c r="N534" s="28">
        <v>9</v>
      </c>
    </row>
    <row r="535" spans="1:14" hidden="1" x14ac:dyDescent="0.25">
      <c r="A535" s="29">
        <v>2021</v>
      </c>
      <c r="B535" s="29">
        <v>2</v>
      </c>
      <c r="C535">
        <v>64</v>
      </c>
      <c r="D535" s="1" t="s">
        <v>26</v>
      </c>
      <c r="E535" s="76">
        <v>70524145000177</v>
      </c>
      <c r="F535" s="1" t="s">
        <v>592</v>
      </c>
      <c r="G535" s="1" t="s">
        <v>590</v>
      </c>
      <c r="H535" s="1" t="s">
        <v>591</v>
      </c>
      <c r="I535" s="1" t="s">
        <v>91</v>
      </c>
      <c r="J535" s="1" t="s">
        <v>16</v>
      </c>
      <c r="K535" s="1" t="s">
        <v>238</v>
      </c>
      <c r="L535" s="1" t="s">
        <v>340</v>
      </c>
      <c r="M535" s="1" t="s">
        <v>222</v>
      </c>
      <c r="N535" s="28">
        <v>3</v>
      </c>
    </row>
    <row r="536" spans="1:14" hidden="1" x14ac:dyDescent="0.25">
      <c r="A536" s="29">
        <v>2021</v>
      </c>
      <c r="B536" s="29">
        <v>2</v>
      </c>
      <c r="C536">
        <v>64</v>
      </c>
      <c r="D536" s="1" t="s">
        <v>26</v>
      </c>
      <c r="E536" s="76">
        <v>70524145000177</v>
      </c>
      <c r="F536" s="1" t="s">
        <v>592</v>
      </c>
      <c r="G536" s="1" t="s">
        <v>590</v>
      </c>
      <c r="H536" s="1" t="s">
        <v>591</v>
      </c>
      <c r="I536" s="1" t="s">
        <v>91</v>
      </c>
      <c r="J536" s="1" t="s">
        <v>96</v>
      </c>
      <c r="K536" s="1" t="s">
        <v>271</v>
      </c>
      <c r="L536" s="1" t="s">
        <v>341</v>
      </c>
      <c r="M536" s="1" t="s">
        <v>229</v>
      </c>
      <c r="N536" s="28">
        <v>3</v>
      </c>
    </row>
    <row r="537" spans="1:14" hidden="1" x14ac:dyDescent="0.25">
      <c r="A537" s="29">
        <v>2021</v>
      </c>
      <c r="B537" s="29">
        <v>2</v>
      </c>
      <c r="C537">
        <v>64</v>
      </c>
      <c r="D537" s="1" t="s">
        <v>26</v>
      </c>
      <c r="E537" s="76">
        <v>70524145000177</v>
      </c>
      <c r="F537" s="1" t="s">
        <v>592</v>
      </c>
      <c r="G537" s="1" t="s">
        <v>590</v>
      </c>
      <c r="H537" s="1" t="s">
        <v>591</v>
      </c>
      <c r="I537" s="1" t="s">
        <v>91</v>
      </c>
      <c r="J537" s="1" t="s">
        <v>92</v>
      </c>
      <c r="K537" s="1" t="s">
        <v>274</v>
      </c>
      <c r="L537" s="1" t="s">
        <v>339</v>
      </c>
      <c r="M537" s="1" t="s">
        <v>227</v>
      </c>
      <c r="N537" s="28">
        <v>3</v>
      </c>
    </row>
    <row r="538" spans="1:14" hidden="1" x14ac:dyDescent="0.25">
      <c r="A538" s="29">
        <v>2021</v>
      </c>
      <c r="B538" s="29">
        <v>2</v>
      </c>
      <c r="C538">
        <v>64</v>
      </c>
      <c r="D538" s="1" t="s">
        <v>26</v>
      </c>
      <c r="E538" s="76">
        <v>11198350000120</v>
      </c>
      <c r="F538" s="1" t="s">
        <v>593</v>
      </c>
      <c r="G538" s="1" t="s">
        <v>594</v>
      </c>
      <c r="H538" s="1" t="s">
        <v>591</v>
      </c>
      <c r="I538" s="1" t="s">
        <v>91</v>
      </c>
      <c r="J538" s="1" t="s">
        <v>16</v>
      </c>
      <c r="K538" s="1" t="s">
        <v>238</v>
      </c>
      <c r="L538" s="1" t="s">
        <v>340</v>
      </c>
      <c r="M538" s="1" t="s">
        <v>222</v>
      </c>
      <c r="N538" s="28">
        <v>5</v>
      </c>
    </row>
    <row r="539" spans="1:14" hidden="1" x14ac:dyDescent="0.25">
      <c r="A539" s="29">
        <v>2021</v>
      </c>
      <c r="B539" s="29">
        <v>2</v>
      </c>
      <c r="C539">
        <v>64</v>
      </c>
      <c r="D539" s="1" t="s">
        <v>26</v>
      </c>
      <c r="E539" s="76">
        <v>11198350000120</v>
      </c>
      <c r="F539" s="1" t="s">
        <v>593</v>
      </c>
      <c r="G539" s="1" t="s">
        <v>594</v>
      </c>
      <c r="H539" s="1" t="s">
        <v>591</v>
      </c>
      <c r="I539" s="1" t="s">
        <v>91</v>
      </c>
      <c r="J539" s="1" t="s">
        <v>96</v>
      </c>
      <c r="K539" s="1" t="s">
        <v>271</v>
      </c>
      <c r="L539" s="1" t="s">
        <v>341</v>
      </c>
      <c r="M539" s="1" t="s">
        <v>229</v>
      </c>
      <c r="N539" s="28">
        <v>5</v>
      </c>
    </row>
    <row r="540" spans="1:14" hidden="1" x14ac:dyDescent="0.25">
      <c r="A540" s="29">
        <v>2021</v>
      </c>
      <c r="B540" s="29">
        <v>2</v>
      </c>
      <c r="C540">
        <v>64</v>
      </c>
      <c r="D540" s="1" t="s">
        <v>26</v>
      </c>
      <c r="E540" s="76">
        <v>11198350000120</v>
      </c>
      <c r="F540" s="1" t="s">
        <v>593</v>
      </c>
      <c r="G540" s="1" t="s">
        <v>594</v>
      </c>
      <c r="H540" s="1" t="s">
        <v>591</v>
      </c>
      <c r="I540" s="1" t="s">
        <v>91</v>
      </c>
      <c r="J540" s="1" t="s">
        <v>92</v>
      </c>
      <c r="K540" s="1" t="s">
        <v>274</v>
      </c>
      <c r="L540" s="1" t="s">
        <v>339</v>
      </c>
      <c r="M540" s="1" t="s">
        <v>227</v>
      </c>
      <c r="N540" s="28">
        <v>5</v>
      </c>
    </row>
    <row r="541" spans="1:14" hidden="1" x14ac:dyDescent="0.25">
      <c r="A541" s="29">
        <v>2021</v>
      </c>
      <c r="B541" s="29">
        <v>2</v>
      </c>
      <c r="C541">
        <v>64</v>
      </c>
      <c r="D541" s="1" t="s">
        <v>26</v>
      </c>
      <c r="E541" s="76">
        <v>2284062000106</v>
      </c>
      <c r="F541" s="1" t="s">
        <v>620</v>
      </c>
      <c r="G541" s="1" t="s">
        <v>117</v>
      </c>
      <c r="H541" s="1" t="s">
        <v>118</v>
      </c>
      <c r="I541" s="1" t="s">
        <v>91</v>
      </c>
      <c r="J541" s="1" t="s">
        <v>20</v>
      </c>
      <c r="K541" s="1" t="s">
        <v>242</v>
      </c>
      <c r="L541" s="1" t="s">
        <v>340</v>
      </c>
      <c r="M541" s="1" t="s">
        <v>222</v>
      </c>
      <c r="N541" s="28">
        <v>3</v>
      </c>
    </row>
    <row r="542" spans="1:14" hidden="1" x14ac:dyDescent="0.25">
      <c r="A542" s="29">
        <v>2021</v>
      </c>
      <c r="B542" s="29">
        <v>2</v>
      </c>
      <c r="C542">
        <v>64</v>
      </c>
      <c r="D542" s="1" t="s">
        <v>26</v>
      </c>
      <c r="E542" s="76">
        <v>2284062000106</v>
      </c>
      <c r="F542" s="1" t="s">
        <v>620</v>
      </c>
      <c r="G542" s="1" t="s">
        <v>117</v>
      </c>
      <c r="H542" s="1" t="s">
        <v>118</v>
      </c>
      <c r="I542" s="1" t="s">
        <v>91</v>
      </c>
      <c r="J542" s="1" t="s">
        <v>96</v>
      </c>
      <c r="K542" s="1" t="s">
        <v>271</v>
      </c>
      <c r="L542" s="1" t="s">
        <v>341</v>
      </c>
      <c r="M542" s="1" t="s">
        <v>229</v>
      </c>
      <c r="N542" s="28">
        <v>3</v>
      </c>
    </row>
    <row r="543" spans="1:14" hidden="1" x14ac:dyDescent="0.25">
      <c r="A543" s="29">
        <v>2021</v>
      </c>
      <c r="B543" s="29">
        <v>2</v>
      </c>
      <c r="C543">
        <v>64</v>
      </c>
      <c r="D543" s="1" t="s">
        <v>26</v>
      </c>
      <c r="E543" s="76">
        <v>2284062000106</v>
      </c>
      <c r="F543" s="1" t="s">
        <v>620</v>
      </c>
      <c r="G543" s="1" t="s">
        <v>117</v>
      </c>
      <c r="H543" s="1" t="s">
        <v>118</v>
      </c>
      <c r="I543" s="1" t="s">
        <v>91</v>
      </c>
      <c r="J543" s="1" t="s">
        <v>33</v>
      </c>
      <c r="K543" s="1" t="s">
        <v>321</v>
      </c>
      <c r="L543" s="1" t="s">
        <v>339</v>
      </c>
      <c r="M543" s="1" t="s">
        <v>227</v>
      </c>
      <c r="N543" s="28">
        <v>3</v>
      </c>
    </row>
    <row r="544" spans="1:14" hidden="1" x14ac:dyDescent="0.25">
      <c r="A544" s="29">
        <v>2021</v>
      </c>
      <c r="B544" s="29">
        <v>2</v>
      </c>
      <c r="C544">
        <v>64</v>
      </c>
      <c r="D544" s="1" t="s">
        <v>26</v>
      </c>
      <c r="E544" s="76">
        <v>10839561000132</v>
      </c>
      <c r="F544" s="1" t="s">
        <v>621</v>
      </c>
      <c r="G544" s="1" t="s">
        <v>117</v>
      </c>
      <c r="H544" s="1" t="s">
        <v>118</v>
      </c>
      <c r="I544" s="1" t="s">
        <v>91</v>
      </c>
      <c r="J544" s="1" t="s">
        <v>20</v>
      </c>
      <c r="K544" s="1" t="s">
        <v>242</v>
      </c>
      <c r="L544" s="1" t="s">
        <v>340</v>
      </c>
      <c r="M544" s="1" t="s">
        <v>222</v>
      </c>
      <c r="N544" s="28">
        <v>46</v>
      </c>
    </row>
    <row r="545" spans="1:14" hidden="1" x14ac:dyDescent="0.25">
      <c r="A545" s="29">
        <v>2021</v>
      </c>
      <c r="B545" s="29">
        <v>2</v>
      </c>
      <c r="C545">
        <v>64</v>
      </c>
      <c r="D545" s="1" t="s">
        <v>26</v>
      </c>
      <c r="E545" s="76">
        <v>10839561000132</v>
      </c>
      <c r="F545" s="1" t="s">
        <v>621</v>
      </c>
      <c r="G545" s="1" t="s">
        <v>117</v>
      </c>
      <c r="H545" s="1" t="s">
        <v>118</v>
      </c>
      <c r="I545" s="1" t="s">
        <v>91</v>
      </c>
      <c r="J545" s="1" t="s">
        <v>96</v>
      </c>
      <c r="K545" s="1" t="s">
        <v>271</v>
      </c>
      <c r="L545" s="1" t="s">
        <v>341</v>
      </c>
      <c r="M545" s="1" t="s">
        <v>229</v>
      </c>
      <c r="N545" s="28">
        <v>46</v>
      </c>
    </row>
    <row r="546" spans="1:14" hidden="1" x14ac:dyDescent="0.25">
      <c r="A546" s="29">
        <v>2021</v>
      </c>
      <c r="B546" s="29">
        <v>2</v>
      </c>
      <c r="C546">
        <v>64</v>
      </c>
      <c r="D546" s="1" t="s">
        <v>26</v>
      </c>
      <c r="E546" s="76">
        <v>10839561000132</v>
      </c>
      <c r="F546" s="1" t="s">
        <v>621</v>
      </c>
      <c r="G546" s="1" t="s">
        <v>117</v>
      </c>
      <c r="H546" s="1" t="s">
        <v>118</v>
      </c>
      <c r="I546" s="1" t="s">
        <v>91</v>
      </c>
      <c r="J546" s="1" t="s">
        <v>33</v>
      </c>
      <c r="K546" s="1" t="s">
        <v>321</v>
      </c>
      <c r="L546" s="1" t="s">
        <v>339</v>
      </c>
      <c r="M546" s="1" t="s">
        <v>227</v>
      </c>
      <c r="N546" s="28">
        <v>46</v>
      </c>
    </row>
    <row r="547" spans="1:14" hidden="1" x14ac:dyDescent="0.25">
      <c r="A547" s="29">
        <v>2021</v>
      </c>
      <c r="B547" s="29">
        <v>2</v>
      </c>
      <c r="C547">
        <v>64</v>
      </c>
      <c r="D547" s="1" t="s">
        <v>26</v>
      </c>
      <c r="E547" s="76">
        <v>12361267004008</v>
      </c>
      <c r="F547" s="1" t="s">
        <v>622</v>
      </c>
      <c r="G547" s="1" t="s">
        <v>386</v>
      </c>
      <c r="H547" s="1" t="s">
        <v>387</v>
      </c>
      <c r="I547" s="1" t="s">
        <v>91</v>
      </c>
      <c r="J547" s="1" t="s">
        <v>18</v>
      </c>
      <c r="K547" s="1" t="s">
        <v>240</v>
      </c>
      <c r="L547" s="1" t="s">
        <v>340</v>
      </c>
      <c r="M547" s="1" t="s">
        <v>222</v>
      </c>
      <c r="N547" s="28">
        <v>1</v>
      </c>
    </row>
    <row r="548" spans="1:14" hidden="1" x14ac:dyDescent="0.25">
      <c r="A548" s="29">
        <v>2021</v>
      </c>
      <c r="B548" s="29">
        <v>2</v>
      </c>
      <c r="C548">
        <v>64</v>
      </c>
      <c r="D548" s="1" t="s">
        <v>26</v>
      </c>
      <c r="E548" s="76">
        <v>12361267004008</v>
      </c>
      <c r="F548" s="1" t="s">
        <v>622</v>
      </c>
      <c r="G548" s="1" t="s">
        <v>386</v>
      </c>
      <c r="H548" s="1" t="s">
        <v>387</v>
      </c>
      <c r="I548" s="1" t="s">
        <v>91</v>
      </c>
      <c r="J548" s="1" t="s">
        <v>96</v>
      </c>
      <c r="K548" s="1" t="s">
        <v>271</v>
      </c>
      <c r="L548" s="1" t="s">
        <v>341</v>
      </c>
      <c r="M548" s="1" t="s">
        <v>229</v>
      </c>
      <c r="N548" s="28">
        <v>1</v>
      </c>
    </row>
    <row r="549" spans="1:14" hidden="1" x14ac:dyDescent="0.25">
      <c r="A549" s="29">
        <v>2021</v>
      </c>
      <c r="B549" s="29">
        <v>2</v>
      </c>
      <c r="C549">
        <v>64</v>
      </c>
      <c r="D549" s="1" t="s">
        <v>26</v>
      </c>
      <c r="E549" s="76">
        <v>12361267004008</v>
      </c>
      <c r="F549" s="1" t="s">
        <v>622</v>
      </c>
      <c r="G549" s="1" t="s">
        <v>386</v>
      </c>
      <c r="H549" s="1" t="s">
        <v>387</v>
      </c>
      <c r="I549" s="1" t="s">
        <v>91</v>
      </c>
      <c r="J549" s="1" t="s">
        <v>33</v>
      </c>
      <c r="K549" s="1" t="s">
        <v>321</v>
      </c>
      <c r="L549" s="1" t="s">
        <v>339</v>
      </c>
      <c r="M549" s="1" t="s">
        <v>227</v>
      </c>
      <c r="N549" s="28">
        <v>1</v>
      </c>
    </row>
    <row r="550" spans="1:14" hidden="1" x14ac:dyDescent="0.25">
      <c r="A550" s="29">
        <v>2021</v>
      </c>
      <c r="B550" s="29">
        <v>2</v>
      </c>
      <c r="C550">
        <v>64</v>
      </c>
      <c r="D550" s="1" t="s">
        <v>26</v>
      </c>
      <c r="E550" s="76">
        <v>8562523000133</v>
      </c>
      <c r="F550" s="1" t="s">
        <v>168</v>
      </c>
      <c r="G550" s="1" t="s">
        <v>167</v>
      </c>
      <c r="H550" s="1" t="s">
        <v>110</v>
      </c>
      <c r="I550" s="1" t="s">
        <v>91</v>
      </c>
      <c r="J550" s="1" t="s">
        <v>30</v>
      </c>
      <c r="K550" s="1" t="s">
        <v>234</v>
      </c>
      <c r="L550" s="1" t="s">
        <v>339</v>
      </c>
      <c r="M550" s="1" t="s">
        <v>227</v>
      </c>
      <c r="N550" s="28">
        <v>6</v>
      </c>
    </row>
    <row r="551" spans="1:14" hidden="1" x14ac:dyDescent="0.25">
      <c r="A551" s="29">
        <v>2021</v>
      </c>
      <c r="B551" s="29">
        <v>2</v>
      </c>
      <c r="C551">
        <v>64</v>
      </c>
      <c r="D551" s="1" t="s">
        <v>26</v>
      </c>
      <c r="E551" s="76">
        <v>8562523000133</v>
      </c>
      <c r="F551" s="1" t="s">
        <v>168</v>
      </c>
      <c r="G551" s="1" t="s">
        <v>167</v>
      </c>
      <c r="H551" s="1" t="s">
        <v>110</v>
      </c>
      <c r="I551" s="1" t="s">
        <v>91</v>
      </c>
      <c r="J551" s="1" t="s">
        <v>21</v>
      </c>
      <c r="K551" s="1" t="s">
        <v>245</v>
      </c>
      <c r="L551" s="1" t="s">
        <v>340</v>
      </c>
      <c r="M551" s="1" t="s">
        <v>222</v>
      </c>
      <c r="N551" s="28">
        <v>6</v>
      </c>
    </row>
    <row r="552" spans="1:14" hidden="1" x14ac:dyDescent="0.25">
      <c r="A552" s="29">
        <v>2021</v>
      </c>
      <c r="B552" s="29">
        <v>2</v>
      </c>
      <c r="C552">
        <v>64</v>
      </c>
      <c r="D552" s="1" t="s">
        <v>26</v>
      </c>
      <c r="E552" s="76">
        <v>8562523000133</v>
      </c>
      <c r="F552" s="1" t="s">
        <v>168</v>
      </c>
      <c r="G552" s="1" t="s">
        <v>167</v>
      </c>
      <c r="H552" s="1" t="s">
        <v>110</v>
      </c>
      <c r="I552" s="1" t="s">
        <v>91</v>
      </c>
      <c r="J552" s="1" t="s">
        <v>111</v>
      </c>
      <c r="K552" s="1" t="s">
        <v>273</v>
      </c>
      <c r="L552" s="1" t="s">
        <v>341</v>
      </c>
      <c r="M552" s="1" t="s">
        <v>229</v>
      </c>
      <c r="N552" s="28">
        <v>6</v>
      </c>
    </row>
    <row r="553" spans="1:14" hidden="1" x14ac:dyDescent="0.25">
      <c r="A553" s="29">
        <v>2021</v>
      </c>
      <c r="B553" s="29">
        <v>2</v>
      </c>
      <c r="C553">
        <v>64</v>
      </c>
      <c r="D553" s="1" t="s">
        <v>26</v>
      </c>
      <c r="E553" s="76">
        <v>60884855001207</v>
      </c>
      <c r="F553" s="1" t="s">
        <v>147</v>
      </c>
      <c r="G553" s="1" t="s">
        <v>148</v>
      </c>
      <c r="H553" s="1" t="s">
        <v>110</v>
      </c>
      <c r="I553" s="1" t="s">
        <v>91</v>
      </c>
      <c r="J553" s="1" t="s">
        <v>30</v>
      </c>
      <c r="K553" s="1" t="s">
        <v>234</v>
      </c>
      <c r="L553" s="1" t="s">
        <v>339</v>
      </c>
      <c r="M553" s="1" t="s">
        <v>227</v>
      </c>
      <c r="N553" s="28">
        <v>9</v>
      </c>
    </row>
    <row r="554" spans="1:14" hidden="1" x14ac:dyDescent="0.25">
      <c r="A554" s="29">
        <v>2021</v>
      </c>
      <c r="B554" s="29">
        <v>2</v>
      </c>
      <c r="C554">
        <v>64</v>
      </c>
      <c r="D554" s="1" t="s">
        <v>26</v>
      </c>
      <c r="E554" s="76">
        <v>60884855001207</v>
      </c>
      <c r="F554" s="1" t="s">
        <v>147</v>
      </c>
      <c r="G554" s="1" t="s">
        <v>148</v>
      </c>
      <c r="H554" s="1" t="s">
        <v>110</v>
      </c>
      <c r="I554" s="1" t="s">
        <v>91</v>
      </c>
      <c r="J554" s="1" t="s">
        <v>111</v>
      </c>
      <c r="K554" s="1" t="s">
        <v>273</v>
      </c>
      <c r="L554" s="1" t="s">
        <v>341</v>
      </c>
      <c r="M554" s="1" t="s">
        <v>229</v>
      </c>
      <c r="N554" s="28">
        <v>9</v>
      </c>
    </row>
    <row r="555" spans="1:14" hidden="1" x14ac:dyDescent="0.25">
      <c r="A555" s="29">
        <v>2021</v>
      </c>
      <c r="B555" s="29">
        <v>2</v>
      </c>
      <c r="C555">
        <v>64</v>
      </c>
      <c r="D555" s="1" t="s">
        <v>26</v>
      </c>
      <c r="E555" s="76">
        <v>60884855001207</v>
      </c>
      <c r="F555" s="1" t="s">
        <v>147</v>
      </c>
      <c r="G555" s="1" t="s">
        <v>148</v>
      </c>
      <c r="H555" s="1" t="s">
        <v>110</v>
      </c>
      <c r="I555" s="1" t="s">
        <v>91</v>
      </c>
      <c r="J555" s="1" t="s">
        <v>22</v>
      </c>
      <c r="K555" s="1" t="s">
        <v>281</v>
      </c>
      <c r="L555" s="1" t="s">
        <v>340</v>
      </c>
      <c r="M555" s="1" t="s">
        <v>222</v>
      </c>
      <c r="N555" s="28">
        <v>9</v>
      </c>
    </row>
    <row r="556" spans="1:14" hidden="1" x14ac:dyDescent="0.25">
      <c r="A556" s="29">
        <v>2021</v>
      </c>
      <c r="B556" s="29">
        <v>2</v>
      </c>
      <c r="C556">
        <v>64</v>
      </c>
      <c r="D556" s="1" t="s">
        <v>26</v>
      </c>
      <c r="E556" s="76">
        <v>31635857000101</v>
      </c>
      <c r="F556" s="1" t="s">
        <v>460</v>
      </c>
      <c r="G556" s="1" t="s">
        <v>109</v>
      </c>
      <c r="H556" s="1" t="s">
        <v>110</v>
      </c>
      <c r="I556" s="1" t="s">
        <v>91</v>
      </c>
      <c r="J556" s="1" t="s">
        <v>30</v>
      </c>
      <c r="K556" s="1" t="s">
        <v>234</v>
      </c>
      <c r="L556" s="1" t="s">
        <v>339</v>
      </c>
      <c r="M556" s="1" t="s">
        <v>227</v>
      </c>
      <c r="N556" s="28">
        <v>3</v>
      </c>
    </row>
    <row r="557" spans="1:14" hidden="1" x14ac:dyDescent="0.25">
      <c r="A557" s="29">
        <v>2021</v>
      </c>
      <c r="B557" s="29">
        <v>2</v>
      </c>
      <c r="C557">
        <v>64</v>
      </c>
      <c r="D557" s="1" t="s">
        <v>26</v>
      </c>
      <c r="E557" s="76">
        <v>31635857000101</v>
      </c>
      <c r="F557" s="1" t="s">
        <v>460</v>
      </c>
      <c r="G557" s="1" t="s">
        <v>109</v>
      </c>
      <c r="H557" s="1" t="s">
        <v>110</v>
      </c>
      <c r="I557" s="1" t="s">
        <v>91</v>
      </c>
      <c r="J557" s="1" t="s">
        <v>21</v>
      </c>
      <c r="K557" s="1" t="s">
        <v>245</v>
      </c>
      <c r="L557" s="1" t="s">
        <v>340</v>
      </c>
      <c r="M557" s="1" t="s">
        <v>222</v>
      </c>
      <c r="N557" s="28">
        <v>3</v>
      </c>
    </row>
    <row r="558" spans="1:14" hidden="1" x14ac:dyDescent="0.25">
      <c r="A558" s="29">
        <v>2021</v>
      </c>
      <c r="B558" s="29">
        <v>2</v>
      </c>
      <c r="C558">
        <v>64</v>
      </c>
      <c r="D558" s="1" t="s">
        <v>26</v>
      </c>
      <c r="E558" s="76">
        <v>31635857000101</v>
      </c>
      <c r="F558" s="1" t="s">
        <v>460</v>
      </c>
      <c r="G558" s="1" t="s">
        <v>109</v>
      </c>
      <c r="H558" s="1" t="s">
        <v>110</v>
      </c>
      <c r="I558" s="1" t="s">
        <v>91</v>
      </c>
      <c r="J558" s="1" t="s">
        <v>111</v>
      </c>
      <c r="K558" s="1" t="s">
        <v>273</v>
      </c>
      <c r="L558" s="1" t="s">
        <v>341</v>
      </c>
      <c r="M558" s="1" t="s">
        <v>229</v>
      </c>
      <c r="N558" s="28">
        <v>3</v>
      </c>
    </row>
    <row r="559" spans="1:14" hidden="1" x14ac:dyDescent="0.25">
      <c r="A559" s="29">
        <v>2021</v>
      </c>
      <c r="B559" s="29">
        <v>2</v>
      </c>
      <c r="C559">
        <v>64</v>
      </c>
      <c r="D559" s="1" t="s">
        <v>26</v>
      </c>
      <c r="E559" s="76">
        <v>31635857000454</v>
      </c>
      <c r="F559" s="1" t="s">
        <v>510</v>
      </c>
      <c r="G559" s="1" t="s">
        <v>109</v>
      </c>
      <c r="H559" s="1" t="s">
        <v>110</v>
      </c>
      <c r="I559" s="1" t="s">
        <v>91</v>
      </c>
      <c r="J559" s="1" t="s">
        <v>30</v>
      </c>
      <c r="K559" s="1" t="s">
        <v>234</v>
      </c>
      <c r="L559" s="1" t="s">
        <v>339</v>
      </c>
      <c r="M559" s="1" t="s">
        <v>227</v>
      </c>
      <c r="N559" s="28">
        <v>10</v>
      </c>
    </row>
    <row r="560" spans="1:14" hidden="1" x14ac:dyDescent="0.25">
      <c r="A560" s="29">
        <v>2021</v>
      </c>
      <c r="B560" s="29">
        <v>2</v>
      </c>
      <c r="C560">
        <v>64</v>
      </c>
      <c r="D560" s="1" t="s">
        <v>26</v>
      </c>
      <c r="E560" s="76">
        <v>31635857000454</v>
      </c>
      <c r="F560" s="1" t="s">
        <v>510</v>
      </c>
      <c r="G560" s="1" t="s">
        <v>109</v>
      </c>
      <c r="H560" s="1" t="s">
        <v>110</v>
      </c>
      <c r="I560" s="1" t="s">
        <v>91</v>
      </c>
      <c r="J560" s="1" t="s">
        <v>111</v>
      </c>
      <c r="K560" s="1" t="s">
        <v>273</v>
      </c>
      <c r="L560" s="1" t="s">
        <v>341</v>
      </c>
      <c r="M560" s="1" t="s">
        <v>229</v>
      </c>
      <c r="N560" s="28">
        <v>10</v>
      </c>
    </row>
    <row r="561" spans="1:14" hidden="1" x14ac:dyDescent="0.25">
      <c r="A561" s="29">
        <v>2021</v>
      </c>
      <c r="B561" s="29">
        <v>2</v>
      </c>
      <c r="C561">
        <v>64</v>
      </c>
      <c r="D561" s="1" t="s">
        <v>26</v>
      </c>
      <c r="E561" s="76">
        <v>31635857000454</v>
      </c>
      <c r="F561" s="1" t="s">
        <v>510</v>
      </c>
      <c r="G561" s="1" t="s">
        <v>109</v>
      </c>
      <c r="H561" s="1" t="s">
        <v>110</v>
      </c>
      <c r="I561" s="1" t="s">
        <v>91</v>
      </c>
      <c r="J561" s="1" t="s">
        <v>22</v>
      </c>
      <c r="K561" s="1" t="s">
        <v>281</v>
      </c>
      <c r="L561" s="1" t="s">
        <v>340</v>
      </c>
      <c r="M561" s="1" t="s">
        <v>222</v>
      </c>
      <c r="N561" s="28">
        <v>10</v>
      </c>
    </row>
    <row r="562" spans="1:14" hidden="1" x14ac:dyDescent="0.25">
      <c r="A562" s="29">
        <v>2021</v>
      </c>
      <c r="B562" s="29">
        <v>2</v>
      </c>
      <c r="C562">
        <v>64</v>
      </c>
      <c r="D562" s="1" t="s">
        <v>26</v>
      </c>
      <c r="E562" s="76">
        <v>73696718000219</v>
      </c>
      <c r="F562" s="1" t="s">
        <v>539</v>
      </c>
      <c r="G562" s="1" t="s">
        <v>109</v>
      </c>
      <c r="H562" s="1" t="s">
        <v>110</v>
      </c>
      <c r="I562" s="1" t="s">
        <v>91</v>
      </c>
      <c r="J562" s="1" t="s">
        <v>30</v>
      </c>
      <c r="K562" s="1" t="s">
        <v>234</v>
      </c>
      <c r="L562" s="1" t="s">
        <v>339</v>
      </c>
      <c r="M562" s="1" t="s">
        <v>227</v>
      </c>
      <c r="N562" s="28">
        <v>7</v>
      </c>
    </row>
    <row r="563" spans="1:14" hidden="1" x14ac:dyDescent="0.25">
      <c r="A563" s="29">
        <v>2021</v>
      </c>
      <c r="B563" s="29">
        <v>2</v>
      </c>
      <c r="C563">
        <v>64</v>
      </c>
      <c r="D563" s="1" t="s">
        <v>26</v>
      </c>
      <c r="E563" s="76">
        <v>73696718000219</v>
      </c>
      <c r="F563" s="1" t="s">
        <v>539</v>
      </c>
      <c r="G563" s="1" t="s">
        <v>109</v>
      </c>
      <c r="H563" s="1" t="s">
        <v>110</v>
      </c>
      <c r="I563" s="1" t="s">
        <v>91</v>
      </c>
      <c r="J563" s="1" t="s">
        <v>21</v>
      </c>
      <c r="K563" s="1" t="s">
        <v>245</v>
      </c>
      <c r="L563" s="1" t="s">
        <v>340</v>
      </c>
      <c r="M563" s="1" t="s">
        <v>222</v>
      </c>
      <c r="N563" s="28">
        <v>7</v>
      </c>
    </row>
    <row r="564" spans="1:14" hidden="1" x14ac:dyDescent="0.25">
      <c r="A564" s="29">
        <v>2021</v>
      </c>
      <c r="B564" s="29">
        <v>2</v>
      </c>
      <c r="C564">
        <v>64</v>
      </c>
      <c r="D564" s="1" t="s">
        <v>26</v>
      </c>
      <c r="E564" s="76">
        <v>73696718000219</v>
      </c>
      <c r="F564" s="1" t="s">
        <v>539</v>
      </c>
      <c r="G564" s="1" t="s">
        <v>109</v>
      </c>
      <c r="H564" s="1" t="s">
        <v>110</v>
      </c>
      <c r="I564" s="1" t="s">
        <v>91</v>
      </c>
      <c r="J564" s="1" t="s">
        <v>111</v>
      </c>
      <c r="K564" s="1" t="s">
        <v>273</v>
      </c>
      <c r="L564" s="1" t="s">
        <v>341</v>
      </c>
      <c r="M564" s="1" t="s">
        <v>229</v>
      </c>
      <c r="N564" s="28">
        <v>7</v>
      </c>
    </row>
    <row r="565" spans="1:14" hidden="1" x14ac:dyDescent="0.25">
      <c r="A565" s="29">
        <v>2021</v>
      </c>
      <c r="B565" s="29">
        <v>2</v>
      </c>
      <c r="C565">
        <v>64</v>
      </c>
      <c r="D565" s="1" t="s">
        <v>26</v>
      </c>
      <c r="E565" s="76">
        <v>2284062000521</v>
      </c>
      <c r="F565" s="1" t="s">
        <v>420</v>
      </c>
      <c r="G565" s="1" t="s">
        <v>109</v>
      </c>
      <c r="H565" s="1" t="s">
        <v>110</v>
      </c>
      <c r="I565" s="1" t="s">
        <v>91</v>
      </c>
      <c r="J565" s="1" t="s">
        <v>30</v>
      </c>
      <c r="K565" s="1" t="s">
        <v>234</v>
      </c>
      <c r="L565" s="1" t="s">
        <v>339</v>
      </c>
      <c r="M565" s="1" t="s">
        <v>227</v>
      </c>
      <c r="N565" s="28">
        <v>5</v>
      </c>
    </row>
    <row r="566" spans="1:14" hidden="1" x14ac:dyDescent="0.25">
      <c r="A566" s="29">
        <v>2021</v>
      </c>
      <c r="B566" s="29">
        <v>2</v>
      </c>
      <c r="C566">
        <v>64</v>
      </c>
      <c r="D566" s="1" t="s">
        <v>26</v>
      </c>
      <c r="E566" s="76">
        <v>2284062000521</v>
      </c>
      <c r="F566" s="1" t="s">
        <v>420</v>
      </c>
      <c r="G566" s="1" t="s">
        <v>109</v>
      </c>
      <c r="H566" s="1" t="s">
        <v>110</v>
      </c>
      <c r="I566" s="1" t="s">
        <v>91</v>
      </c>
      <c r="J566" s="1" t="s">
        <v>21</v>
      </c>
      <c r="K566" s="1" t="s">
        <v>245</v>
      </c>
      <c r="L566" s="1" t="s">
        <v>340</v>
      </c>
      <c r="M566" s="1" t="s">
        <v>222</v>
      </c>
      <c r="N566" s="28">
        <v>5</v>
      </c>
    </row>
    <row r="567" spans="1:14" hidden="1" x14ac:dyDescent="0.25">
      <c r="A567" s="29">
        <v>2021</v>
      </c>
      <c r="B567" s="29">
        <v>2</v>
      </c>
      <c r="C567">
        <v>64</v>
      </c>
      <c r="D567" s="1" t="s">
        <v>26</v>
      </c>
      <c r="E567" s="76">
        <v>2284062000521</v>
      </c>
      <c r="F567" s="1" t="s">
        <v>420</v>
      </c>
      <c r="G567" s="1" t="s">
        <v>109</v>
      </c>
      <c r="H567" s="1" t="s">
        <v>110</v>
      </c>
      <c r="I567" s="1" t="s">
        <v>91</v>
      </c>
      <c r="J567" s="1" t="s">
        <v>111</v>
      </c>
      <c r="K567" s="1" t="s">
        <v>273</v>
      </c>
      <c r="L567" s="1" t="s">
        <v>341</v>
      </c>
      <c r="M567" s="1" t="s">
        <v>229</v>
      </c>
      <c r="N567" s="28">
        <v>5</v>
      </c>
    </row>
    <row r="568" spans="1:14" hidden="1" x14ac:dyDescent="0.25">
      <c r="A568" s="29">
        <v>2021</v>
      </c>
      <c r="B568" s="29">
        <v>2</v>
      </c>
      <c r="C568">
        <v>64</v>
      </c>
      <c r="D568" s="1" t="s">
        <v>26</v>
      </c>
      <c r="E568" s="76">
        <v>6047087000996</v>
      </c>
      <c r="F568" s="1" t="s">
        <v>166</v>
      </c>
      <c r="G568" s="1" t="s">
        <v>109</v>
      </c>
      <c r="H568" s="1" t="s">
        <v>110</v>
      </c>
      <c r="I568" s="1" t="s">
        <v>91</v>
      </c>
      <c r="J568" s="1" t="s">
        <v>30</v>
      </c>
      <c r="K568" s="1" t="s">
        <v>234</v>
      </c>
      <c r="L568" s="1" t="s">
        <v>339</v>
      </c>
      <c r="M568" s="1" t="s">
        <v>227</v>
      </c>
      <c r="N568" s="28">
        <v>45</v>
      </c>
    </row>
    <row r="569" spans="1:14" hidden="1" x14ac:dyDescent="0.25">
      <c r="A569" s="29">
        <v>2021</v>
      </c>
      <c r="B569" s="29">
        <v>2</v>
      </c>
      <c r="C569">
        <v>64</v>
      </c>
      <c r="D569" s="1" t="s">
        <v>26</v>
      </c>
      <c r="E569" s="76">
        <v>6047087000996</v>
      </c>
      <c r="F569" s="1" t="s">
        <v>166</v>
      </c>
      <c r="G569" s="1" t="s">
        <v>109</v>
      </c>
      <c r="H569" s="1" t="s">
        <v>110</v>
      </c>
      <c r="I569" s="1" t="s">
        <v>91</v>
      </c>
      <c r="J569" s="1" t="s">
        <v>111</v>
      </c>
      <c r="K569" s="1" t="s">
        <v>273</v>
      </c>
      <c r="L569" s="1" t="s">
        <v>341</v>
      </c>
      <c r="M569" s="1" t="s">
        <v>229</v>
      </c>
      <c r="N569" s="28">
        <v>45</v>
      </c>
    </row>
    <row r="570" spans="1:14" hidden="1" x14ac:dyDescent="0.25">
      <c r="A570" s="29">
        <v>2021</v>
      </c>
      <c r="B570" s="29">
        <v>2</v>
      </c>
      <c r="C570">
        <v>64</v>
      </c>
      <c r="D570" s="1" t="s">
        <v>26</v>
      </c>
      <c r="E570" s="76">
        <v>6047087000996</v>
      </c>
      <c r="F570" s="1" t="s">
        <v>166</v>
      </c>
      <c r="G570" s="1" t="s">
        <v>109</v>
      </c>
      <c r="H570" s="1" t="s">
        <v>110</v>
      </c>
      <c r="I570" s="1" t="s">
        <v>91</v>
      </c>
      <c r="J570" s="1" t="s">
        <v>22</v>
      </c>
      <c r="K570" s="1" t="s">
        <v>281</v>
      </c>
      <c r="L570" s="1" t="s">
        <v>340</v>
      </c>
      <c r="M570" s="1" t="s">
        <v>222</v>
      </c>
      <c r="N570" s="28">
        <v>45</v>
      </c>
    </row>
    <row r="571" spans="1:14" hidden="1" x14ac:dyDescent="0.25">
      <c r="A571" s="29">
        <v>2021</v>
      </c>
      <c r="B571" s="29">
        <v>2</v>
      </c>
      <c r="C571">
        <v>64</v>
      </c>
      <c r="D571" s="1" t="s">
        <v>26</v>
      </c>
      <c r="E571" s="76">
        <v>33705849000543</v>
      </c>
      <c r="F571" s="1" t="s">
        <v>577</v>
      </c>
      <c r="G571" s="1" t="s">
        <v>109</v>
      </c>
      <c r="H571" s="1" t="s">
        <v>110</v>
      </c>
      <c r="I571" s="1" t="s">
        <v>91</v>
      </c>
      <c r="J571" s="1" t="s">
        <v>30</v>
      </c>
      <c r="K571" s="1" t="s">
        <v>234</v>
      </c>
      <c r="L571" s="1" t="s">
        <v>339</v>
      </c>
      <c r="M571" s="1" t="s">
        <v>227</v>
      </c>
      <c r="N571" s="28">
        <v>4</v>
      </c>
    </row>
    <row r="572" spans="1:14" hidden="1" x14ac:dyDescent="0.25">
      <c r="A572" s="29">
        <v>2021</v>
      </c>
      <c r="B572" s="29">
        <v>2</v>
      </c>
      <c r="C572">
        <v>64</v>
      </c>
      <c r="D572" s="1" t="s">
        <v>26</v>
      </c>
      <c r="E572" s="76">
        <v>33705849000543</v>
      </c>
      <c r="F572" s="1" t="s">
        <v>577</v>
      </c>
      <c r="G572" s="1" t="s">
        <v>109</v>
      </c>
      <c r="H572" s="1" t="s">
        <v>110</v>
      </c>
      <c r="I572" s="1" t="s">
        <v>91</v>
      </c>
      <c r="J572" s="1" t="s">
        <v>21</v>
      </c>
      <c r="K572" s="1" t="s">
        <v>245</v>
      </c>
      <c r="L572" s="1" t="s">
        <v>340</v>
      </c>
      <c r="M572" s="1" t="s">
        <v>222</v>
      </c>
      <c r="N572" s="28">
        <v>4</v>
      </c>
    </row>
    <row r="573" spans="1:14" hidden="1" x14ac:dyDescent="0.25">
      <c r="A573" s="29">
        <v>2021</v>
      </c>
      <c r="B573" s="29">
        <v>2</v>
      </c>
      <c r="C573">
        <v>64</v>
      </c>
      <c r="D573" s="1" t="s">
        <v>26</v>
      </c>
      <c r="E573" s="76">
        <v>33705849000543</v>
      </c>
      <c r="F573" s="1" t="s">
        <v>577</v>
      </c>
      <c r="G573" s="1" t="s">
        <v>109</v>
      </c>
      <c r="H573" s="1" t="s">
        <v>110</v>
      </c>
      <c r="I573" s="1" t="s">
        <v>91</v>
      </c>
      <c r="J573" s="1" t="s">
        <v>111</v>
      </c>
      <c r="K573" s="1" t="s">
        <v>273</v>
      </c>
      <c r="L573" s="1" t="s">
        <v>341</v>
      </c>
      <c r="M573" s="1" t="s">
        <v>229</v>
      </c>
      <c r="N573" s="28">
        <v>4</v>
      </c>
    </row>
    <row r="574" spans="1:14" hidden="1" x14ac:dyDescent="0.25">
      <c r="A574" s="29">
        <v>2021</v>
      </c>
      <c r="B574" s="29">
        <v>2</v>
      </c>
      <c r="C574">
        <v>64</v>
      </c>
      <c r="D574" s="1" t="s">
        <v>26</v>
      </c>
      <c r="E574" s="76">
        <v>9578217000158</v>
      </c>
      <c r="F574" s="1" t="s">
        <v>169</v>
      </c>
      <c r="G574" s="1" t="s">
        <v>109</v>
      </c>
      <c r="H574" s="1" t="s">
        <v>110</v>
      </c>
      <c r="I574" s="1" t="s">
        <v>91</v>
      </c>
      <c r="J574" s="1" t="s">
        <v>30</v>
      </c>
      <c r="K574" s="1" t="s">
        <v>234</v>
      </c>
      <c r="L574" s="1" t="s">
        <v>339</v>
      </c>
      <c r="M574" s="1" t="s">
        <v>227</v>
      </c>
      <c r="N574" s="28">
        <v>2</v>
      </c>
    </row>
    <row r="575" spans="1:14" hidden="1" x14ac:dyDescent="0.25">
      <c r="A575" s="29">
        <v>2021</v>
      </c>
      <c r="B575" s="29">
        <v>2</v>
      </c>
      <c r="C575">
        <v>64</v>
      </c>
      <c r="D575" s="1" t="s">
        <v>26</v>
      </c>
      <c r="E575" s="76">
        <v>9578217000158</v>
      </c>
      <c r="F575" s="1" t="s">
        <v>169</v>
      </c>
      <c r="G575" s="1" t="s">
        <v>109</v>
      </c>
      <c r="H575" s="1" t="s">
        <v>110</v>
      </c>
      <c r="I575" s="1" t="s">
        <v>91</v>
      </c>
      <c r="J575" s="1" t="s">
        <v>111</v>
      </c>
      <c r="K575" s="1" t="s">
        <v>273</v>
      </c>
      <c r="L575" s="1" t="s">
        <v>341</v>
      </c>
      <c r="M575" s="1" t="s">
        <v>229</v>
      </c>
      <c r="N575" s="28">
        <v>2</v>
      </c>
    </row>
    <row r="576" spans="1:14" hidden="1" x14ac:dyDescent="0.25">
      <c r="A576" s="29">
        <v>2021</v>
      </c>
      <c r="B576" s="29">
        <v>2</v>
      </c>
      <c r="C576">
        <v>64</v>
      </c>
      <c r="D576" s="1" t="s">
        <v>26</v>
      </c>
      <c r="E576" s="76">
        <v>9578217000158</v>
      </c>
      <c r="F576" s="1" t="s">
        <v>169</v>
      </c>
      <c r="G576" s="1" t="s">
        <v>109</v>
      </c>
      <c r="H576" s="1" t="s">
        <v>110</v>
      </c>
      <c r="I576" s="1" t="s">
        <v>91</v>
      </c>
      <c r="J576" s="1" t="s">
        <v>22</v>
      </c>
      <c r="K576" s="1" t="s">
        <v>281</v>
      </c>
      <c r="L576" s="1" t="s">
        <v>340</v>
      </c>
      <c r="M576" s="1" t="s">
        <v>222</v>
      </c>
      <c r="N576" s="28">
        <v>2</v>
      </c>
    </row>
    <row r="577" spans="1:14" hidden="1" x14ac:dyDescent="0.25">
      <c r="A577" s="29">
        <v>2021</v>
      </c>
      <c r="B577" s="29">
        <v>2</v>
      </c>
      <c r="C577">
        <v>64</v>
      </c>
      <c r="D577" s="1" t="s">
        <v>26</v>
      </c>
      <c r="E577" s="76">
        <v>6047087003316</v>
      </c>
      <c r="F577" s="1" t="s">
        <v>540</v>
      </c>
      <c r="G577" s="1" t="s">
        <v>109</v>
      </c>
      <c r="H577" s="1" t="s">
        <v>110</v>
      </c>
      <c r="I577" s="1" t="s">
        <v>91</v>
      </c>
      <c r="J577" s="1" t="s">
        <v>30</v>
      </c>
      <c r="K577" s="1" t="s">
        <v>234</v>
      </c>
      <c r="L577" s="1" t="s">
        <v>339</v>
      </c>
      <c r="M577" s="1" t="s">
        <v>227</v>
      </c>
      <c r="N577" s="28">
        <v>3</v>
      </c>
    </row>
    <row r="578" spans="1:14" hidden="1" x14ac:dyDescent="0.25">
      <c r="A578" s="29">
        <v>2021</v>
      </c>
      <c r="B578" s="29">
        <v>2</v>
      </c>
      <c r="C578">
        <v>64</v>
      </c>
      <c r="D578" s="1" t="s">
        <v>26</v>
      </c>
      <c r="E578" s="76">
        <v>6047087003316</v>
      </c>
      <c r="F578" s="1" t="s">
        <v>540</v>
      </c>
      <c r="G578" s="1" t="s">
        <v>109</v>
      </c>
      <c r="H578" s="1" t="s">
        <v>110</v>
      </c>
      <c r="I578" s="1" t="s">
        <v>91</v>
      </c>
      <c r="J578" s="1" t="s">
        <v>111</v>
      </c>
      <c r="K578" s="1" t="s">
        <v>273</v>
      </c>
      <c r="L578" s="1" t="s">
        <v>341</v>
      </c>
      <c r="M578" s="1" t="s">
        <v>229</v>
      </c>
      <c r="N578" s="28">
        <v>3</v>
      </c>
    </row>
    <row r="579" spans="1:14" hidden="1" x14ac:dyDescent="0.25">
      <c r="A579" s="29">
        <v>2021</v>
      </c>
      <c r="B579" s="29">
        <v>2</v>
      </c>
      <c r="C579">
        <v>64</v>
      </c>
      <c r="D579" s="1" t="s">
        <v>26</v>
      </c>
      <c r="E579" s="76">
        <v>6047087003316</v>
      </c>
      <c r="F579" s="1" t="s">
        <v>540</v>
      </c>
      <c r="G579" s="1" t="s">
        <v>109</v>
      </c>
      <c r="H579" s="1" t="s">
        <v>110</v>
      </c>
      <c r="I579" s="1" t="s">
        <v>91</v>
      </c>
      <c r="J579" s="1" t="s">
        <v>22</v>
      </c>
      <c r="K579" s="1" t="s">
        <v>281</v>
      </c>
      <c r="L579" s="1" t="s">
        <v>340</v>
      </c>
      <c r="M579" s="1" t="s">
        <v>222</v>
      </c>
      <c r="N579" s="28">
        <v>3</v>
      </c>
    </row>
    <row r="580" spans="1:14" hidden="1" x14ac:dyDescent="0.25">
      <c r="A580" s="29">
        <v>2021</v>
      </c>
      <c r="B580" s="29">
        <v>2</v>
      </c>
      <c r="C580">
        <v>64</v>
      </c>
      <c r="D580" s="1" t="s">
        <v>26</v>
      </c>
      <c r="E580" s="76">
        <v>6047087001020</v>
      </c>
      <c r="F580" s="1" t="s">
        <v>108</v>
      </c>
      <c r="G580" s="1" t="s">
        <v>109</v>
      </c>
      <c r="H580" s="1" t="s">
        <v>110</v>
      </c>
      <c r="I580" s="1" t="s">
        <v>91</v>
      </c>
      <c r="J580" s="1" t="s">
        <v>30</v>
      </c>
      <c r="K580" s="1" t="s">
        <v>234</v>
      </c>
      <c r="L580" s="1" t="s">
        <v>339</v>
      </c>
      <c r="M580" s="1" t="s">
        <v>227</v>
      </c>
      <c r="N580" s="28">
        <v>18</v>
      </c>
    </row>
    <row r="581" spans="1:14" hidden="1" x14ac:dyDescent="0.25">
      <c r="A581" s="29">
        <v>2021</v>
      </c>
      <c r="B581" s="29">
        <v>2</v>
      </c>
      <c r="C581">
        <v>64</v>
      </c>
      <c r="D581" s="1" t="s">
        <v>26</v>
      </c>
      <c r="E581" s="76">
        <v>6047087001020</v>
      </c>
      <c r="F581" s="1" t="s">
        <v>108</v>
      </c>
      <c r="G581" s="1" t="s">
        <v>109</v>
      </c>
      <c r="H581" s="1" t="s">
        <v>110</v>
      </c>
      <c r="I581" s="1" t="s">
        <v>91</v>
      </c>
      <c r="J581" s="1" t="s">
        <v>111</v>
      </c>
      <c r="K581" s="1" t="s">
        <v>273</v>
      </c>
      <c r="L581" s="1" t="s">
        <v>341</v>
      </c>
      <c r="M581" s="1" t="s">
        <v>229</v>
      </c>
      <c r="N581" s="28">
        <v>18</v>
      </c>
    </row>
    <row r="582" spans="1:14" hidden="1" x14ac:dyDescent="0.25">
      <c r="A582" s="29">
        <v>2021</v>
      </c>
      <c r="B582" s="29">
        <v>2</v>
      </c>
      <c r="C582">
        <v>64</v>
      </c>
      <c r="D582" s="1" t="s">
        <v>26</v>
      </c>
      <c r="E582" s="76">
        <v>6047087001020</v>
      </c>
      <c r="F582" s="1" t="s">
        <v>108</v>
      </c>
      <c r="G582" s="1" t="s">
        <v>109</v>
      </c>
      <c r="H582" s="1" t="s">
        <v>110</v>
      </c>
      <c r="I582" s="1" t="s">
        <v>91</v>
      </c>
      <c r="J582" s="1" t="s">
        <v>22</v>
      </c>
      <c r="K582" s="1" t="s">
        <v>281</v>
      </c>
      <c r="L582" s="1" t="s">
        <v>340</v>
      </c>
      <c r="M582" s="1" t="s">
        <v>222</v>
      </c>
      <c r="N582" s="28">
        <v>18</v>
      </c>
    </row>
    <row r="583" spans="1:14" hidden="1" x14ac:dyDescent="0.25">
      <c r="A583" s="29">
        <v>2021</v>
      </c>
      <c r="B583" s="29">
        <v>2</v>
      </c>
      <c r="C583">
        <v>64</v>
      </c>
      <c r="D583" s="1" t="s">
        <v>26</v>
      </c>
      <c r="E583" s="76">
        <v>29259736000403</v>
      </c>
      <c r="F583" s="1" t="s">
        <v>511</v>
      </c>
      <c r="G583" s="1" t="s">
        <v>109</v>
      </c>
      <c r="H583" s="1" t="s">
        <v>110</v>
      </c>
      <c r="I583" s="1" t="s">
        <v>91</v>
      </c>
      <c r="J583" s="1" t="s">
        <v>30</v>
      </c>
      <c r="K583" s="1" t="s">
        <v>234</v>
      </c>
      <c r="L583" s="1" t="s">
        <v>339</v>
      </c>
      <c r="M583" s="1" t="s">
        <v>227</v>
      </c>
      <c r="N583" s="28">
        <v>5</v>
      </c>
    </row>
    <row r="584" spans="1:14" hidden="1" x14ac:dyDescent="0.25">
      <c r="A584" s="29">
        <v>2021</v>
      </c>
      <c r="B584" s="29">
        <v>2</v>
      </c>
      <c r="C584">
        <v>64</v>
      </c>
      <c r="D584" s="1" t="s">
        <v>26</v>
      </c>
      <c r="E584" s="76">
        <v>29259736000403</v>
      </c>
      <c r="F584" s="1" t="s">
        <v>511</v>
      </c>
      <c r="G584" s="1" t="s">
        <v>109</v>
      </c>
      <c r="H584" s="1" t="s">
        <v>110</v>
      </c>
      <c r="I584" s="1" t="s">
        <v>91</v>
      </c>
      <c r="J584" s="1" t="s">
        <v>111</v>
      </c>
      <c r="K584" s="1" t="s">
        <v>273</v>
      </c>
      <c r="L584" s="1" t="s">
        <v>341</v>
      </c>
      <c r="M584" s="1" t="s">
        <v>229</v>
      </c>
      <c r="N584" s="28">
        <v>5</v>
      </c>
    </row>
    <row r="585" spans="1:14" hidden="1" x14ac:dyDescent="0.25">
      <c r="A585" s="29">
        <v>2021</v>
      </c>
      <c r="B585" s="29">
        <v>2</v>
      </c>
      <c r="C585">
        <v>64</v>
      </c>
      <c r="D585" s="1" t="s">
        <v>26</v>
      </c>
      <c r="E585" s="76">
        <v>29259736000403</v>
      </c>
      <c r="F585" s="1" t="s">
        <v>511</v>
      </c>
      <c r="G585" s="1" t="s">
        <v>109</v>
      </c>
      <c r="H585" s="1" t="s">
        <v>110</v>
      </c>
      <c r="I585" s="1" t="s">
        <v>91</v>
      </c>
      <c r="J585" s="1" t="s">
        <v>22</v>
      </c>
      <c r="K585" s="1" t="s">
        <v>281</v>
      </c>
      <c r="L585" s="1" t="s">
        <v>340</v>
      </c>
      <c r="M585" s="1" t="s">
        <v>222</v>
      </c>
      <c r="N585" s="28">
        <v>5</v>
      </c>
    </row>
    <row r="586" spans="1:14" hidden="1" x14ac:dyDescent="0.25">
      <c r="A586" s="29">
        <v>2021</v>
      </c>
      <c r="B586" s="29">
        <v>2</v>
      </c>
      <c r="C586">
        <v>64</v>
      </c>
      <c r="D586" s="1" t="s">
        <v>26</v>
      </c>
      <c r="E586" s="76">
        <v>8100676002102</v>
      </c>
      <c r="F586" s="1" t="s">
        <v>114</v>
      </c>
      <c r="G586" s="1" t="s">
        <v>109</v>
      </c>
      <c r="H586" s="1" t="s">
        <v>110</v>
      </c>
      <c r="I586" s="1" t="s">
        <v>91</v>
      </c>
      <c r="J586" s="1" t="s">
        <v>30</v>
      </c>
      <c r="K586" s="1" t="s">
        <v>234</v>
      </c>
      <c r="L586" s="1" t="s">
        <v>339</v>
      </c>
      <c r="M586" s="1" t="s">
        <v>227</v>
      </c>
      <c r="N586" s="28">
        <v>6</v>
      </c>
    </row>
    <row r="587" spans="1:14" hidden="1" x14ac:dyDescent="0.25">
      <c r="A587" s="29">
        <v>2021</v>
      </c>
      <c r="B587" s="29">
        <v>2</v>
      </c>
      <c r="C587">
        <v>64</v>
      </c>
      <c r="D587" s="1" t="s">
        <v>26</v>
      </c>
      <c r="E587" s="76">
        <v>8100676002102</v>
      </c>
      <c r="F587" s="1" t="s">
        <v>114</v>
      </c>
      <c r="G587" s="1" t="s">
        <v>109</v>
      </c>
      <c r="H587" s="1" t="s">
        <v>110</v>
      </c>
      <c r="I587" s="1" t="s">
        <v>91</v>
      </c>
      <c r="J587" s="1" t="s">
        <v>111</v>
      </c>
      <c r="K587" s="1" t="s">
        <v>273</v>
      </c>
      <c r="L587" s="1" t="s">
        <v>341</v>
      </c>
      <c r="M587" s="1" t="s">
        <v>229</v>
      </c>
      <c r="N587" s="28">
        <v>6</v>
      </c>
    </row>
    <row r="588" spans="1:14" hidden="1" x14ac:dyDescent="0.25">
      <c r="A588" s="29">
        <v>2021</v>
      </c>
      <c r="B588" s="29">
        <v>2</v>
      </c>
      <c r="C588">
        <v>64</v>
      </c>
      <c r="D588" s="1" t="s">
        <v>26</v>
      </c>
      <c r="E588" s="76">
        <v>8100676002102</v>
      </c>
      <c r="F588" s="1" t="s">
        <v>114</v>
      </c>
      <c r="G588" s="1" t="s">
        <v>109</v>
      </c>
      <c r="H588" s="1" t="s">
        <v>110</v>
      </c>
      <c r="I588" s="1" t="s">
        <v>91</v>
      </c>
      <c r="J588" s="1" t="s">
        <v>22</v>
      </c>
      <c r="K588" s="1" t="s">
        <v>281</v>
      </c>
      <c r="L588" s="1" t="s">
        <v>340</v>
      </c>
      <c r="M588" s="1" t="s">
        <v>222</v>
      </c>
      <c r="N588" s="28">
        <v>6</v>
      </c>
    </row>
    <row r="589" spans="1:14" hidden="1" x14ac:dyDescent="0.25">
      <c r="A589" s="29">
        <v>2021</v>
      </c>
      <c r="B589" s="29">
        <v>2</v>
      </c>
      <c r="C589">
        <v>64</v>
      </c>
      <c r="D589" s="1" t="s">
        <v>26</v>
      </c>
      <c r="E589" s="76">
        <v>60884855001630</v>
      </c>
      <c r="F589" s="1" t="s">
        <v>149</v>
      </c>
      <c r="G589" s="1" t="s">
        <v>109</v>
      </c>
      <c r="H589" s="1" t="s">
        <v>110</v>
      </c>
      <c r="I589" s="1" t="s">
        <v>91</v>
      </c>
      <c r="J589" s="1" t="s">
        <v>30</v>
      </c>
      <c r="K589" s="1" t="s">
        <v>234</v>
      </c>
      <c r="L589" s="1" t="s">
        <v>339</v>
      </c>
      <c r="M589" s="1" t="s">
        <v>227</v>
      </c>
      <c r="N589" s="28">
        <v>40</v>
      </c>
    </row>
    <row r="590" spans="1:14" hidden="1" x14ac:dyDescent="0.25">
      <c r="A590" s="29">
        <v>2021</v>
      </c>
      <c r="B590" s="29">
        <v>2</v>
      </c>
      <c r="C590">
        <v>64</v>
      </c>
      <c r="D590" s="1" t="s">
        <v>26</v>
      </c>
      <c r="E590" s="76">
        <v>60884855001630</v>
      </c>
      <c r="F590" s="1" t="s">
        <v>149</v>
      </c>
      <c r="G590" s="1" t="s">
        <v>109</v>
      </c>
      <c r="H590" s="1" t="s">
        <v>110</v>
      </c>
      <c r="I590" s="1" t="s">
        <v>91</v>
      </c>
      <c r="J590" s="1" t="s">
        <v>21</v>
      </c>
      <c r="K590" s="1" t="s">
        <v>245</v>
      </c>
      <c r="L590" s="1" t="s">
        <v>340</v>
      </c>
      <c r="M590" s="1" t="s">
        <v>222</v>
      </c>
      <c r="N590" s="28">
        <v>40</v>
      </c>
    </row>
    <row r="591" spans="1:14" hidden="1" x14ac:dyDescent="0.25">
      <c r="A591" s="29">
        <v>2021</v>
      </c>
      <c r="B591" s="29">
        <v>2</v>
      </c>
      <c r="C591">
        <v>64</v>
      </c>
      <c r="D591" s="1" t="s">
        <v>26</v>
      </c>
      <c r="E591" s="76">
        <v>60884855001630</v>
      </c>
      <c r="F591" s="1" t="s">
        <v>149</v>
      </c>
      <c r="G591" s="1" t="s">
        <v>109</v>
      </c>
      <c r="H591" s="1" t="s">
        <v>110</v>
      </c>
      <c r="I591" s="1" t="s">
        <v>91</v>
      </c>
      <c r="J591" s="1" t="s">
        <v>111</v>
      </c>
      <c r="K591" s="1" t="s">
        <v>273</v>
      </c>
      <c r="L591" s="1" t="s">
        <v>341</v>
      </c>
      <c r="M591" s="1" t="s">
        <v>229</v>
      </c>
      <c r="N591" s="28">
        <v>40</v>
      </c>
    </row>
    <row r="592" spans="1:14" hidden="1" x14ac:dyDescent="0.25">
      <c r="A592" s="29">
        <v>2021</v>
      </c>
      <c r="B592" s="29">
        <v>2</v>
      </c>
      <c r="C592">
        <v>64</v>
      </c>
      <c r="D592" s="1" t="s">
        <v>26</v>
      </c>
      <c r="E592" s="76">
        <v>33419482000259</v>
      </c>
      <c r="F592" s="1" t="s">
        <v>137</v>
      </c>
      <c r="G592" s="1" t="s">
        <v>109</v>
      </c>
      <c r="H592" s="1" t="s">
        <v>110</v>
      </c>
      <c r="I592" s="1" t="s">
        <v>91</v>
      </c>
      <c r="J592" s="1" t="s">
        <v>30</v>
      </c>
      <c r="K592" s="1" t="s">
        <v>234</v>
      </c>
      <c r="L592" s="1" t="s">
        <v>339</v>
      </c>
      <c r="M592" s="1" t="s">
        <v>227</v>
      </c>
      <c r="N592" s="28">
        <v>6</v>
      </c>
    </row>
    <row r="593" spans="1:14" hidden="1" x14ac:dyDescent="0.25">
      <c r="A593" s="29">
        <v>2021</v>
      </c>
      <c r="B593" s="29">
        <v>2</v>
      </c>
      <c r="C593">
        <v>64</v>
      </c>
      <c r="D593" s="1" t="s">
        <v>26</v>
      </c>
      <c r="E593" s="76">
        <v>33419482000259</v>
      </c>
      <c r="F593" s="1" t="s">
        <v>137</v>
      </c>
      <c r="G593" s="1" t="s">
        <v>109</v>
      </c>
      <c r="H593" s="1" t="s">
        <v>110</v>
      </c>
      <c r="I593" s="1" t="s">
        <v>91</v>
      </c>
      <c r="J593" s="1" t="s">
        <v>111</v>
      </c>
      <c r="K593" s="1" t="s">
        <v>273</v>
      </c>
      <c r="L593" s="1" t="s">
        <v>341</v>
      </c>
      <c r="M593" s="1" t="s">
        <v>229</v>
      </c>
      <c r="N593" s="28">
        <v>6</v>
      </c>
    </row>
    <row r="594" spans="1:14" hidden="1" x14ac:dyDescent="0.25">
      <c r="A594" s="29">
        <v>2021</v>
      </c>
      <c r="B594" s="29">
        <v>2</v>
      </c>
      <c r="C594">
        <v>64</v>
      </c>
      <c r="D594" s="1" t="s">
        <v>26</v>
      </c>
      <c r="E594" s="76">
        <v>33419482000259</v>
      </c>
      <c r="F594" s="1" t="s">
        <v>137</v>
      </c>
      <c r="G594" s="1" t="s">
        <v>109</v>
      </c>
      <c r="H594" s="1" t="s">
        <v>110</v>
      </c>
      <c r="I594" s="1" t="s">
        <v>91</v>
      </c>
      <c r="J594" s="1" t="s">
        <v>22</v>
      </c>
      <c r="K594" s="1" t="s">
        <v>281</v>
      </c>
      <c r="L594" s="1" t="s">
        <v>340</v>
      </c>
      <c r="M594" s="1" t="s">
        <v>222</v>
      </c>
      <c r="N594" s="28">
        <v>6</v>
      </c>
    </row>
    <row r="595" spans="1:14" hidden="1" x14ac:dyDescent="0.25">
      <c r="A595" s="29">
        <v>2021</v>
      </c>
      <c r="B595" s="29">
        <v>2</v>
      </c>
      <c r="C595">
        <v>64</v>
      </c>
      <c r="D595" s="1" t="s">
        <v>26</v>
      </c>
      <c r="E595" s="76">
        <v>30358881000188</v>
      </c>
      <c r="F595" s="1" t="s">
        <v>463</v>
      </c>
      <c r="G595" s="1" t="s">
        <v>428</v>
      </c>
      <c r="H595" s="1" t="s">
        <v>110</v>
      </c>
      <c r="I595" s="1" t="s">
        <v>91</v>
      </c>
      <c r="J595" s="1" t="s">
        <v>30</v>
      </c>
      <c r="K595" s="1" t="s">
        <v>234</v>
      </c>
      <c r="L595" s="1" t="s">
        <v>339</v>
      </c>
      <c r="M595" s="1" t="s">
        <v>227</v>
      </c>
      <c r="N595" s="28">
        <v>2</v>
      </c>
    </row>
    <row r="596" spans="1:14" hidden="1" x14ac:dyDescent="0.25">
      <c r="A596" s="29">
        <v>2021</v>
      </c>
      <c r="B596" s="29">
        <v>2</v>
      </c>
      <c r="C596">
        <v>64</v>
      </c>
      <c r="D596" s="1" t="s">
        <v>26</v>
      </c>
      <c r="E596" s="76">
        <v>30358881000188</v>
      </c>
      <c r="F596" s="1" t="s">
        <v>463</v>
      </c>
      <c r="G596" s="1" t="s">
        <v>428</v>
      </c>
      <c r="H596" s="1" t="s">
        <v>110</v>
      </c>
      <c r="I596" s="1" t="s">
        <v>91</v>
      </c>
      <c r="J596" s="1" t="s">
        <v>111</v>
      </c>
      <c r="K596" s="1" t="s">
        <v>273</v>
      </c>
      <c r="L596" s="1" t="s">
        <v>341</v>
      </c>
      <c r="M596" s="1" t="s">
        <v>229</v>
      </c>
      <c r="N596" s="28">
        <v>2</v>
      </c>
    </row>
    <row r="597" spans="1:14" hidden="1" x14ac:dyDescent="0.25">
      <c r="A597" s="29">
        <v>2021</v>
      </c>
      <c r="B597" s="29">
        <v>2</v>
      </c>
      <c r="C597">
        <v>64</v>
      </c>
      <c r="D597" s="1" t="s">
        <v>26</v>
      </c>
      <c r="E597" s="76">
        <v>30358881000188</v>
      </c>
      <c r="F597" s="1" t="s">
        <v>463</v>
      </c>
      <c r="G597" s="1" t="s">
        <v>428</v>
      </c>
      <c r="H597" s="1" t="s">
        <v>110</v>
      </c>
      <c r="I597" s="1" t="s">
        <v>91</v>
      </c>
      <c r="J597" s="1" t="s">
        <v>22</v>
      </c>
      <c r="K597" s="1" t="s">
        <v>281</v>
      </c>
      <c r="L597" s="1" t="s">
        <v>340</v>
      </c>
      <c r="M597" s="1" t="s">
        <v>222</v>
      </c>
      <c r="N597" s="28">
        <v>2</v>
      </c>
    </row>
    <row r="598" spans="1:14" hidden="1" x14ac:dyDescent="0.25">
      <c r="A598" s="29">
        <v>2021</v>
      </c>
      <c r="B598" s="29">
        <v>2</v>
      </c>
      <c r="C598">
        <v>64</v>
      </c>
      <c r="D598" s="1" t="s">
        <v>26</v>
      </c>
      <c r="E598" s="76">
        <v>31671480000146</v>
      </c>
      <c r="F598" s="1" t="s">
        <v>427</v>
      </c>
      <c r="G598" s="1" t="s">
        <v>428</v>
      </c>
      <c r="H598" s="1" t="s">
        <v>110</v>
      </c>
      <c r="I598" s="1" t="s">
        <v>91</v>
      </c>
      <c r="J598" s="1" t="s">
        <v>30</v>
      </c>
      <c r="K598" s="1" t="s">
        <v>234</v>
      </c>
      <c r="L598" s="1" t="s">
        <v>339</v>
      </c>
      <c r="M598" s="1" t="s">
        <v>227</v>
      </c>
      <c r="N598" s="28">
        <v>6</v>
      </c>
    </row>
    <row r="599" spans="1:14" hidden="1" x14ac:dyDescent="0.25">
      <c r="A599" s="29">
        <v>2021</v>
      </c>
      <c r="B599" s="29">
        <v>2</v>
      </c>
      <c r="C599">
        <v>64</v>
      </c>
      <c r="D599" s="1" t="s">
        <v>26</v>
      </c>
      <c r="E599" s="76">
        <v>31671480000146</v>
      </c>
      <c r="F599" s="1" t="s">
        <v>427</v>
      </c>
      <c r="G599" s="1" t="s">
        <v>428</v>
      </c>
      <c r="H599" s="1" t="s">
        <v>110</v>
      </c>
      <c r="I599" s="1" t="s">
        <v>91</v>
      </c>
      <c r="J599" s="1" t="s">
        <v>111</v>
      </c>
      <c r="K599" s="1" t="s">
        <v>273</v>
      </c>
      <c r="L599" s="1" t="s">
        <v>341</v>
      </c>
      <c r="M599" s="1" t="s">
        <v>229</v>
      </c>
      <c r="N599" s="28">
        <v>6</v>
      </c>
    </row>
    <row r="600" spans="1:14" hidden="1" x14ac:dyDescent="0.25">
      <c r="A600" s="29">
        <v>2021</v>
      </c>
      <c r="B600" s="29">
        <v>2</v>
      </c>
      <c r="C600">
        <v>64</v>
      </c>
      <c r="D600" s="1" t="s">
        <v>26</v>
      </c>
      <c r="E600" s="76">
        <v>31671480000146</v>
      </c>
      <c r="F600" s="1" t="s">
        <v>427</v>
      </c>
      <c r="G600" s="1" t="s">
        <v>428</v>
      </c>
      <c r="H600" s="1" t="s">
        <v>110</v>
      </c>
      <c r="I600" s="1" t="s">
        <v>91</v>
      </c>
      <c r="J600" s="1" t="s">
        <v>22</v>
      </c>
      <c r="K600" s="1" t="s">
        <v>281</v>
      </c>
      <c r="L600" s="1" t="s">
        <v>340</v>
      </c>
      <c r="M600" s="1" t="s">
        <v>222</v>
      </c>
      <c r="N600" s="28">
        <v>6</v>
      </c>
    </row>
    <row r="601" spans="1:14" hidden="1" x14ac:dyDescent="0.25">
      <c r="A601" s="29">
        <v>2021</v>
      </c>
      <c r="B601" s="29">
        <v>2</v>
      </c>
      <c r="C601">
        <v>64</v>
      </c>
      <c r="D601" s="1" t="s">
        <v>26</v>
      </c>
      <c r="E601" s="76">
        <v>29435005009851</v>
      </c>
      <c r="F601" s="1" t="s">
        <v>132</v>
      </c>
      <c r="G601" s="1" t="s">
        <v>133</v>
      </c>
      <c r="H601" s="1" t="s">
        <v>134</v>
      </c>
      <c r="I601" s="1" t="s">
        <v>91</v>
      </c>
      <c r="J601" s="1" t="s">
        <v>20</v>
      </c>
      <c r="K601" s="1" t="s">
        <v>242</v>
      </c>
      <c r="L601" s="1" t="s">
        <v>340</v>
      </c>
      <c r="M601" s="1" t="s">
        <v>222</v>
      </c>
      <c r="N601" s="28">
        <v>40</v>
      </c>
    </row>
    <row r="602" spans="1:14" hidden="1" x14ac:dyDescent="0.25">
      <c r="A602" s="29">
        <v>2021</v>
      </c>
      <c r="B602" s="29">
        <v>2</v>
      </c>
      <c r="C602">
        <v>64</v>
      </c>
      <c r="D602" s="1" t="s">
        <v>26</v>
      </c>
      <c r="E602" s="76">
        <v>29435005009851</v>
      </c>
      <c r="F602" s="1" t="s">
        <v>132</v>
      </c>
      <c r="G602" s="1" t="s">
        <v>133</v>
      </c>
      <c r="H602" s="1" t="s">
        <v>134</v>
      </c>
      <c r="I602" s="1" t="s">
        <v>91</v>
      </c>
      <c r="J602" s="1" t="s">
        <v>96</v>
      </c>
      <c r="K602" s="1" t="s">
        <v>271</v>
      </c>
      <c r="L602" s="1" t="s">
        <v>341</v>
      </c>
      <c r="M602" s="1" t="s">
        <v>229</v>
      </c>
      <c r="N602" s="28">
        <v>40</v>
      </c>
    </row>
    <row r="603" spans="1:14" hidden="1" x14ac:dyDescent="0.25">
      <c r="A603" s="29">
        <v>2021</v>
      </c>
      <c r="B603" s="29">
        <v>2</v>
      </c>
      <c r="C603">
        <v>64</v>
      </c>
      <c r="D603" s="1" t="s">
        <v>26</v>
      </c>
      <c r="E603" s="76">
        <v>29435005009851</v>
      </c>
      <c r="F603" s="1" t="s">
        <v>132</v>
      </c>
      <c r="G603" s="1" t="s">
        <v>133</v>
      </c>
      <c r="H603" s="1" t="s">
        <v>134</v>
      </c>
      <c r="I603" s="1" t="s">
        <v>91</v>
      </c>
      <c r="J603" s="1" t="s">
        <v>33</v>
      </c>
      <c r="K603" s="1" t="s">
        <v>321</v>
      </c>
      <c r="L603" s="1" t="s">
        <v>339</v>
      </c>
      <c r="M603" s="1" t="s">
        <v>227</v>
      </c>
      <c r="N603" s="28">
        <v>40</v>
      </c>
    </row>
    <row r="604" spans="1:14" hidden="1" x14ac:dyDescent="0.25">
      <c r="A604" s="29">
        <v>2021</v>
      </c>
      <c r="B604" s="29">
        <v>2</v>
      </c>
      <c r="C604">
        <v>64</v>
      </c>
      <c r="D604" s="1" t="s">
        <v>26</v>
      </c>
      <c r="E604" s="76">
        <v>820737000150</v>
      </c>
      <c r="F604" s="1" t="s">
        <v>164</v>
      </c>
      <c r="G604" s="1" t="s">
        <v>133</v>
      </c>
      <c r="H604" s="1" t="s">
        <v>134</v>
      </c>
      <c r="I604" s="1" t="s">
        <v>91</v>
      </c>
      <c r="J604" s="1" t="s">
        <v>20</v>
      </c>
      <c r="K604" s="1" t="s">
        <v>242</v>
      </c>
      <c r="L604" s="1" t="s">
        <v>340</v>
      </c>
      <c r="M604" s="1" t="s">
        <v>222</v>
      </c>
      <c r="N604" s="28">
        <v>30</v>
      </c>
    </row>
    <row r="605" spans="1:14" hidden="1" x14ac:dyDescent="0.25">
      <c r="A605" s="29">
        <v>2021</v>
      </c>
      <c r="B605" s="29">
        <v>2</v>
      </c>
      <c r="C605">
        <v>64</v>
      </c>
      <c r="D605" s="1" t="s">
        <v>26</v>
      </c>
      <c r="E605" s="76">
        <v>820737000150</v>
      </c>
      <c r="F605" s="1" t="s">
        <v>164</v>
      </c>
      <c r="G605" s="1" t="s">
        <v>133</v>
      </c>
      <c r="H605" s="1" t="s">
        <v>134</v>
      </c>
      <c r="I605" s="1" t="s">
        <v>91</v>
      </c>
      <c r="J605" s="1" t="s">
        <v>96</v>
      </c>
      <c r="K605" s="1" t="s">
        <v>271</v>
      </c>
      <c r="L605" s="1" t="s">
        <v>341</v>
      </c>
      <c r="M605" s="1" t="s">
        <v>229</v>
      </c>
      <c r="N605" s="28">
        <v>30</v>
      </c>
    </row>
    <row r="606" spans="1:14" hidden="1" x14ac:dyDescent="0.25">
      <c r="A606" s="29">
        <v>2021</v>
      </c>
      <c r="B606" s="29">
        <v>2</v>
      </c>
      <c r="C606">
        <v>64</v>
      </c>
      <c r="D606" s="1" t="s">
        <v>26</v>
      </c>
      <c r="E606" s="76">
        <v>820737000150</v>
      </c>
      <c r="F606" s="1" t="s">
        <v>164</v>
      </c>
      <c r="G606" s="1" t="s">
        <v>133</v>
      </c>
      <c r="H606" s="1" t="s">
        <v>134</v>
      </c>
      <c r="I606" s="1" t="s">
        <v>91</v>
      </c>
      <c r="J606" s="1" t="s">
        <v>33</v>
      </c>
      <c r="K606" s="1" t="s">
        <v>321</v>
      </c>
      <c r="L606" s="1" t="s">
        <v>339</v>
      </c>
      <c r="M606" s="1" t="s">
        <v>227</v>
      </c>
      <c r="N606" s="28">
        <v>30</v>
      </c>
    </row>
    <row r="607" spans="1:14" hidden="1" x14ac:dyDescent="0.25">
      <c r="A607" s="29">
        <v>2021</v>
      </c>
      <c r="B607" s="29">
        <v>2</v>
      </c>
      <c r="C607">
        <v>64</v>
      </c>
      <c r="D607" s="1" t="s">
        <v>26</v>
      </c>
      <c r="E607" s="76">
        <v>1507901000137</v>
      </c>
      <c r="F607" s="1" t="s">
        <v>547</v>
      </c>
      <c r="G607" s="1" t="s">
        <v>133</v>
      </c>
      <c r="H607" s="1" t="s">
        <v>134</v>
      </c>
      <c r="I607" s="1" t="s">
        <v>91</v>
      </c>
      <c r="J607" s="1" t="s">
        <v>20</v>
      </c>
      <c r="K607" s="1" t="s">
        <v>242</v>
      </c>
      <c r="L607" s="1" t="s">
        <v>340</v>
      </c>
      <c r="M607" s="1" t="s">
        <v>222</v>
      </c>
      <c r="N607" s="28">
        <v>6</v>
      </c>
    </row>
    <row r="608" spans="1:14" hidden="1" x14ac:dyDescent="0.25">
      <c r="A608" s="29">
        <v>2021</v>
      </c>
      <c r="B608" s="29">
        <v>2</v>
      </c>
      <c r="C608">
        <v>64</v>
      </c>
      <c r="D608" s="1" t="s">
        <v>26</v>
      </c>
      <c r="E608" s="76">
        <v>1507901000137</v>
      </c>
      <c r="F608" s="1" t="s">
        <v>547</v>
      </c>
      <c r="G608" s="1" t="s">
        <v>133</v>
      </c>
      <c r="H608" s="1" t="s">
        <v>134</v>
      </c>
      <c r="I608" s="1" t="s">
        <v>91</v>
      </c>
      <c r="J608" s="1" t="s">
        <v>96</v>
      </c>
      <c r="K608" s="1" t="s">
        <v>271</v>
      </c>
      <c r="L608" s="1" t="s">
        <v>341</v>
      </c>
      <c r="M608" s="1" t="s">
        <v>229</v>
      </c>
      <c r="N608" s="28">
        <v>6</v>
      </c>
    </row>
    <row r="609" spans="1:14" hidden="1" x14ac:dyDescent="0.25">
      <c r="A609" s="29">
        <v>2021</v>
      </c>
      <c r="B609" s="29">
        <v>2</v>
      </c>
      <c r="C609">
        <v>64</v>
      </c>
      <c r="D609" s="1" t="s">
        <v>26</v>
      </c>
      <c r="E609" s="76">
        <v>1507901000137</v>
      </c>
      <c r="F609" s="1" t="s">
        <v>547</v>
      </c>
      <c r="G609" s="1" t="s">
        <v>133</v>
      </c>
      <c r="H609" s="1" t="s">
        <v>134</v>
      </c>
      <c r="I609" s="1" t="s">
        <v>91</v>
      </c>
      <c r="J609" s="1" t="s">
        <v>33</v>
      </c>
      <c r="K609" s="1" t="s">
        <v>321</v>
      </c>
      <c r="L609" s="1" t="s">
        <v>339</v>
      </c>
      <c r="M609" s="1" t="s">
        <v>227</v>
      </c>
      <c r="N609" s="28">
        <v>6</v>
      </c>
    </row>
    <row r="610" spans="1:14" hidden="1" x14ac:dyDescent="0.25">
      <c r="A610" s="29">
        <v>2021</v>
      </c>
      <c r="B610" s="29">
        <v>2</v>
      </c>
      <c r="C610">
        <v>64</v>
      </c>
      <c r="D610" s="1" t="s">
        <v>26</v>
      </c>
      <c r="E610" s="76">
        <v>81887838001112</v>
      </c>
      <c r="F610" s="1" t="s">
        <v>549</v>
      </c>
      <c r="G610" s="1" t="s">
        <v>491</v>
      </c>
      <c r="H610" s="1" t="s">
        <v>134</v>
      </c>
      <c r="I610" s="1" t="s">
        <v>91</v>
      </c>
      <c r="J610" s="1" t="s">
        <v>20</v>
      </c>
      <c r="K610" s="1" t="s">
        <v>242</v>
      </c>
      <c r="L610" s="1" t="s">
        <v>340</v>
      </c>
      <c r="M610" s="1" t="s">
        <v>222</v>
      </c>
      <c r="N610" s="28">
        <v>9</v>
      </c>
    </row>
    <row r="611" spans="1:14" hidden="1" x14ac:dyDescent="0.25">
      <c r="A611" s="29">
        <v>2021</v>
      </c>
      <c r="B611" s="29">
        <v>2</v>
      </c>
      <c r="C611">
        <v>64</v>
      </c>
      <c r="D611" s="1" t="s">
        <v>26</v>
      </c>
      <c r="E611" s="76">
        <v>81887838001112</v>
      </c>
      <c r="F611" s="1" t="s">
        <v>549</v>
      </c>
      <c r="G611" s="1" t="s">
        <v>491</v>
      </c>
      <c r="H611" s="1" t="s">
        <v>134</v>
      </c>
      <c r="I611" s="1" t="s">
        <v>91</v>
      </c>
      <c r="J611" s="1" t="s">
        <v>96</v>
      </c>
      <c r="K611" s="1" t="s">
        <v>271</v>
      </c>
      <c r="L611" s="1" t="s">
        <v>341</v>
      </c>
      <c r="M611" s="1" t="s">
        <v>229</v>
      </c>
      <c r="N611" s="28">
        <v>9</v>
      </c>
    </row>
    <row r="612" spans="1:14" hidden="1" x14ac:dyDescent="0.25">
      <c r="A612" s="29">
        <v>2021</v>
      </c>
      <c r="B612" s="29">
        <v>2</v>
      </c>
      <c r="C612">
        <v>64</v>
      </c>
      <c r="D612" s="1" t="s">
        <v>26</v>
      </c>
      <c r="E612" s="76">
        <v>81887838001112</v>
      </c>
      <c r="F612" s="1" t="s">
        <v>549</v>
      </c>
      <c r="G612" s="1" t="s">
        <v>491</v>
      </c>
      <c r="H612" s="1" t="s">
        <v>134</v>
      </c>
      <c r="I612" s="1" t="s">
        <v>91</v>
      </c>
      <c r="J612" s="1" t="s">
        <v>33</v>
      </c>
      <c r="K612" s="1" t="s">
        <v>321</v>
      </c>
      <c r="L612" s="1" t="s">
        <v>339</v>
      </c>
      <c r="M612" s="1" t="s">
        <v>227</v>
      </c>
      <c r="N612" s="28">
        <v>9</v>
      </c>
    </row>
    <row r="613" spans="1:14" hidden="1" x14ac:dyDescent="0.25">
      <c r="A613" s="29">
        <v>2021</v>
      </c>
      <c r="B613" s="29">
        <v>2</v>
      </c>
      <c r="C613">
        <v>64</v>
      </c>
      <c r="D613" s="1" t="s">
        <v>26</v>
      </c>
      <c r="E613" s="76">
        <v>92787118000120</v>
      </c>
      <c r="F613" s="1" t="s">
        <v>550</v>
      </c>
      <c r="G613" s="1" t="s">
        <v>160</v>
      </c>
      <c r="H613" s="1" t="s">
        <v>161</v>
      </c>
      <c r="I613" s="1" t="s">
        <v>182</v>
      </c>
      <c r="J613" s="1" t="s">
        <v>9</v>
      </c>
      <c r="K613" s="1" t="s">
        <v>220</v>
      </c>
      <c r="L613" s="1" t="s">
        <v>340</v>
      </c>
      <c r="M613" s="1" t="s">
        <v>222</v>
      </c>
      <c r="N613" s="28">
        <v>3</v>
      </c>
    </row>
    <row r="614" spans="1:14" hidden="1" x14ac:dyDescent="0.25">
      <c r="A614" s="29">
        <v>2021</v>
      </c>
      <c r="B614" s="29">
        <v>2</v>
      </c>
      <c r="C614">
        <v>64</v>
      </c>
      <c r="D614" s="1" t="s">
        <v>26</v>
      </c>
      <c r="E614" s="76">
        <v>92787118000120</v>
      </c>
      <c r="F614" s="1" t="s">
        <v>550</v>
      </c>
      <c r="G614" s="1" t="s">
        <v>160</v>
      </c>
      <c r="H614" s="1" t="s">
        <v>161</v>
      </c>
      <c r="I614" s="1" t="s">
        <v>182</v>
      </c>
      <c r="J614" s="1" t="s">
        <v>32</v>
      </c>
      <c r="K614" s="1" t="s">
        <v>246</v>
      </c>
      <c r="L614" s="1" t="s">
        <v>339</v>
      </c>
      <c r="M614" s="1" t="s">
        <v>227</v>
      </c>
      <c r="N614" s="28">
        <v>3</v>
      </c>
    </row>
    <row r="615" spans="1:14" hidden="1" x14ac:dyDescent="0.25">
      <c r="A615" s="29">
        <v>2021</v>
      </c>
      <c r="B615" s="29">
        <v>2</v>
      </c>
      <c r="C615">
        <v>64</v>
      </c>
      <c r="D615" s="1" t="s">
        <v>26</v>
      </c>
      <c r="E615" s="76">
        <v>92787118000120</v>
      </c>
      <c r="F615" s="1" t="s">
        <v>550</v>
      </c>
      <c r="G615" s="1" t="s">
        <v>160</v>
      </c>
      <c r="H615" s="1" t="s">
        <v>161</v>
      </c>
      <c r="I615" s="1" t="s">
        <v>182</v>
      </c>
      <c r="J615" s="1" t="s">
        <v>111</v>
      </c>
      <c r="K615" s="1" t="s">
        <v>273</v>
      </c>
      <c r="L615" s="1" t="s">
        <v>341</v>
      </c>
      <c r="M615" s="1" t="s">
        <v>229</v>
      </c>
      <c r="N615" s="28">
        <v>3</v>
      </c>
    </row>
    <row r="616" spans="1:14" hidden="1" x14ac:dyDescent="0.25">
      <c r="A616" s="29">
        <v>2021</v>
      </c>
      <c r="B616" s="29">
        <v>2</v>
      </c>
      <c r="C616">
        <v>64</v>
      </c>
      <c r="D616" s="1" t="s">
        <v>26</v>
      </c>
      <c r="E616" s="76">
        <v>92963560000160</v>
      </c>
      <c r="F616" s="1" t="s">
        <v>548</v>
      </c>
      <c r="G616" s="1" t="s">
        <v>160</v>
      </c>
      <c r="H616" s="1" t="s">
        <v>161</v>
      </c>
      <c r="I616" s="1" t="s">
        <v>182</v>
      </c>
      <c r="J616" s="1" t="s">
        <v>9</v>
      </c>
      <c r="K616" s="1" t="s">
        <v>220</v>
      </c>
      <c r="L616" s="1" t="s">
        <v>340</v>
      </c>
      <c r="M616" s="1" t="s">
        <v>222</v>
      </c>
      <c r="N616" s="28">
        <v>10</v>
      </c>
    </row>
    <row r="617" spans="1:14" hidden="1" x14ac:dyDescent="0.25">
      <c r="A617" s="29">
        <v>2021</v>
      </c>
      <c r="B617" s="29">
        <v>2</v>
      </c>
      <c r="C617">
        <v>64</v>
      </c>
      <c r="D617" s="1" t="s">
        <v>26</v>
      </c>
      <c r="E617" s="76">
        <v>92963560000160</v>
      </c>
      <c r="F617" s="1" t="s">
        <v>548</v>
      </c>
      <c r="G617" s="1" t="s">
        <v>160</v>
      </c>
      <c r="H617" s="1" t="s">
        <v>161</v>
      </c>
      <c r="I617" s="1" t="s">
        <v>182</v>
      </c>
      <c r="J617" s="1" t="s">
        <v>32</v>
      </c>
      <c r="K617" s="1" t="s">
        <v>246</v>
      </c>
      <c r="L617" s="1" t="s">
        <v>339</v>
      </c>
      <c r="M617" s="1" t="s">
        <v>227</v>
      </c>
      <c r="N617" s="28">
        <v>10</v>
      </c>
    </row>
    <row r="618" spans="1:14" hidden="1" x14ac:dyDescent="0.25">
      <c r="A618" s="29">
        <v>2021</v>
      </c>
      <c r="B618" s="29">
        <v>2</v>
      </c>
      <c r="C618">
        <v>64</v>
      </c>
      <c r="D618" s="1" t="s">
        <v>26</v>
      </c>
      <c r="E618" s="76">
        <v>92963560000160</v>
      </c>
      <c r="F618" s="1" t="s">
        <v>548</v>
      </c>
      <c r="G618" s="1" t="s">
        <v>160</v>
      </c>
      <c r="H618" s="1" t="s">
        <v>161</v>
      </c>
      <c r="I618" s="1" t="s">
        <v>182</v>
      </c>
      <c r="J618" s="1" t="s">
        <v>111</v>
      </c>
      <c r="K618" s="1" t="s">
        <v>273</v>
      </c>
      <c r="L618" s="1" t="s">
        <v>341</v>
      </c>
      <c r="M618" s="1" t="s">
        <v>229</v>
      </c>
      <c r="N618" s="28">
        <v>10</v>
      </c>
    </row>
    <row r="619" spans="1:14" hidden="1" x14ac:dyDescent="0.25">
      <c r="A619" s="29">
        <v>2021</v>
      </c>
      <c r="B619" s="29">
        <v>2</v>
      </c>
      <c r="C619">
        <v>64</v>
      </c>
      <c r="D619" s="1" t="s">
        <v>26</v>
      </c>
      <c r="E619" s="76">
        <v>1595799000179</v>
      </c>
      <c r="F619" s="1" t="s">
        <v>580</v>
      </c>
      <c r="G619" s="1" t="s">
        <v>581</v>
      </c>
      <c r="H619" s="1" t="s">
        <v>151</v>
      </c>
      <c r="I619" s="1" t="s">
        <v>91</v>
      </c>
      <c r="J619" s="1" t="s">
        <v>14</v>
      </c>
      <c r="K619" s="1" t="s">
        <v>235</v>
      </c>
      <c r="L619" s="1" t="s">
        <v>340</v>
      </c>
      <c r="M619" s="1" t="s">
        <v>222</v>
      </c>
      <c r="N619" s="28">
        <v>2</v>
      </c>
    </row>
    <row r="620" spans="1:14" hidden="1" x14ac:dyDescent="0.25">
      <c r="A620" s="29">
        <v>2021</v>
      </c>
      <c r="B620" s="29">
        <v>2</v>
      </c>
      <c r="C620">
        <v>64</v>
      </c>
      <c r="D620" s="1" t="s">
        <v>26</v>
      </c>
      <c r="E620" s="76">
        <v>1595799000179</v>
      </c>
      <c r="F620" s="1" t="s">
        <v>580</v>
      </c>
      <c r="G620" s="1" t="s">
        <v>581</v>
      </c>
      <c r="H620" s="1" t="s">
        <v>151</v>
      </c>
      <c r="I620" s="1" t="s">
        <v>91</v>
      </c>
      <c r="J620" s="1" t="s">
        <v>32</v>
      </c>
      <c r="K620" s="1" t="s">
        <v>246</v>
      </c>
      <c r="L620" s="1" t="s">
        <v>339</v>
      </c>
      <c r="M620" s="1" t="s">
        <v>227</v>
      </c>
      <c r="N620" s="28">
        <v>2</v>
      </c>
    </row>
    <row r="621" spans="1:14" hidden="1" x14ac:dyDescent="0.25">
      <c r="A621" s="29">
        <v>2021</v>
      </c>
      <c r="B621" s="29">
        <v>2</v>
      </c>
      <c r="C621">
        <v>64</v>
      </c>
      <c r="D621" s="1" t="s">
        <v>26</v>
      </c>
      <c r="E621" s="76">
        <v>1595799000179</v>
      </c>
      <c r="F621" s="1" t="s">
        <v>580</v>
      </c>
      <c r="G621" s="1" t="s">
        <v>581</v>
      </c>
      <c r="H621" s="1" t="s">
        <v>151</v>
      </c>
      <c r="I621" s="1" t="s">
        <v>91</v>
      </c>
      <c r="J621" s="1" t="s">
        <v>111</v>
      </c>
      <c r="K621" s="1" t="s">
        <v>273</v>
      </c>
      <c r="L621" s="1" t="s">
        <v>341</v>
      </c>
      <c r="M621" s="1" t="s">
        <v>229</v>
      </c>
      <c r="N621" s="28">
        <v>2</v>
      </c>
    </row>
    <row r="622" spans="1:14" hidden="1" x14ac:dyDescent="0.25">
      <c r="A622" s="29">
        <v>2021</v>
      </c>
      <c r="B622" s="29">
        <v>2</v>
      </c>
      <c r="C622">
        <v>64</v>
      </c>
      <c r="D622" s="1" t="s">
        <v>26</v>
      </c>
      <c r="E622" s="76">
        <v>44456036000311</v>
      </c>
      <c r="F622" s="1" t="s">
        <v>565</v>
      </c>
      <c r="G622" s="1" t="s">
        <v>566</v>
      </c>
      <c r="H622" s="1" t="s">
        <v>106</v>
      </c>
      <c r="I622" s="1" t="s">
        <v>91</v>
      </c>
      <c r="J622" s="1" t="s">
        <v>13</v>
      </c>
      <c r="K622" s="1" t="s">
        <v>225</v>
      </c>
      <c r="L622" s="1" t="s">
        <v>340</v>
      </c>
      <c r="M622" s="1" t="s">
        <v>222</v>
      </c>
      <c r="N622" s="28">
        <v>3</v>
      </c>
    </row>
    <row r="623" spans="1:14" hidden="1" x14ac:dyDescent="0.25">
      <c r="A623" s="29">
        <v>2021</v>
      </c>
      <c r="B623" s="29">
        <v>2</v>
      </c>
      <c r="C623">
        <v>64</v>
      </c>
      <c r="D623" s="1" t="s">
        <v>26</v>
      </c>
      <c r="E623" s="76">
        <v>44456036000311</v>
      </c>
      <c r="F623" s="1" t="s">
        <v>565</v>
      </c>
      <c r="G623" s="1" t="s">
        <v>566</v>
      </c>
      <c r="H623" s="1" t="s">
        <v>106</v>
      </c>
      <c r="I623" s="1" t="s">
        <v>91</v>
      </c>
      <c r="J623" s="1" t="s">
        <v>28</v>
      </c>
      <c r="K623" s="1" t="s">
        <v>226</v>
      </c>
      <c r="L623" s="1" t="s">
        <v>339</v>
      </c>
      <c r="M623" s="1" t="s">
        <v>227</v>
      </c>
      <c r="N623" s="28">
        <v>3</v>
      </c>
    </row>
    <row r="624" spans="1:14" hidden="1" x14ac:dyDescent="0.25">
      <c r="A624" s="29">
        <v>2021</v>
      </c>
      <c r="B624" s="29">
        <v>2</v>
      </c>
      <c r="C624">
        <v>64</v>
      </c>
      <c r="D624" s="1" t="s">
        <v>26</v>
      </c>
      <c r="E624" s="76">
        <v>44456036000311</v>
      </c>
      <c r="F624" s="1" t="s">
        <v>565</v>
      </c>
      <c r="G624" s="1" t="s">
        <v>566</v>
      </c>
      <c r="H624" s="1" t="s">
        <v>106</v>
      </c>
      <c r="I624" s="1" t="s">
        <v>91</v>
      </c>
      <c r="J624" s="1" t="s">
        <v>107</v>
      </c>
      <c r="K624" s="1" t="s">
        <v>272</v>
      </c>
      <c r="L624" s="1" t="s">
        <v>341</v>
      </c>
      <c r="M624" s="1" t="s">
        <v>229</v>
      </c>
      <c r="N624" s="28">
        <v>3</v>
      </c>
    </row>
    <row r="625" spans="1:14" hidden="1" x14ac:dyDescent="0.25">
      <c r="A625" s="29">
        <v>2021</v>
      </c>
      <c r="B625" s="29">
        <v>2</v>
      </c>
      <c r="C625">
        <v>64</v>
      </c>
      <c r="D625" s="1" t="s">
        <v>26</v>
      </c>
      <c r="E625" s="76">
        <v>52049244000162</v>
      </c>
      <c r="F625" s="1" t="s">
        <v>567</v>
      </c>
      <c r="G625" s="1" t="s">
        <v>568</v>
      </c>
      <c r="H625" s="1" t="s">
        <v>106</v>
      </c>
      <c r="I625" s="1" t="s">
        <v>91</v>
      </c>
      <c r="J625" s="1" t="s">
        <v>13</v>
      </c>
      <c r="K625" s="1" t="s">
        <v>225</v>
      </c>
      <c r="L625" s="1" t="s">
        <v>340</v>
      </c>
      <c r="M625" s="1" t="s">
        <v>222</v>
      </c>
      <c r="N625" s="28">
        <v>29</v>
      </c>
    </row>
    <row r="626" spans="1:14" hidden="1" x14ac:dyDescent="0.25">
      <c r="A626" s="29">
        <v>2021</v>
      </c>
      <c r="B626" s="29">
        <v>2</v>
      </c>
      <c r="C626">
        <v>64</v>
      </c>
      <c r="D626" s="1" t="s">
        <v>26</v>
      </c>
      <c r="E626" s="76">
        <v>52049244000162</v>
      </c>
      <c r="F626" s="1" t="s">
        <v>567</v>
      </c>
      <c r="G626" s="1" t="s">
        <v>568</v>
      </c>
      <c r="H626" s="1" t="s">
        <v>106</v>
      </c>
      <c r="I626" s="1" t="s">
        <v>91</v>
      </c>
      <c r="J626" s="1" t="s">
        <v>28</v>
      </c>
      <c r="K626" s="1" t="s">
        <v>226</v>
      </c>
      <c r="L626" s="1" t="s">
        <v>339</v>
      </c>
      <c r="M626" s="1" t="s">
        <v>227</v>
      </c>
      <c r="N626" s="28">
        <v>29</v>
      </c>
    </row>
    <row r="627" spans="1:14" hidden="1" x14ac:dyDescent="0.25">
      <c r="A627" s="29">
        <v>2021</v>
      </c>
      <c r="B627" s="29">
        <v>2</v>
      </c>
      <c r="C627">
        <v>64</v>
      </c>
      <c r="D627" s="1" t="s">
        <v>26</v>
      </c>
      <c r="E627" s="76">
        <v>52049244000162</v>
      </c>
      <c r="F627" s="1" t="s">
        <v>567</v>
      </c>
      <c r="G627" s="1" t="s">
        <v>568</v>
      </c>
      <c r="H627" s="1" t="s">
        <v>106</v>
      </c>
      <c r="I627" s="1" t="s">
        <v>91</v>
      </c>
      <c r="J627" s="1" t="s">
        <v>107</v>
      </c>
      <c r="K627" s="1" t="s">
        <v>272</v>
      </c>
      <c r="L627" s="1" t="s">
        <v>341</v>
      </c>
      <c r="M627" s="1" t="s">
        <v>229</v>
      </c>
      <c r="N627" s="28">
        <v>29</v>
      </c>
    </row>
    <row r="628" spans="1:14" hidden="1" x14ac:dyDescent="0.25">
      <c r="A628" s="29">
        <v>2021</v>
      </c>
      <c r="B628" s="29">
        <v>2</v>
      </c>
      <c r="C628">
        <v>64</v>
      </c>
      <c r="D628" s="1" t="s">
        <v>26</v>
      </c>
      <c r="E628" s="76">
        <v>6047087007656</v>
      </c>
      <c r="F628" s="1" t="s">
        <v>541</v>
      </c>
      <c r="G628" s="1" t="s">
        <v>542</v>
      </c>
      <c r="H628" s="1" t="s">
        <v>106</v>
      </c>
      <c r="I628" s="1" t="s">
        <v>91</v>
      </c>
      <c r="J628" s="1" t="s">
        <v>31</v>
      </c>
      <c r="K628" s="1" t="s">
        <v>237</v>
      </c>
      <c r="L628" s="1" t="s">
        <v>339</v>
      </c>
      <c r="M628" s="1" t="s">
        <v>227</v>
      </c>
      <c r="N628" s="28">
        <v>25</v>
      </c>
    </row>
    <row r="629" spans="1:14" hidden="1" x14ac:dyDescent="0.25">
      <c r="A629" s="29">
        <v>2021</v>
      </c>
      <c r="B629" s="29">
        <v>2</v>
      </c>
      <c r="C629">
        <v>64</v>
      </c>
      <c r="D629" s="1" t="s">
        <v>26</v>
      </c>
      <c r="E629" s="76">
        <v>6047087007656</v>
      </c>
      <c r="F629" s="1" t="s">
        <v>541</v>
      </c>
      <c r="G629" s="1" t="s">
        <v>542</v>
      </c>
      <c r="H629" s="1" t="s">
        <v>106</v>
      </c>
      <c r="I629" s="1" t="s">
        <v>91</v>
      </c>
      <c r="J629" s="1" t="s">
        <v>107</v>
      </c>
      <c r="K629" s="1" t="s">
        <v>272</v>
      </c>
      <c r="L629" s="1" t="s">
        <v>341</v>
      </c>
      <c r="M629" s="1" t="s">
        <v>229</v>
      </c>
      <c r="N629" s="28">
        <v>25</v>
      </c>
    </row>
    <row r="630" spans="1:14" hidden="1" x14ac:dyDescent="0.25">
      <c r="A630" s="29">
        <v>2021</v>
      </c>
      <c r="B630" s="29">
        <v>2</v>
      </c>
      <c r="C630">
        <v>64</v>
      </c>
      <c r="D630" s="1" t="s">
        <v>26</v>
      </c>
      <c r="E630" s="76">
        <v>6047087007656</v>
      </c>
      <c r="F630" s="1" t="s">
        <v>541</v>
      </c>
      <c r="G630" s="1" t="s">
        <v>542</v>
      </c>
      <c r="H630" s="1" t="s">
        <v>106</v>
      </c>
      <c r="I630" s="1" t="s">
        <v>91</v>
      </c>
      <c r="J630" s="1" t="s">
        <v>23</v>
      </c>
      <c r="K630" s="1" t="s">
        <v>285</v>
      </c>
      <c r="L630" s="1" t="s">
        <v>340</v>
      </c>
      <c r="M630" s="1" t="s">
        <v>222</v>
      </c>
      <c r="N630" s="28">
        <v>25</v>
      </c>
    </row>
    <row r="631" spans="1:14" hidden="1" x14ac:dyDescent="0.25">
      <c r="A631" s="29">
        <v>2021</v>
      </c>
      <c r="B631" s="29">
        <v>2</v>
      </c>
      <c r="C631">
        <v>64</v>
      </c>
      <c r="D631" s="1" t="s">
        <v>26</v>
      </c>
      <c r="E631" s="76">
        <v>57571275001760</v>
      </c>
      <c r="F631" s="1" t="s">
        <v>572</v>
      </c>
      <c r="G631" s="1" t="s">
        <v>138</v>
      </c>
      <c r="H631" s="1" t="s">
        <v>106</v>
      </c>
      <c r="I631" s="1" t="s">
        <v>91</v>
      </c>
      <c r="J631" s="1" t="s">
        <v>11</v>
      </c>
      <c r="K631" s="1" t="s">
        <v>223</v>
      </c>
      <c r="L631" s="1" t="s">
        <v>340</v>
      </c>
      <c r="M631" s="1" t="s">
        <v>222</v>
      </c>
      <c r="N631" s="28">
        <v>6</v>
      </c>
    </row>
    <row r="632" spans="1:14" hidden="1" x14ac:dyDescent="0.25">
      <c r="A632" s="29">
        <v>2021</v>
      </c>
      <c r="B632" s="29">
        <v>2</v>
      </c>
      <c r="C632">
        <v>64</v>
      </c>
      <c r="D632" s="1" t="s">
        <v>26</v>
      </c>
      <c r="E632" s="76">
        <v>57571275001760</v>
      </c>
      <c r="F632" s="1" t="s">
        <v>572</v>
      </c>
      <c r="G632" s="1" t="s">
        <v>138</v>
      </c>
      <c r="H632" s="1" t="s">
        <v>106</v>
      </c>
      <c r="I632" s="1" t="s">
        <v>91</v>
      </c>
      <c r="J632" s="1" t="s">
        <v>136</v>
      </c>
      <c r="K632" s="1" t="s">
        <v>275</v>
      </c>
      <c r="L632" s="1" t="s">
        <v>339</v>
      </c>
      <c r="M632" s="1" t="s">
        <v>227</v>
      </c>
      <c r="N632" s="28">
        <v>6</v>
      </c>
    </row>
    <row r="633" spans="1:14" hidden="1" x14ac:dyDescent="0.25">
      <c r="A633" s="29">
        <v>2021</v>
      </c>
      <c r="B633" s="29">
        <v>2</v>
      </c>
      <c r="C633">
        <v>64</v>
      </c>
      <c r="D633" s="1" t="s">
        <v>26</v>
      </c>
      <c r="E633" s="76">
        <v>60003761000129</v>
      </c>
      <c r="F633" s="1" t="s">
        <v>139</v>
      </c>
      <c r="G633" s="1" t="s">
        <v>140</v>
      </c>
      <c r="H633" s="1" t="s">
        <v>106</v>
      </c>
      <c r="I633" s="1" t="s">
        <v>91</v>
      </c>
      <c r="J633" s="1" t="s">
        <v>13</v>
      </c>
      <c r="K633" s="1" t="s">
        <v>225</v>
      </c>
      <c r="L633" s="1" t="s">
        <v>340</v>
      </c>
      <c r="M633" s="1" t="s">
        <v>222</v>
      </c>
      <c r="N633" s="28">
        <v>10</v>
      </c>
    </row>
    <row r="634" spans="1:14" hidden="1" x14ac:dyDescent="0.25">
      <c r="A634" s="29">
        <v>2021</v>
      </c>
      <c r="B634" s="29">
        <v>2</v>
      </c>
      <c r="C634">
        <v>64</v>
      </c>
      <c r="D634" s="1" t="s">
        <v>26</v>
      </c>
      <c r="E634" s="76">
        <v>60003761000129</v>
      </c>
      <c r="F634" s="1" t="s">
        <v>139</v>
      </c>
      <c r="G634" s="1" t="s">
        <v>140</v>
      </c>
      <c r="H634" s="1" t="s">
        <v>106</v>
      </c>
      <c r="I634" s="1" t="s">
        <v>91</v>
      </c>
      <c r="J634" s="1" t="s">
        <v>28</v>
      </c>
      <c r="K634" s="1" t="s">
        <v>226</v>
      </c>
      <c r="L634" s="1" t="s">
        <v>339</v>
      </c>
      <c r="M634" s="1" t="s">
        <v>227</v>
      </c>
      <c r="N634" s="28">
        <v>10</v>
      </c>
    </row>
    <row r="635" spans="1:14" hidden="1" x14ac:dyDescent="0.25">
      <c r="A635" s="29">
        <v>2021</v>
      </c>
      <c r="B635" s="29">
        <v>2</v>
      </c>
      <c r="C635">
        <v>64</v>
      </c>
      <c r="D635" s="1" t="s">
        <v>26</v>
      </c>
      <c r="E635" s="76">
        <v>60003761000129</v>
      </c>
      <c r="F635" s="1" t="s">
        <v>139</v>
      </c>
      <c r="G635" s="1" t="s">
        <v>140</v>
      </c>
      <c r="H635" s="1" t="s">
        <v>106</v>
      </c>
      <c r="I635" s="1" t="s">
        <v>91</v>
      </c>
      <c r="J635" s="1" t="s">
        <v>107</v>
      </c>
      <c r="K635" s="1" t="s">
        <v>272</v>
      </c>
      <c r="L635" s="1" t="s">
        <v>341</v>
      </c>
      <c r="M635" s="1" t="s">
        <v>229</v>
      </c>
      <c r="N635" s="28">
        <v>10</v>
      </c>
    </row>
    <row r="636" spans="1:14" hidden="1" x14ac:dyDescent="0.25">
      <c r="A636" s="29">
        <v>2021</v>
      </c>
      <c r="B636" s="29">
        <v>2</v>
      </c>
      <c r="C636">
        <v>64</v>
      </c>
      <c r="D636" s="1" t="s">
        <v>26</v>
      </c>
      <c r="E636" s="76">
        <v>45184066000117</v>
      </c>
      <c r="F636" s="1" t="s">
        <v>571</v>
      </c>
      <c r="G636" s="1" t="s">
        <v>424</v>
      </c>
      <c r="H636" s="1" t="s">
        <v>106</v>
      </c>
      <c r="I636" s="1" t="s">
        <v>91</v>
      </c>
      <c r="J636" s="1" t="s">
        <v>31</v>
      </c>
      <c r="K636" s="1" t="s">
        <v>237</v>
      </c>
      <c r="L636" s="1" t="s">
        <v>339</v>
      </c>
      <c r="M636" s="1" t="s">
        <v>227</v>
      </c>
      <c r="N636" s="28">
        <v>3</v>
      </c>
    </row>
    <row r="637" spans="1:14" hidden="1" x14ac:dyDescent="0.25">
      <c r="A637" s="29">
        <v>2021</v>
      </c>
      <c r="B637" s="29">
        <v>2</v>
      </c>
      <c r="C637">
        <v>64</v>
      </c>
      <c r="D637" s="1" t="s">
        <v>26</v>
      </c>
      <c r="E637" s="76">
        <v>45184066000117</v>
      </c>
      <c r="F637" s="1" t="s">
        <v>571</v>
      </c>
      <c r="G637" s="1" t="s">
        <v>424</v>
      </c>
      <c r="H637" s="1" t="s">
        <v>106</v>
      </c>
      <c r="I637" s="1" t="s">
        <v>91</v>
      </c>
      <c r="J637" s="1" t="s">
        <v>107</v>
      </c>
      <c r="K637" s="1" t="s">
        <v>272</v>
      </c>
      <c r="L637" s="1" t="s">
        <v>341</v>
      </c>
      <c r="M637" s="1" t="s">
        <v>229</v>
      </c>
      <c r="N637" s="28">
        <v>3</v>
      </c>
    </row>
    <row r="638" spans="1:14" hidden="1" x14ac:dyDescent="0.25">
      <c r="A638" s="29">
        <v>2021</v>
      </c>
      <c r="B638" s="29">
        <v>2</v>
      </c>
      <c r="C638">
        <v>64</v>
      </c>
      <c r="D638" s="1" t="s">
        <v>26</v>
      </c>
      <c r="E638" s="76">
        <v>45184066000117</v>
      </c>
      <c r="F638" s="1" t="s">
        <v>571</v>
      </c>
      <c r="G638" s="1" t="s">
        <v>424</v>
      </c>
      <c r="H638" s="1" t="s">
        <v>106</v>
      </c>
      <c r="I638" s="1" t="s">
        <v>91</v>
      </c>
      <c r="J638" s="1" t="s">
        <v>23</v>
      </c>
      <c r="K638" s="1" t="s">
        <v>285</v>
      </c>
      <c r="L638" s="1" t="s">
        <v>340</v>
      </c>
      <c r="M638" s="1" t="s">
        <v>222</v>
      </c>
      <c r="N638" s="28">
        <v>3</v>
      </c>
    </row>
    <row r="639" spans="1:14" hidden="1" x14ac:dyDescent="0.25">
      <c r="A639" s="29">
        <v>2021</v>
      </c>
      <c r="B639" s="29">
        <v>2</v>
      </c>
      <c r="C639">
        <v>64</v>
      </c>
      <c r="D639" s="1" t="s">
        <v>26</v>
      </c>
      <c r="E639" s="76">
        <v>60961968000106</v>
      </c>
      <c r="F639" s="1" t="s">
        <v>554</v>
      </c>
      <c r="G639" s="1" t="s">
        <v>105</v>
      </c>
      <c r="H639" s="1" t="s">
        <v>106</v>
      </c>
      <c r="I639" s="1" t="s">
        <v>91</v>
      </c>
      <c r="J639" s="1" t="s">
        <v>29</v>
      </c>
      <c r="K639" s="1" t="s">
        <v>228</v>
      </c>
      <c r="L639" s="1" t="s">
        <v>341</v>
      </c>
      <c r="M639" s="1" t="s">
        <v>229</v>
      </c>
      <c r="N639" s="28">
        <v>5</v>
      </c>
    </row>
    <row r="640" spans="1:14" hidden="1" x14ac:dyDescent="0.25">
      <c r="A640" s="29">
        <v>2021</v>
      </c>
      <c r="B640" s="29">
        <v>2</v>
      </c>
      <c r="C640">
        <v>64</v>
      </c>
      <c r="D640" s="1" t="s">
        <v>26</v>
      </c>
      <c r="E640" s="76">
        <v>60961968000106</v>
      </c>
      <c r="F640" s="1" t="s">
        <v>554</v>
      </c>
      <c r="G640" s="1" t="s">
        <v>105</v>
      </c>
      <c r="H640" s="1" t="s">
        <v>106</v>
      </c>
      <c r="I640" s="1" t="s">
        <v>91</v>
      </c>
      <c r="J640" s="1" t="s">
        <v>136</v>
      </c>
      <c r="K640" s="1" t="s">
        <v>275</v>
      </c>
      <c r="L640" s="1" t="s">
        <v>339</v>
      </c>
      <c r="M640" s="1" t="s">
        <v>227</v>
      </c>
      <c r="N640" s="28">
        <v>5</v>
      </c>
    </row>
    <row r="641" spans="1:14" hidden="1" x14ac:dyDescent="0.25">
      <c r="A641" s="29">
        <v>2021</v>
      </c>
      <c r="B641" s="29">
        <v>2</v>
      </c>
      <c r="C641">
        <v>64</v>
      </c>
      <c r="D641" s="1" t="s">
        <v>26</v>
      </c>
      <c r="E641" s="76">
        <v>60961968000106</v>
      </c>
      <c r="F641" s="1" t="s">
        <v>554</v>
      </c>
      <c r="G641" s="1" t="s">
        <v>105</v>
      </c>
      <c r="H641" s="1" t="s">
        <v>106</v>
      </c>
      <c r="I641" s="1" t="s">
        <v>91</v>
      </c>
      <c r="J641" s="1" t="s">
        <v>24</v>
      </c>
      <c r="K641" s="1" t="s">
        <v>318</v>
      </c>
      <c r="L641" s="1" t="s">
        <v>340</v>
      </c>
      <c r="M641" s="1" t="s">
        <v>222</v>
      </c>
      <c r="N641" s="28">
        <v>5</v>
      </c>
    </row>
    <row r="642" spans="1:14" hidden="1" x14ac:dyDescent="0.25">
      <c r="A642" s="29">
        <v>2021</v>
      </c>
      <c r="B642" s="29">
        <v>2</v>
      </c>
      <c r="C642">
        <v>64</v>
      </c>
      <c r="D642" s="1" t="s">
        <v>26</v>
      </c>
      <c r="E642" s="76">
        <v>51722957000506</v>
      </c>
      <c r="F642" s="1" t="s">
        <v>551</v>
      </c>
      <c r="G642" s="1" t="s">
        <v>105</v>
      </c>
      <c r="H642" s="1" t="s">
        <v>106</v>
      </c>
      <c r="I642" s="1" t="s">
        <v>91</v>
      </c>
      <c r="J642" s="1" t="s">
        <v>31</v>
      </c>
      <c r="K642" s="1" t="s">
        <v>237</v>
      </c>
      <c r="L642" s="1" t="s">
        <v>339</v>
      </c>
      <c r="M642" s="1" t="s">
        <v>227</v>
      </c>
      <c r="N642" s="28">
        <v>4</v>
      </c>
    </row>
    <row r="643" spans="1:14" hidden="1" x14ac:dyDescent="0.25">
      <c r="A643" s="29">
        <v>2021</v>
      </c>
      <c r="B643" s="29">
        <v>2</v>
      </c>
      <c r="C643">
        <v>64</v>
      </c>
      <c r="D643" s="1" t="s">
        <v>26</v>
      </c>
      <c r="E643" s="76">
        <v>51722957000506</v>
      </c>
      <c r="F643" s="1" t="s">
        <v>551</v>
      </c>
      <c r="G643" s="1" t="s">
        <v>105</v>
      </c>
      <c r="H643" s="1" t="s">
        <v>106</v>
      </c>
      <c r="I643" s="1" t="s">
        <v>91</v>
      </c>
      <c r="J643" s="1" t="s">
        <v>107</v>
      </c>
      <c r="K643" s="1" t="s">
        <v>272</v>
      </c>
      <c r="L643" s="1" t="s">
        <v>341</v>
      </c>
      <c r="M643" s="1" t="s">
        <v>229</v>
      </c>
      <c r="N643" s="28">
        <v>4</v>
      </c>
    </row>
    <row r="644" spans="1:14" hidden="1" x14ac:dyDescent="0.25">
      <c r="A644" s="29">
        <v>2021</v>
      </c>
      <c r="B644" s="29">
        <v>2</v>
      </c>
      <c r="C644">
        <v>64</v>
      </c>
      <c r="D644" s="1" t="s">
        <v>26</v>
      </c>
      <c r="E644" s="76">
        <v>51722957000506</v>
      </c>
      <c r="F644" s="1" t="s">
        <v>551</v>
      </c>
      <c r="G644" s="1" t="s">
        <v>105</v>
      </c>
      <c r="H644" s="1" t="s">
        <v>106</v>
      </c>
      <c r="I644" s="1" t="s">
        <v>91</v>
      </c>
      <c r="J644" s="1" t="s">
        <v>23</v>
      </c>
      <c r="K644" s="1" t="s">
        <v>285</v>
      </c>
      <c r="L644" s="1" t="s">
        <v>340</v>
      </c>
      <c r="M644" s="1" t="s">
        <v>222</v>
      </c>
      <c r="N644" s="28">
        <v>4</v>
      </c>
    </row>
    <row r="645" spans="1:14" hidden="1" x14ac:dyDescent="0.25">
      <c r="A645" s="29">
        <v>2021</v>
      </c>
      <c r="B645" s="29">
        <v>2</v>
      </c>
      <c r="C645">
        <v>64</v>
      </c>
      <c r="D645" s="1" t="s">
        <v>26</v>
      </c>
      <c r="E645" s="76">
        <v>29435005009932</v>
      </c>
      <c r="F645" s="1" t="s">
        <v>135</v>
      </c>
      <c r="G645" s="1" t="s">
        <v>105</v>
      </c>
      <c r="H645" s="1" t="s">
        <v>106</v>
      </c>
      <c r="I645" s="1" t="s">
        <v>91</v>
      </c>
      <c r="J645" s="1" t="s">
        <v>11</v>
      </c>
      <c r="K645" s="1" t="s">
        <v>223</v>
      </c>
      <c r="L645" s="1" t="s">
        <v>340</v>
      </c>
      <c r="M645" s="1" t="s">
        <v>222</v>
      </c>
      <c r="N645" s="28">
        <v>2</v>
      </c>
    </row>
    <row r="646" spans="1:14" hidden="1" x14ac:dyDescent="0.25">
      <c r="A646" s="29">
        <v>2021</v>
      </c>
      <c r="B646" s="29">
        <v>2</v>
      </c>
      <c r="C646">
        <v>64</v>
      </c>
      <c r="D646" s="1" t="s">
        <v>26</v>
      </c>
      <c r="E646" s="76">
        <v>29435005009932</v>
      </c>
      <c r="F646" s="1" t="s">
        <v>135</v>
      </c>
      <c r="G646" s="1" t="s">
        <v>105</v>
      </c>
      <c r="H646" s="1" t="s">
        <v>106</v>
      </c>
      <c r="I646" s="1" t="s">
        <v>91</v>
      </c>
      <c r="J646" s="1" t="s">
        <v>136</v>
      </c>
      <c r="K646" s="1" t="s">
        <v>275</v>
      </c>
      <c r="L646" s="1" t="s">
        <v>339</v>
      </c>
      <c r="M646" s="1" t="s">
        <v>227</v>
      </c>
      <c r="N646" s="28">
        <v>2</v>
      </c>
    </row>
    <row r="647" spans="1:14" hidden="1" x14ac:dyDescent="0.25">
      <c r="A647" s="29">
        <v>2021</v>
      </c>
      <c r="B647" s="29">
        <v>2</v>
      </c>
      <c r="C647">
        <v>64</v>
      </c>
      <c r="D647" s="1" t="s">
        <v>26</v>
      </c>
      <c r="E647" s="76">
        <v>60726502000126</v>
      </c>
      <c r="F647" s="1" t="s">
        <v>143</v>
      </c>
      <c r="G647" s="1" t="s">
        <v>105</v>
      </c>
      <c r="H647" s="1" t="s">
        <v>106</v>
      </c>
      <c r="I647" s="1" t="s">
        <v>91</v>
      </c>
      <c r="J647" s="1" t="s">
        <v>136</v>
      </c>
      <c r="K647" s="1" t="s">
        <v>275</v>
      </c>
      <c r="L647" s="1" t="s">
        <v>339</v>
      </c>
      <c r="M647" s="1" t="s">
        <v>227</v>
      </c>
      <c r="N647" s="28">
        <v>4</v>
      </c>
    </row>
    <row r="648" spans="1:14" hidden="1" x14ac:dyDescent="0.25">
      <c r="A648" s="29">
        <v>2021</v>
      </c>
      <c r="B648" s="29">
        <v>2</v>
      </c>
      <c r="C648">
        <v>64</v>
      </c>
      <c r="D648" s="1" t="s">
        <v>26</v>
      </c>
      <c r="E648" s="76">
        <v>60726502000126</v>
      </c>
      <c r="F648" s="1" t="s">
        <v>143</v>
      </c>
      <c r="G648" s="1" t="s">
        <v>105</v>
      </c>
      <c r="H648" s="1" t="s">
        <v>106</v>
      </c>
      <c r="I648" s="1" t="s">
        <v>91</v>
      </c>
      <c r="J648" s="1" t="s">
        <v>23</v>
      </c>
      <c r="K648" s="1" t="s">
        <v>285</v>
      </c>
      <c r="L648" s="1" t="s">
        <v>340</v>
      </c>
      <c r="M648" s="1" t="s">
        <v>222</v>
      </c>
      <c r="N648" s="28">
        <v>4</v>
      </c>
    </row>
    <row r="649" spans="1:14" hidden="1" x14ac:dyDescent="0.25">
      <c r="A649" s="29">
        <v>2021</v>
      </c>
      <c r="B649" s="29">
        <v>2</v>
      </c>
      <c r="C649">
        <v>64</v>
      </c>
      <c r="D649" s="1" t="s">
        <v>26</v>
      </c>
      <c r="E649" s="76">
        <v>8100676002455</v>
      </c>
      <c r="F649" s="1" t="s">
        <v>467</v>
      </c>
      <c r="G649" s="1" t="s">
        <v>105</v>
      </c>
      <c r="H649" s="1" t="s">
        <v>106</v>
      </c>
      <c r="I649" s="1" t="s">
        <v>91</v>
      </c>
      <c r="J649" s="1" t="s">
        <v>31</v>
      </c>
      <c r="K649" s="1" t="s">
        <v>237</v>
      </c>
      <c r="L649" s="1" t="s">
        <v>339</v>
      </c>
      <c r="M649" s="1" t="s">
        <v>227</v>
      </c>
      <c r="N649" s="28">
        <v>8</v>
      </c>
    </row>
    <row r="650" spans="1:14" hidden="1" x14ac:dyDescent="0.25">
      <c r="A650" s="29">
        <v>2021</v>
      </c>
      <c r="B650" s="29">
        <v>2</v>
      </c>
      <c r="C650">
        <v>64</v>
      </c>
      <c r="D650" s="1" t="s">
        <v>26</v>
      </c>
      <c r="E650" s="76">
        <v>8100676002455</v>
      </c>
      <c r="F650" s="1" t="s">
        <v>467</v>
      </c>
      <c r="G650" s="1" t="s">
        <v>105</v>
      </c>
      <c r="H650" s="1" t="s">
        <v>106</v>
      </c>
      <c r="I650" s="1" t="s">
        <v>91</v>
      </c>
      <c r="J650" s="1" t="s">
        <v>107</v>
      </c>
      <c r="K650" s="1" t="s">
        <v>272</v>
      </c>
      <c r="L650" s="1" t="s">
        <v>341</v>
      </c>
      <c r="M650" s="1" t="s">
        <v>229</v>
      </c>
      <c r="N650" s="28">
        <v>8</v>
      </c>
    </row>
    <row r="651" spans="1:14" hidden="1" x14ac:dyDescent="0.25">
      <c r="A651" s="29">
        <v>2021</v>
      </c>
      <c r="B651" s="29">
        <v>2</v>
      </c>
      <c r="C651">
        <v>64</v>
      </c>
      <c r="D651" s="1" t="s">
        <v>26</v>
      </c>
      <c r="E651" s="76">
        <v>8100676002455</v>
      </c>
      <c r="F651" s="1" t="s">
        <v>467</v>
      </c>
      <c r="G651" s="1" t="s">
        <v>105</v>
      </c>
      <c r="H651" s="1" t="s">
        <v>106</v>
      </c>
      <c r="I651" s="1" t="s">
        <v>91</v>
      </c>
      <c r="J651" s="1" t="s">
        <v>23</v>
      </c>
      <c r="K651" s="1" t="s">
        <v>285</v>
      </c>
      <c r="L651" s="1" t="s">
        <v>340</v>
      </c>
      <c r="M651" s="1" t="s">
        <v>222</v>
      </c>
      <c r="N651" s="28">
        <v>8</v>
      </c>
    </row>
    <row r="652" spans="1:14" hidden="1" x14ac:dyDescent="0.25">
      <c r="A652" s="29">
        <v>2021</v>
      </c>
      <c r="B652" s="29">
        <v>2</v>
      </c>
      <c r="C652">
        <v>64</v>
      </c>
      <c r="D652" s="1" t="s">
        <v>26</v>
      </c>
      <c r="E652" s="76">
        <v>21371777000132</v>
      </c>
      <c r="F652" s="1" t="s">
        <v>128</v>
      </c>
      <c r="G652" s="1" t="s">
        <v>105</v>
      </c>
      <c r="H652" s="1" t="s">
        <v>106</v>
      </c>
      <c r="I652" s="1" t="s">
        <v>91</v>
      </c>
      <c r="J652" s="1" t="s">
        <v>31</v>
      </c>
      <c r="K652" s="1" t="s">
        <v>237</v>
      </c>
      <c r="L652" s="1" t="s">
        <v>339</v>
      </c>
      <c r="M652" s="1" t="s">
        <v>227</v>
      </c>
      <c r="N652" s="28">
        <v>9</v>
      </c>
    </row>
    <row r="653" spans="1:14" hidden="1" x14ac:dyDescent="0.25">
      <c r="A653" s="29">
        <v>2021</v>
      </c>
      <c r="B653" s="29">
        <v>2</v>
      </c>
      <c r="C653">
        <v>64</v>
      </c>
      <c r="D653" s="1" t="s">
        <v>26</v>
      </c>
      <c r="E653" s="76">
        <v>21371777000132</v>
      </c>
      <c r="F653" s="1" t="s">
        <v>128</v>
      </c>
      <c r="G653" s="1" t="s">
        <v>105</v>
      </c>
      <c r="H653" s="1" t="s">
        <v>106</v>
      </c>
      <c r="I653" s="1" t="s">
        <v>91</v>
      </c>
      <c r="J653" s="1" t="s">
        <v>107</v>
      </c>
      <c r="K653" s="1" t="s">
        <v>272</v>
      </c>
      <c r="L653" s="1" t="s">
        <v>341</v>
      </c>
      <c r="M653" s="1" t="s">
        <v>229</v>
      </c>
      <c r="N653" s="28">
        <v>9</v>
      </c>
    </row>
    <row r="654" spans="1:14" hidden="1" x14ac:dyDescent="0.25">
      <c r="A654" s="29">
        <v>2021</v>
      </c>
      <c r="B654" s="29">
        <v>2</v>
      </c>
      <c r="C654">
        <v>64</v>
      </c>
      <c r="D654" s="1" t="s">
        <v>26</v>
      </c>
      <c r="E654" s="76">
        <v>21371777000132</v>
      </c>
      <c r="F654" s="1" t="s">
        <v>128</v>
      </c>
      <c r="G654" s="1" t="s">
        <v>105</v>
      </c>
      <c r="H654" s="1" t="s">
        <v>106</v>
      </c>
      <c r="I654" s="1" t="s">
        <v>91</v>
      </c>
      <c r="J654" s="1" t="s">
        <v>23</v>
      </c>
      <c r="K654" s="1" t="s">
        <v>285</v>
      </c>
      <c r="L654" s="1" t="s">
        <v>340</v>
      </c>
      <c r="M654" s="1" t="s">
        <v>222</v>
      </c>
      <c r="N654" s="28">
        <v>9</v>
      </c>
    </row>
    <row r="655" spans="1:14" hidden="1" x14ac:dyDescent="0.25">
      <c r="A655" s="29">
        <v>2021</v>
      </c>
      <c r="B655" s="29">
        <v>2</v>
      </c>
      <c r="C655">
        <v>64</v>
      </c>
      <c r="D655" s="1" t="s">
        <v>26</v>
      </c>
      <c r="E655" s="76">
        <v>60448040000122</v>
      </c>
      <c r="F655" s="1" t="s">
        <v>188</v>
      </c>
      <c r="G655" s="1" t="s">
        <v>105</v>
      </c>
      <c r="H655" s="1" t="s">
        <v>106</v>
      </c>
      <c r="I655" s="1" t="s">
        <v>182</v>
      </c>
      <c r="J655" s="1" t="s">
        <v>29</v>
      </c>
      <c r="K655" s="1" t="s">
        <v>228</v>
      </c>
      <c r="L655" s="1" t="s">
        <v>341</v>
      </c>
      <c r="M655" s="1" t="s">
        <v>229</v>
      </c>
      <c r="N655" s="28">
        <v>156</v>
      </c>
    </row>
    <row r="656" spans="1:14" hidden="1" x14ac:dyDescent="0.25">
      <c r="A656" s="29">
        <v>2021</v>
      </c>
      <c r="B656" s="29">
        <v>2</v>
      </c>
      <c r="C656">
        <v>64</v>
      </c>
      <c r="D656" s="1" t="s">
        <v>26</v>
      </c>
      <c r="E656" s="76">
        <v>60448040000122</v>
      </c>
      <c r="F656" s="1" t="s">
        <v>188</v>
      </c>
      <c r="G656" s="1" t="s">
        <v>105</v>
      </c>
      <c r="H656" s="1" t="s">
        <v>106</v>
      </c>
      <c r="I656" s="1" t="s">
        <v>182</v>
      </c>
      <c r="J656" s="1" t="s">
        <v>136</v>
      </c>
      <c r="K656" s="1" t="s">
        <v>275</v>
      </c>
      <c r="L656" s="1" t="s">
        <v>339</v>
      </c>
      <c r="M656" s="1" t="s">
        <v>227</v>
      </c>
      <c r="N656" s="28">
        <v>156</v>
      </c>
    </row>
    <row r="657" spans="1:14" hidden="1" x14ac:dyDescent="0.25">
      <c r="A657" s="29">
        <v>2021</v>
      </c>
      <c r="B657" s="29">
        <v>2</v>
      </c>
      <c r="C657">
        <v>64</v>
      </c>
      <c r="D657" s="1" t="s">
        <v>26</v>
      </c>
      <c r="E657" s="76">
        <v>60448040000122</v>
      </c>
      <c r="F657" s="1" t="s">
        <v>188</v>
      </c>
      <c r="G657" s="1" t="s">
        <v>105</v>
      </c>
      <c r="H657" s="1" t="s">
        <v>106</v>
      </c>
      <c r="I657" s="1" t="s">
        <v>182</v>
      </c>
      <c r="J657" s="1" t="s">
        <v>24</v>
      </c>
      <c r="K657" s="1" t="s">
        <v>318</v>
      </c>
      <c r="L657" s="1" t="s">
        <v>340</v>
      </c>
      <c r="M657" s="1" t="s">
        <v>222</v>
      </c>
      <c r="N657" s="28">
        <v>156</v>
      </c>
    </row>
    <row r="658" spans="1:14" hidden="1" x14ac:dyDescent="0.25">
      <c r="A658" s="29">
        <v>2021</v>
      </c>
      <c r="B658" s="29">
        <v>2</v>
      </c>
      <c r="C658">
        <v>64</v>
      </c>
      <c r="D658" s="1" t="s">
        <v>26</v>
      </c>
      <c r="E658" s="76">
        <v>60453024000390</v>
      </c>
      <c r="F658" s="1" t="s">
        <v>141</v>
      </c>
      <c r="G658" s="1" t="s">
        <v>105</v>
      </c>
      <c r="H658" s="1" t="s">
        <v>106</v>
      </c>
      <c r="I658" s="1" t="s">
        <v>91</v>
      </c>
      <c r="J658" s="1" t="s">
        <v>136</v>
      </c>
      <c r="K658" s="1" t="s">
        <v>275</v>
      </c>
      <c r="L658" s="1" t="s">
        <v>339</v>
      </c>
      <c r="M658" s="1" t="s">
        <v>227</v>
      </c>
      <c r="N658" s="28">
        <v>8</v>
      </c>
    </row>
    <row r="659" spans="1:14" hidden="1" x14ac:dyDescent="0.25">
      <c r="A659" s="29">
        <v>2021</v>
      </c>
      <c r="B659" s="29">
        <v>2</v>
      </c>
      <c r="C659">
        <v>64</v>
      </c>
      <c r="D659" s="1" t="s">
        <v>26</v>
      </c>
      <c r="E659" s="76">
        <v>60453024000390</v>
      </c>
      <c r="F659" s="1" t="s">
        <v>141</v>
      </c>
      <c r="G659" s="1" t="s">
        <v>105</v>
      </c>
      <c r="H659" s="1" t="s">
        <v>106</v>
      </c>
      <c r="I659" s="1" t="s">
        <v>91</v>
      </c>
      <c r="J659" s="1" t="s">
        <v>23</v>
      </c>
      <c r="K659" s="1" t="s">
        <v>285</v>
      </c>
      <c r="L659" s="1" t="s">
        <v>340</v>
      </c>
      <c r="M659" s="1" t="s">
        <v>222</v>
      </c>
      <c r="N659" s="28">
        <v>8</v>
      </c>
    </row>
    <row r="660" spans="1:14" hidden="1" x14ac:dyDescent="0.25">
      <c r="A660" s="29">
        <v>2021</v>
      </c>
      <c r="B660" s="29">
        <v>2</v>
      </c>
      <c r="C660">
        <v>64</v>
      </c>
      <c r="D660" s="1" t="s">
        <v>26</v>
      </c>
      <c r="E660" s="76">
        <v>60765823000130</v>
      </c>
      <c r="F660" s="1" t="s">
        <v>145</v>
      </c>
      <c r="G660" s="1" t="s">
        <v>105</v>
      </c>
      <c r="H660" s="1" t="s">
        <v>106</v>
      </c>
      <c r="I660" s="1" t="s">
        <v>91</v>
      </c>
      <c r="J660" s="1" t="s">
        <v>11</v>
      </c>
      <c r="K660" s="1" t="s">
        <v>223</v>
      </c>
      <c r="L660" s="1" t="s">
        <v>340</v>
      </c>
      <c r="M660" s="1" t="s">
        <v>222</v>
      </c>
      <c r="N660" s="28">
        <v>25</v>
      </c>
    </row>
    <row r="661" spans="1:14" hidden="1" x14ac:dyDescent="0.25">
      <c r="A661" s="29">
        <v>2021</v>
      </c>
      <c r="B661" s="29">
        <v>2</v>
      </c>
      <c r="C661">
        <v>64</v>
      </c>
      <c r="D661" s="1" t="s">
        <v>26</v>
      </c>
      <c r="E661" s="76">
        <v>60765823000130</v>
      </c>
      <c r="F661" s="1" t="s">
        <v>145</v>
      </c>
      <c r="G661" s="1" t="s">
        <v>105</v>
      </c>
      <c r="H661" s="1" t="s">
        <v>106</v>
      </c>
      <c r="I661" s="1" t="s">
        <v>91</v>
      </c>
      <c r="J661" s="1" t="s">
        <v>136</v>
      </c>
      <c r="K661" s="1" t="s">
        <v>275</v>
      </c>
      <c r="L661" s="1" t="s">
        <v>339</v>
      </c>
      <c r="M661" s="1" t="s">
        <v>227</v>
      </c>
      <c r="N661" s="28">
        <v>25</v>
      </c>
    </row>
    <row r="662" spans="1:14" hidden="1" x14ac:dyDescent="0.25">
      <c r="A662" s="29">
        <v>2021</v>
      </c>
      <c r="B662" s="29">
        <v>2</v>
      </c>
      <c r="C662">
        <v>64</v>
      </c>
      <c r="D662" s="1" t="s">
        <v>26</v>
      </c>
      <c r="E662" s="76">
        <v>6047087000210</v>
      </c>
      <c r="F662" s="1" t="s">
        <v>552</v>
      </c>
      <c r="G662" s="1" t="s">
        <v>105</v>
      </c>
      <c r="H662" s="1" t="s">
        <v>106</v>
      </c>
      <c r="I662" s="1" t="s">
        <v>91</v>
      </c>
      <c r="J662" s="1" t="s">
        <v>11</v>
      </c>
      <c r="K662" s="1" t="s">
        <v>223</v>
      </c>
      <c r="L662" s="1" t="s">
        <v>340</v>
      </c>
      <c r="M662" s="1" t="s">
        <v>222</v>
      </c>
      <c r="N662" s="28">
        <v>19</v>
      </c>
    </row>
    <row r="663" spans="1:14" hidden="1" x14ac:dyDescent="0.25">
      <c r="A663" s="29">
        <v>2021</v>
      </c>
      <c r="B663" s="29">
        <v>2</v>
      </c>
      <c r="C663">
        <v>64</v>
      </c>
      <c r="D663" s="1" t="s">
        <v>26</v>
      </c>
      <c r="E663" s="76">
        <v>6047087000210</v>
      </c>
      <c r="F663" s="1" t="s">
        <v>552</v>
      </c>
      <c r="G663" s="1" t="s">
        <v>105</v>
      </c>
      <c r="H663" s="1" t="s">
        <v>106</v>
      </c>
      <c r="I663" s="1" t="s">
        <v>91</v>
      </c>
      <c r="J663" s="1" t="s">
        <v>31</v>
      </c>
      <c r="K663" s="1" t="s">
        <v>237</v>
      </c>
      <c r="L663" s="1" t="s">
        <v>339</v>
      </c>
      <c r="M663" s="1" t="s">
        <v>227</v>
      </c>
      <c r="N663" s="28">
        <v>19</v>
      </c>
    </row>
    <row r="664" spans="1:14" hidden="1" x14ac:dyDescent="0.25">
      <c r="A664" s="29">
        <v>2021</v>
      </c>
      <c r="B664" s="29">
        <v>2</v>
      </c>
      <c r="C664">
        <v>64</v>
      </c>
      <c r="D664" s="1" t="s">
        <v>26</v>
      </c>
      <c r="E664" s="76">
        <v>6047087000210</v>
      </c>
      <c r="F664" s="1" t="s">
        <v>552</v>
      </c>
      <c r="G664" s="1" t="s">
        <v>105</v>
      </c>
      <c r="H664" s="1" t="s">
        <v>106</v>
      </c>
      <c r="I664" s="1" t="s">
        <v>91</v>
      </c>
      <c r="J664" s="1" t="s">
        <v>107</v>
      </c>
      <c r="K664" s="1" t="s">
        <v>272</v>
      </c>
      <c r="L664" s="1" t="s">
        <v>341</v>
      </c>
      <c r="M664" s="1" t="s">
        <v>229</v>
      </c>
      <c r="N664" s="28">
        <v>19</v>
      </c>
    </row>
    <row r="665" spans="1:14" hidden="1" x14ac:dyDescent="0.25">
      <c r="A665" s="29">
        <v>2021</v>
      </c>
      <c r="B665" s="29">
        <v>2</v>
      </c>
      <c r="C665">
        <v>64</v>
      </c>
      <c r="D665" s="1" t="s">
        <v>26</v>
      </c>
      <c r="E665" s="76">
        <v>56577059000606</v>
      </c>
      <c r="F665" s="1" t="s">
        <v>555</v>
      </c>
      <c r="G665" s="1" t="s">
        <v>105</v>
      </c>
      <c r="H665" s="1" t="s">
        <v>106</v>
      </c>
      <c r="I665" s="1" t="s">
        <v>91</v>
      </c>
      <c r="J665" s="1" t="s">
        <v>29</v>
      </c>
      <c r="K665" s="1" t="s">
        <v>228</v>
      </c>
      <c r="L665" s="1" t="s">
        <v>341</v>
      </c>
      <c r="M665" s="1" t="s">
        <v>229</v>
      </c>
      <c r="N665" s="28">
        <v>48</v>
      </c>
    </row>
    <row r="666" spans="1:14" hidden="1" x14ac:dyDescent="0.25">
      <c r="A666" s="29">
        <v>2021</v>
      </c>
      <c r="B666" s="29">
        <v>2</v>
      </c>
      <c r="C666">
        <v>64</v>
      </c>
      <c r="D666" s="1" t="s">
        <v>26</v>
      </c>
      <c r="E666" s="76">
        <v>56577059000606</v>
      </c>
      <c r="F666" s="1" t="s">
        <v>555</v>
      </c>
      <c r="G666" s="1" t="s">
        <v>105</v>
      </c>
      <c r="H666" s="1" t="s">
        <v>106</v>
      </c>
      <c r="I666" s="1" t="s">
        <v>91</v>
      </c>
      <c r="J666" s="1" t="s">
        <v>136</v>
      </c>
      <c r="K666" s="1" t="s">
        <v>275</v>
      </c>
      <c r="L666" s="1" t="s">
        <v>339</v>
      </c>
      <c r="M666" s="1" t="s">
        <v>227</v>
      </c>
      <c r="N666" s="28">
        <v>48</v>
      </c>
    </row>
    <row r="667" spans="1:14" hidden="1" x14ac:dyDescent="0.25">
      <c r="A667" s="29">
        <v>2021</v>
      </c>
      <c r="B667" s="29">
        <v>2</v>
      </c>
      <c r="C667">
        <v>64</v>
      </c>
      <c r="D667" s="1" t="s">
        <v>26</v>
      </c>
      <c r="E667" s="76">
        <v>56577059000606</v>
      </c>
      <c r="F667" s="1" t="s">
        <v>555</v>
      </c>
      <c r="G667" s="1" t="s">
        <v>105</v>
      </c>
      <c r="H667" s="1" t="s">
        <v>106</v>
      </c>
      <c r="I667" s="1" t="s">
        <v>91</v>
      </c>
      <c r="J667" s="1" t="s">
        <v>24</v>
      </c>
      <c r="K667" s="1" t="s">
        <v>318</v>
      </c>
      <c r="L667" s="1" t="s">
        <v>340</v>
      </c>
      <c r="M667" s="1" t="s">
        <v>222</v>
      </c>
      <c r="N667" s="28">
        <v>48</v>
      </c>
    </row>
    <row r="668" spans="1:14" hidden="1" x14ac:dyDescent="0.25">
      <c r="A668" s="29">
        <v>2021</v>
      </c>
      <c r="B668" s="29">
        <v>2</v>
      </c>
      <c r="C668">
        <v>64</v>
      </c>
      <c r="D668" s="1" t="s">
        <v>26</v>
      </c>
      <c r="E668" s="76">
        <v>62779145000190</v>
      </c>
      <c r="F668" s="1" t="s">
        <v>178</v>
      </c>
      <c r="G668" s="1" t="s">
        <v>105</v>
      </c>
      <c r="H668" s="1" t="s">
        <v>106</v>
      </c>
      <c r="I668" s="1" t="s">
        <v>91</v>
      </c>
      <c r="J668" s="1" t="s">
        <v>29</v>
      </c>
      <c r="K668" s="1" t="s">
        <v>228</v>
      </c>
      <c r="L668" s="1" t="s">
        <v>341</v>
      </c>
      <c r="M668" s="1" t="s">
        <v>229</v>
      </c>
      <c r="N668" s="28">
        <v>11</v>
      </c>
    </row>
    <row r="669" spans="1:14" hidden="1" x14ac:dyDescent="0.25">
      <c r="A669" s="29">
        <v>2021</v>
      </c>
      <c r="B669" s="29">
        <v>2</v>
      </c>
      <c r="C669">
        <v>64</v>
      </c>
      <c r="D669" s="1" t="s">
        <v>26</v>
      </c>
      <c r="E669" s="76">
        <v>62779145000190</v>
      </c>
      <c r="F669" s="1" t="s">
        <v>178</v>
      </c>
      <c r="G669" s="1" t="s">
        <v>105</v>
      </c>
      <c r="H669" s="1" t="s">
        <v>106</v>
      </c>
      <c r="I669" s="1" t="s">
        <v>91</v>
      </c>
      <c r="J669" s="1" t="s">
        <v>31</v>
      </c>
      <c r="K669" s="1" t="s">
        <v>237</v>
      </c>
      <c r="L669" s="1" t="s">
        <v>339</v>
      </c>
      <c r="M669" s="1" t="s">
        <v>227</v>
      </c>
      <c r="N669" s="28">
        <v>11</v>
      </c>
    </row>
    <row r="670" spans="1:14" hidden="1" x14ac:dyDescent="0.25">
      <c r="A670" s="29">
        <v>2021</v>
      </c>
      <c r="B670" s="29">
        <v>2</v>
      </c>
      <c r="C670">
        <v>64</v>
      </c>
      <c r="D670" s="1" t="s">
        <v>26</v>
      </c>
      <c r="E670" s="76">
        <v>62779145000190</v>
      </c>
      <c r="F670" s="1" t="s">
        <v>178</v>
      </c>
      <c r="G670" s="1" t="s">
        <v>105</v>
      </c>
      <c r="H670" s="1" t="s">
        <v>106</v>
      </c>
      <c r="I670" s="1" t="s">
        <v>91</v>
      </c>
      <c r="J670" s="1" t="s">
        <v>24</v>
      </c>
      <c r="K670" s="1" t="s">
        <v>318</v>
      </c>
      <c r="L670" s="1" t="s">
        <v>340</v>
      </c>
      <c r="M670" s="1" t="s">
        <v>222</v>
      </c>
      <c r="N670" s="28">
        <v>11</v>
      </c>
    </row>
    <row r="671" spans="1:14" hidden="1" x14ac:dyDescent="0.25">
      <c r="A671" s="29">
        <v>2021</v>
      </c>
      <c r="B671" s="29">
        <v>2</v>
      </c>
      <c r="C671">
        <v>64</v>
      </c>
      <c r="D671" s="1" t="s">
        <v>26</v>
      </c>
      <c r="E671" s="76">
        <v>61599908000158</v>
      </c>
      <c r="F671" s="1" t="s">
        <v>156</v>
      </c>
      <c r="G671" s="1" t="s">
        <v>105</v>
      </c>
      <c r="H671" s="1" t="s">
        <v>106</v>
      </c>
      <c r="I671" s="1" t="s">
        <v>91</v>
      </c>
      <c r="J671" s="1" t="s">
        <v>136</v>
      </c>
      <c r="K671" s="1" t="s">
        <v>275</v>
      </c>
      <c r="L671" s="1" t="s">
        <v>339</v>
      </c>
      <c r="M671" s="1" t="s">
        <v>227</v>
      </c>
      <c r="N671" s="28">
        <v>214</v>
      </c>
    </row>
    <row r="672" spans="1:14" hidden="1" x14ac:dyDescent="0.25">
      <c r="A672" s="29">
        <v>2021</v>
      </c>
      <c r="B672" s="29">
        <v>2</v>
      </c>
      <c r="C672">
        <v>64</v>
      </c>
      <c r="D672" s="1" t="s">
        <v>26</v>
      </c>
      <c r="E672" s="76">
        <v>61599908000158</v>
      </c>
      <c r="F672" s="1" t="s">
        <v>156</v>
      </c>
      <c r="G672" s="1" t="s">
        <v>105</v>
      </c>
      <c r="H672" s="1" t="s">
        <v>106</v>
      </c>
      <c r="I672" s="1" t="s">
        <v>91</v>
      </c>
      <c r="J672" s="1" t="s">
        <v>23</v>
      </c>
      <c r="K672" s="1" t="s">
        <v>285</v>
      </c>
      <c r="L672" s="1" t="s">
        <v>340</v>
      </c>
      <c r="M672" s="1" t="s">
        <v>222</v>
      </c>
      <c r="N672" s="28">
        <v>214</v>
      </c>
    </row>
    <row r="673" spans="1:14" hidden="1" x14ac:dyDescent="0.25">
      <c r="A673" s="29">
        <v>2021</v>
      </c>
      <c r="B673" s="29">
        <v>2</v>
      </c>
      <c r="C673">
        <v>64</v>
      </c>
      <c r="D673" s="1" t="s">
        <v>26</v>
      </c>
      <c r="E673" s="76">
        <v>60961422000155</v>
      </c>
      <c r="F673" s="1" t="s">
        <v>152</v>
      </c>
      <c r="G673" s="1" t="s">
        <v>105</v>
      </c>
      <c r="H673" s="1" t="s">
        <v>106</v>
      </c>
      <c r="I673" s="1" t="s">
        <v>91</v>
      </c>
      <c r="J673" s="1" t="s">
        <v>11</v>
      </c>
      <c r="K673" s="1" t="s">
        <v>223</v>
      </c>
      <c r="L673" s="1" t="s">
        <v>340</v>
      </c>
      <c r="M673" s="1" t="s">
        <v>222</v>
      </c>
      <c r="N673" s="28">
        <v>10</v>
      </c>
    </row>
    <row r="674" spans="1:14" hidden="1" x14ac:dyDescent="0.25">
      <c r="A674" s="29">
        <v>2021</v>
      </c>
      <c r="B674" s="29">
        <v>2</v>
      </c>
      <c r="C674">
        <v>64</v>
      </c>
      <c r="D674" s="1" t="s">
        <v>26</v>
      </c>
      <c r="E674" s="76">
        <v>60961422000155</v>
      </c>
      <c r="F674" s="1" t="s">
        <v>152</v>
      </c>
      <c r="G674" s="1" t="s">
        <v>105</v>
      </c>
      <c r="H674" s="1" t="s">
        <v>106</v>
      </c>
      <c r="I674" s="1" t="s">
        <v>91</v>
      </c>
      <c r="J674" s="1" t="s">
        <v>31</v>
      </c>
      <c r="K674" s="1" t="s">
        <v>237</v>
      </c>
      <c r="L674" s="1" t="s">
        <v>339</v>
      </c>
      <c r="M674" s="1" t="s">
        <v>227</v>
      </c>
      <c r="N674" s="28">
        <v>10</v>
      </c>
    </row>
    <row r="675" spans="1:14" hidden="1" x14ac:dyDescent="0.25">
      <c r="A675" s="29">
        <v>2021</v>
      </c>
      <c r="B675" s="29">
        <v>2</v>
      </c>
      <c r="C675">
        <v>64</v>
      </c>
      <c r="D675" s="1" t="s">
        <v>26</v>
      </c>
      <c r="E675" s="76">
        <v>60961422000155</v>
      </c>
      <c r="F675" s="1" t="s">
        <v>152</v>
      </c>
      <c r="G675" s="1" t="s">
        <v>105</v>
      </c>
      <c r="H675" s="1" t="s">
        <v>106</v>
      </c>
      <c r="I675" s="1" t="s">
        <v>91</v>
      </c>
      <c r="J675" s="1" t="s">
        <v>107</v>
      </c>
      <c r="K675" s="1" t="s">
        <v>272</v>
      </c>
      <c r="L675" s="1" t="s">
        <v>341</v>
      </c>
      <c r="M675" s="1" t="s">
        <v>229</v>
      </c>
      <c r="N675" s="28">
        <v>10</v>
      </c>
    </row>
    <row r="676" spans="1:14" hidden="1" x14ac:dyDescent="0.25">
      <c r="A676" s="29">
        <v>2021</v>
      </c>
      <c r="B676" s="29">
        <v>2</v>
      </c>
      <c r="C676">
        <v>64</v>
      </c>
      <c r="D676" s="1" t="s">
        <v>26</v>
      </c>
      <c r="E676" s="76">
        <v>61590410000124</v>
      </c>
      <c r="F676" s="1" t="s">
        <v>155</v>
      </c>
      <c r="G676" s="1" t="s">
        <v>105</v>
      </c>
      <c r="H676" s="1" t="s">
        <v>106</v>
      </c>
      <c r="I676" s="1" t="s">
        <v>91</v>
      </c>
      <c r="J676" s="1" t="s">
        <v>29</v>
      </c>
      <c r="K676" s="1" t="s">
        <v>228</v>
      </c>
      <c r="L676" s="1" t="s">
        <v>341</v>
      </c>
      <c r="M676" s="1" t="s">
        <v>229</v>
      </c>
      <c r="N676" s="28">
        <v>43</v>
      </c>
    </row>
    <row r="677" spans="1:14" hidden="1" x14ac:dyDescent="0.25">
      <c r="A677" s="29">
        <v>2021</v>
      </c>
      <c r="B677" s="29">
        <v>2</v>
      </c>
      <c r="C677">
        <v>64</v>
      </c>
      <c r="D677" s="1" t="s">
        <v>26</v>
      </c>
      <c r="E677" s="76">
        <v>61590410000124</v>
      </c>
      <c r="F677" s="1" t="s">
        <v>155</v>
      </c>
      <c r="G677" s="1" t="s">
        <v>105</v>
      </c>
      <c r="H677" s="1" t="s">
        <v>106</v>
      </c>
      <c r="I677" s="1" t="s">
        <v>91</v>
      </c>
      <c r="J677" s="1" t="s">
        <v>136</v>
      </c>
      <c r="K677" s="1" t="s">
        <v>275</v>
      </c>
      <c r="L677" s="1" t="s">
        <v>339</v>
      </c>
      <c r="M677" s="1" t="s">
        <v>227</v>
      </c>
      <c r="N677" s="28">
        <v>43</v>
      </c>
    </row>
    <row r="678" spans="1:14" hidden="1" x14ac:dyDescent="0.25">
      <c r="A678" s="29">
        <v>2021</v>
      </c>
      <c r="B678" s="29">
        <v>2</v>
      </c>
      <c r="C678">
        <v>64</v>
      </c>
      <c r="D678" s="1" t="s">
        <v>26</v>
      </c>
      <c r="E678" s="76">
        <v>61590410000124</v>
      </c>
      <c r="F678" s="1" t="s">
        <v>155</v>
      </c>
      <c r="G678" s="1" t="s">
        <v>105</v>
      </c>
      <c r="H678" s="1" t="s">
        <v>106</v>
      </c>
      <c r="I678" s="1" t="s">
        <v>91</v>
      </c>
      <c r="J678" s="1" t="s">
        <v>24</v>
      </c>
      <c r="K678" s="1" t="s">
        <v>318</v>
      </c>
      <c r="L678" s="1" t="s">
        <v>340</v>
      </c>
      <c r="M678" s="1" t="s">
        <v>222</v>
      </c>
      <c r="N678" s="28">
        <v>43</v>
      </c>
    </row>
    <row r="679" spans="1:14" hidden="1" x14ac:dyDescent="0.25">
      <c r="A679" s="29">
        <v>2021</v>
      </c>
      <c r="B679" s="29">
        <v>2</v>
      </c>
      <c r="C679">
        <v>64</v>
      </c>
      <c r="D679" s="1" t="s">
        <v>26</v>
      </c>
      <c r="E679" s="76">
        <v>61699567007871</v>
      </c>
      <c r="F679" s="1" t="s">
        <v>569</v>
      </c>
      <c r="G679" s="1" t="s">
        <v>570</v>
      </c>
      <c r="H679" s="1" t="s">
        <v>106</v>
      </c>
      <c r="I679" s="1" t="s">
        <v>91</v>
      </c>
      <c r="J679" s="1" t="s">
        <v>28</v>
      </c>
      <c r="K679" s="1" t="s">
        <v>226</v>
      </c>
      <c r="L679" s="1" t="s">
        <v>339</v>
      </c>
      <c r="M679" s="1" t="s">
        <v>227</v>
      </c>
      <c r="N679" s="28">
        <v>2</v>
      </c>
    </row>
    <row r="680" spans="1:14" hidden="1" x14ac:dyDescent="0.25">
      <c r="A680" s="29">
        <v>2021</v>
      </c>
      <c r="B680" s="29">
        <v>2</v>
      </c>
      <c r="C680">
        <v>64</v>
      </c>
      <c r="D680" s="1" t="s">
        <v>26</v>
      </c>
      <c r="E680" s="76">
        <v>61699567007871</v>
      </c>
      <c r="F680" s="1" t="s">
        <v>569</v>
      </c>
      <c r="G680" s="1" t="s">
        <v>570</v>
      </c>
      <c r="H680" s="1" t="s">
        <v>106</v>
      </c>
      <c r="I680" s="1" t="s">
        <v>91</v>
      </c>
      <c r="J680" s="1" t="s">
        <v>107</v>
      </c>
      <c r="K680" s="1" t="s">
        <v>272</v>
      </c>
      <c r="L680" s="1" t="s">
        <v>341</v>
      </c>
      <c r="M680" s="1" t="s">
        <v>229</v>
      </c>
      <c r="N680" s="28">
        <v>2</v>
      </c>
    </row>
    <row r="681" spans="1:14" hidden="1" x14ac:dyDescent="0.25">
      <c r="A681" s="29">
        <v>2021</v>
      </c>
      <c r="B681" s="29">
        <v>2</v>
      </c>
      <c r="C681">
        <v>64</v>
      </c>
      <c r="D681" s="1" t="s">
        <v>26</v>
      </c>
      <c r="E681" s="76">
        <v>61699567007871</v>
      </c>
      <c r="F681" s="1" t="s">
        <v>569</v>
      </c>
      <c r="G681" s="1" t="s">
        <v>570</v>
      </c>
      <c r="H681" s="1" t="s">
        <v>106</v>
      </c>
      <c r="I681" s="1" t="s">
        <v>91</v>
      </c>
      <c r="J681" s="1" t="s">
        <v>23</v>
      </c>
      <c r="K681" s="1" t="s">
        <v>285</v>
      </c>
      <c r="L681" s="1" t="s">
        <v>340</v>
      </c>
      <c r="M681" s="1" t="s">
        <v>222</v>
      </c>
      <c r="N681" s="28">
        <v>2</v>
      </c>
    </row>
    <row r="682" spans="1:14" hidden="1" x14ac:dyDescent="0.25">
      <c r="A682" s="29">
        <v>2021</v>
      </c>
      <c r="B682" s="29">
        <v>2</v>
      </c>
      <c r="C682">
        <v>64</v>
      </c>
      <c r="D682" s="1" t="s">
        <v>26</v>
      </c>
      <c r="E682" s="76">
        <v>60975737007245</v>
      </c>
      <c r="F682" s="1" t="s">
        <v>468</v>
      </c>
      <c r="G682" s="1" t="s">
        <v>469</v>
      </c>
      <c r="H682" s="1" t="s">
        <v>106</v>
      </c>
      <c r="I682" s="1" t="s">
        <v>91</v>
      </c>
      <c r="J682" s="1" t="s">
        <v>31</v>
      </c>
      <c r="K682" s="1" t="s">
        <v>237</v>
      </c>
      <c r="L682" s="1" t="s">
        <v>339</v>
      </c>
      <c r="M682" s="1" t="s">
        <v>227</v>
      </c>
      <c r="N682" s="28">
        <v>3</v>
      </c>
    </row>
    <row r="683" spans="1:14" hidden="1" x14ac:dyDescent="0.25">
      <c r="A683" s="29">
        <v>2021</v>
      </c>
      <c r="B683" s="29">
        <v>2</v>
      </c>
      <c r="C683">
        <v>64</v>
      </c>
      <c r="D683" s="1" t="s">
        <v>26</v>
      </c>
      <c r="E683" s="76">
        <v>60975737007245</v>
      </c>
      <c r="F683" s="1" t="s">
        <v>468</v>
      </c>
      <c r="G683" s="1" t="s">
        <v>469</v>
      </c>
      <c r="H683" s="1" t="s">
        <v>106</v>
      </c>
      <c r="I683" s="1" t="s">
        <v>91</v>
      </c>
      <c r="J683" s="1" t="s">
        <v>107</v>
      </c>
      <c r="K683" s="1" t="s">
        <v>272</v>
      </c>
      <c r="L683" s="1" t="s">
        <v>341</v>
      </c>
      <c r="M683" s="1" t="s">
        <v>229</v>
      </c>
      <c r="N683" s="28">
        <v>3</v>
      </c>
    </row>
    <row r="684" spans="1:14" hidden="1" x14ac:dyDescent="0.25">
      <c r="A684" s="29">
        <v>2021</v>
      </c>
      <c r="B684" s="29">
        <v>2</v>
      </c>
      <c r="C684">
        <v>64</v>
      </c>
      <c r="D684" s="1" t="s">
        <v>26</v>
      </c>
      <c r="E684" s="76">
        <v>60975737007245</v>
      </c>
      <c r="F684" s="1" t="s">
        <v>468</v>
      </c>
      <c r="G684" s="1" t="s">
        <v>469</v>
      </c>
      <c r="H684" s="1" t="s">
        <v>106</v>
      </c>
      <c r="I684" s="1" t="s">
        <v>91</v>
      </c>
      <c r="J684" s="1" t="s">
        <v>23</v>
      </c>
      <c r="K684" s="1" t="s">
        <v>285</v>
      </c>
      <c r="L684" s="1" t="s">
        <v>340</v>
      </c>
      <c r="M684" s="1" t="s">
        <v>222</v>
      </c>
      <c r="N684" s="28">
        <v>3</v>
      </c>
    </row>
    <row r="685" spans="1:14" hidden="1" x14ac:dyDescent="0.25">
      <c r="A685" s="29">
        <v>2021</v>
      </c>
      <c r="B685" s="29">
        <v>2</v>
      </c>
      <c r="C685">
        <v>62</v>
      </c>
      <c r="D685" s="1" t="s">
        <v>8</v>
      </c>
      <c r="E685" s="76">
        <v>12200259000165</v>
      </c>
      <c r="F685" s="1" t="s">
        <v>633</v>
      </c>
      <c r="G685" s="1" t="s">
        <v>94</v>
      </c>
      <c r="H685" s="1" t="s">
        <v>95</v>
      </c>
      <c r="I685" s="1" t="s">
        <v>182</v>
      </c>
      <c r="J685" s="1" t="s">
        <v>19</v>
      </c>
      <c r="K685" s="1" t="s">
        <v>241</v>
      </c>
      <c r="L685" s="1" t="s">
        <v>340</v>
      </c>
      <c r="M685" s="1" t="s">
        <v>222</v>
      </c>
      <c r="N685" s="28">
        <v>120</v>
      </c>
    </row>
    <row r="686" spans="1:14" hidden="1" x14ac:dyDescent="0.25">
      <c r="A686" s="29">
        <v>2021</v>
      </c>
      <c r="B686" s="29">
        <v>2</v>
      </c>
      <c r="C686">
        <v>62</v>
      </c>
      <c r="D686" s="1" t="s">
        <v>8</v>
      </c>
      <c r="E686" s="76">
        <v>12200259000165</v>
      </c>
      <c r="F686" s="1" t="s">
        <v>633</v>
      </c>
      <c r="G686" s="1" t="s">
        <v>94</v>
      </c>
      <c r="H686" s="1" t="s">
        <v>95</v>
      </c>
      <c r="I686" s="1" t="s">
        <v>182</v>
      </c>
      <c r="J686" s="1" t="s">
        <v>96</v>
      </c>
      <c r="K686" s="1" t="s">
        <v>271</v>
      </c>
      <c r="L686" s="1" t="s">
        <v>341</v>
      </c>
      <c r="M686" s="1" t="s">
        <v>229</v>
      </c>
      <c r="N686" s="28">
        <v>120</v>
      </c>
    </row>
    <row r="687" spans="1:14" hidden="1" x14ac:dyDescent="0.25">
      <c r="A687" s="29">
        <v>2021</v>
      </c>
      <c r="B687" s="29">
        <v>2</v>
      </c>
      <c r="C687">
        <v>62</v>
      </c>
      <c r="D687" s="1" t="s">
        <v>8</v>
      </c>
      <c r="E687" s="76">
        <v>12200259000165</v>
      </c>
      <c r="F687" s="1" t="s">
        <v>633</v>
      </c>
      <c r="G687" s="1" t="s">
        <v>94</v>
      </c>
      <c r="H687" s="1" t="s">
        <v>95</v>
      </c>
      <c r="I687" s="1" t="s">
        <v>182</v>
      </c>
      <c r="J687" s="1" t="s">
        <v>33</v>
      </c>
      <c r="K687" s="1" t="s">
        <v>321</v>
      </c>
      <c r="L687" s="1" t="s">
        <v>339</v>
      </c>
      <c r="M687" s="1" t="s">
        <v>227</v>
      </c>
      <c r="N687" s="28">
        <v>120</v>
      </c>
    </row>
    <row r="688" spans="1:14" hidden="1" x14ac:dyDescent="0.25">
      <c r="A688" s="29">
        <v>2021</v>
      </c>
      <c r="B688" s="29">
        <v>2</v>
      </c>
      <c r="C688">
        <v>62</v>
      </c>
      <c r="D688" s="1" t="s">
        <v>8</v>
      </c>
      <c r="E688" s="76">
        <v>12361267011985</v>
      </c>
      <c r="F688" s="1" t="s">
        <v>479</v>
      </c>
      <c r="G688" s="1" t="s">
        <v>157</v>
      </c>
      <c r="H688" s="1" t="s">
        <v>158</v>
      </c>
      <c r="I688" s="1" t="s">
        <v>91</v>
      </c>
      <c r="J688" s="1" t="s">
        <v>92</v>
      </c>
      <c r="K688" s="1" t="s">
        <v>274</v>
      </c>
      <c r="L688" s="1" t="s">
        <v>339</v>
      </c>
      <c r="M688" s="1" t="s">
        <v>227</v>
      </c>
      <c r="N688" s="28">
        <v>1</v>
      </c>
    </row>
    <row r="689" spans="1:14" hidden="1" x14ac:dyDescent="0.25">
      <c r="A689" s="29">
        <v>2021</v>
      </c>
      <c r="B689" s="29">
        <v>2</v>
      </c>
      <c r="C689">
        <v>62</v>
      </c>
      <c r="D689" s="1" t="s">
        <v>8</v>
      </c>
      <c r="E689" s="76">
        <v>12361267011985</v>
      </c>
      <c r="F689" s="1" t="s">
        <v>479</v>
      </c>
      <c r="G689" s="1" t="s">
        <v>157</v>
      </c>
      <c r="H689" s="1" t="s">
        <v>158</v>
      </c>
      <c r="I689" s="1" t="s">
        <v>91</v>
      </c>
      <c r="J689" s="1" t="s">
        <v>159</v>
      </c>
      <c r="K689" s="1" t="s">
        <v>277</v>
      </c>
      <c r="L689" s="1" t="s">
        <v>340</v>
      </c>
      <c r="M689" s="1" t="s">
        <v>222</v>
      </c>
      <c r="N689" s="28">
        <v>1</v>
      </c>
    </row>
    <row r="690" spans="1:14" hidden="1" x14ac:dyDescent="0.25">
      <c r="A690" s="29">
        <v>2021</v>
      </c>
      <c r="B690" s="29">
        <v>2</v>
      </c>
      <c r="C690">
        <v>62</v>
      </c>
      <c r="D690" s="1" t="s">
        <v>8</v>
      </c>
      <c r="E690" s="76">
        <v>12361267011985</v>
      </c>
      <c r="F690" s="1" t="s">
        <v>479</v>
      </c>
      <c r="G690" s="1" t="s">
        <v>157</v>
      </c>
      <c r="H690" s="1" t="s">
        <v>158</v>
      </c>
      <c r="I690" s="1" t="s">
        <v>91</v>
      </c>
      <c r="J690" s="1" t="s">
        <v>25</v>
      </c>
      <c r="K690" s="1" t="s">
        <v>322</v>
      </c>
      <c r="L690" s="1" t="s">
        <v>341</v>
      </c>
      <c r="M690" s="1" t="s">
        <v>229</v>
      </c>
      <c r="N690" s="28">
        <v>1</v>
      </c>
    </row>
    <row r="691" spans="1:14" hidden="1" x14ac:dyDescent="0.25">
      <c r="A691" s="29">
        <v>2021</v>
      </c>
      <c r="B691" s="29">
        <v>2</v>
      </c>
      <c r="C691">
        <v>62</v>
      </c>
      <c r="D691" s="1" t="s">
        <v>8</v>
      </c>
      <c r="E691" s="76">
        <v>5469172000122</v>
      </c>
      <c r="F691" s="1" t="s">
        <v>99</v>
      </c>
      <c r="G691" s="1" t="s">
        <v>100</v>
      </c>
      <c r="H691" s="1" t="s">
        <v>101</v>
      </c>
      <c r="I691" s="1" t="s">
        <v>91</v>
      </c>
      <c r="J691" s="1" t="s">
        <v>19</v>
      </c>
      <c r="K691" s="1" t="s">
        <v>241</v>
      </c>
      <c r="L691" s="1" t="s">
        <v>340</v>
      </c>
      <c r="M691" s="1" t="s">
        <v>222</v>
      </c>
      <c r="N691" s="28">
        <v>4</v>
      </c>
    </row>
    <row r="692" spans="1:14" hidden="1" x14ac:dyDescent="0.25">
      <c r="A692" s="29">
        <v>2021</v>
      </c>
      <c r="B692" s="29">
        <v>2</v>
      </c>
      <c r="C692">
        <v>62</v>
      </c>
      <c r="D692" s="1" t="s">
        <v>8</v>
      </c>
      <c r="E692" s="76">
        <v>5469172000122</v>
      </c>
      <c r="F692" s="1" t="s">
        <v>99</v>
      </c>
      <c r="G692" s="1" t="s">
        <v>100</v>
      </c>
      <c r="H692" s="1" t="s">
        <v>101</v>
      </c>
      <c r="I692" s="1" t="s">
        <v>91</v>
      </c>
      <c r="J692" s="1" t="s">
        <v>96</v>
      </c>
      <c r="K692" s="1" t="s">
        <v>271</v>
      </c>
      <c r="L692" s="1" t="s">
        <v>341</v>
      </c>
      <c r="M692" s="1" t="s">
        <v>229</v>
      </c>
      <c r="N692" s="28">
        <v>4</v>
      </c>
    </row>
    <row r="693" spans="1:14" hidden="1" x14ac:dyDescent="0.25">
      <c r="A693" s="29">
        <v>2021</v>
      </c>
      <c r="B693" s="29">
        <v>2</v>
      </c>
      <c r="C693">
        <v>62</v>
      </c>
      <c r="D693" s="1" t="s">
        <v>8</v>
      </c>
      <c r="E693" s="76">
        <v>5469172000122</v>
      </c>
      <c r="F693" s="1" t="s">
        <v>99</v>
      </c>
      <c r="G693" s="1" t="s">
        <v>100</v>
      </c>
      <c r="H693" s="1" t="s">
        <v>101</v>
      </c>
      <c r="I693" s="1" t="s">
        <v>91</v>
      </c>
      <c r="J693" s="1" t="s">
        <v>33</v>
      </c>
      <c r="K693" s="1" t="s">
        <v>321</v>
      </c>
      <c r="L693" s="1" t="s">
        <v>339</v>
      </c>
      <c r="M693" s="1" t="s">
        <v>227</v>
      </c>
      <c r="N693" s="28">
        <v>4</v>
      </c>
    </row>
    <row r="694" spans="1:14" hidden="1" x14ac:dyDescent="0.25">
      <c r="A694" s="29">
        <v>2021</v>
      </c>
      <c r="B694" s="29">
        <v>2</v>
      </c>
      <c r="C694">
        <v>62</v>
      </c>
      <c r="D694" s="1" t="s">
        <v>8</v>
      </c>
      <c r="E694" s="76">
        <v>15166416000151</v>
      </c>
      <c r="F694" s="1" t="s">
        <v>527</v>
      </c>
      <c r="G694" s="1" t="s">
        <v>100</v>
      </c>
      <c r="H694" s="1" t="s">
        <v>101</v>
      </c>
      <c r="I694" s="1" t="s">
        <v>91</v>
      </c>
      <c r="J694" s="1" t="s">
        <v>19</v>
      </c>
      <c r="K694" s="1" t="s">
        <v>241</v>
      </c>
      <c r="L694" s="1" t="s">
        <v>340</v>
      </c>
      <c r="M694" s="1" t="s">
        <v>222</v>
      </c>
      <c r="N694" s="28">
        <v>13</v>
      </c>
    </row>
    <row r="695" spans="1:14" hidden="1" x14ac:dyDescent="0.25">
      <c r="A695" s="29">
        <v>2021</v>
      </c>
      <c r="B695" s="29">
        <v>2</v>
      </c>
      <c r="C695">
        <v>62</v>
      </c>
      <c r="D695" s="1" t="s">
        <v>8</v>
      </c>
      <c r="E695" s="76">
        <v>15166416000151</v>
      </c>
      <c r="F695" s="1" t="s">
        <v>527</v>
      </c>
      <c r="G695" s="1" t="s">
        <v>100</v>
      </c>
      <c r="H695" s="1" t="s">
        <v>101</v>
      </c>
      <c r="I695" s="1" t="s">
        <v>91</v>
      </c>
      <c r="J695" s="1" t="s">
        <v>96</v>
      </c>
      <c r="K695" s="1" t="s">
        <v>271</v>
      </c>
      <c r="L695" s="1" t="s">
        <v>341</v>
      </c>
      <c r="M695" s="1" t="s">
        <v>229</v>
      </c>
      <c r="N695" s="28">
        <v>13</v>
      </c>
    </row>
    <row r="696" spans="1:14" hidden="1" x14ac:dyDescent="0.25">
      <c r="A696" s="29">
        <v>2021</v>
      </c>
      <c r="B696" s="29">
        <v>2</v>
      </c>
      <c r="C696">
        <v>62</v>
      </c>
      <c r="D696" s="1" t="s">
        <v>8</v>
      </c>
      <c r="E696" s="76">
        <v>15166416000151</v>
      </c>
      <c r="F696" s="1" t="s">
        <v>527</v>
      </c>
      <c r="G696" s="1" t="s">
        <v>100</v>
      </c>
      <c r="H696" s="1" t="s">
        <v>101</v>
      </c>
      <c r="I696" s="1" t="s">
        <v>91</v>
      </c>
      <c r="J696" s="1" t="s">
        <v>33</v>
      </c>
      <c r="K696" s="1" t="s">
        <v>321</v>
      </c>
      <c r="L696" s="1" t="s">
        <v>339</v>
      </c>
      <c r="M696" s="1" t="s">
        <v>227</v>
      </c>
      <c r="N696" s="28">
        <v>13</v>
      </c>
    </row>
    <row r="697" spans="1:14" hidden="1" x14ac:dyDescent="0.25">
      <c r="A697" s="29">
        <v>2021</v>
      </c>
      <c r="B697" s="29">
        <v>2</v>
      </c>
      <c r="C697">
        <v>62</v>
      </c>
      <c r="D697" s="1" t="s">
        <v>8</v>
      </c>
      <c r="E697" s="76">
        <v>15153745000249</v>
      </c>
      <c r="F697" s="1" t="s">
        <v>623</v>
      </c>
      <c r="G697" s="1" t="s">
        <v>100</v>
      </c>
      <c r="H697" s="1" t="s">
        <v>101</v>
      </c>
      <c r="I697" s="1" t="s">
        <v>91</v>
      </c>
      <c r="J697" s="1" t="s">
        <v>19</v>
      </c>
      <c r="K697" s="1" t="s">
        <v>241</v>
      </c>
      <c r="L697" s="1" t="s">
        <v>340</v>
      </c>
      <c r="M697" s="1" t="s">
        <v>222</v>
      </c>
      <c r="N697" s="28">
        <v>6</v>
      </c>
    </row>
    <row r="698" spans="1:14" hidden="1" x14ac:dyDescent="0.25">
      <c r="A698" s="29">
        <v>2021</v>
      </c>
      <c r="B698" s="29">
        <v>2</v>
      </c>
      <c r="C698">
        <v>62</v>
      </c>
      <c r="D698" s="1" t="s">
        <v>8</v>
      </c>
      <c r="E698" s="76">
        <v>15153745000249</v>
      </c>
      <c r="F698" s="1" t="s">
        <v>623</v>
      </c>
      <c r="G698" s="1" t="s">
        <v>100</v>
      </c>
      <c r="H698" s="1" t="s">
        <v>101</v>
      </c>
      <c r="I698" s="1" t="s">
        <v>91</v>
      </c>
      <c r="J698" s="1" t="s">
        <v>96</v>
      </c>
      <c r="K698" s="1" t="s">
        <v>271</v>
      </c>
      <c r="L698" s="1" t="s">
        <v>341</v>
      </c>
      <c r="M698" s="1" t="s">
        <v>229</v>
      </c>
      <c r="N698" s="28">
        <v>6</v>
      </c>
    </row>
    <row r="699" spans="1:14" hidden="1" x14ac:dyDescent="0.25">
      <c r="A699" s="29">
        <v>2021</v>
      </c>
      <c r="B699" s="29">
        <v>2</v>
      </c>
      <c r="C699">
        <v>62</v>
      </c>
      <c r="D699" s="1" t="s">
        <v>8</v>
      </c>
      <c r="E699" s="76">
        <v>15153745000249</v>
      </c>
      <c r="F699" s="1" t="s">
        <v>623</v>
      </c>
      <c r="G699" s="1" t="s">
        <v>100</v>
      </c>
      <c r="H699" s="1" t="s">
        <v>101</v>
      </c>
      <c r="I699" s="1" t="s">
        <v>91</v>
      </c>
      <c r="J699" s="1" t="s">
        <v>33</v>
      </c>
      <c r="K699" s="1" t="s">
        <v>321</v>
      </c>
      <c r="L699" s="1" t="s">
        <v>339</v>
      </c>
      <c r="M699" s="1" t="s">
        <v>227</v>
      </c>
      <c r="N699" s="28">
        <v>6</v>
      </c>
    </row>
    <row r="700" spans="1:14" hidden="1" x14ac:dyDescent="0.25">
      <c r="A700" s="29">
        <v>2021</v>
      </c>
      <c r="B700" s="29">
        <v>2</v>
      </c>
      <c r="C700">
        <v>62</v>
      </c>
      <c r="D700" s="1" t="s">
        <v>8</v>
      </c>
      <c r="E700" s="76">
        <v>27372066000169</v>
      </c>
      <c r="F700" s="1" t="s">
        <v>422</v>
      </c>
      <c r="G700" s="1" t="s">
        <v>100</v>
      </c>
      <c r="H700" s="1" t="s">
        <v>101</v>
      </c>
      <c r="I700" s="1" t="s">
        <v>91</v>
      </c>
      <c r="J700" s="1" t="s">
        <v>19</v>
      </c>
      <c r="K700" s="1" t="s">
        <v>241</v>
      </c>
      <c r="L700" s="1" t="s">
        <v>340</v>
      </c>
      <c r="M700" s="1" t="s">
        <v>222</v>
      </c>
      <c r="N700" s="28">
        <v>10</v>
      </c>
    </row>
    <row r="701" spans="1:14" hidden="1" x14ac:dyDescent="0.25">
      <c r="A701" s="29">
        <v>2021</v>
      </c>
      <c r="B701" s="29">
        <v>2</v>
      </c>
      <c r="C701">
        <v>62</v>
      </c>
      <c r="D701" s="1" t="s">
        <v>8</v>
      </c>
      <c r="E701" s="76">
        <v>27372066000169</v>
      </c>
      <c r="F701" s="1" t="s">
        <v>422</v>
      </c>
      <c r="G701" s="1" t="s">
        <v>100</v>
      </c>
      <c r="H701" s="1" t="s">
        <v>101</v>
      </c>
      <c r="I701" s="1" t="s">
        <v>91</v>
      </c>
      <c r="J701" s="1" t="s">
        <v>96</v>
      </c>
      <c r="K701" s="1" t="s">
        <v>271</v>
      </c>
      <c r="L701" s="1" t="s">
        <v>341</v>
      </c>
      <c r="M701" s="1" t="s">
        <v>229</v>
      </c>
      <c r="N701" s="28">
        <v>10</v>
      </c>
    </row>
    <row r="702" spans="1:14" hidden="1" x14ac:dyDescent="0.25">
      <c r="A702" s="29">
        <v>2021</v>
      </c>
      <c r="B702" s="29">
        <v>2</v>
      </c>
      <c r="C702">
        <v>62</v>
      </c>
      <c r="D702" s="1" t="s">
        <v>8</v>
      </c>
      <c r="E702" s="76">
        <v>27372066000169</v>
      </c>
      <c r="F702" s="1" t="s">
        <v>422</v>
      </c>
      <c r="G702" s="1" t="s">
        <v>100</v>
      </c>
      <c r="H702" s="1" t="s">
        <v>101</v>
      </c>
      <c r="I702" s="1" t="s">
        <v>91</v>
      </c>
      <c r="J702" s="1" t="s">
        <v>33</v>
      </c>
      <c r="K702" s="1" t="s">
        <v>321</v>
      </c>
      <c r="L702" s="1" t="s">
        <v>339</v>
      </c>
      <c r="M702" s="1" t="s">
        <v>227</v>
      </c>
      <c r="N702" s="28">
        <v>10</v>
      </c>
    </row>
    <row r="703" spans="1:14" hidden="1" x14ac:dyDescent="0.25">
      <c r="A703" s="29">
        <v>2021</v>
      </c>
      <c r="B703" s="29">
        <v>2</v>
      </c>
      <c r="C703">
        <v>62</v>
      </c>
      <c r="D703" s="1" t="s">
        <v>8</v>
      </c>
      <c r="E703" s="76">
        <v>13808803000119</v>
      </c>
      <c r="F703" s="1" t="s">
        <v>624</v>
      </c>
      <c r="G703" s="1" t="s">
        <v>100</v>
      </c>
      <c r="H703" s="1" t="s">
        <v>101</v>
      </c>
      <c r="I703" s="1" t="s">
        <v>91</v>
      </c>
      <c r="J703" s="1" t="s">
        <v>19</v>
      </c>
      <c r="K703" s="1" t="s">
        <v>241</v>
      </c>
      <c r="L703" s="1" t="s">
        <v>340</v>
      </c>
      <c r="M703" s="1" t="s">
        <v>222</v>
      </c>
      <c r="N703" s="28">
        <v>2</v>
      </c>
    </row>
    <row r="704" spans="1:14" hidden="1" x14ac:dyDescent="0.25">
      <c r="A704" s="29">
        <v>2021</v>
      </c>
      <c r="B704" s="29">
        <v>2</v>
      </c>
      <c r="C704">
        <v>62</v>
      </c>
      <c r="D704" s="1" t="s">
        <v>8</v>
      </c>
      <c r="E704" s="76">
        <v>13808803000119</v>
      </c>
      <c r="F704" s="1" t="s">
        <v>624</v>
      </c>
      <c r="G704" s="1" t="s">
        <v>100</v>
      </c>
      <c r="H704" s="1" t="s">
        <v>101</v>
      </c>
      <c r="I704" s="1" t="s">
        <v>91</v>
      </c>
      <c r="J704" s="1" t="s">
        <v>96</v>
      </c>
      <c r="K704" s="1" t="s">
        <v>271</v>
      </c>
      <c r="L704" s="1" t="s">
        <v>341</v>
      </c>
      <c r="M704" s="1" t="s">
        <v>229</v>
      </c>
      <c r="N704" s="28">
        <v>2</v>
      </c>
    </row>
    <row r="705" spans="1:14" hidden="1" x14ac:dyDescent="0.25">
      <c r="A705" s="29">
        <v>2021</v>
      </c>
      <c r="B705" s="29">
        <v>2</v>
      </c>
      <c r="C705">
        <v>62</v>
      </c>
      <c r="D705" s="1" t="s">
        <v>8</v>
      </c>
      <c r="E705" s="76">
        <v>13808803000119</v>
      </c>
      <c r="F705" s="1" t="s">
        <v>624</v>
      </c>
      <c r="G705" s="1" t="s">
        <v>100</v>
      </c>
      <c r="H705" s="1" t="s">
        <v>101</v>
      </c>
      <c r="I705" s="1" t="s">
        <v>91</v>
      </c>
      <c r="J705" s="1" t="s">
        <v>33</v>
      </c>
      <c r="K705" s="1" t="s">
        <v>321</v>
      </c>
      <c r="L705" s="1" t="s">
        <v>339</v>
      </c>
      <c r="M705" s="1" t="s">
        <v>227</v>
      </c>
      <c r="N705" s="28">
        <v>2</v>
      </c>
    </row>
    <row r="706" spans="1:14" hidden="1" x14ac:dyDescent="0.25">
      <c r="A706" s="29">
        <v>2021</v>
      </c>
      <c r="B706" s="29">
        <v>2</v>
      </c>
      <c r="C706">
        <v>62</v>
      </c>
      <c r="D706" s="1" t="s">
        <v>8</v>
      </c>
      <c r="E706" s="76">
        <v>12361267011802</v>
      </c>
      <c r="F706" s="1" t="s">
        <v>490</v>
      </c>
      <c r="G706" s="1" t="s">
        <v>103</v>
      </c>
      <c r="H706" s="1" t="s">
        <v>104</v>
      </c>
      <c r="I706" s="1" t="s">
        <v>91</v>
      </c>
      <c r="J706" s="1" t="s">
        <v>18</v>
      </c>
      <c r="K706" s="1" t="s">
        <v>240</v>
      </c>
      <c r="L706" s="1" t="s">
        <v>340</v>
      </c>
      <c r="M706" s="1" t="s">
        <v>222</v>
      </c>
      <c r="N706" s="28">
        <v>2</v>
      </c>
    </row>
    <row r="707" spans="1:14" hidden="1" x14ac:dyDescent="0.25">
      <c r="A707" s="29">
        <v>2021</v>
      </c>
      <c r="B707" s="29">
        <v>2</v>
      </c>
      <c r="C707">
        <v>62</v>
      </c>
      <c r="D707" s="1" t="s">
        <v>8</v>
      </c>
      <c r="E707" s="76">
        <v>12361267011802</v>
      </c>
      <c r="F707" s="1" t="s">
        <v>490</v>
      </c>
      <c r="G707" s="1" t="s">
        <v>103</v>
      </c>
      <c r="H707" s="1" t="s">
        <v>104</v>
      </c>
      <c r="I707" s="1" t="s">
        <v>91</v>
      </c>
      <c r="J707" s="1" t="s">
        <v>96</v>
      </c>
      <c r="K707" s="1" t="s">
        <v>271</v>
      </c>
      <c r="L707" s="1" t="s">
        <v>341</v>
      </c>
      <c r="M707" s="1" t="s">
        <v>229</v>
      </c>
      <c r="N707" s="28">
        <v>2</v>
      </c>
    </row>
    <row r="708" spans="1:14" hidden="1" x14ac:dyDescent="0.25">
      <c r="A708" s="29">
        <v>2021</v>
      </c>
      <c r="B708" s="29">
        <v>2</v>
      </c>
      <c r="C708">
        <v>62</v>
      </c>
      <c r="D708" s="1" t="s">
        <v>8</v>
      </c>
      <c r="E708" s="76">
        <v>12361267011802</v>
      </c>
      <c r="F708" s="1" t="s">
        <v>490</v>
      </c>
      <c r="G708" s="1" t="s">
        <v>103</v>
      </c>
      <c r="H708" s="1" t="s">
        <v>104</v>
      </c>
      <c r="I708" s="1" t="s">
        <v>91</v>
      </c>
      <c r="J708" s="1" t="s">
        <v>33</v>
      </c>
      <c r="K708" s="1" t="s">
        <v>321</v>
      </c>
      <c r="L708" s="1" t="s">
        <v>339</v>
      </c>
      <c r="M708" s="1" t="s">
        <v>227</v>
      </c>
      <c r="N708" s="28">
        <v>2</v>
      </c>
    </row>
    <row r="709" spans="1:14" hidden="1" x14ac:dyDescent="0.25">
      <c r="A709" s="29">
        <v>2021</v>
      </c>
      <c r="B709" s="29">
        <v>2</v>
      </c>
      <c r="C709">
        <v>62</v>
      </c>
      <c r="D709" s="1" t="s">
        <v>8</v>
      </c>
      <c r="E709" s="76">
        <v>29435005007484</v>
      </c>
      <c r="F709" s="1" t="s">
        <v>131</v>
      </c>
      <c r="G709" s="1" t="s">
        <v>103</v>
      </c>
      <c r="H709" s="1" t="s">
        <v>104</v>
      </c>
      <c r="I709" s="1" t="s">
        <v>91</v>
      </c>
      <c r="J709" s="1" t="s">
        <v>18</v>
      </c>
      <c r="K709" s="1" t="s">
        <v>240</v>
      </c>
      <c r="L709" s="1" t="s">
        <v>340</v>
      </c>
      <c r="M709" s="1" t="s">
        <v>222</v>
      </c>
      <c r="N709" s="28">
        <v>25</v>
      </c>
    </row>
    <row r="710" spans="1:14" hidden="1" x14ac:dyDescent="0.25">
      <c r="A710" s="29">
        <v>2021</v>
      </c>
      <c r="B710" s="29">
        <v>2</v>
      </c>
      <c r="C710">
        <v>62</v>
      </c>
      <c r="D710" s="1" t="s">
        <v>8</v>
      </c>
      <c r="E710" s="76">
        <v>29435005007484</v>
      </c>
      <c r="F710" s="1" t="s">
        <v>131</v>
      </c>
      <c r="G710" s="1" t="s">
        <v>103</v>
      </c>
      <c r="H710" s="1" t="s">
        <v>104</v>
      </c>
      <c r="I710" s="1" t="s">
        <v>91</v>
      </c>
      <c r="J710" s="1" t="s">
        <v>96</v>
      </c>
      <c r="K710" s="1" t="s">
        <v>271</v>
      </c>
      <c r="L710" s="1" t="s">
        <v>341</v>
      </c>
      <c r="M710" s="1" t="s">
        <v>229</v>
      </c>
      <c r="N710" s="28">
        <v>25</v>
      </c>
    </row>
    <row r="711" spans="1:14" hidden="1" x14ac:dyDescent="0.25">
      <c r="A711" s="29">
        <v>2021</v>
      </c>
      <c r="B711" s="29">
        <v>2</v>
      </c>
      <c r="C711">
        <v>62</v>
      </c>
      <c r="D711" s="1" t="s">
        <v>8</v>
      </c>
      <c r="E711" s="76">
        <v>29435005007484</v>
      </c>
      <c r="F711" s="1" t="s">
        <v>131</v>
      </c>
      <c r="G711" s="1" t="s">
        <v>103</v>
      </c>
      <c r="H711" s="1" t="s">
        <v>104</v>
      </c>
      <c r="I711" s="1" t="s">
        <v>91</v>
      </c>
      <c r="J711" s="1" t="s">
        <v>33</v>
      </c>
      <c r="K711" s="1" t="s">
        <v>321</v>
      </c>
      <c r="L711" s="1" t="s">
        <v>339</v>
      </c>
      <c r="M711" s="1" t="s">
        <v>227</v>
      </c>
      <c r="N711" s="28">
        <v>25</v>
      </c>
    </row>
    <row r="712" spans="1:14" hidden="1" x14ac:dyDescent="0.25">
      <c r="A712" s="29">
        <v>2021</v>
      </c>
      <c r="B712" s="29">
        <v>2</v>
      </c>
      <c r="C712">
        <v>62</v>
      </c>
      <c r="D712" s="1" t="s">
        <v>8</v>
      </c>
      <c r="E712" s="76">
        <v>5868278000280</v>
      </c>
      <c r="F712" s="1" t="s">
        <v>102</v>
      </c>
      <c r="G712" s="1" t="s">
        <v>103</v>
      </c>
      <c r="H712" s="1" t="s">
        <v>104</v>
      </c>
      <c r="I712" s="1" t="s">
        <v>91</v>
      </c>
      <c r="J712" s="1" t="s">
        <v>18</v>
      </c>
      <c r="K712" s="1" t="s">
        <v>240</v>
      </c>
      <c r="L712" s="1" t="s">
        <v>340</v>
      </c>
      <c r="M712" s="1" t="s">
        <v>222</v>
      </c>
      <c r="N712" s="28">
        <v>80</v>
      </c>
    </row>
    <row r="713" spans="1:14" hidden="1" x14ac:dyDescent="0.25">
      <c r="A713" s="29">
        <v>2021</v>
      </c>
      <c r="B713" s="29">
        <v>2</v>
      </c>
      <c r="C713">
        <v>62</v>
      </c>
      <c r="D713" s="1" t="s">
        <v>8</v>
      </c>
      <c r="E713" s="76">
        <v>5868278000280</v>
      </c>
      <c r="F713" s="1" t="s">
        <v>102</v>
      </c>
      <c r="G713" s="1" t="s">
        <v>103</v>
      </c>
      <c r="H713" s="1" t="s">
        <v>104</v>
      </c>
      <c r="I713" s="1" t="s">
        <v>91</v>
      </c>
      <c r="J713" s="1" t="s">
        <v>96</v>
      </c>
      <c r="K713" s="1" t="s">
        <v>271</v>
      </c>
      <c r="L713" s="1" t="s">
        <v>341</v>
      </c>
      <c r="M713" s="1" t="s">
        <v>229</v>
      </c>
      <c r="N713" s="28">
        <v>80</v>
      </c>
    </row>
    <row r="714" spans="1:14" hidden="1" x14ac:dyDescent="0.25">
      <c r="A714" s="29">
        <v>2021</v>
      </c>
      <c r="B714" s="29">
        <v>2</v>
      </c>
      <c r="C714">
        <v>62</v>
      </c>
      <c r="D714" s="1" t="s">
        <v>8</v>
      </c>
      <c r="E714" s="76">
        <v>5868278000280</v>
      </c>
      <c r="F714" s="1" t="s">
        <v>102</v>
      </c>
      <c r="G714" s="1" t="s">
        <v>103</v>
      </c>
      <c r="H714" s="1" t="s">
        <v>104</v>
      </c>
      <c r="I714" s="1" t="s">
        <v>91</v>
      </c>
      <c r="J714" s="1" t="s">
        <v>33</v>
      </c>
      <c r="K714" s="1" t="s">
        <v>321</v>
      </c>
      <c r="L714" s="1" t="s">
        <v>339</v>
      </c>
      <c r="M714" s="1" t="s">
        <v>227</v>
      </c>
      <c r="N714" s="28">
        <v>80</v>
      </c>
    </row>
    <row r="715" spans="1:14" hidden="1" x14ac:dyDescent="0.25">
      <c r="A715" s="29">
        <v>2021</v>
      </c>
      <c r="B715" s="29">
        <v>2</v>
      </c>
      <c r="C715">
        <v>62</v>
      </c>
      <c r="D715" s="1" t="s">
        <v>8</v>
      </c>
      <c r="E715" s="76">
        <v>11794674000121</v>
      </c>
      <c r="F715" s="1" t="s">
        <v>172</v>
      </c>
      <c r="G715" s="1" t="s">
        <v>103</v>
      </c>
      <c r="H715" s="1" t="s">
        <v>104</v>
      </c>
      <c r="I715" s="1" t="s">
        <v>91</v>
      </c>
      <c r="J715" s="1" t="s">
        <v>18</v>
      </c>
      <c r="K715" s="1" t="s">
        <v>240</v>
      </c>
      <c r="L715" s="1" t="s">
        <v>340</v>
      </c>
      <c r="M715" s="1" t="s">
        <v>222</v>
      </c>
      <c r="N715" s="28">
        <v>12</v>
      </c>
    </row>
    <row r="716" spans="1:14" hidden="1" x14ac:dyDescent="0.25">
      <c r="A716" s="29">
        <v>2021</v>
      </c>
      <c r="B716" s="29">
        <v>2</v>
      </c>
      <c r="C716">
        <v>62</v>
      </c>
      <c r="D716" s="1" t="s">
        <v>8</v>
      </c>
      <c r="E716" s="76">
        <v>11794674000121</v>
      </c>
      <c r="F716" s="1" t="s">
        <v>172</v>
      </c>
      <c r="G716" s="1" t="s">
        <v>103</v>
      </c>
      <c r="H716" s="1" t="s">
        <v>104</v>
      </c>
      <c r="I716" s="1" t="s">
        <v>91</v>
      </c>
      <c r="J716" s="1" t="s">
        <v>96</v>
      </c>
      <c r="K716" s="1" t="s">
        <v>271</v>
      </c>
      <c r="L716" s="1" t="s">
        <v>341</v>
      </c>
      <c r="M716" s="1" t="s">
        <v>229</v>
      </c>
      <c r="N716" s="28">
        <v>12</v>
      </c>
    </row>
    <row r="717" spans="1:14" hidden="1" x14ac:dyDescent="0.25">
      <c r="A717" s="29">
        <v>2021</v>
      </c>
      <c r="B717" s="29">
        <v>2</v>
      </c>
      <c r="C717">
        <v>62</v>
      </c>
      <c r="D717" s="1" t="s">
        <v>8</v>
      </c>
      <c r="E717" s="76">
        <v>11794674000121</v>
      </c>
      <c r="F717" s="1" t="s">
        <v>172</v>
      </c>
      <c r="G717" s="1" t="s">
        <v>103</v>
      </c>
      <c r="H717" s="1" t="s">
        <v>104</v>
      </c>
      <c r="I717" s="1" t="s">
        <v>91</v>
      </c>
      <c r="J717" s="1" t="s">
        <v>33</v>
      </c>
      <c r="K717" s="1" t="s">
        <v>321</v>
      </c>
      <c r="L717" s="1" t="s">
        <v>339</v>
      </c>
      <c r="M717" s="1" t="s">
        <v>227</v>
      </c>
      <c r="N717" s="28">
        <v>12</v>
      </c>
    </row>
    <row r="718" spans="1:14" hidden="1" x14ac:dyDescent="0.25">
      <c r="A718" s="29">
        <v>2021</v>
      </c>
      <c r="B718" s="29">
        <v>2</v>
      </c>
      <c r="C718">
        <v>62</v>
      </c>
      <c r="D718" s="1" t="s">
        <v>8</v>
      </c>
      <c r="E718" s="76">
        <v>7835044000180</v>
      </c>
      <c r="F718" s="1" t="s">
        <v>634</v>
      </c>
      <c r="G718" s="1" t="s">
        <v>103</v>
      </c>
      <c r="H718" s="1" t="s">
        <v>104</v>
      </c>
      <c r="I718" s="1" t="s">
        <v>182</v>
      </c>
      <c r="J718" s="1" t="s">
        <v>18</v>
      </c>
      <c r="K718" s="1" t="s">
        <v>240</v>
      </c>
      <c r="L718" s="1" t="s">
        <v>340</v>
      </c>
      <c r="M718" s="1" t="s">
        <v>222</v>
      </c>
      <c r="N718" s="28">
        <v>20</v>
      </c>
    </row>
    <row r="719" spans="1:14" hidden="1" x14ac:dyDescent="0.25">
      <c r="A719" s="29">
        <v>2021</v>
      </c>
      <c r="B719" s="29">
        <v>2</v>
      </c>
      <c r="C719">
        <v>62</v>
      </c>
      <c r="D719" s="1" t="s">
        <v>8</v>
      </c>
      <c r="E719" s="76">
        <v>7835044000180</v>
      </c>
      <c r="F719" s="1" t="s">
        <v>634</v>
      </c>
      <c r="G719" s="1" t="s">
        <v>103</v>
      </c>
      <c r="H719" s="1" t="s">
        <v>104</v>
      </c>
      <c r="I719" s="1" t="s">
        <v>182</v>
      </c>
      <c r="J719" s="1" t="s">
        <v>96</v>
      </c>
      <c r="K719" s="1" t="s">
        <v>271</v>
      </c>
      <c r="L719" s="1" t="s">
        <v>341</v>
      </c>
      <c r="M719" s="1" t="s">
        <v>229</v>
      </c>
      <c r="N719" s="28">
        <v>20</v>
      </c>
    </row>
    <row r="720" spans="1:14" hidden="1" x14ac:dyDescent="0.25">
      <c r="A720" s="29">
        <v>2021</v>
      </c>
      <c r="B720" s="29">
        <v>2</v>
      </c>
      <c r="C720">
        <v>62</v>
      </c>
      <c r="D720" s="1" t="s">
        <v>8</v>
      </c>
      <c r="E720" s="76">
        <v>7835044000180</v>
      </c>
      <c r="F720" s="1" t="s">
        <v>634</v>
      </c>
      <c r="G720" s="1" t="s">
        <v>103</v>
      </c>
      <c r="H720" s="1" t="s">
        <v>104</v>
      </c>
      <c r="I720" s="1" t="s">
        <v>182</v>
      </c>
      <c r="J720" s="1" t="s">
        <v>33</v>
      </c>
      <c r="K720" s="1" t="s">
        <v>321</v>
      </c>
      <c r="L720" s="1" t="s">
        <v>339</v>
      </c>
      <c r="M720" s="1" t="s">
        <v>227</v>
      </c>
      <c r="N720" s="28">
        <v>20</v>
      </c>
    </row>
    <row r="721" spans="1:14" hidden="1" x14ac:dyDescent="0.25">
      <c r="A721" s="29">
        <v>2021</v>
      </c>
      <c r="B721" s="29">
        <v>2</v>
      </c>
      <c r="C721">
        <v>62</v>
      </c>
      <c r="D721" s="1" t="s">
        <v>8</v>
      </c>
      <c r="E721" s="76">
        <v>60884855002289</v>
      </c>
      <c r="F721" s="1" t="s">
        <v>150</v>
      </c>
      <c r="G721" s="1" t="s">
        <v>89</v>
      </c>
      <c r="H721" s="1" t="s">
        <v>90</v>
      </c>
      <c r="I721" s="1" t="s">
        <v>91</v>
      </c>
      <c r="J721" s="1" t="s">
        <v>16</v>
      </c>
      <c r="K721" s="1" t="s">
        <v>238</v>
      </c>
      <c r="L721" s="1" t="s">
        <v>340</v>
      </c>
      <c r="M721" s="1" t="s">
        <v>222</v>
      </c>
      <c r="N721" s="28">
        <v>81</v>
      </c>
    </row>
    <row r="722" spans="1:14" hidden="1" x14ac:dyDescent="0.25">
      <c r="A722" s="29">
        <v>2021</v>
      </c>
      <c r="B722" s="29">
        <v>2</v>
      </c>
      <c r="C722">
        <v>62</v>
      </c>
      <c r="D722" s="1" t="s">
        <v>8</v>
      </c>
      <c r="E722" s="76">
        <v>60884855002289</v>
      </c>
      <c r="F722" s="1" t="s">
        <v>150</v>
      </c>
      <c r="G722" s="1" t="s">
        <v>89</v>
      </c>
      <c r="H722" s="1" t="s">
        <v>90</v>
      </c>
      <c r="I722" s="1" t="s">
        <v>91</v>
      </c>
      <c r="J722" s="1" t="s">
        <v>92</v>
      </c>
      <c r="K722" s="1" t="s">
        <v>274</v>
      </c>
      <c r="L722" s="1" t="s">
        <v>339</v>
      </c>
      <c r="M722" s="1" t="s">
        <v>227</v>
      </c>
      <c r="N722" s="28">
        <v>81</v>
      </c>
    </row>
    <row r="723" spans="1:14" hidden="1" x14ac:dyDescent="0.25">
      <c r="A723" s="29">
        <v>2021</v>
      </c>
      <c r="B723" s="29">
        <v>2</v>
      </c>
      <c r="C723">
        <v>62</v>
      </c>
      <c r="D723" s="1" t="s">
        <v>8</v>
      </c>
      <c r="E723" s="76">
        <v>6047087004207</v>
      </c>
      <c r="F723" s="1" t="s">
        <v>113</v>
      </c>
      <c r="G723" s="1" t="s">
        <v>89</v>
      </c>
      <c r="H723" s="1" t="s">
        <v>90</v>
      </c>
      <c r="I723" s="1" t="s">
        <v>91</v>
      </c>
      <c r="J723" s="1" t="s">
        <v>16</v>
      </c>
      <c r="K723" s="1" t="s">
        <v>238</v>
      </c>
      <c r="L723" s="1" t="s">
        <v>340</v>
      </c>
      <c r="M723" s="1" t="s">
        <v>222</v>
      </c>
      <c r="N723" s="28">
        <v>10</v>
      </c>
    </row>
    <row r="724" spans="1:14" hidden="1" x14ac:dyDescent="0.25">
      <c r="A724" s="29">
        <v>2021</v>
      </c>
      <c r="B724" s="29">
        <v>2</v>
      </c>
      <c r="C724">
        <v>62</v>
      </c>
      <c r="D724" s="1" t="s">
        <v>8</v>
      </c>
      <c r="E724" s="76">
        <v>6047087004207</v>
      </c>
      <c r="F724" s="1" t="s">
        <v>113</v>
      </c>
      <c r="G724" s="1" t="s">
        <v>89</v>
      </c>
      <c r="H724" s="1" t="s">
        <v>90</v>
      </c>
      <c r="I724" s="1" t="s">
        <v>91</v>
      </c>
      <c r="J724" s="1" t="s">
        <v>92</v>
      </c>
      <c r="K724" s="1" t="s">
        <v>274</v>
      </c>
      <c r="L724" s="1" t="s">
        <v>339</v>
      </c>
      <c r="M724" s="1" t="s">
        <v>227</v>
      </c>
      <c r="N724" s="28">
        <v>10</v>
      </c>
    </row>
    <row r="725" spans="1:14" hidden="1" x14ac:dyDescent="0.25">
      <c r="A725" s="29">
        <v>2021</v>
      </c>
      <c r="B725" s="29">
        <v>2</v>
      </c>
      <c r="C725">
        <v>62</v>
      </c>
      <c r="D725" s="1" t="s">
        <v>8</v>
      </c>
      <c r="E725" s="76">
        <v>49791000144</v>
      </c>
      <c r="F725" s="1" t="s">
        <v>545</v>
      </c>
      <c r="G725" s="1" t="s">
        <v>89</v>
      </c>
      <c r="H725" s="1" t="s">
        <v>90</v>
      </c>
      <c r="I725" s="1" t="s">
        <v>91</v>
      </c>
      <c r="J725" s="1" t="s">
        <v>16</v>
      </c>
      <c r="K725" s="1" t="s">
        <v>238</v>
      </c>
      <c r="L725" s="1" t="s">
        <v>340</v>
      </c>
      <c r="M725" s="1" t="s">
        <v>222</v>
      </c>
      <c r="N725" s="28">
        <v>3</v>
      </c>
    </row>
    <row r="726" spans="1:14" hidden="1" x14ac:dyDescent="0.25">
      <c r="A726" s="29">
        <v>2021</v>
      </c>
      <c r="B726" s="29">
        <v>2</v>
      </c>
      <c r="C726">
        <v>62</v>
      </c>
      <c r="D726" s="1" t="s">
        <v>8</v>
      </c>
      <c r="E726" s="76">
        <v>49791000144</v>
      </c>
      <c r="F726" s="1" t="s">
        <v>545</v>
      </c>
      <c r="G726" s="1" t="s">
        <v>89</v>
      </c>
      <c r="H726" s="1" t="s">
        <v>90</v>
      </c>
      <c r="I726" s="1" t="s">
        <v>91</v>
      </c>
      <c r="J726" s="1" t="s">
        <v>92</v>
      </c>
      <c r="K726" s="1" t="s">
        <v>274</v>
      </c>
      <c r="L726" s="1" t="s">
        <v>339</v>
      </c>
      <c r="M726" s="1" t="s">
        <v>227</v>
      </c>
      <c r="N726" s="28">
        <v>3</v>
      </c>
    </row>
    <row r="727" spans="1:14" hidden="1" x14ac:dyDescent="0.25">
      <c r="A727" s="29">
        <v>2021</v>
      </c>
      <c r="B727" s="29">
        <v>2</v>
      </c>
      <c r="C727">
        <v>62</v>
      </c>
      <c r="D727" s="1" t="s">
        <v>8</v>
      </c>
      <c r="E727" s="76">
        <v>610980000144</v>
      </c>
      <c r="F727" s="1" t="s">
        <v>93</v>
      </c>
      <c r="G727" s="1" t="s">
        <v>89</v>
      </c>
      <c r="H727" s="1" t="s">
        <v>90</v>
      </c>
      <c r="I727" s="1" t="s">
        <v>91</v>
      </c>
      <c r="J727" s="1" t="s">
        <v>16</v>
      </c>
      <c r="K727" s="1" t="s">
        <v>238</v>
      </c>
      <c r="L727" s="1" t="s">
        <v>340</v>
      </c>
      <c r="M727" s="1" t="s">
        <v>222</v>
      </c>
      <c r="N727" s="28">
        <v>1</v>
      </c>
    </row>
    <row r="728" spans="1:14" hidden="1" x14ac:dyDescent="0.25">
      <c r="A728" s="29">
        <v>2021</v>
      </c>
      <c r="B728" s="29">
        <v>2</v>
      </c>
      <c r="C728">
        <v>62</v>
      </c>
      <c r="D728" s="1" t="s">
        <v>8</v>
      </c>
      <c r="E728" s="76">
        <v>610980000144</v>
      </c>
      <c r="F728" s="1" t="s">
        <v>93</v>
      </c>
      <c r="G728" s="1" t="s">
        <v>89</v>
      </c>
      <c r="H728" s="1" t="s">
        <v>90</v>
      </c>
      <c r="I728" s="1" t="s">
        <v>91</v>
      </c>
      <c r="J728" s="1" t="s">
        <v>92</v>
      </c>
      <c r="K728" s="1" t="s">
        <v>274</v>
      </c>
      <c r="L728" s="1" t="s">
        <v>339</v>
      </c>
      <c r="M728" s="1" t="s">
        <v>227</v>
      </c>
      <c r="N728" s="28">
        <v>1</v>
      </c>
    </row>
    <row r="729" spans="1:14" hidden="1" x14ac:dyDescent="0.25">
      <c r="A729" s="29">
        <v>2021</v>
      </c>
      <c r="B729" s="29">
        <v>2</v>
      </c>
      <c r="C729">
        <v>62</v>
      </c>
      <c r="D729" s="1" t="s">
        <v>8</v>
      </c>
      <c r="E729" s="76">
        <v>511816000180</v>
      </c>
      <c r="F729" s="1" t="s">
        <v>595</v>
      </c>
      <c r="G729" s="1" t="s">
        <v>89</v>
      </c>
      <c r="H729" s="1" t="s">
        <v>90</v>
      </c>
      <c r="I729" s="1" t="s">
        <v>91</v>
      </c>
      <c r="J729" s="1" t="s">
        <v>16</v>
      </c>
      <c r="K729" s="1" t="s">
        <v>238</v>
      </c>
      <c r="L729" s="1" t="s">
        <v>340</v>
      </c>
      <c r="M729" s="1" t="s">
        <v>222</v>
      </c>
      <c r="N729" s="28">
        <v>4</v>
      </c>
    </row>
    <row r="730" spans="1:14" hidden="1" x14ac:dyDescent="0.25">
      <c r="A730" s="29">
        <v>2021</v>
      </c>
      <c r="B730" s="29">
        <v>2</v>
      </c>
      <c r="C730">
        <v>62</v>
      </c>
      <c r="D730" s="1" t="s">
        <v>8</v>
      </c>
      <c r="E730" s="76">
        <v>511816000180</v>
      </c>
      <c r="F730" s="1" t="s">
        <v>595</v>
      </c>
      <c r="G730" s="1" t="s">
        <v>89</v>
      </c>
      <c r="H730" s="1" t="s">
        <v>90</v>
      </c>
      <c r="I730" s="1" t="s">
        <v>91</v>
      </c>
      <c r="J730" s="1" t="s">
        <v>92</v>
      </c>
      <c r="K730" s="1" t="s">
        <v>274</v>
      </c>
      <c r="L730" s="1" t="s">
        <v>339</v>
      </c>
      <c r="M730" s="1" t="s">
        <v>227</v>
      </c>
      <c r="N730" s="28">
        <v>4</v>
      </c>
    </row>
    <row r="731" spans="1:14" hidden="1" x14ac:dyDescent="0.25">
      <c r="A731" s="29">
        <v>2021</v>
      </c>
      <c r="B731" s="29">
        <v>2</v>
      </c>
      <c r="C731">
        <v>62</v>
      </c>
      <c r="D731" s="1" t="s">
        <v>8</v>
      </c>
      <c r="E731" s="76">
        <v>2284062001170</v>
      </c>
      <c r="F731" s="1" t="s">
        <v>588</v>
      </c>
      <c r="G731" s="1" t="s">
        <v>97</v>
      </c>
      <c r="H731" s="1" t="s">
        <v>98</v>
      </c>
      <c r="I731" s="1" t="s">
        <v>91</v>
      </c>
      <c r="J731" s="1" t="s">
        <v>18</v>
      </c>
      <c r="K731" s="1" t="s">
        <v>240</v>
      </c>
      <c r="L731" s="1" t="s">
        <v>340</v>
      </c>
      <c r="M731" s="1" t="s">
        <v>222</v>
      </c>
      <c r="N731" s="28">
        <v>7</v>
      </c>
    </row>
    <row r="732" spans="1:14" hidden="1" x14ac:dyDescent="0.25">
      <c r="A732" s="29">
        <v>2021</v>
      </c>
      <c r="B732" s="29">
        <v>2</v>
      </c>
      <c r="C732">
        <v>62</v>
      </c>
      <c r="D732" s="1" t="s">
        <v>8</v>
      </c>
      <c r="E732" s="76">
        <v>2284062001170</v>
      </c>
      <c r="F732" s="1" t="s">
        <v>588</v>
      </c>
      <c r="G732" s="1" t="s">
        <v>97</v>
      </c>
      <c r="H732" s="1" t="s">
        <v>98</v>
      </c>
      <c r="I732" s="1" t="s">
        <v>91</v>
      </c>
      <c r="J732" s="1" t="s">
        <v>92</v>
      </c>
      <c r="K732" s="1" t="s">
        <v>274</v>
      </c>
      <c r="L732" s="1" t="s">
        <v>339</v>
      </c>
      <c r="M732" s="1" t="s">
        <v>227</v>
      </c>
      <c r="N732" s="28">
        <v>7</v>
      </c>
    </row>
    <row r="733" spans="1:14" hidden="1" x14ac:dyDescent="0.25">
      <c r="A733" s="29">
        <v>2021</v>
      </c>
      <c r="B733" s="29">
        <v>2</v>
      </c>
      <c r="C733">
        <v>62</v>
      </c>
      <c r="D733" s="1" t="s">
        <v>8</v>
      </c>
      <c r="E733" s="76">
        <v>17214149000176</v>
      </c>
      <c r="F733" s="1" t="s">
        <v>546</v>
      </c>
      <c r="G733" s="1" t="s">
        <v>126</v>
      </c>
      <c r="H733" s="1" t="s">
        <v>123</v>
      </c>
      <c r="I733" s="1" t="s">
        <v>91</v>
      </c>
      <c r="J733" s="1" t="s">
        <v>15</v>
      </c>
      <c r="K733" s="1" t="s">
        <v>236</v>
      </c>
      <c r="L733" s="1" t="s">
        <v>341</v>
      </c>
      <c r="M733" s="1" t="s">
        <v>229</v>
      </c>
      <c r="N733" s="28">
        <v>22</v>
      </c>
    </row>
    <row r="734" spans="1:14" hidden="1" x14ac:dyDescent="0.25">
      <c r="A734" s="29">
        <v>2021</v>
      </c>
      <c r="B734" s="29">
        <v>2</v>
      </c>
      <c r="C734">
        <v>62</v>
      </c>
      <c r="D734" s="1" t="s">
        <v>8</v>
      </c>
      <c r="E734" s="76">
        <v>17214149000176</v>
      </c>
      <c r="F734" s="1" t="s">
        <v>546</v>
      </c>
      <c r="G734" s="1" t="s">
        <v>126</v>
      </c>
      <c r="H734" s="1" t="s">
        <v>123</v>
      </c>
      <c r="I734" s="1" t="s">
        <v>91</v>
      </c>
      <c r="J734" s="1" t="s">
        <v>124</v>
      </c>
      <c r="K734" s="1" t="s">
        <v>276</v>
      </c>
      <c r="L734" s="1" t="s">
        <v>339</v>
      </c>
      <c r="M734" s="1" t="s">
        <v>227</v>
      </c>
      <c r="N734" s="28">
        <v>22</v>
      </c>
    </row>
    <row r="735" spans="1:14" hidden="1" x14ac:dyDescent="0.25">
      <c r="A735" s="29">
        <v>2021</v>
      </c>
      <c r="B735" s="29">
        <v>2</v>
      </c>
      <c r="C735">
        <v>62</v>
      </c>
      <c r="D735" s="1" t="s">
        <v>8</v>
      </c>
      <c r="E735" s="76">
        <v>17214149000176</v>
      </c>
      <c r="F735" s="1" t="s">
        <v>546</v>
      </c>
      <c r="G735" s="1" t="s">
        <v>126</v>
      </c>
      <c r="H735" s="1" t="s">
        <v>123</v>
      </c>
      <c r="I735" s="1" t="s">
        <v>91</v>
      </c>
      <c r="J735" s="1" t="s">
        <v>125</v>
      </c>
      <c r="K735" s="1" t="s">
        <v>280</v>
      </c>
      <c r="L735" s="1" t="s">
        <v>340</v>
      </c>
      <c r="M735" s="1" t="s">
        <v>222</v>
      </c>
      <c r="N735" s="28">
        <v>22</v>
      </c>
    </row>
    <row r="736" spans="1:14" hidden="1" x14ac:dyDescent="0.25">
      <c r="A736" s="29">
        <v>2021</v>
      </c>
      <c r="B736" s="29">
        <v>2</v>
      </c>
      <c r="C736">
        <v>62</v>
      </c>
      <c r="D736" s="1" t="s">
        <v>8</v>
      </c>
      <c r="E736" s="76">
        <v>25415993000193</v>
      </c>
      <c r="F736" s="1" t="s">
        <v>596</v>
      </c>
      <c r="G736" s="1" t="s">
        <v>597</v>
      </c>
      <c r="H736" s="1" t="s">
        <v>123</v>
      </c>
      <c r="I736" s="1" t="s">
        <v>91</v>
      </c>
      <c r="J736" s="1" t="s">
        <v>15</v>
      </c>
      <c r="K736" s="1" t="s">
        <v>236</v>
      </c>
      <c r="L736" s="1" t="s">
        <v>341</v>
      </c>
      <c r="M736" s="1" t="s">
        <v>229</v>
      </c>
      <c r="N736" s="28">
        <v>4</v>
      </c>
    </row>
    <row r="737" spans="1:14" hidden="1" x14ac:dyDescent="0.25">
      <c r="A737" s="29">
        <v>2021</v>
      </c>
      <c r="B737" s="29">
        <v>2</v>
      </c>
      <c r="C737">
        <v>62</v>
      </c>
      <c r="D737" s="1" t="s">
        <v>8</v>
      </c>
      <c r="E737" s="76">
        <v>25415993000193</v>
      </c>
      <c r="F737" s="1" t="s">
        <v>596</v>
      </c>
      <c r="G737" s="1" t="s">
        <v>597</v>
      </c>
      <c r="H737" s="1" t="s">
        <v>123</v>
      </c>
      <c r="I737" s="1" t="s">
        <v>91</v>
      </c>
      <c r="J737" s="1" t="s">
        <v>124</v>
      </c>
      <c r="K737" s="1" t="s">
        <v>276</v>
      </c>
      <c r="L737" s="1" t="s">
        <v>339</v>
      </c>
      <c r="M737" s="1" t="s">
        <v>227</v>
      </c>
      <c r="N737" s="28">
        <v>4</v>
      </c>
    </row>
    <row r="738" spans="1:14" hidden="1" x14ac:dyDescent="0.25">
      <c r="A738" s="29">
        <v>2021</v>
      </c>
      <c r="B738" s="29">
        <v>2</v>
      </c>
      <c r="C738">
        <v>62</v>
      </c>
      <c r="D738" s="1" t="s">
        <v>8</v>
      </c>
      <c r="E738" s="76">
        <v>25415993000193</v>
      </c>
      <c r="F738" s="1" t="s">
        <v>596</v>
      </c>
      <c r="G738" s="1" t="s">
        <v>597</v>
      </c>
      <c r="H738" s="1" t="s">
        <v>123</v>
      </c>
      <c r="I738" s="1" t="s">
        <v>91</v>
      </c>
      <c r="J738" s="1" t="s">
        <v>125</v>
      </c>
      <c r="K738" s="1" t="s">
        <v>280</v>
      </c>
      <c r="L738" s="1" t="s">
        <v>340</v>
      </c>
      <c r="M738" s="1" t="s">
        <v>222</v>
      </c>
      <c r="N738" s="28">
        <v>4</v>
      </c>
    </row>
    <row r="739" spans="1:14" hidden="1" x14ac:dyDescent="0.25">
      <c r="A739" s="29">
        <v>2021</v>
      </c>
      <c r="B739" s="29">
        <v>2</v>
      </c>
      <c r="C739">
        <v>62</v>
      </c>
      <c r="D739" s="1" t="s">
        <v>8</v>
      </c>
      <c r="E739" s="76">
        <v>17087591000189</v>
      </c>
      <c r="F739" s="1" t="s">
        <v>121</v>
      </c>
      <c r="G739" s="1" t="s">
        <v>122</v>
      </c>
      <c r="H739" s="1" t="s">
        <v>123</v>
      </c>
      <c r="I739" s="1" t="s">
        <v>91</v>
      </c>
      <c r="J739" s="1" t="s">
        <v>15</v>
      </c>
      <c r="K739" s="1" t="s">
        <v>236</v>
      </c>
      <c r="L739" s="1" t="s">
        <v>341</v>
      </c>
      <c r="M739" s="1" t="s">
        <v>229</v>
      </c>
      <c r="N739" s="28">
        <v>10</v>
      </c>
    </row>
    <row r="740" spans="1:14" hidden="1" x14ac:dyDescent="0.25">
      <c r="A740" s="29">
        <v>2021</v>
      </c>
      <c r="B740" s="29">
        <v>2</v>
      </c>
      <c r="C740">
        <v>62</v>
      </c>
      <c r="D740" s="1" t="s">
        <v>8</v>
      </c>
      <c r="E740" s="76">
        <v>17087591000189</v>
      </c>
      <c r="F740" s="1" t="s">
        <v>121</v>
      </c>
      <c r="G740" s="1" t="s">
        <v>122</v>
      </c>
      <c r="H740" s="1" t="s">
        <v>123</v>
      </c>
      <c r="I740" s="1" t="s">
        <v>91</v>
      </c>
      <c r="J740" s="1" t="s">
        <v>124</v>
      </c>
      <c r="K740" s="1" t="s">
        <v>276</v>
      </c>
      <c r="L740" s="1" t="s">
        <v>339</v>
      </c>
      <c r="M740" s="1" t="s">
        <v>227</v>
      </c>
      <c r="N740" s="28">
        <v>10</v>
      </c>
    </row>
    <row r="741" spans="1:14" hidden="1" x14ac:dyDescent="0.25">
      <c r="A741" s="29">
        <v>2021</v>
      </c>
      <c r="B741" s="29">
        <v>2</v>
      </c>
      <c r="C741">
        <v>62</v>
      </c>
      <c r="D741" s="1" t="s">
        <v>8</v>
      </c>
      <c r="E741" s="76">
        <v>17087591000189</v>
      </c>
      <c r="F741" s="1" t="s">
        <v>121</v>
      </c>
      <c r="G741" s="1" t="s">
        <v>122</v>
      </c>
      <c r="H741" s="1" t="s">
        <v>123</v>
      </c>
      <c r="I741" s="1" t="s">
        <v>91</v>
      </c>
      <c r="J741" s="1" t="s">
        <v>125</v>
      </c>
      <c r="K741" s="1" t="s">
        <v>280</v>
      </c>
      <c r="L741" s="1" t="s">
        <v>340</v>
      </c>
      <c r="M741" s="1" t="s">
        <v>222</v>
      </c>
      <c r="N741" s="28">
        <v>10</v>
      </c>
    </row>
    <row r="742" spans="1:14" hidden="1" x14ac:dyDescent="0.25">
      <c r="A742" s="29">
        <v>2021</v>
      </c>
      <c r="B742" s="29">
        <v>2</v>
      </c>
      <c r="C742">
        <v>62</v>
      </c>
      <c r="D742" s="1" t="s">
        <v>8</v>
      </c>
      <c r="E742" s="76">
        <v>15016827000160</v>
      </c>
      <c r="F742" s="1" t="s">
        <v>589</v>
      </c>
      <c r="G742" s="1" t="s">
        <v>590</v>
      </c>
      <c r="H742" s="1" t="s">
        <v>591</v>
      </c>
      <c r="I742" s="1" t="s">
        <v>91</v>
      </c>
      <c r="J742" s="1" t="s">
        <v>16</v>
      </c>
      <c r="K742" s="1" t="s">
        <v>238</v>
      </c>
      <c r="L742" s="1" t="s">
        <v>340</v>
      </c>
      <c r="M742" s="1" t="s">
        <v>222</v>
      </c>
      <c r="N742" s="28">
        <v>4</v>
      </c>
    </row>
    <row r="743" spans="1:14" hidden="1" x14ac:dyDescent="0.25">
      <c r="A743" s="29">
        <v>2021</v>
      </c>
      <c r="B743" s="29">
        <v>2</v>
      </c>
      <c r="C743">
        <v>62</v>
      </c>
      <c r="D743" s="1" t="s">
        <v>8</v>
      </c>
      <c r="E743" s="76">
        <v>15016827000160</v>
      </c>
      <c r="F743" s="1" t="s">
        <v>589</v>
      </c>
      <c r="G743" s="1" t="s">
        <v>590</v>
      </c>
      <c r="H743" s="1" t="s">
        <v>591</v>
      </c>
      <c r="I743" s="1" t="s">
        <v>91</v>
      </c>
      <c r="J743" s="1" t="s">
        <v>96</v>
      </c>
      <c r="K743" s="1" t="s">
        <v>271</v>
      </c>
      <c r="L743" s="1" t="s">
        <v>341</v>
      </c>
      <c r="M743" s="1" t="s">
        <v>229</v>
      </c>
      <c r="N743" s="28">
        <v>4</v>
      </c>
    </row>
    <row r="744" spans="1:14" hidden="1" x14ac:dyDescent="0.25">
      <c r="A744" s="29">
        <v>2021</v>
      </c>
      <c r="B744" s="29">
        <v>2</v>
      </c>
      <c r="C744">
        <v>62</v>
      </c>
      <c r="D744" s="1" t="s">
        <v>8</v>
      </c>
      <c r="E744" s="76">
        <v>15016827000160</v>
      </c>
      <c r="F744" s="1" t="s">
        <v>589</v>
      </c>
      <c r="G744" s="1" t="s">
        <v>590</v>
      </c>
      <c r="H744" s="1" t="s">
        <v>591</v>
      </c>
      <c r="I744" s="1" t="s">
        <v>91</v>
      </c>
      <c r="J744" s="1" t="s">
        <v>92</v>
      </c>
      <c r="K744" s="1" t="s">
        <v>274</v>
      </c>
      <c r="L744" s="1" t="s">
        <v>339</v>
      </c>
      <c r="M744" s="1" t="s">
        <v>227</v>
      </c>
      <c r="N744" s="28">
        <v>4</v>
      </c>
    </row>
    <row r="745" spans="1:14" hidden="1" x14ac:dyDescent="0.25">
      <c r="A745" s="29">
        <v>2021</v>
      </c>
      <c r="B745" s="29">
        <v>2</v>
      </c>
      <c r="C745">
        <v>62</v>
      </c>
      <c r="D745" s="1" t="s">
        <v>8</v>
      </c>
      <c r="E745" s="76">
        <v>11198350000120</v>
      </c>
      <c r="F745" s="1" t="s">
        <v>593</v>
      </c>
      <c r="G745" s="1" t="s">
        <v>594</v>
      </c>
      <c r="H745" s="1" t="s">
        <v>591</v>
      </c>
      <c r="I745" s="1" t="s">
        <v>91</v>
      </c>
      <c r="J745" s="1" t="s">
        <v>16</v>
      </c>
      <c r="K745" s="1" t="s">
        <v>238</v>
      </c>
      <c r="L745" s="1" t="s">
        <v>340</v>
      </c>
      <c r="M745" s="1" t="s">
        <v>222</v>
      </c>
      <c r="N745" s="28">
        <v>4</v>
      </c>
    </row>
    <row r="746" spans="1:14" hidden="1" x14ac:dyDescent="0.25">
      <c r="A746" s="29">
        <v>2021</v>
      </c>
      <c r="B746" s="29">
        <v>2</v>
      </c>
      <c r="C746">
        <v>62</v>
      </c>
      <c r="D746" s="1" t="s">
        <v>8</v>
      </c>
      <c r="E746" s="76">
        <v>11198350000120</v>
      </c>
      <c r="F746" s="1" t="s">
        <v>593</v>
      </c>
      <c r="G746" s="1" t="s">
        <v>594</v>
      </c>
      <c r="H746" s="1" t="s">
        <v>591</v>
      </c>
      <c r="I746" s="1" t="s">
        <v>91</v>
      </c>
      <c r="J746" s="1" t="s">
        <v>96</v>
      </c>
      <c r="K746" s="1" t="s">
        <v>271</v>
      </c>
      <c r="L746" s="1" t="s">
        <v>341</v>
      </c>
      <c r="M746" s="1" t="s">
        <v>229</v>
      </c>
      <c r="N746" s="28">
        <v>4</v>
      </c>
    </row>
    <row r="747" spans="1:14" hidden="1" x14ac:dyDescent="0.25">
      <c r="A747" s="29">
        <v>2021</v>
      </c>
      <c r="B747" s="29">
        <v>2</v>
      </c>
      <c r="C747">
        <v>62</v>
      </c>
      <c r="D747" s="1" t="s">
        <v>8</v>
      </c>
      <c r="E747" s="76">
        <v>11198350000120</v>
      </c>
      <c r="F747" s="1" t="s">
        <v>593</v>
      </c>
      <c r="G747" s="1" t="s">
        <v>594</v>
      </c>
      <c r="H747" s="1" t="s">
        <v>591</v>
      </c>
      <c r="I747" s="1" t="s">
        <v>91</v>
      </c>
      <c r="J747" s="1" t="s">
        <v>92</v>
      </c>
      <c r="K747" s="1" t="s">
        <v>274</v>
      </c>
      <c r="L747" s="1" t="s">
        <v>339</v>
      </c>
      <c r="M747" s="1" t="s">
        <v>227</v>
      </c>
      <c r="N747" s="28">
        <v>4</v>
      </c>
    </row>
    <row r="748" spans="1:14" hidden="1" x14ac:dyDescent="0.25">
      <c r="A748" s="29">
        <v>2021</v>
      </c>
      <c r="B748" s="29">
        <v>2</v>
      </c>
      <c r="C748">
        <v>62</v>
      </c>
      <c r="D748" s="1" t="s">
        <v>8</v>
      </c>
      <c r="E748" s="76">
        <v>10892164000124</v>
      </c>
      <c r="F748" s="1" t="s">
        <v>116</v>
      </c>
      <c r="G748" s="1" t="s">
        <v>117</v>
      </c>
      <c r="H748" s="1" t="s">
        <v>118</v>
      </c>
      <c r="I748" s="1" t="s">
        <v>91</v>
      </c>
      <c r="J748" s="1" t="s">
        <v>20</v>
      </c>
      <c r="K748" s="1" t="s">
        <v>242</v>
      </c>
      <c r="L748" s="1" t="s">
        <v>340</v>
      </c>
      <c r="M748" s="1" t="s">
        <v>222</v>
      </c>
      <c r="N748" s="28">
        <v>5</v>
      </c>
    </row>
    <row r="749" spans="1:14" hidden="1" x14ac:dyDescent="0.25">
      <c r="A749" s="29">
        <v>2021</v>
      </c>
      <c r="B749" s="29">
        <v>2</v>
      </c>
      <c r="C749">
        <v>62</v>
      </c>
      <c r="D749" s="1" t="s">
        <v>8</v>
      </c>
      <c r="E749" s="76">
        <v>10892164000124</v>
      </c>
      <c r="F749" s="1" t="s">
        <v>116</v>
      </c>
      <c r="G749" s="1" t="s">
        <v>117</v>
      </c>
      <c r="H749" s="1" t="s">
        <v>118</v>
      </c>
      <c r="I749" s="1" t="s">
        <v>91</v>
      </c>
      <c r="J749" s="1" t="s">
        <v>96</v>
      </c>
      <c r="K749" s="1" t="s">
        <v>271</v>
      </c>
      <c r="L749" s="1" t="s">
        <v>341</v>
      </c>
      <c r="M749" s="1" t="s">
        <v>229</v>
      </c>
      <c r="N749" s="28">
        <v>5</v>
      </c>
    </row>
    <row r="750" spans="1:14" hidden="1" x14ac:dyDescent="0.25">
      <c r="A750" s="29">
        <v>2021</v>
      </c>
      <c r="B750" s="29">
        <v>2</v>
      </c>
      <c r="C750">
        <v>62</v>
      </c>
      <c r="D750" s="1" t="s">
        <v>8</v>
      </c>
      <c r="E750" s="76">
        <v>10892164000124</v>
      </c>
      <c r="F750" s="1" t="s">
        <v>116</v>
      </c>
      <c r="G750" s="1" t="s">
        <v>117</v>
      </c>
      <c r="H750" s="1" t="s">
        <v>118</v>
      </c>
      <c r="I750" s="1" t="s">
        <v>91</v>
      </c>
      <c r="J750" s="1" t="s">
        <v>33</v>
      </c>
      <c r="K750" s="1" t="s">
        <v>321</v>
      </c>
      <c r="L750" s="1" t="s">
        <v>339</v>
      </c>
      <c r="M750" s="1" t="s">
        <v>227</v>
      </c>
      <c r="N750" s="28">
        <v>5</v>
      </c>
    </row>
    <row r="751" spans="1:14" hidden="1" x14ac:dyDescent="0.25">
      <c r="A751" s="29">
        <v>2021</v>
      </c>
      <c r="B751" s="29">
        <v>2</v>
      </c>
      <c r="C751">
        <v>62</v>
      </c>
      <c r="D751" s="1" t="s">
        <v>8</v>
      </c>
      <c r="E751" s="76">
        <v>10839561000132</v>
      </c>
      <c r="F751" s="1" t="s">
        <v>621</v>
      </c>
      <c r="G751" s="1" t="s">
        <v>117</v>
      </c>
      <c r="H751" s="1" t="s">
        <v>118</v>
      </c>
      <c r="I751" s="1" t="s">
        <v>91</v>
      </c>
      <c r="J751" s="1" t="s">
        <v>20</v>
      </c>
      <c r="K751" s="1" t="s">
        <v>242</v>
      </c>
      <c r="L751" s="1" t="s">
        <v>340</v>
      </c>
      <c r="M751" s="1" t="s">
        <v>222</v>
      </c>
      <c r="N751" s="28">
        <v>30</v>
      </c>
    </row>
    <row r="752" spans="1:14" hidden="1" x14ac:dyDescent="0.25">
      <c r="A752" s="29">
        <v>2021</v>
      </c>
      <c r="B752" s="29">
        <v>2</v>
      </c>
      <c r="C752">
        <v>62</v>
      </c>
      <c r="D752" s="1" t="s">
        <v>8</v>
      </c>
      <c r="E752" s="76">
        <v>10839561000132</v>
      </c>
      <c r="F752" s="1" t="s">
        <v>621</v>
      </c>
      <c r="G752" s="1" t="s">
        <v>117</v>
      </c>
      <c r="H752" s="1" t="s">
        <v>118</v>
      </c>
      <c r="I752" s="1" t="s">
        <v>91</v>
      </c>
      <c r="J752" s="1" t="s">
        <v>96</v>
      </c>
      <c r="K752" s="1" t="s">
        <v>271</v>
      </c>
      <c r="L752" s="1" t="s">
        <v>341</v>
      </c>
      <c r="M752" s="1" t="s">
        <v>229</v>
      </c>
      <c r="N752" s="28">
        <v>30</v>
      </c>
    </row>
    <row r="753" spans="1:14" hidden="1" x14ac:dyDescent="0.25">
      <c r="A753" s="29">
        <v>2021</v>
      </c>
      <c r="B753" s="29">
        <v>2</v>
      </c>
      <c r="C753">
        <v>62</v>
      </c>
      <c r="D753" s="1" t="s">
        <v>8</v>
      </c>
      <c r="E753" s="76">
        <v>10839561000132</v>
      </c>
      <c r="F753" s="1" t="s">
        <v>621</v>
      </c>
      <c r="G753" s="1" t="s">
        <v>117</v>
      </c>
      <c r="H753" s="1" t="s">
        <v>118</v>
      </c>
      <c r="I753" s="1" t="s">
        <v>91</v>
      </c>
      <c r="J753" s="1" t="s">
        <v>33</v>
      </c>
      <c r="K753" s="1" t="s">
        <v>321</v>
      </c>
      <c r="L753" s="1" t="s">
        <v>339</v>
      </c>
      <c r="M753" s="1" t="s">
        <v>227</v>
      </c>
      <c r="N753" s="28">
        <v>30</v>
      </c>
    </row>
    <row r="754" spans="1:14" hidden="1" x14ac:dyDescent="0.25">
      <c r="A754" s="29">
        <v>2021</v>
      </c>
      <c r="B754" s="29">
        <v>2</v>
      </c>
      <c r="C754">
        <v>62</v>
      </c>
      <c r="D754" s="1" t="s">
        <v>8</v>
      </c>
      <c r="E754" s="76">
        <v>60884855001207</v>
      </c>
      <c r="F754" s="1" t="s">
        <v>147</v>
      </c>
      <c r="G754" s="1" t="s">
        <v>148</v>
      </c>
      <c r="H754" s="1" t="s">
        <v>110</v>
      </c>
      <c r="I754" s="1" t="s">
        <v>91</v>
      </c>
      <c r="J754" s="1" t="s">
        <v>30</v>
      </c>
      <c r="K754" s="1" t="s">
        <v>234</v>
      </c>
      <c r="L754" s="1" t="s">
        <v>339</v>
      </c>
      <c r="M754" s="1" t="s">
        <v>227</v>
      </c>
      <c r="N754" s="28">
        <v>20</v>
      </c>
    </row>
    <row r="755" spans="1:14" hidden="1" x14ac:dyDescent="0.25">
      <c r="A755" s="29">
        <v>2021</v>
      </c>
      <c r="B755" s="29">
        <v>2</v>
      </c>
      <c r="C755">
        <v>62</v>
      </c>
      <c r="D755" s="1" t="s">
        <v>8</v>
      </c>
      <c r="E755" s="76">
        <v>60884855001207</v>
      </c>
      <c r="F755" s="1" t="s">
        <v>147</v>
      </c>
      <c r="G755" s="1" t="s">
        <v>148</v>
      </c>
      <c r="H755" s="1" t="s">
        <v>110</v>
      </c>
      <c r="I755" s="1" t="s">
        <v>91</v>
      </c>
      <c r="J755" s="1" t="s">
        <v>111</v>
      </c>
      <c r="K755" s="1" t="s">
        <v>273</v>
      </c>
      <c r="L755" s="1" t="s">
        <v>341</v>
      </c>
      <c r="M755" s="1" t="s">
        <v>229</v>
      </c>
      <c r="N755" s="28">
        <v>20</v>
      </c>
    </row>
    <row r="756" spans="1:14" hidden="1" x14ac:dyDescent="0.25">
      <c r="A756" s="29">
        <v>2021</v>
      </c>
      <c r="B756" s="29">
        <v>2</v>
      </c>
      <c r="C756">
        <v>62</v>
      </c>
      <c r="D756" s="1" t="s">
        <v>8</v>
      </c>
      <c r="E756" s="76">
        <v>60884855001207</v>
      </c>
      <c r="F756" s="1" t="s">
        <v>147</v>
      </c>
      <c r="G756" s="1" t="s">
        <v>148</v>
      </c>
      <c r="H756" s="1" t="s">
        <v>110</v>
      </c>
      <c r="I756" s="1" t="s">
        <v>91</v>
      </c>
      <c r="J756" s="1" t="s">
        <v>22</v>
      </c>
      <c r="K756" s="1" t="s">
        <v>281</v>
      </c>
      <c r="L756" s="1" t="s">
        <v>340</v>
      </c>
      <c r="M756" s="1" t="s">
        <v>222</v>
      </c>
      <c r="N756" s="28">
        <v>20</v>
      </c>
    </row>
    <row r="757" spans="1:14" hidden="1" x14ac:dyDescent="0.25">
      <c r="A757" s="29">
        <v>2021</v>
      </c>
      <c r="B757" s="29">
        <v>2</v>
      </c>
      <c r="C757">
        <v>62</v>
      </c>
      <c r="D757" s="1" t="s">
        <v>8</v>
      </c>
      <c r="E757" s="76">
        <v>30145502000171</v>
      </c>
      <c r="F757" s="1" t="s">
        <v>576</v>
      </c>
      <c r="G757" s="1" t="s">
        <v>148</v>
      </c>
      <c r="H757" s="1" t="s">
        <v>110</v>
      </c>
      <c r="I757" s="1" t="s">
        <v>91</v>
      </c>
      <c r="J757" s="1" t="s">
        <v>30</v>
      </c>
      <c r="K757" s="1" t="s">
        <v>234</v>
      </c>
      <c r="L757" s="1" t="s">
        <v>339</v>
      </c>
      <c r="M757" s="1" t="s">
        <v>227</v>
      </c>
      <c r="N757" s="28">
        <v>3</v>
      </c>
    </row>
    <row r="758" spans="1:14" hidden="1" x14ac:dyDescent="0.25">
      <c r="A758" s="29">
        <v>2021</v>
      </c>
      <c r="B758" s="29">
        <v>2</v>
      </c>
      <c r="C758">
        <v>62</v>
      </c>
      <c r="D758" s="1" t="s">
        <v>8</v>
      </c>
      <c r="E758" s="76">
        <v>30145502000171</v>
      </c>
      <c r="F758" s="1" t="s">
        <v>576</v>
      </c>
      <c r="G758" s="1" t="s">
        <v>148</v>
      </c>
      <c r="H758" s="1" t="s">
        <v>110</v>
      </c>
      <c r="I758" s="1" t="s">
        <v>91</v>
      </c>
      <c r="J758" s="1" t="s">
        <v>111</v>
      </c>
      <c r="K758" s="1" t="s">
        <v>273</v>
      </c>
      <c r="L758" s="1" t="s">
        <v>341</v>
      </c>
      <c r="M758" s="1" t="s">
        <v>229</v>
      </c>
      <c r="N758" s="28">
        <v>3</v>
      </c>
    </row>
    <row r="759" spans="1:14" hidden="1" x14ac:dyDescent="0.25">
      <c r="A759" s="29">
        <v>2021</v>
      </c>
      <c r="B759" s="29">
        <v>2</v>
      </c>
      <c r="C759">
        <v>62</v>
      </c>
      <c r="D759" s="1" t="s">
        <v>8</v>
      </c>
      <c r="E759" s="76">
        <v>30145502000171</v>
      </c>
      <c r="F759" s="1" t="s">
        <v>576</v>
      </c>
      <c r="G759" s="1" t="s">
        <v>148</v>
      </c>
      <c r="H759" s="1" t="s">
        <v>110</v>
      </c>
      <c r="I759" s="1" t="s">
        <v>91</v>
      </c>
      <c r="J759" s="1" t="s">
        <v>22</v>
      </c>
      <c r="K759" s="1" t="s">
        <v>281</v>
      </c>
      <c r="L759" s="1" t="s">
        <v>340</v>
      </c>
      <c r="M759" s="1" t="s">
        <v>222</v>
      </c>
      <c r="N759" s="28">
        <v>3</v>
      </c>
    </row>
    <row r="760" spans="1:14" hidden="1" x14ac:dyDescent="0.25">
      <c r="A760" s="29">
        <v>2021</v>
      </c>
      <c r="B760" s="29">
        <v>2</v>
      </c>
      <c r="C760">
        <v>62</v>
      </c>
      <c r="D760" s="1" t="s">
        <v>8</v>
      </c>
      <c r="E760" s="76">
        <v>29435005005198</v>
      </c>
      <c r="F760" s="1" t="s">
        <v>130</v>
      </c>
      <c r="G760" s="1" t="s">
        <v>109</v>
      </c>
      <c r="H760" s="1" t="s">
        <v>110</v>
      </c>
      <c r="I760" s="1" t="s">
        <v>91</v>
      </c>
      <c r="J760" s="1" t="s">
        <v>30</v>
      </c>
      <c r="K760" s="1" t="s">
        <v>234</v>
      </c>
      <c r="L760" s="1" t="s">
        <v>339</v>
      </c>
      <c r="M760" s="1" t="s">
        <v>227</v>
      </c>
      <c r="N760" s="28">
        <v>9</v>
      </c>
    </row>
    <row r="761" spans="1:14" hidden="1" x14ac:dyDescent="0.25">
      <c r="A761" s="29">
        <v>2021</v>
      </c>
      <c r="B761" s="29">
        <v>2</v>
      </c>
      <c r="C761">
        <v>62</v>
      </c>
      <c r="D761" s="1" t="s">
        <v>8</v>
      </c>
      <c r="E761" s="76">
        <v>29435005005198</v>
      </c>
      <c r="F761" s="1" t="s">
        <v>130</v>
      </c>
      <c r="G761" s="1" t="s">
        <v>109</v>
      </c>
      <c r="H761" s="1" t="s">
        <v>110</v>
      </c>
      <c r="I761" s="1" t="s">
        <v>91</v>
      </c>
      <c r="J761" s="1" t="s">
        <v>111</v>
      </c>
      <c r="K761" s="1" t="s">
        <v>273</v>
      </c>
      <c r="L761" s="1" t="s">
        <v>341</v>
      </c>
      <c r="M761" s="1" t="s">
        <v>229</v>
      </c>
      <c r="N761" s="28">
        <v>9</v>
      </c>
    </row>
    <row r="762" spans="1:14" hidden="1" x14ac:dyDescent="0.25">
      <c r="A762" s="29">
        <v>2021</v>
      </c>
      <c r="B762" s="29">
        <v>2</v>
      </c>
      <c r="C762">
        <v>62</v>
      </c>
      <c r="D762" s="1" t="s">
        <v>8</v>
      </c>
      <c r="E762" s="76">
        <v>29435005005198</v>
      </c>
      <c r="F762" s="1" t="s">
        <v>130</v>
      </c>
      <c r="G762" s="1" t="s">
        <v>109</v>
      </c>
      <c r="H762" s="1" t="s">
        <v>110</v>
      </c>
      <c r="I762" s="1" t="s">
        <v>91</v>
      </c>
      <c r="J762" s="1" t="s">
        <v>22</v>
      </c>
      <c r="K762" s="1" t="s">
        <v>281</v>
      </c>
      <c r="L762" s="1" t="s">
        <v>340</v>
      </c>
      <c r="M762" s="1" t="s">
        <v>222</v>
      </c>
      <c r="N762" s="28">
        <v>9</v>
      </c>
    </row>
    <row r="763" spans="1:14" hidden="1" x14ac:dyDescent="0.25">
      <c r="A763" s="29">
        <v>2021</v>
      </c>
      <c r="B763" s="29">
        <v>2</v>
      </c>
      <c r="C763">
        <v>62</v>
      </c>
      <c r="D763" s="1" t="s">
        <v>8</v>
      </c>
      <c r="E763" s="76">
        <v>31635857000454</v>
      </c>
      <c r="F763" s="1" t="s">
        <v>510</v>
      </c>
      <c r="G763" s="1" t="s">
        <v>109</v>
      </c>
      <c r="H763" s="1" t="s">
        <v>110</v>
      </c>
      <c r="I763" s="1" t="s">
        <v>91</v>
      </c>
      <c r="J763" s="1" t="s">
        <v>30</v>
      </c>
      <c r="K763" s="1" t="s">
        <v>234</v>
      </c>
      <c r="L763" s="1" t="s">
        <v>339</v>
      </c>
      <c r="M763" s="1" t="s">
        <v>227</v>
      </c>
      <c r="N763" s="28">
        <v>4</v>
      </c>
    </row>
    <row r="764" spans="1:14" hidden="1" x14ac:dyDescent="0.25">
      <c r="A764" s="29">
        <v>2021</v>
      </c>
      <c r="B764" s="29">
        <v>2</v>
      </c>
      <c r="C764">
        <v>62</v>
      </c>
      <c r="D764" s="1" t="s">
        <v>8</v>
      </c>
      <c r="E764" s="76">
        <v>31635857000454</v>
      </c>
      <c r="F764" s="1" t="s">
        <v>510</v>
      </c>
      <c r="G764" s="1" t="s">
        <v>109</v>
      </c>
      <c r="H764" s="1" t="s">
        <v>110</v>
      </c>
      <c r="I764" s="1" t="s">
        <v>91</v>
      </c>
      <c r="J764" s="1" t="s">
        <v>111</v>
      </c>
      <c r="K764" s="1" t="s">
        <v>273</v>
      </c>
      <c r="L764" s="1" t="s">
        <v>341</v>
      </c>
      <c r="M764" s="1" t="s">
        <v>229</v>
      </c>
      <c r="N764" s="28">
        <v>4</v>
      </c>
    </row>
    <row r="765" spans="1:14" hidden="1" x14ac:dyDescent="0.25">
      <c r="A765" s="29">
        <v>2021</v>
      </c>
      <c r="B765" s="29">
        <v>2</v>
      </c>
      <c r="C765">
        <v>62</v>
      </c>
      <c r="D765" s="1" t="s">
        <v>8</v>
      </c>
      <c r="E765" s="76">
        <v>31635857000454</v>
      </c>
      <c r="F765" s="1" t="s">
        <v>510</v>
      </c>
      <c r="G765" s="1" t="s">
        <v>109</v>
      </c>
      <c r="H765" s="1" t="s">
        <v>110</v>
      </c>
      <c r="I765" s="1" t="s">
        <v>91</v>
      </c>
      <c r="J765" s="1" t="s">
        <v>22</v>
      </c>
      <c r="K765" s="1" t="s">
        <v>281</v>
      </c>
      <c r="L765" s="1" t="s">
        <v>340</v>
      </c>
      <c r="M765" s="1" t="s">
        <v>222</v>
      </c>
      <c r="N765" s="28">
        <v>4</v>
      </c>
    </row>
    <row r="766" spans="1:14" hidden="1" x14ac:dyDescent="0.25">
      <c r="A766" s="29">
        <v>2021</v>
      </c>
      <c r="B766" s="29">
        <v>2</v>
      </c>
      <c r="C766">
        <v>62</v>
      </c>
      <c r="D766" s="1" t="s">
        <v>8</v>
      </c>
      <c r="E766" s="76">
        <v>73696718000219</v>
      </c>
      <c r="F766" s="1" t="s">
        <v>539</v>
      </c>
      <c r="G766" s="1" t="s">
        <v>109</v>
      </c>
      <c r="H766" s="1" t="s">
        <v>110</v>
      </c>
      <c r="I766" s="1" t="s">
        <v>91</v>
      </c>
      <c r="J766" s="1" t="s">
        <v>30</v>
      </c>
      <c r="K766" s="1" t="s">
        <v>234</v>
      </c>
      <c r="L766" s="1" t="s">
        <v>339</v>
      </c>
      <c r="M766" s="1" t="s">
        <v>227</v>
      </c>
      <c r="N766" s="28">
        <v>5</v>
      </c>
    </row>
    <row r="767" spans="1:14" hidden="1" x14ac:dyDescent="0.25">
      <c r="A767" s="29">
        <v>2021</v>
      </c>
      <c r="B767" s="29">
        <v>2</v>
      </c>
      <c r="C767">
        <v>62</v>
      </c>
      <c r="D767" s="1" t="s">
        <v>8</v>
      </c>
      <c r="E767" s="76">
        <v>73696718000219</v>
      </c>
      <c r="F767" s="1" t="s">
        <v>539</v>
      </c>
      <c r="G767" s="1" t="s">
        <v>109</v>
      </c>
      <c r="H767" s="1" t="s">
        <v>110</v>
      </c>
      <c r="I767" s="1" t="s">
        <v>91</v>
      </c>
      <c r="J767" s="1" t="s">
        <v>21</v>
      </c>
      <c r="K767" s="1" t="s">
        <v>245</v>
      </c>
      <c r="L767" s="1" t="s">
        <v>340</v>
      </c>
      <c r="M767" s="1" t="s">
        <v>222</v>
      </c>
      <c r="N767" s="28">
        <v>5</v>
      </c>
    </row>
    <row r="768" spans="1:14" hidden="1" x14ac:dyDescent="0.25">
      <c r="A768" s="29">
        <v>2021</v>
      </c>
      <c r="B768" s="29">
        <v>2</v>
      </c>
      <c r="C768">
        <v>62</v>
      </c>
      <c r="D768" s="1" t="s">
        <v>8</v>
      </c>
      <c r="E768" s="76">
        <v>73696718000219</v>
      </c>
      <c r="F768" s="1" t="s">
        <v>539</v>
      </c>
      <c r="G768" s="1" t="s">
        <v>109</v>
      </c>
      <c r="H768" s="1" t="s">
        <v>110</v>
      </c>
      <c r="I768" s="1" t="s">
        <v>91</v>
      </c>
      <c r="J768" s="1" t="s">
        <v>111</v>
      </c>
      <c r="K768" s="1" t="s">
        <v>273</v>
      </c>
      <c r="L768" s="1" t="s">
        <v>341</v>
      </c>
      <c r="M768" s="1" t="s">
        <v>229</v>
      </c>
      <c r="N768" s="28">
        <v>5</v>
      </c>
    </row>
    <row r="769" spans="1:14" hidden="1" x14ac:dyDescent="0.25">
      <c r="A769" s="29">
        <v>2021</v>
      </c>
      <c r="B769" s="29">
        <v>2</v>
      </c>
      <c r="C769">
        <v>62</v>
      </c>
      <c r="D769" s="1" t="s">
        <v>8</v>
      </c>
      <c r="E769" s="76">
        <v>2284062000521</v>
      </c>
      <c r="F769" s="1" t="s">
        <v>420</v>
      </c>
      <c r="G769" s="1" t="s">
        <v>109</v>
      </c>
      <c r="H769" s="1" t="s">
        <v>110</v>
      </c>
      <c r="I769" s="1" t="s">
        <v>91</v>
      </c>
      <c r="J769" s="1" t="s">
        <v>30</v>
      </c>
      <c r="K769" s="1" t="s">
        <v>234</v>
      </c>
      <c r="L769" s="1" t="s">
        <v>339</v>
      </c>
      <c r="M769" s="1" t="s">
        <v>227</v>
      </c>
      <c r="N769" s="28">
        <v>10</v>
      </c>
    </row>
    <row r="770" spans="1:14" hidden="1" x14ac:dyDescent="0.25">
      <c r="A770" s="29">
        <v>2021</v>
      </c>
      <c r="B770" s="29">
        <v>2</v>
      </c>
      <c r="C770">
        <v>62</v>
      </c>
      <c r="D770" s="1" t="s">
        <v>8</v>
      </c>
      <c r="E770" s="76">
        <v>2284062000521</v>
      </c>
      <c r="F770" s="1" t="s">
        <v>420</v>
      </c>
      <c r="G770" s="1" t="s">
        <v>109</v>
      </c>
      <c r="H770" s="1" t="s">
        <v>110</v>
      </c>
      <c r="I770" s="1" t="s">
        <v>91</v>
      </c>
      <c r="J770" s="1" t="s">
        <v>21</v>
      </c>
      <c r="K770" s="1" t="s">
        <v>245</v>
      </c>
      <c r="L770" s="1" t="s">
        <v>340</v>
      </c>
      <c r="M770" s="1" t="s">
        <v>222</v>
      </c>
      <c r="N770" s="28">
        <v>10</v>
      </c>
    </row>
    <row r="771" spans="1:14" hidden="1" x14ac:dyDescent="0.25">
      <c r="A771" s="29">
        <v>2021</v>
      </c>
      <c r="B771" s="29">
        <v>2</v>
      </c>
      <c r="C771">
        <v>62</v>
      </c>
      <c r="D771" s="1" t="s">
        <v>8</v>
      </c>
      <c r="E771" s="76">
        <v>2284062000521</v>
      </c>
      <c r="F771" s="1" t="s">
        <v>420</v>
      </c>
      <c r="G771" s="1" t="s">
        <v>109</v>
      </c>
      <c r="H771" s="1" t="s">
        <v>110</v>
      </c>
      <c r="I771" s="1" t="s">
        <v>91</v>
      </c>
      <c r="J771" s="1" t="s">
        <v>111</v>
      </c>
      <c r="K771" s="1" t="s">
        <v>273</v>
      </c>
      <c r="L771" s="1" t="s">
        <v>341</v>
      </c>
      <c r="M771" s="1" t="s">
        <v>229</v>
      </c>
      <c r="N771" s="28">
        <v>10</v>
      </c>
    </row>
    <row r="772" spans="1:14" hidden="1" x14ac:dyDescent="0.25">
      <c r="A772" s="29">
        <v>2021</v>
      </c>
      <c r="B772" s="29">
        <v>2</v>
      </c>
      <c r="C772">
        <v>62</v>
      </c>
      <c r="D772" s="1" t="s">
        <v>8</v>
      </c>
      <c r="E772" s="76">
        <v>24217779000160</v>
      </c>
      <c r="F772" s="1" t="s">
        <v>578</v>
      </c>
      <c r="G772" s="1" t="s">
        <v>109</v>
      </c>
      <c r="H772" s="1" t="s">
        <v>110</v>
      </c>
      <c r="I772" s="1" t="s">
        <v>91</v>
      </c>
      <c r="J772" s="1" t="s">
        <v>30</v>
      </c>
      <c r="K772" s="1" t="s">
        <v>234</v>
      </c>
      <c r="L772" s="1" t="s">
        <v>339</v>
      </c>
      <c r="M772" s="1" t="s">
        <v>227</v>
      </c>
      <c r="N772" s="28">
        <v>4</v>
      </c>
    </row>
    <row r="773" spans="1:14" hidden="1" x14ac:dyDescent="0.25">
      <c r="A773" s="29">
        <v>2021</v>
      </c>
      <c r="B773" s="29">
        <v>2</v>
      </c>
      <c r="C773">
        <v>62</v>
      </c>
      <c r="D773" s="1" t="s">
        <v>8</v>
      </c>
      <c r="E773" s="76">
        <v>24217779000160</v>
      </c>
      <c r="F773" s="1" t="s">
        <v>578</v>
      </c>
      <c r="G773" s="1" t="s">
        <v>109</v>
      </c>
      <c r="H773" s="1" t="s">
        <v>110</v>
      </c>
      <c r="I773" s="1" t="s">
        <v>91</v>
      </c>
      <c r="J773" s="1" t="s">
        <v>21</v>
      </c>
      <c r="K773" s="1" t="s">
        <v>245</v>
      </c>
      <c r="L773" s="1" t="s">
        <v>340</v>
      </c>
      <c r="M773" s="1" t="s">
        <v>222</v>
      </c>
      <c r="N773" s="28">
        <v>4</v>
      </c>
    </row>
    <row r="774" spans="1:14" hidden="1" x14ac:dyDescent="0.25">
      <c r="A774" s="29">
        <v>2021</v>
      </c>
      <c r="B774" s="29">
        <v>2</v>
      </c>
      <c r="C774">
        <v>62</v>
      </c>
      <c r="D774" s="1" t="s">
        <v>8</v>
      </c>
      <c r="E774" s="76">
        <v>24217779000160</v>
      </c>
      <c r="F774" s="1" t="s">
        <v>578</v>
      </c>
      <c r="G774" s="1" t="s">
        <v>109</v>
      </c>
      <c r="H774" s="1" t="s">
        <v>110</v>
      </c>
      <c r="I774" s="1" t="s">
        <v>91</v>
      </c>
      <c r="J774" s="1" t="s">
        <v>111</v>
      </c>
      <c r="K774" s="1" t="s">
        <v>273</v>
      </c>
      <c r="L774" s="1" t="s">
        <v>341</v>
      </c>
      <c r="M774" s="1" t="s">
        <v>229</v>
      </c>
      <c r="N774" s="28">
        <v>4</v>
      </c>
    </row>
    <row r="775" spans="1:14" hidden="1" x14ac:dyDescent="0.25">
      <c r="A775" s="29">
        <v>2021</v>
      </c>
      <c r="B775" s="29">
        <v>2</v>
      </c>
      <c r="C775">
        <v>62</v>
      </c>
      <c r="D775" s="1" t="s">
        <v>8</v>
      </c>
      <c r="E775" s="76">
        <v>6047087000996</v>
      </c>
      <c r="F775" s="1" t="s">
        <v>166</v>
      </c>
      <c r="G775" s="1" t="s">
        <v>109</v>
      </c>
      <c r="H775" s="1" t="s">
        <v>110</v>
      </c>
      <c r="I775" s="1" t="s">
        <v>91</v>
      </c>
      <c r="J775" s="1" t="s">
        <v>30</v>
      </c>
      <c r="K775" s="1" t="s">
        <v>234</v>
      </c>
      <c r="L775" s="1" t="s">
        <v>339</v>
      </c>
      <c r="M775" s="1" t="s">
        <v>227</v>
      </c>
      <c r="N775" s="28">
        <v>19</v>
      </c>
    </row>
    <row r="776" spans="1:14" hidden="1" x14ac:dyDescent="0.25">
      <c r="A776" s="29">
        <v>2021</v>
      </c>
      <c r="B776" s="29">
        <v>2</v>
      </c>
      <c r="C776">
        <v>62</v>
      </c>
      <c r="D776" s="1" t="s">
        <v>8</v>
      </c>
      <c r="E776" s="76">
        <v>6047087000996</v>
      </c>
      <c r="F776" s="1" t="s">
        <v>166</v>
      </c>
      <c r="G776" s="1" t="s">
        <v>109</v>
      </c>
      <c r="H776" s="1" t="s">
        <v>110</v>
      </c>
      <c r="I776" s="1" t="s">
        <v>91</v>
      </c>
      <c r="J776" s="1" t="s">
        <v>111</v>
      </c>
      <c r="K776" s="1" t="s">
        <v>273</v>
      </c>
      <c r="L776" s="1" t="s">
        <v>341</v>
      </c>
      <c r="M776" s="1" t="s">
        <v>229</v>
      </c>
      <c r="N776" s="28">
        <v>19</v>
      </c>
    </row>
    <row r="777" spans="1:14" hidden="1" x14ac:dyDescent="0.25">
      <c r="A777" s="29">
        <v>2021</v>
      </c>
      <c r="B777" s="29">
        <v>2</v>
      </c>
      <c r="C777">
        <v>62</v>
      </c>
      <c r="D777" s="1" t="s">
        <v>8</v>
      </c>
      <c r="E777" s="76">
        <v>6047087000996</v>
      </c>
      <c r="F777" s="1" t="s">
        <v>166</v>
      </c>
      <c r="G777" s="1" t="s">
        <v>109</v>
      </c>
      <c r="H777" s="1" t="s">
        <v>110</v>
      </c>
      <c r="I777" s="1" t="s">
        <v>91</v>
      </c>
      <c r="J777" s="1" t="s">
        <v>22</v>
      </c>
      <c r="K777" s="1" t="s">
        <v>281</v>
      </c>
      <c r="L777" s="1" t="s">
        <v>340</v>
      </c>
      <c r="M777" s="1" t="s">
        <v>222</v>
      </c>
      <c r="N777" s="28">
        <v>19</v>
      </c>
    </row>
    <row r="778" spans="1:14" hidden="1" x14ac:dyDescent="0.25">
      <c r="A778" s="29">
        <v>2021</v>
      </c>
      <c r="B778" s="29">
        <v>2</v>
      </c>
      <c r="C778">
        <v>62</v>
      </c>
      <c r="D778" s="1" t="s">
        <v>8</v>
      </c>
      <c r="E778" s="76">
        <v>6047087002697</v>
      </c>
      <c r="F778" s="1" t="s">
        <v>112</v>
      </c>
      <c r="G778" s="1" t="s">
        <v>109</v>
      </c>
      <c r="H778" s="1" t="s">
        <v>110</v>
      </c>
      <c r="I778" s="1" t="s">
        <v>91</v>
      </c>
      <c r="J778" s="1" t="s">
        <v>30</v>
      </c>
      <c r="K778" s="1" t="s">
        <v>234</v>
      </c>
      <c r="L778" s="1" t="s">
        <v>339</v>
      </c>
      <c r="M778" s="1" t="s">
        <v>227</v>
      </c>
      <c r="N778" s="28">
        <v>55</v>
      </c>
    </row>
    <row r="779" spans="1:14" hidden="1" x14ac:dyDescent="0.25">
      <c r="A779" s="29">
        <v>2021</v>
      </c>
      <c r="B779" s="29">
        <v>2</v>
      </c>
      <c r="C779">
        <v>62</v>
      </c>
      <c r="D779" s="1" t="s">
        <v>8</v>
      </c>
      <c r="E779" s="76">
        <v>6047087002697</v>
      </c>
      <c r="F779" s="1" t="s">
        <v>112</v>
      </c>
      <c r="G779" s="1" t="s">
        <v>109</v>
      </c>
      <c r="H779" s="1" t="s">
        <v>110</v>
      </c>
      <c r="I779" s="1" t="s">
        <v>91</v>
      </c>
      <c r="J779" s="1" t="s">
        <v>111</v>
      </c>
      <c r="K779" s="1" t="s">
        <v>273</v>
      </c>
      <c r="L779" s="1" t="s">
        <v>341</v>
      </c>
      <c r="M779" s="1" t="s">
        <v>229</v>
      </c>
      <c r="N779" s="28">
        <v>55</v>
      </c>
    </row>
    <row r="780" spans="1:14" hidden="1" x14ac:dyDescent="0.25">
      <c r="A780" s="29">
        <v>2021</v>
      </c>
      <c r="B780" s="29">
        <v>2</v>
      </c>
      <c r="C780">
        <v>62</v>
      </c>
      <c r="D780" s="1" t="s">
        <v>8</v>
      </c>
      <c r="E780" s="76">
        <v>6047087002697</v>
      </c>
      <c r="F780" s="1" t="s">
        <v>112</v>
      </c>
      <c r="G780" s="1" t="s">
        <v>109</v>
      </c>
      <c r="H780" s="1" t="s">
        <v>110</v>
      </c>
      <c r="I780" s="1" t="s">
        <v>91</v>
      </c>
      <c r="J780" s="1" t="s">
        <v>22</v>
      </c>
      <c r="K780" s="1" t="s">
        <v>281</v>
      </c>
      <c r="L780" s="1" t="s">
        <v>340</v>
      </c>
      <c r="M780" s="1" t="s">
        <v>222</v>
      </c>
      <c r="N780" s="28">
        <v>55</v>
      </c>
    </row>
    <row r="781" spans="1:14" hidden="1" x14ac:dyDescent="0.25">
      <c r="A781" s="29">
        <v>2021</v>
      </c>
      <c r="B781" s="29">
        <v>2</v>
      </c>
      <c r="C781">
        <v>62</v>
      </c>
      <c r="D781" s="1" t="s">
        <v>8</v>
      </c>
      <c r="E781" s="76">
        <v>6047087001020</v>
      </c>
      <c r="F781" s="1" t="s">
        <v>108</v>
      </c>
      <c r="G781" s="1" t="s">
        <v>109</v>
      </c>
      <c r="H781" s="1" t="s">
        <v>110</v>
      </c>
      <c r="I781" s="1" t="s">
        <v>91</v>
      </c>
      <c r="J781" s="1" t="s">
        <v>30</v>
      </c>
      <c r="K781" s="1" t="s">
        <v>234</v>
      </c>
      <c r="L781" s="1" t="s">
        <v>339</v>
      </c>
      <c r="M781" s="1" t="s">
        <v>227</v>
      </c>
      <c r="N781" s="28">
        <v>22</v>
      </c>
    </row>
    <row r="782" spans="1:14" hidden="1" x14ac:dyDescent="0.25">
      <c r="A782" s="29">
        <v>2021</v>
      </c>
      <c r="B782" s="29">
        <v>2</v>
      </c>
      <c r="C782">
        <v>62</v>
      </c>
      <c r="D782" s="1" t="s">
        <v>8</v>
      </c>
      <c r="E782" s="76">
        <v>6047087001020</v>
      </c>
      <c r="F782" s="1" t="s">
        <v>108</v>
      </c>
      <c r="G782" s="1" t="s">
        <v>109</v>
      </c>
      <c r="H782" s="1" t="s">
        <v>110</v>
      </c>
      <c r="I782" s="1" t="s">
        <v>91</v>
      </c>
      <c r="J782" s="1" t="s">
        <v>111</v>
      </c>
      <c r="K782" s="1" t="s">
        <v>273</v>
      </c>
      <c r="L782" s="1" t="s">
        <v>341</v>
      </c>
      <c r="M782" s="1" t="s">
        <v>229</v>
      </c>
      <c r="N782" s="28">
        <v>22</v>
      </c>
    </row>
    <row r="783" spans="1:14" hidden="1" x14ac:dyDescent="0.25">
      <c r="A783" s="29">
        <v>2021</v>
      </c>
      <c r="B783" s="29">
        <v>2</v>
      </c>
      <c r="C783">
        <v>62</v>
      </c>
      <c r="D783" s="1" t="s">
        <v>8</v>
      </c>
      <c r="E783" s="76">
        <v>6047087001020</v>
      </c>
      <c r="F783" s="1" t="s">
        <v>108</v>
      </c>
      <c r="G783" s="1" t="s">
        <v>109</v>
      </c>
      <c r="H783" s="1" t="s">
        <v>110</v>
      </c>
      <c r="I783" s="1" t="s">
        <v>91</v>
      </c>
      <c r="J783" s="1" t="s">
        <v>22</v>
      </c>
      <c r="K783" s="1" t="s">
        <v>281</v>
      </c>
      <c r="L783" s="1" t="s">
        <v>340</v>
      </c>
      <c r="M783" s="1" t="s">
        <v>222</v>
      </c>
      <c r="N783" s="28">
        <v>22</v>
      </c>
    </row>
    <row r="784" spans="1:14" hidden="1" x14ac:dyDescent="0.25">
      <c r="A784" s="29">
        <v>2021</v>
      </c>
      <c r="B784" s="29">
        <v>2</v>
      </c>
      <c r="C784">
        <v>62</v>
      </c>
      <c r="D784" s="1" t="s">
        <v>8</v>
      </c>
      <c r="E784" s="76">
        <v>8100676002102</v>
      </c>
      <c r="F784" s="1" t="s">
        <v>114</v>
      </c>
      <c r="G784" s="1" t="s">
        <v>109</v>
      </c>
      <c r="H784" s="1" t="s">
        <v>110</v>
      </c>
      <c r="I784" s="1" t="s">
        <v>91</v>
      </c>
      <c r="J784" s="1" t="s">
        <v>30</v>
      </c>
      <c r="K784" s="1" t="s">
        <v>234</v>
      </c>
      <c r="L784" s="1" t="s">
        <v>339</v>
      </c>
      <c r="M784" s="1" t="s">
        <v>227</v>
      </c>
      <c r="N784" s="28">
        <v>8</v>
      </c>
    </row>
    <row r="785" spans="1:14" hidden="1" x14ac:dyDescent="0.25">
      <c r="A785" s="29">
        <v>2021</v>
      </c>
      <c r="B785" s="29">
        <v>2</v>
      </c>
      <c r="C785">
        <v>62</v>
      </c>
      <c r="D785" s="1" t="s">
        <v>8</v>
      </c>
      <c r="E785" s="76">
        <v>8100676002102</v>
      </c>
      <c r="F785" s="1" t="s">
        <v>114</v>
      </c>
      <c r="G785" s="1" t="s">
        <v>109</v>
      </c>
      <c r="H785" s="1" t="s">
        <v>110</v>
      </c>
      <c r="I785" s="1" t="s">
        <v>91</v>
      </c>
      <c r="J785" s="1" t="s">
        <v>111</v>
      </c>
      <c r="K785" s="1" t="s">
        <v>273</v>
      </c>
      <c r="L785" s="1" t="s">
        <v>341</v>
      </c>
      <c r="M785" s="1" t="s">
        <v>229</v>
      </c>
      <c r="N785" s="28">
        <v>8</v>
      </c>
    </row>
    <row r="786" spans="1:14" hidden="1" x14ac:dyDescent="0.25">
      <c r="A786" s="29">
        <v>2021</v>
      </c>
      <c r="B786" s="29">
        <v>2</v>
      </c>
      <c r="C786">
        <v>62</v>
      </c>
      <c r="D786" s="1" t="s">
        <v>8</v>
      </c>
      <c r="E786" s="76">
        <v>8100676002102</v>
      </c>
      <c r="F786" s="1" t="s">
        <v>114</v>
      </c>
      <c r="G786" s="1" t="s">
        <v>109</v>
      </c>
      <c r="H786" s="1" t="s">
        <v>110</v>
      </c>
      <c r="I786" s="1" t="s">
        <v>91</v>
      </c>
      <c r="J786" s="1" t="s">
        <v>22</v>
      </c>
      <c r="K786" s="1" t="s">
        <v>281</v>
      </c>
      <c r="L786" s="1" t="s">
        <v>340</v>
      </c>
      <c r="M786" s="1" t="s">
        <v>222</v>
      </c>
      <c r="N786" s="28">
        <v>8</v>
      </c>
    </row>
    <row r="787" spans="1:14" hidden="1" x14ac:dyDescent="0.25">
      <c r="A787" s="29">
        <v>2021</v>
      </c>
      <c r="B787" s="29">
        <v>2</v>
      </c>
      <c r="C787">
        <v>62</v>
      </c>
      <c r="D787" s="1" t="s">
        <v>8</v>
      </c>
      <c r="E787" s="76">
        <v>60884855001630</v>
      </c>
      <c r="F787" s="1" t="s">
        <v>149</v>
      </c>
      <c r="G787" s="1" t="s">
        <v>109</v>
      </c>
      <c r="H787" s="1" t="s">
        <v>110</v>
      </c>
      <c r="I787" s="1" t="s">
        <v>91</v>
      </c>
      <c r="J787" s="1" t="s">
        <v>30</v>
      </c>
      <c r="K787" s="1" t="s">
        <v>234</v>
      </c>
      <c r="L787" s="1" t="s">
        <v>339</v>
      </c>
      <c r="M787" s="1" t="s">
        <v>227</v>
      </c>
      <c r="N787" s="28">
        <v>45</v>
      </c>
    </row>
    <row r="788" spans="1:14" hidden="1" x14ac:dyDescent="0.25">
      <c r="A788" s="29">
        <v>2021</v>
      </c>
      <c r="B788" s="29">
        <v>2</v>
      </c>
      <c r="C788">
        <v>62</v>
      </c>
      <c r="D788" s="1" t="s">
        <v>8</v>
      </c>
      <c r="E788" s="76">
        <v>60884855001630</v>
      </c>
      <c r="F788" s="1" t="s">
        <v>149</v>
      </c>
      <c r="G788" s="1" t="s">
        <v>109</v>
      </c>
      <c r="H788" s="1" t="s">
        <v>110</v>
      </c>
      <c r="I788" s="1" t="s">
        <v>91</v>
      </c>
      <c r="J788" s="1" t="s">
        <v>21</v>
      </c>
      <c r="K788" s="1" t="s">
        <v>245</v>
      </c>
      <c r="L788" s="1" t="s">
        <v>340</v>
      </c>
      <c r="M788" s="1" t="s">
        <v>222</v>
      </c>
      <c r="N788" s="28">
        <v>45</v>
      </c>
    </row>
    <row r="789" spans="1:14" hidden="1" x14ac:dyDescent="0.25">
      <c r="A789" s="29">
        <v>2021</v>
      </c>
      <c r="B789" s="29">
        <v>2</v>
      </c>
      <c r="C789">
        <v>62</v>
      </c>
      <c r="D789" s="1" t="s">
        <v>8</v>
      </c>
      <c r="E789" s="76">
        <v>60884855001630</v>
      </c>
      <c r="F789" s="1" t="s">
        <v>149</v>
      </c>
      <c r="G789" s="1" t="s">
        <v>109</v>
      </c>
      <c r="H789" s="1" t="s">
        <v>110</v>
      </c>
      <c r="I789" s="1" t="s">
        <v>91</v>
      </c>
      <c r="J789" s="1" t="s">
        <v>111</v>
      </c>
      <c r="K789" s="1" t="s">
        <v>273</v>
      </c>
      <c r="L789" s="1" t="s">
        <v>341</v>
      </c>
      <c r="M789" s="1" t="s">
        <v>229</v>
      </c>
      <c r="N789" s="28">
        <v>45</v>
      </c>
    </row>
    <row r="790" spans="1:14" hidden="1" x14ac:dyDescent="0.25">
      <c r="A790" s="29">
        <v>2021</v>
      </c>
      <c r="B790" s="29">
        <v>2</v>
      </c>
      <c r="C790">
        <v>62</v>
      </c>
      <c r="D790" s="1" t="s">
        <v>8</v>
      </c>
      <c r="E790" s="76">
        <v>33419482000259</v>
      </c>
      <c r="F790" s="1" t="s">
        <v>137</v>
      </c>
      <c r="G790" s="1" t="s">
        <v>109</v>
      </c>
      <c r="H790" s="1" t="s">
        <v>110</v>
      </c>
      <c r="I790" s="1" t="s">
        <v>91</v>
      </c>
      <c r="J790" s="1" t="s">
        <v>30</v>
      </c>
      <c r="K790" s="1" t="s">
        <v>234</v>
      </c>
      <c r="L790" s="1" t="s">
        <v>339</v>
      </c>
      <c r="M790" s="1" t="s">
        <v>227</v>
      </c>
      <c r="N790" s="28">
        <v>8</v>
      </c>
    </row>
    <row r="791" spans="1:14" hidden="1" x14ac:dyDescent="0.25">
      <c r="A791" s="29">
        <v>2021</v>
      </c>
      <c r="B791" s="29">
        <v>2</v>
      </c>
      <c r="C791">
        <v>62</v>
      </c>
      <c r="D791" s="1" t="s">
        <v>8</v>
      </c>
      <c r="E791" s="76">
        <v>33419482000259</v>
      </c>
      <c r="F791" s="1" t="s">
        <v>137</v>
      </c>
      <c r="G791" s="1" t="s">
        <v>109</v>
      </c>
      <c r="H791" s="1" t="s">
        <v>110</v>
      </c>
      <c r="I791" s="1" t="s">
        <v>91</v>
      </c>
      <c r="J791" s="1" t="s">
        <v>111</v>
      </c>
      <c r="K791" s="1" t="s">
        <v>273</v>
      </c>
      <c r="L791" s="1" t="s">
        <v>341</v>
      </c>
      <c r="M791" s="1" t="s">
        <v>229</v>
      </c>
      <c r="N791" s="28">
        <v>8</v>
      </c>
    </row>
    <row r="792" spans="1:14" hidden="1" x14ac:dyDescent="0.25">
      <c r="A792" s="29">
        <v>2021</v>
      </c>
      <c r="B792" s="29">
        <v>2</v>
      </c>
      <c r="C792">
        <v>62</v>
      </c>
      <c r="D792" s="1" t="s">
        <v>8</v>
      </c>
      <c r="E792" s="76">
        <v>33419482000259</v>
      </c>
      <c r="F792" s="1" t="s">
        <v>137</v>
      </c>
      <c r="G792" s="1" t="s">
        <v>109</v>
      </c>
      <c r="H792" s="1" t="s">
        <v>110</v>
      </c>
      <c r="I792" s="1" t="s">
        <v>91</v>
      </c>
      <c r="J792" s="1" t="s">
        <v>22</v>
      </c>
      <c r="K792" s="1" t="s">
        <v>281</v>
      </c>
      <c r="L792" s="1" t="s">
        <v>340</v>
      </c>
      <c r="M792" s="1" t="s">
        <v>222</v>
      </c>
      <c r="N792" s="28">
        <v>8</v>
      </c>
    </row>
    <row r="793" spans="1:14" hidden="1" x14ac:dyDescent="0.25">
      <c r="A793" s="29">
        <v>2021</v>
      </c>
      <c r="B793" s="29">
        <v>2</v>
      </c>
      <c r="C793">
        <v>62</v>
      </c>
      <c r="D793" s="1" t="s">
        <v>8</v>
      </c>
      <c r="E793" s="76">
        <v>9219138000584</v>
      </c>
      <c r="F793" s="1" t="s">
        <v>115</v>
      </c>
      <c r="G793" s="1" t="s">
        <v>109</v>
      </c>
      <c r="H793" s="1" t="s">
        <v>110</v>
      </c>
      <c r="I793" s="1" t="s">
        <v>91</v>
      </c>
      <c r="J793" s="1" t="s">
        <v>30</v>
      </c>
      <c r="K793" s="1" t="s">
        <v>234</v>
      </c>
      <c r="L793" s="1" t="s">
        <v>339</v>
      </c>
      <c r="M793" s="1" t="s">
        <v>227</v>
      </c>
      <c r="N793" s="28">
        <v>9</v>
      </c>
    </row>
    <row r="794" spans="1:14" hidden="1" x14ac:dyDescent="0.25">
      <c r="A794" s="29">
        <v>2021</v>
      </c>
      <c r="B794" s="29">
        <v>2</v>
      </c>
      <c r="C794">
        <v>62</v>
      </c>
      <c r="D794" s="1" t="s">
        <v>8</v>
      </c>
      <c r="E794" s="76">
        <v>9219138000584</v>
      </c>
      <c r="F794" s="1" t="s">
        <v>115</v>
      </c>
      <c r="G794" s="1" t="s">
        <v>109</v>
      </c>
      <c r="H794" s="1" t="s">
        <v>110</v>
      </c>
      <c r="I794" s="1" t="s">
        <v>91</v>
      </c>
      <c r="J794" s="1" t="s">
        <v>21</v>
      </c>
      <c r="K794" s="1" t="s">
        <v>245</v>
      </c>
      <c r="L794" s="1" t="s">
        <v>340</v>
      </c>
      <c r="M794" s="1" t="s">
        <v>222</v>
      </c>
      <c r="N794" s="28">
        <v>9</v>
      </c>
    </row>
    <row r="795" spans="1:14" hidden="1" x14ac:dyDescent="0.25">
      <c r="A795" s="29">
        <v>2021</v>
      </c>
      <c r="B795" s="29">
        <v>2</v>
      </c>
      <c r="C795">
        <v>62</v>
      </c>
      <c r="D795" s="1" t="s">
        <v>8</v>
      </c>
      <c r="E795" s="76">
        <v>9219138000584</v>
      </c>
      <c r="F795" s="1" t="s">
        <v>115</v>
      </c>
      <c r="G795" s="1" t="s">
        <v>109</v>
      </c>
      <c r="H795" s="1" t="s">
        <v>110</v>
      </c>
      <c r="I795" s="1" t="s">
        <v>91</v>
      </c>
      <c r="J795" s="1" t="s">
        <v>111</v>
      </c>
      <c r="K795" s="1" t="s">
        <v>273</v>
      </c>
      <c r="L795" s="1" t="s">
        <v>341</v>
      </c>
      <c r="M795" s="1" t="s">
        <v>229</v>
      </c>
      <c r="N795" s="28">
        <v>9</v>
      </c>
    </row>
    <row r="796" spans="1:14" hidden="1" x14ac:dyDescent="0.25">
      <c r="A796" s="29">
        <v>2021</v>
      </c>
      <c r="B796" s="29">
        <v>2</v>
      </c>
      <c r="C796">
        <v>62</v>
      </c>
      <c r="D796" s="1" t="s">
        <v>8</v>
      </c>
      <c r="E796" s="76">
        <v>30358881000188</v>
      </c>
      <c r="F796" s="1" t="s">
        <v>463</v>
      </c>
      <c r="G796" s="1" t="s">
        <v>428</v>
      </c>
      <c r="H796" s="1" t="s">
        <v>110</v>
      </c>
      <c r="I796" s="1" t="s">
        <v>91</v>
      </c>
      <c r="J796" s="1" t="s">
        <v>30</v>
      </c>
      <c r="K796" s="1" t="s">
        <v>234</v>
      </c>
      <c r="L796" s="1" t="s">
        <v>339</v>
      </c>
      <c r="M796" s="1" t="s">
        <v>227</v>
      </c>
      <c r="N796" s="28">
        <v>3</v>
      </c>
    </row>
    <row r="797" spans="1:14" hidden="1" x14ac:dyDescent="0.25">
      <c r="A797" s="29">
        <v>2021</v>
      </c>
      <c r="B797" s="29">
        <v>2</v>
      </c>
      <c r="C797">
        <v>62</v>
      </c>
      <c r="D797" s="1" t="s">
        <v>8</v>
      </c>
      <c r="E797" s="76">
        <v>30358881000188</v>
      </c>
      <c r="F797" s="1" t="s">
        <v>463</v>
      </c>
      <c r="G797" s="1" t="s">
        <v>428</v>
      </c>
      <c r="H797" s="1" t="s">
        <v>110</v>
      </c>
      <c r="I797" s="1" t="s">
        <v>91</v>
      </c>
      <c r="J797" s="1" t="s">
        <v>111</v>
      </c>
      <c r="K797" s="1" t="s">
        <v>273</v>
      </c>
      <c r="L797" s="1" t="s">
        <v>341</v>
      </c>
      <c r="M797" s="1" t="s">
        <v>229</v>
      </c>
      <c r="N797" s="28">
        <v>3</v>
      </c>
    </row>
    <row r="798" spans="1:14" hidden="1" x14ac:dyDescent="0.25">
      <c r="A798" s="29">
        <v>2021</v>
      </c>
      <c r="B798" s="29">
        <v>2</v>
      </c>
      <c r="C798">
        <v>62</v>
      </c>
      <c r="D798" s="1" t="s">
        <v>8</v>
      </c>
      <c r="E798" s="76">
        <v>30358881000188</v>
      </c>
      <c r="F798" s="1" t="s">
        <v>463</v>
      </c>
      <c r="G798" s="1" t="s">
        <v>428</v>
      </c>
      <c r="H798" s="1" t="s">
        <v>110</v>
      </c>
      <c r="I798" s="1" t="s">
        <v>91</v>
      </c>
      <c r="J798" s="1" t="s">
        <v>22</v>
      </c>
      <c r="K798" s="1" t="s">
        <v>281</v>
      </c>
      <c r="L798" s="1" t="s">
        <v>340</v>
      </c>
      <c r="M798" s="1" t="s">
        <v>222</v>
      </c>
      <c r="N798" s="28">
        <v>3</v>
      </c>
    </row>
    <row r="799" spans="1:14" hidden="1" x14ac:dyDescent="0.25">
      <c r="A799" s="29">
        <v>2021</v>
      </c>
      <c r="B799" s="29">
        <v>2</v>
      </c>
      <c r="C799">
        <v>62</v>
      </c>
      <c r="D799" s="1" t="s">
        <v>8</v>
      </c>
      <c r="E799" s="76">
        <v>1507901000137</v>
      </c>
      <c r="F799" s="1" t="s">
        <v>547</v>
      </c>
      <c r="G799" s="1" t="s">
        <v>133</v>
      </c>
      <c r="H799" s="1" t="s">
        <v>134</v>
      </c>
      <c r="I799" s="1" t="s">
        <v>91</v>
      </c>
      <c r="J799" s="1" t="s">
        <v>20</v>
      </c>
      <c r="K799" s="1" t="s">
        <v>242</v>
      </c>
      <c r="L799" s="1" t="s">
        <v>340</v>
      </c>
      <c r="M799" s="1" t="s">
        <v>222</v>
      </c>
      <c r="N799" s="28">
        <v>3</v>
      </c>
    </row>
    <row r="800" spans="1:14" hidden="1" x14ac:dyDescent="0.25">
      <c r="A800" s="29">
        <v>2021</v>
      </c>
      <c r="B800" s="29">
        <v>2</v>
      </c>
      <c r="C800">
        <v>62</v>
      </c>
      <c r="D800" s="1" t="s">
        <v>8</v>
      </c>
      <c r="E800" s="76">
        <v>1507901000137</v>
      </c>
      <c r="F800" s="1" t="s">
        <v>547</v>
      </c>
      <c r="G800" s="1" t="s">
        <v>133</v>
      </c>
      <c r="H800" s="1" t="s">
        <v>134</v>
      </c>
      <c r="I800" s="1" t="s">
        <v>91</v>
      </c>
      <c r="J800" s="1" t="s">
        <v>96</v>
      </c>
      <c r="K800" s="1" t="s">
        <v>271</v>
      </c>
      <c r="L800" s="1" t="s">
        <v>341</v>
      </c>
      <c r="M800" s="1" t="s">
        <v>229</v>
      </c>
      <c r="N800" s="28">
        <v>3</v>
      </c>
    </row>
    <row r="801" spans="1:14" hidden="1" x14ac:dyDescent="0.25">
      <c r="A801" s="29">
        <v>2021</v>
      </c>
      <c r="B801" s="29">
        <v>2</v>
      </c>
      <c r="C801">
        <v>62</v>
      </c>
      <c r="D801" s="1" t="s">
        <v>8</v>
      </c>
      <c r="E801" s="76">
        <v>1507901000137</v>
      </c>
      <c r="F801" s="1" t="s">
        <v>547</v>
      </c>
      <c r="G801" s="1" t="s">
        <v>133</v>
      </c>
      <c r="H801" s="1" t="s">
        <v>134</v>
      </c>
      <c r="I801" s="1" t="s">
        <v>91</v>
      </c>
      <c r="J801" s="1" t="s">
        <v>33</v>
      </c>
      <c r="K801" s="1" t="s">
        <v>321</v>
      </c>
      <c r="L801" s="1" t="s">
        <v>339</v>
      </c>
      <c r="M801" s="1" t="s">
        <v>227</v>
      </c>
      <c r="N801" s="28">
        <v>3</v>
      </c>
    </row>
    <row r="802" spans="1:14" hidden="1" x14ac:dyDescent="0.25">
      <c r="A802" s="29">
        <v>2021</v>
      </c>
      <c r="B802" s="29">
        <v>2</v>
      </c>
      <c r="C802">
        <v>62</v>
      </c>
      <c r="D802" s="1" t="s">
        <v>8</v>
      </c>
      <c r="E802" s="76">
        <v>92898550000350</v>
      </c>
      <c r="F802" s="1" t="s">
        <v>582</v>
      </c>
      <c r="G802" s="1" t="s">
        <v>583</v>
      </c>
      <c r="H802" s="1" t="s">
        <v>161</v>
      </c>
      <c r="I802" s="1" t="s">
        <v>91</v>
      </c>
      <c r="J802" s="1" t="s">
        <v>9</v>
      </c>
      <c r="K802" s="1" t="s">
        <v>220</v>
      </c>
      <c r="L802" s="1" t="s">
        <v>340</v>
      </c>
      <c r="M802" s="1" t="s">
        <v>222</v>
      </c>
      <c r="N802" s="28">
        <v>2</v>
      </c>
    </row>
    <row r="803" spans="1:14" hidden="1" x14ac:dyDescent="0.25">
      <c r="A803" s="29">
        <v>2021</v>
      </c>
      <c r="B803" s="29">
        <v>2</v>
      </c>
      <c r="C803">
        <v>62</v>
      </c>
      <c r="D803" s="1" t="s">
        <v>8</v>
      </c>
      <c r="E803" s="76">
        <v>92898550000350</v>
      </c>
      <c r="F803" s="1" t="s">
        <v>582</v>
      </c>
      <c r="G803" s="1" t="s">
        <v>583</v>
      </c>
      <c r="H803" s="1" t="s">
        <v>161</v>
      </c>
      <c r="I803" s="1" t="s">
        <v>91</v>
      </c>
      <c r="J803" s="1" t="s">
        <v>32</v>
      </c>
      <c r="K803" s="1" t="s">
        <v>246</v>
      </c>
      <c r="L803" s="1" t="s">
        <v>339</v>
      </c>
      <c r="M803" s="1" t="s">
        <v>227</v>
      </c>
      <c r="N803" s="28">
        <v>2</v>
      </c>
    </row>
    <row r="804" spans="1:14" hidden="1" x14ac:dyDescent="0.25">
      <c r="A804" s="29">
        <v>2021</v>
      </c>
      <c r="B804" s="29">
        <v>2</v>
      </c>
      <c r="C804">
        <v>62</v>
      </c>
      <c r="D804" s="1" t="s">
        <v>8</v>
      </c>
      <c r="E804" s="76">
        <v>92898550000350</v>
      </c>
      <c r="F804" s="1" t="s">
        <v>582</v>
      </c>
      <c r="G804" s="1" t="s">
        <v>583</v>
      </c>
      <c r="H804" s="1" t="s">
        <v>161</v>
      </c>
      <c r="I804" s="1" t="s">
        <v>91</v>
      </c>
      <c r="J804" s="1" t="s">
        <v>111</v>
      </c>
      <c r="K804" s="1" t="s">
        <v>273</v>
      </c>
      <c r="L804" s="1" t="s">
        <v>341</v>
      </c>
      <c r="M804" s="1" t="s">
        <v>229</v>
      </c>
      <c r="N804" s="28">
        <v>2</v>
      </c>
    </row>
    <row r="805" spans="1:14" hidden="1" x14ac:dyDescent="0.25">
      <c r="A805" s="29">
        <v>2021</v>
      </c>
      <c r="B805" s="29">
        <v>2</v>
      </c>
      <c r="C805">
        <v>62</v>
      </c>
      <c r="D805" s="1" t="s">
        <v>8</v>
      </c>
      <c r="E805" s="76">
        <v>92685833000151</v>
      </c>
      <c r="F805" s="1" t="s">
        <v>584</v>
      </c>
      <c r="G805" s="1" t="s">
        <v>160</v>
      </c>
      <c r="H805" s="1" t="s">
        <v>161</v>
      </c>
      <c r="I805" s="1" t="s">
        <v>91</v>
      </c>
      <c r="J805" s="1" t="s">
        <v>9</v>
      </c>
      <c r="K805" s="1" t="s">
        <v>220</v>
      </c>
      <c r="L805" s="1" t="s">
        <v>340</v>
      </c>
      <c r="M805" s="1" t="s">
        <v>222</v>
      </c>
      <c r="N805" s="28">
        <v>20</v>
      </c>
    </row>
    <row r="806" spans="1:14" hidden="1" x14ac:dyDescent="0.25">
      <c r="A806" s="29">
        <v>2021</v>
      </c>
      <c r="B806" s="29">
        <v>2</v>
      </c>
      <c r="C806">
        <v>62</v>
      </c>
      <c r="D806" s="1" t="s">
        <v>8</v>
      </c>
      <c r="E806" s="76">
        <v>92685833000151</v>
      </c>
      <c r="F806" s="1" t="s">
        <v>584</v>
      </c>
      <c r="G806" s="1" t="s">
        <v>160</v>
      </c>
      <c r="H806" s="1" t="s">
        <v>161</v>
      </c>
      <c r="I806" s="1" t="s">
        <v>91</v>
      </c>
      <c r="J806" s="1" t="s">
        <v>32</v>
      </c>
      <c r="K806" s="1" t="s">
        <v>246</v>
      </c>
      <c r="L806" s="1" t="s">
        <v>339</v>
      </c>
      <c r="M806" s="1" t="s">
        <v>227</v>
      </c>
      <c r="N806" s="28">
        <v>20</v>
      </c>
    </row>
    <row r="807" spans="1:14" hidden="1" x14ac:dyDescent="0.25">
      <c r="A807" s="29">
        <v>2021</v>
      </c>
      <c r="B807" s="29">
        <v>2</v>
      </c>
      <c r="C807">
        <v>62</v>
      </c>
      <c r="D807" s="1" t="s">
        <v>8</v>
      </c>
      <c r="E807" s="76">
        <v>92685833000151</v>
      </c>
      <c r="F807" s="1" t="s">
        <v>584</v>
      </c>
      <c r="G807" s="1" t="s">
        <v>160</v>
      </c>
      <c r="H807" s="1" t="s">
        <v>161</v>
      </c>
      <c r="I807" s="1" t="s">
        <v>91</v>
      </c>
      <c r="J807" s="1" t="s">
        <v>111</v>
      </c>
      <c r="K807" s="1" t="s">
        <v>273</v>
      </c>
      <c r="L807" s="1" t="s">
        <v>341</v>
      </c>
      <c r="M807" s="1" t="s">
        <v>229</v>
      </c>
      <c r="N807" s="28">
        <v>20</v>
      </c>
    </row>
    <row r="808" spans="1:14" hidden="1" x14ac:dyDescent="0.25">
      <c r="A808" s="29">
        <v>2021</v>
      </c>
      <c r="B808" s="29">
        <v>2</v>
      </c>
      <c r="C808">
        <v>62</v>
      </c>
      <c r="D808" s="1" t="s">
        <v>8</v>
      </c>
      <c r="E808" s="76">
        <v>87020517000120</v>
      </c>
      <c r="F808" s="1" t="s">
        <v>185</v>
      </c>
      <c r="G808" s="1" t="s">
        <v>160</v>
      </c>
      <c r="H808" s="1" t="s">
        <v>161</v>
      </c>
      <c r="I808" s="1" t="s">
        <v>182</v>
      </c>
      <c r="J808" s="1" t="s">
        <v>9</v>
      </c>
      <c r="K808" s="1" t="s">
        <v>220</v>
      </c>
      <c r="L808" s="1" t="s">
        <v>340</v>
      </c>
      <c r="M808" s="1" t="s">
        <v>222</v>
      </c>
      <c r="N808" s="28">
        <v>10</v>
      </c>
    </row>
    <row r="809" spans="1:14" hidden="1" x14ac:dyDescent="0.25">
      <c r="A809" s="29">
        <v>2021</v>
      </c>
      <c r="B809" s="29">
        <v>2</v>
      </c>
      <c r="C809">
        <v>62</v>
      </c>
      <c r="D809" s="1" t="s">
        <v>8</v>
      </c>
      <c r="E809" s="76">
        <v>87020517000120</v>
      </c>
      <c r="F809" s="1" t="s">
        <v>185</v>
      </c>
      <c r="G809" s="1" t="s">
        <v>160</v>
      </c>
      <c r="H809" s="1" t="s">
        <v>161</v>
      </c>
      <c r="I809" s="1" t="s">
        <v>182</v>
      </c>
      <c r="J809" s="1" t="s">
        <v>32</v>
      </c>
      <c r="K809" s="1" t="s">
        <v>246</v>
      </c>
      <c r="L809" s="1" t="s">
        <v>339</v>
      </c>
      <c r="M809" s="1" t="s">
        <v>227</v>
      </c>
      <c r="N809" s="28">
        <v>10</v>
      </c>
    </row>
    <row r="810" spans="1:14" hidden="1" x14ac:dyDescent="0.25">
      <c r="A810" s="29">
        <v>2021</v>
      </c>
      <c r="B810" s="29">
        <v>2</v>
      </c>
      <c r="C810">
        <v>62</v>
      </c>
      <c r="D810" s="1" t="s">
        <v>8</v>
      </c>
      <c r="E810" s="76">
        <v>87020517000120</v>
      </c>
      <c r="F810" s="1" t="s">
        <v>185</v>
      </c>
      <c r="G810" s="1" t="s">
        <v>160</v>
      </c>
      <c r="H810" s="1" t="s">
        <v>161</v>
      </c>
      <c r="I810" s="1" t="s">
        <v>182</v>
      </c>
      <c r="J810" s="1" t="s">
        <v>111</v>
      </c>
      <c r="K810" s="1" t="s">
        <v>273</v>
      </c>
      <c r="L810" s="1" t="s">
        <v>341</v>
      </c>
      <c r="M810" s="1" t="s">
        <v>229</v>
      </c>
      <c r="N810" s="28">
        <v>10</v>
      </c>
    </row>
    <row r="811" spans="1:14" hidden="1" x14ac:dyDescent="0.25">
      <c r="A811" s="29">
        <v>2021</v>
      </c>
      <c r="B811" s="29">
        <v>2</v>
      </c>
      <c r="C811">
        <v>62</v>
      </c>
      <c r="D811" s="1" t="s">
        <v>8</v>
      </c>
      <c r="E811" s="76">
        <v>87317764001084</v>
      </c>
      <c r="F811" s="1" t="s">
        <v>585</v>
      </c>
      <c r="G811" s="1" t="s">
        <v>160</v>
      </c>
      <c r="H811" s="1" t="s">
        <v>161</v>
      </c>
      <c r="I811" s="1" t="s">
        <v>91</v>
      </c>
      <c r="J811" s="1" t="s">
        <v>9</v>
      </c>
      <c r="K811" s="1" t="s">
        <v>220</v>
      </c>
      <c r="L811" s="1" t="s">
        <v>340</v>
      </c>
      <c r="M811" s="1" t="s">
        <v>222</v>
      </c>
      <c r="N811" s="28">
        <v>2</v>
      </c>
    </row>
    <row r="812" spans="1:14" hidden="1" x14ac:dyDescent="0.25">
      <c r="A812" s="29">
        <v>2021</v>
      </c>
      <c r="B812" s="29">
        <v>2</v>
      </c>
      <c r="C812">
        <v>62</v>
      </c>
      <c r="D812" s="1" t="s">
        <v>8</v>
      </c>
      <c r="E812" s="76">
        <v>87317764001084</v>
      </c>
      <c r="F812" s="1" t="s">
        <v>585</v>
      </c>
      <c r="G812" s="1" t="s">
        <v>160</v>
      </c>
      <c r="H812" s="1" t="s">
        <v>161</v>
      </c>
      <c r="I812" s="1" t="s">
        <v>91</v>
      </c>
      <c r="J812" s="1" t="s">
        <v>32</v>
      </c>
      <c r="K812" s="1" t="s">
        <v>246</v>
      </c>
      <c r="L812" s="1" t="s">
        <v>339</v>
      </c>
      <c r="M812" s="1" t="s">
        <v>227</v>
      </c>
      <c r="N812" s="28">
        <v>2</v>
      </c>
    </row>
    <row r="813" spans="1:14" hidden="1" x14ac:dyDescent="0.25">
      <c r="A813" s="29">
        <v>2021</v>
      </c>
      <c r="B813" s="29">
        <v>2</v>
      </c>
      <c r="C813">
        <v>62</v>
      </c>
      <c r="D813" s="1" t="s">
        <v>8</v>
      </c>
      <c r="E813" s="76">
        <v>87317764001084</v>
      </c>
      <c r="F813" s="1" t="s">
        <v>585</v>
      </c>
      <c r="G813" s="1" t="s">
        <v>160</v>
      </c>
      <c r="H813" s="1" t="s">
        <v>161</v>
      </c>
      <c r="I813" s="1" t="s">
        <v>91</v>
      </c>
      <c r="J813" s="1" t="s">
        <v>111</v>
      </c>
      <c r="K813" s="1" t="s">
        <v>273</v>
      </c>
      <c r="L813" s="1" t="s">
        <v>341</v>
      </c>
      <c r="M813" s="1" t="s">
        <v>229</v>
      </c>
      <c r="N813" s="28">
        <v>2</v>
      </c>
    </row>
    <row r="814" spans="1:14" hidden="1" x14ac:dyDescent="0.25">
      <c r="A814" s="29">
        <v>2021</v>
      </c>
      <c r="B814" s="29">
        <v>2</v>
      </c>
      <c r="C814">
        <v>62</v>
      </c>
      <c r="D814" s="1" t="s">
        <v>8</v>
      </c>
      <c r="E814" s="76">
        <v>92741016000254</v>
      </c>
      <c r="F814" s="1" t="s">
        <v>162</v>
      </c>
      <c r="G814" s="1" t="s">
        <v>160</v>
      </c>
      <c r="H814" s="1" t="s">
        <v>161</v>
      </c>
      <c r="I814" s="1" t="s">
        <v>91</v>
      </c>
      <c r="J814" s="1" t="s">
        <v>9</v>
      </c>
      <c r="K814" s="1" t="s">
        <v>220</v>
      </c>
      <c r="L814" s="1" t="s">
        <v>340</v>
      </c>
      <c r="M814" s="1" t="s">
        <v>222</v>
      </c>
      <c r="N814" s="28">
        <v>13</v>
      </c>
    </row>
    <row r="815" spans="1:14" hidden="1" x14ac:dyDescent="0.25">
      <c r="A815" s="29">
        <v>2021</v>
      </c>
      <c r="B815" s="29">
        <v>2</v>
      </c>
      <c r="C815">
        <v>62</v>
      </c>
      <c r="D815" s="1" t="s">
        <v>8</v>
      </c>
      <c r="E815" s="76">
        <v>92741016000254</v>
      </c>
      <c r="F815" s="1" t="s">
        <v>162</v>
      </c>
      <c r="G815" s="1" t="s">
        <v>160</v>
      </c>
      <c r="H815" s="1" t="s">
        <v>161</v>
      </c>
      <c r="I815" s="1" t="s">
        <v>91</v>
      </c>
      <c r="J815" s="1" t="s">
        <v>32</v>
      </c>
      <c r="K815" s="1" t="s">
        <v>246</v>
      </c>
      <c r="L815" s="1" t="s">
        <v>339</v>
      </c>
      <c r="M815" s="1" t="s">
        <v>227</v>
      </c>
      <c r="N815" s="28">
        <v>13</v>
      </c>
    </row>
    <row r="816" spans="1:14" hidden="1" x14ac:dyDescent="0.25">
      <c r="A816" s="29">
        <v>2021</v>
      </c>
      <c r="B816" s="29">
        <v>2</v>
      </c>
      <c r="C816">
        <v>62</v>
      </c>
      <c r="D816" s="1" t="s">
        <v>8</v>
      </c>
      <c r="E816" s="76">
        <v>92741016000254</v>
      </c>
      <c r="F816" s="1" t="s">
        <v>162</v>
      </c>
      <c r="G816" s="1" t="s">
        <v>160</v>
      </c>
      <c r="H816" s="1" t="s">
        <v>161</v>
      </c>
      <c r="I816" s="1" t="s">
        <v>91</v>
      </c>
      <c r="J816" s="1" t="s">
        <v>111</v>
      </c>
      <c r="K816" s="1" t="s">
        <v>273</v>
      </c>
      <c r="L816" s="1" t="s">
        <v>341</v>
      </c>
      <c r="M816" s="1" t="s">
        <v>229</v>
      </c>
      <c r="N816" s="28">
        <v>13</v>
      </c>
    </row>
    <row r="817" spans="1:14" hidden="1" x14ac:dyDescent="0.25">
      <c r="A817" s="29">
        <v>2021</v>
      </c>
      <c r="B817" s="29">
        <v>2</v>
      </c>
      <c r="C817">
        <v>62</v>
      </c>
      <c r="D817" s="1" t="s">
        <v>8</v>
      </c>
      <c r="E817" s="76">
        <v>92787118000120</v>
      </c>
      <c r="F817" s="1" t="s">
        <v>550</v>
      </c>
      <c r="G817" s="1" t="s">
        <v>160</v>
      </c>
      <c r="H817" s="1" t="s">
        <v>161</v>
      </c>
      <c r="I817" s="1" t="s">
        <v>182</v>
      </c>
      <c r="J817" s="1" t="s">
        <v>9</v>
      </c>
      <c r="K817" s="1" t="s">
        <v>220</v>
      </c>
      <c r="L817" s="1" t="s">
        <v>340</v>
      </c>
      <c r="M817" s="1" t="s">
        <v>222</v>
      </c>
      <c r="N817" s="28">
        <v>8</v>
      </c>
    </row>
    <row r="818" spans="1:14" hidden="1" x14ac:dyDescent="0.25">
      <c r="A818" s="29">
        <v>2021</v>
      </c>
      <c r="B818" s="29">
        <v>2</v>
      </c>
      <c r="C818">
        <v>62</v>
      </c>
      <c r="D818" s="1" t="s">
        <v>8</v>
      </c>
      <c r="E818" s="76">
        <v>92787118000120</v>
      </c>
      <c r="F818" s="1" t="s">
        <v>550</v>
      </c>
      <c r="G818" s="1" t="s">
        <v>160</v>
      </c>
      <c r="H818" s="1" t="s">
        <v>161</v>
      </c>
      <c r="I818" s="1" t="s">
        <v>182</v>
      </c>
      <c r="J818" s="1" t="s">
        <v>32</v>
      </c>
      <c r="K818" s="1" t="s">
        <v>246</v>
      </c>
      <c r="L818" s="1" t="s">
        <v>339</v>
      </c>
      <c r="M818" s="1" t="s">
        <v>227</v>
      </c>
      <c r="N818" s="28">
        <v>8</v>
      </c>
    </row>
    <row r="819" spans="1:14" hidden="1" x14ac:dyDescent="0.25">
      <c r="A819" s="29">
        <v>2021</v>
      </c>
      <c r="B819" s="29">
        <v>2</v>
      </c>
      <c r="C819">
        <v>62</v>
      </c>
      <c r="D819" s="1" t="s">
        <v>8</v>
      </c>
      <c r="E819" s="76">
        <v>92787118000120</v>
      </c>
      <c r="F819" s="1" t="s">
        <v>550</v>
      </c>
      <c r="G819" s="1" t="s">
        <v>160</v>
      </c>
      <c r="H819" s="1" t="s">
        <v>161</v>
      </c>
      <c r="I819" s="1" t="s">
        <v>182</v>
      </c>
      <c r="J819" s="1" t="s">
        <v>111</v>
      </c>
      <c r="K819" s="1" t="s">
        <v>273</v>
      </c>
      <c r="L819" s="1" t="s">
        <v>341</v>
      </c>
      <c r="M819" s="1" t="s">
        <v>229</v>
      </c>
      <c r="N819" s="28">
        <v>8</v>
      </c>
    </row>
    <row r="820" spans="1:14" hidden="1" x14ac:dyDescent="0.25">
      <c r="A820" s="29">
        <v>2021</v>
      </c>
      <c r="B820" s="29">
        <v>2</v>
      </c>
      <c r="C820">
        <v>62</v>
      </c>
      <c r="D820" s="1" t="s">
        <v>8</v>
      </c>
      <c r="E820" s="76">
        <v>92815000000168</v>
      </c>
      <c r="F820" s="1" t="s">
        <v>163</v>
      </c>
      <c r="G820" s="1" t="s">
        <v>160</v>
      </c>
      <c r="H820" s="1" t="s">
        <v>161</v>
      </c>
      <c r="I820" s="1" t="s">
        <v>91</v>
      </c>
      <c r="J820" s="1" t="s">
        <v>9</v>
      </c>
      <c r="K820" s="1" t="s">
        <v>220</v>
      </c>
      <c r="L820" s="1" t="s">
        <v>340</v>
      </c>
      <c r="M820" s="1" t="s">
        <v>222</v>
      </c>
      <c r="N820" s="28">
        <v>21</v>
      </c>
    </row>
    <row r="821" spans="1:14" hidden="1" x14ac:dyDescent="0.25">
      <c r="A821" s="29">
        <v>2021</v>
      </c>
      <c r="B821" s="29">
        <v>2</v>
      </c>
      <c r="C821">
        <v>62</v>
      </c>
      <c r="D821" s="1" t="s">
        <v>8</v>
      </c>
      <c r="E821" s="76">
        <v>92815000000168</v>
      </c>
      <c r="F821" s="1" t="s">
        <v>163</v>
      </c>
      <c r="G821" s="1" t="s">
        <v>160</v>
      </c>
      <c r="H821" s="1" t="s">
        <v>161</v>
      </c>
      <c r="I821" s="1" t="s">
        <v>91</v>
      </c>
      <c r="J821" s="1" t="s">
        <v>32</v>
      </c>
      <c r="K821" s="1" t="s">
        <v>246</v>
      </c>
      <c r="L821" s="1" t="s">
        <v>339</v>
      </c>
      <c r="M821" s="1" t="s">
        <v>227</v>
      </c>
      <c r="N821" s="28">
        <v>21</v>
      </c>
    </row>
    <row r="822" spans="1:14" hidden="1" x14ac:dyDescent="0.25">
      <c r="A822" s="29">
        <v>2021</v>
      </c>
      <c r="B822" s="29">
        <v>2</v>
      </c>
      <c r="C822">
        <v>62</v>
      </c>
      <c r="D822" s="1" t="s">
        <v>8</v>
      </c>
      <c r="E822" s="76">
        <v>92815000000168</v>
      </c>
      <c r="F822" s="1" t="s">
        <v>163</v>
      </c>
      <c r="G822" s="1" t="s">
        <v>160</v>
      </c>
      <c r="H822" s="1" t="s">
        <v>161</v>
      </c>
      <c r="I822" s="1" t="s">
        <v>91</v>
      </c>
      <c r="J822" s="1" t="s">
        <v>111</v>
      </c>
      <c r="K822" s="1" t="s">
        <v>273</v>
      </c>
      <c r="L822" s="1" t="s">
        <v>341</v>
      </c>
      <c r="M822" s="1" t="s">
        <v>229</v>
      </c>
      <c r="N822" s="28">
        <v>21</v>
      </c>
    </row>
    <row r="823" spans="1:14" hidden="1" x14ac:dyDescent="0.25">
      <c r="A823" s="29">
        <v>2021</v>
      </c>
      <c r="B823" s="29">
        <v>2</v>
      </c>
      <c r="C823">
        <v>62</v>
      </c>
      <c r="D823" s="1" t="s">
        <v>8</v>
      </c>
      <c r="E823" s="76">
        <v>60922168005226</v>
      </c>
      <c r="F823" s="1" t="s">
        <v>515</v>
      </c>
      <c r="G823" s="1" t="s">
        <v>516</v>
      </c>
      <c r="H823" s="1" t="s">
        <v>151</v>
      </c>
      <c r="I823" s="1" t="s">
        <v>91</v>
      </c>
      <c r="J823" s="1" t="s">
        <v>14</v>
      </c>
      <c r="K823" s="1" t="s">
        <v>235</v>
      </c>
      <c r="L823" s="1" t="s">
        <v>340</v>
      </c>
      <c r="M823" s="1" t="s">
        <v>222</v>
      </c>
      <c r="N823" s="28">
        <v>1</v>
      </c>
    </row>
    <row r="824" spans="1:14" hidden="1" x14ac:dyDescent="0.25">
      <c r="A824" s="29">
        <v>2021</v>
      </c>
      <c r="B824" s="29">
        <v>2</v>
      </c>
      <c r="C824">
        <v>62</v>
      </c>
      <c r="D824" s="1" t="s">
        <v>8</v>
      </c>
      <c r="E824" s="76">
        <v>60922168005226</v>
      </c>
      <c r="F824" s="1" t="s">
        <v>515</v>
      </c>
      <c r="G824" s="1" t="s">
        <v>516</v>
      </c>
      <c r="H824" s="1" t="s">
        <v>151</v>
      </c>
      <c r="I824" s="1" t="s">
        <v>91</v>
      </c>
      <c r="J824" s="1" t="s">
        <v>32</v>
      </c>
      <c r="K824" s="1" t="s">
        <v>246</v>
      </c>
      <c r="L824" s="1" t="s">
        <v>339</v>
      </c>
      <c r="M824" s="1" t="s">
        <v>227</v>
      </c>
      <c r="N824" s="28">
        <v>1</v>
      </c>
    </row>
    <row r="825" spans="1:14" hidden="1" x14ac:dyDescent="0.25">
      <c r="A825" s="29">
        <v>2021</v>
      </c>
      <c r="B825" s="29">
        <v>2</v>
      </c>
      <c r="C825">
        <v>62</v>
      </c>
      <c r="D825" s="1" t="s">
        <v>8</v>
      </c>
      <c r="E825" s="76">
        <v>60922168005226</v>
      </c>
      <c r="F825" s="1" t="s">
        <v>515</v>
      </c>
      <c r="G825" s="1" t="s">
        <v>516</v>
      </c>
      <c r="H825" s="1" t="s">
        <v>151</v>
      </c>
      <c r="I825" s="1" t="s">
        <v>91</v>
      </c>
      <c r="J825" s="1" t="s">
        <v>111</v>
      </c>
      <c r="K825" s="1" t="s">
        <v>273</v>
      </c>
      <c r="L825" s="1" t="s">
        <v>341</v>
      </c>
      <c r="M825" s="1" t="s">
        <v>229</v>
      </c>
      <c r="N825" s="28">
        <v>1</v>
      </c>
    </row>
    <row r="826" spans="1:14" hidden="1" x14ac:dyDescent="0.25">
      <c r="A826" s="29">
        <v>2021</v>
      </c>
      <c r="B826" s="29">
        <v>2</v>
      </c>
      <c r="C826">
        <v>62</v>
      </c>
      <c r="D826" s="1" t="s">
        <v>8</v>
      </c>
      <c r="E826" s="76">
        <v>6047087007656</v>
      </c>
      <c r="F826" s="1" t="s">
        <v>541</v>
      </c>
      <c r="G826" s="1" t="s">
        <v>542</v>
      </c>
      <c r="H826" s="1" t="s">
        <v>106</v>
      </c>
      <c r="I826" s="1" t="s">
        <v>91</v>
      </c>
      <c r="J826" s="1" t="s">
        <v>31</v>
      </c>
      <c r="K826" s="1" t="s">
        <v>237</v>
      </c>
      <c r="L826" s="1" t="s">
        <v>339</v>
      </c>
      <c r="M826" s="1" t="s">
        <v>227</v>
      </c>
      <c r="N826" s="28">
        <v>5</v>
      </c>
    </row>
    <row r="827" spans="1:14" hidden="1" x14ac:dyDescent="0.25">
      <c r="A827" s="29">
        <v>2021</v>
      </c>
      <c r="B827" s="29">
        <v>2</v>
      </c>
      <c r="C827">
        <v>62</v>
      </c>
      <c r="D827" s="1" t="s">
        <v>8</v>
      </c>
      <c r="E827" s="76">
        <v>6047087007656</v>
      </c>
      <c r="F827" s="1" t="s">
        <v>541</v>
      </c>
      <c r="G827" s="1" t="s">
        <v>542</v>
      </c>
      <c r="H827" s="1" t="s">
        <v>106</v>
      </c>
      <c r="I827" s="1" t="s">
        <v>91</v>
      </c>
      <c r="J827" s="1" t="s">
        <v>107</v>
      </c>
      <c r="K827" s="1" t="s">
        <v>272</v>
      </c>
      <c r="L827" s="1" t="s">
        <v>341</v>
      </c>
      <c r="M827" s="1" t="s">
        <v>229</v>
      </c>
      <c r="N827" s="28">
        <v>5</v>
      </c>
    </row>
    <row r="828" spans="1:14" hidden="1" x14ac:dyDescent="0.25">
      <c r="A828" s="29">
        <v>2021</v>
      </c>
      <c r="B828" s="29">
        <v>2</v>
      </c>
      <c r="C828">
        <v>62</v>
      </c>
      <c r="D828" s="1" t="s">
        <v>8</v>
      </c>
      <c r="E828" s="76">
        <v>6047087007656</v>
      </c>
      <c r="F828" s="1" t="s">
        <v>541</v>
      </c>
      <c r="G828" s="1" t="s">
        <v>542</v>
      </c>
      <c r="H828" s="1" t="s">
        <v>106</v>
      </c>
      <c r="I828" s="1" t="s">
        <v>91</v>
      </c>
      <c r="J828" s="1" t="s">
        <v>23</v>
      </c>
      <c r="K828" s="1" t="s">
        <v>285</v>
      </c>
      <c r="L828" s="1" t="s">
        <v>340</v>
      </c>
      <c r="M828" s="1" t="s">
        <v>222</v>
      </c>
      <c r="N828" s="28">
        <v>5</v>
      </c>
    </row>
    <row r="829" spans="1:14" hidden="1" x14ac:dyDescent="0.25">
      <c r="A829" s="29">
        <v>2021</v>
      </c>
      <c r="B829" s="29">
        <v>2</v>
      </c>
      <c r="C829">
        <v>62</v>
      </c>
      <c r="D829" s="1" t="s">
        <v>8</v>
      </c>
      <c r="E829" s="76">
        <v>57571275001760</v>
      </c>
      <c r="F829" s="1" t="s">
        <v>572</v>
      </c>
      <c r="G829" s="1" t="s">
        <v>138</v>
      </c>
      <c r="H829" s="1" t="s">
        <v>106</v>
      </c>
      <c r="I829" s="1" t="s">
        <v>91</v>
      </c>
      <c r="J829" s="1" t="s">
        <v>11</v>
      </c>
      <c r="K829" s="1" t="s">
        <v>223</v>
      </c>
      <c r="L829" s="1" t="s">
        <v>340</v>
      </c>
      <c r="M829" s="1" t="s">
        <v>222</v>
      </c>
      <c r="N829" s="28">
        <v>1</v>
      </c>
    </row>
    <row r="830" spans="1:14" hidden="1" x14ac:dyDescent="0.25">
      <c r="A830" s="29">
        <v>2021</v>
      </c>
      <c r="B830" s="29">
        <v>2</v>
      </c>
      <c r="C830">
        <v>62</v>
      </c>
      <c r="D830" s="1" t="s">
        <v>8</v>
      </c>
      <c r="E830" s="76">
        <v>57571275001760</v>
      </c>
      <c r="F830" s="1" t="s">
        <v>572</v>
      </c>
      <c r="G830" s="1" t="s">
        <v>138</v>
      </c>
      <c r="H830" s="1" t="s">
        <v>106</v>
      </c>
      <c r="I830" s="1" t="s">
        <v>91</v>
      </c>
      <c r="J830" s="1" t="s">
        <v>136</v>
      </c>
      <c r="K830" s="1" t="s">
        <v>275</v>
      </c>
      <c r="L830" s="1" t="s">
        <v>339</v>
      </c>
      <c r="M830" s="1" t="s">
        <v>227</v>
      </c>
      <c r="N830" s="28">
        <v>1</v>
      </c>
    </row>
    <row r="831" spans="1:14" hidden="1" x14ac:dyDescent="0.25">
      <c r="A831" s="29">
        <v>2021</v>
      </c>
      <c r="B831" s="29">
        <v>2</v>
      </c>
      <c r="C831">
        <v>62</v>
      </c>
      <c r="D831" s="1" t="s">
        <v>8</v>
      </c>
      <c r="E831" s="76">
        <v>60003761000129</v>
      </c>
      <c r="F831" s="1" t="s">
        <v>139</v>
      </c>
      <c r="G831" s="1" t="s">
        <v>140</v>
      </c>
      <c r="H831" s="1" t="s">
        <v>106</v>
      </c>
      <c r="I831" s="1" t="s">
        <v>91</v>
      </c>
      <c r="J831" s="1" t="s">
        <v>13</v>
      </c>
      <c r="K831" s="1" t="s">
        <v>225</v>
      </c>
      <c r="L831" s="1" t="s">
        <v>340</v>
      </c>
      <c r="M831" s="1" t="s">
        <v>222</v>
      </c>
      <c r="N831" s="28">
        <v>23</v>
      </c>
    </row>
    <row r="832" spans="1:14" hidden="1" x14ac:dyDescent="0.25">
      <c r="A832" s="29">
        <v>2021</v>
      </c>
      <c r="B832" s="29">
        <v>2</v>
      </c>
      <c r="C832">
        <v>62</v>
      </c>
      <c r="D832" s="1" t="s">
        <v>8</v>
      </c>
      <c r="E832" s="76">
        <v>60003761000129</v>
      </c>
      <c r="F832" s="1" t="s">
        <v>139</v>
      </c>
      <c r="G832" s="1" t="s">
        <v>140</v>
      </c>
      <c r="H832" s="1" t="s">
        <v>106</v>
      </c>
      <c r="I832" s="1" t="s">
        <v>91</v>
      </c>
      <c r="J832" s="1" t="s">
        <v>28</v>
      </c>
      <c r="K832" s="1" t="s">
        <v>226</v>
      </c>
      <c r="L832" s="1" t="s">
        <v>339</v>
      </c>
      <c r="M832" s="1" t="s">
        <v>227</v>
      </c>
      <c r="N832" s="28">
        <v>23</v>
      </c>
    </row>
    <row r="833" spans="1:14" hidden="1" x14ac:dyDescent="0.25">
      <c r="A833" s="29">
        <v>2021</v>
      </c>
      <c r="B833" s="29">
        <v>2</v>
      </c>
      <c r="C833">
        <v>62</v>
      </c>
      <c r="D833" s="1" t="s">
        <v>8</v>
      </c>
      <c r="E833" s="76">
        <v>60003761000129</v>
      </c>
      <c r="F833" s="1" t="s">
        <v>139</v>
      </c>
      <c r="G833" s="1" t="s">
        <v>140</v>
      </c>
      <c r="H833" s="1" t="s">
        <v>106</v>
      </c>
      <c r="I833" s="1" t="s">
        <v>91</v>
      </c>
      <c r="J833" s="1" t="s">
        <v>107</v>
      </c>
      <c r="K833" s="1" t="s">
        <v>272</v>
      </c>
      <c r="L833" s="1" t="s">
        <v>341</v>
      </c>
      <c r="M833" s="1" t="s">
        <v>229</v>
      </c>
      <c r="N833" s="28">
        <v>23</v>
      </c>
    </row>
    <row r="834" spans="1:14" hidden="1" x14ac:dyDescent="0.25">
      <c r="A834" s="29">
        <v>2021</v>
      </c>
      <c r="B834" s="29">
        <v>2</v>
      </c>
      <c r="C834">
        <v>62</v>
      </c>
      <c r="D834" s="1" t="s">
        <v>8</v>
      </c>
      <c r="E834" s="76">
        <v>60961968000106</v>
      </c>
      <c r="F834" s="1" t="s">
        <v>554</v>
      </c>
      <c r="G834" s="1" t="s">
        <v>105</v>
      </c>
      <c r="H834" s="1" t="s">
        <v>106</v>
      </c>
      <c r="I834" s="1" t="s">
        <v>91</v>
      </c>
      <c r="J834" s="1" t="s">
        <v>29</v>
      </c>
      <c r="K834" s="1" t="s">
        <v>228</v>
      </c>
      <c r="L834" s="1" t="s">
        <v>341</v>
      </c>
      <c r="M834" s="1" t="s">
        <v>229</v>
      </c>
      <c r="N834" s="28">
        <v>10</v>
      </c>
    </row>
    <row r="835" spans="1:14" hidden="1" x14ac:dyDescent="0.25">
      <c r="A835" s="29">
        <v>2021</v>
      </c>
      <c r="B835" s="29">
        <v>2</v>
      </c>
      <c r="C835">
        <v>62</v>
      </c>
      <c r="D835" s="1" t="s">
        <v>8</v>
      </c>
      <c r="E835" s="76">
        <v>60961968000106</v>
      </c>
      <c r="F835" s="1" t="s">
        <v>554</v>
      </c>
      <c r="G835" s="1" t="s">
        <v>105</v>
      </c>
      <c r="H835" s="1" t="s">
        <v>106</v>
      </c>
      <c r="I835" s="1" t="s">
        <v>91</v>
      </c>
      <c r="J835" s="1" t="s">
        <v>136</v>
      </c>
      <c r="K835" s="1" t="s">
        <v>275</v>
      </c>
      <c r="L835" s="1" t="s">
        <v>339</v>
      </c>
      <c r="M835" s="1" t="s">
        <v>227</v>
      </c>
      <c r="N835" s="28">
        <v>10</v>
      </c>
    </row>
    <row r="836" spans="1:14" hidden="1" x14ac:dyDescent="0.25">
      <c r="A836" s="29">
        <v>2021</v>
      </c>
      <c r="B836" s="29">
        <v>2</v>
      </c>
      <c r="C836">
        <v>62</v>
      </c>
      <c r="D836" s="1" t="s">
        <v>8</v>
      </c>
      <c r="E836" s="76">
        <v>60961968000106</v>
      </c>
      <c r="F836" s="1" t="s">
        <v>554</v>
      </c>
      <c r="G836" s="1" t="s">
        <v>105</v>
      </c>
      <c r="H836" s="1" t="s">
        <v>106</v>
      </c>
      <c r="I836" s="1" t="s">
        <v>91</v>
      </c>
      <c r="J836" s="1" t="s">
        <v>24</v>
      </c>
      <c r="K836" s="1" t="s">
        <v>318</v>
      </c>
      <c r="L836" s="1" t="s">
        <v>340</v>
      </c>
      <c r="M836" s="1" t="s">
        <v>222</v>
      </c>
      <c r="N836" s="28">
        <v>10</v>
      </c>
    </row>
    <row r="837" spans="1:14" hidden="1" x14ac:dyDescent="0.25">
      <c r="A837" s="29">
        <v>2021</v>
      </c>
      <c r="B837" s="29">
        <v>2</v>
      </c>
      <c r="C837">
        <v>62</v>
      </c>
      <c r="D837" s="1" t="s">
        <v>8</v>
      </c>
      <c r="E837" s="76">
        <v>60992427000650</v>
      </c>
      <c r="F837" s="1" t="s">
        <v>556</v>
      </c>
      <c r="G837" s="1" t="s">
        <v>105</v>
      </c>
      <c r="H837" s="1" t="s">
        <v>106</v>
      </c>
      <c r="I837" s="1" t="s">
        <v>91</v>
      </c>
      <c r="J837" s="1" t="s">
        <v>136</v>
      </c>
      <c r="K837" s="1" t="s">
        <v>275</v>
      </c>
      <c r="L837" s="1" t="s">
        <v>339</v>
      </c>
      <c r="M837" s="1" t="s">
        <v>227</v>
      </c>
      <c r="N837" s="28">
        <v>7</v>
      </c>
    </row>
    <row r="838" spans="1:14" hidden="1" x14ac:dyDescent="0.25">
      <c r="A838" s="29">
        <v>2021</v>
      </c>
      <c r="B838" s="29">
        <v>2</v>
      </c>
      <c r="C838">
        <v>62</v>
      </c>
      <c r="D838" s="1" t="s">
        <v>8</v>
      </c>
      <c r="E838" s="76">
        <v>60992427000650</v>
      </c>
      <c r="F838" s="1" t="s">
        <v>556</v>
      </c>
      <c r="G838" s="1" t="s">
        <v>105</v>
      </c>
      <c r="H838" s="1" t="s">
        <v>106</v>
      </c>
      <c r="I838" s="1" t="s">
        <v>91</v>
      </c>
      <c r="J838" s="1" t="s">
        <v>23</v>
      </c>
      <c r="K838" s="1" t="s">
        <v>285</v>
      </c>
      <c r="L838" s="1" t="s">
        <v>340</v>
      </c>
      <c r="M838" s="1" t="s">
        <v>222</v>
      </c>
      <c r="N838" s="28">
        <v>7</v>
      </c>
    </row>
    <row r="839" spans="1:14" hidden="1" x14ac:dyDescent="0.25">
      <c r="A839" s="29">
        <v>2021</v>
      </c>
      <c r="B839" s="29">
        <v>2</v>
      </c>
      <c r="C839">
        <v>62</v>
      </c>
      <c r="D839" s="1" t="s">
        <v>8</v>
      </c>
      <c r="E839" s="76">
        <v>29435005009932</v>
      </c>
      <c r="F839" s="1" t="s">
        <v>135</v>
      </c>
      <c r="G839" s="1" t="s">
        <v>105</v>
      </c>
      <c r="H839" s="1" t="s">
        <v>106</v>
      </c>
      <c r="I839" s="1" t="s">
        <v>91</v>
      </c>
      <c r="J839" s="1" t="s">
        <v>11</v>
      </c>
      <c r="K839" s="1" t="s">
        <v>223</v>
      </c>
      <c r="L839" s="1" t="s">
        <v>340</v>
      </c>
      <c r="M839" s="1" t="s">
        <v>222</v>
      </c>
      <c r="N839" s="28">
        <v>1</v>
      </c>
    </row>
    <row r="840" spans="1:14" hidden="1" x14ac:dyDescent="0.25">
      <c r="A840" s="29">
        <v>2021</v>
      </c>
      <c r="B840" s="29">
        <v>2</v>
      </c>
      <c r="C840">
        <v>62</v>
      </c>
      <c r="D840" s="1" t="s">
        <v>8</v>
      </c>
      <c r="E840" s="76">
        <v>29435005009932</v>
      </c>
      <c r="F840" s="1" t="s">
        <v>135</v>
      </c>
      <c r="G840" s="1" t="s">
        <v>105</v>
      </c>
      <c r="H840" s="1" t="s">
        <v>106</v>
      </c>
      <c r="I840" s="1" t="s">
        <v>91</v>
      </c>
      <c r="J840" s="1" t="s">
        <v>136</v>
      </c>
      <c r="K840" s="1" t="s">
        <v>275</v>
      </c>
      <c r="L840" s="1" t="s">
        <v>339</v>
      </c>
      <c r="M840" s="1" t="s">
        <v>227</v>
      </c>
      <c r="N840" s="28">
        <v>1</v>
      </c>
    </row>
    <row r="841" spans="1:14" hidden="1" x14ac:dyDescent="0.25">
      <c r="A841" s="29">
        <v>2021</v>
      </c>
      <c r="B841" s="29">
        <v>2</v>
      </c>
      <c r="C841">
        <v>62</v>
      </c>
      <c r="D841" s="1" t="s">
        <v>8</v>
      </c>
      <c r="E841" s="76">
        <v>60884855000316</v>
      </c>
      <c r="F841" s="1" t="s">
        <v>146</v>
      </c>
      <c r="G841" s="1" t="s">
        <v>105</v>
      </c>
      <c r="H841" s="1" t="s">
        <v>106</v>
      </c>
      <c r="I841" s="1" t="s">
        <v>91</v>
      </c>
      <c r="J841" s="1" t="s">
        <v>136</v>
      </c>
      <c r="K841" s="1" t="s">
        <v>275</v>
      </c>
      <c r="L841" s="1" t="s">
        <v>339</v>
      </c>
      <c r="M841" s="1" t="s">
        <v>227</v>
      </c>
      <c r="N841" s="28">
        <v>34</v>
      </c>
    </row>
    <row r="842" spans="1:14" hidden="1" x14ac:dyDescent="0.25">
      <c r="A842" s="29">
        <v>2021</v>
      </c>
      <c r="B842" s="29">
        <v>2</v>
      </c>
      <c r="C842">
        <v>62</v>
      </c>
      <c r="D842" s="1" t="s">
        <v>8</v>
      </c>
      <c r="E842" s="76">
        <v>60884855000316</v>
      </c>
      <c r="F842" s="1" t="s">
        <v>146</v>
      </c>
      <c r="G842" s="1" t="s">
        <v>105</v>
      </c>
      <c r="H842" s="1" t="s">
        <v>106</v>
      </c>
      <c r="I842" s="1" t="s">
        <v>91</v>
      </c>
      <c r="J842" s="1" t="s">
        <v>23</v>
      </c>
      <c r="K842" s="1" t="s">
        <v>285</v>
      </c>
      <c r="L842" s="1" t="s">
        <v>340</v>
      </c>
      <c r="M842" s="1" t="s">
        <v>222</v>
      </c>
      <c r="N842" s="28">
        <v>34</v>
      </c>
    </row>
    <row r="843" spans="1:14" hidden="1" x14ac:dyDescent="0.25">
      <c r="A843" s="29">
        <v>2021</v>
      </c>
      <c r="B843" s="29">
        <v>2</v>
      </c>
      <c r="C843">
        <v>62</v>
      </c>
      <c r="D843" s="1" t="s">
        <v>8</v>
      </c>
      <c r="E843" s="76">
        <v>60726502000126</v>
      </c>
      <c r="F843" s="1" t="s">
        <v>143</v>
      </c>
      <c r="G843" s="1" t="s">
        <v>105</v>
      </c>
      <c r="H843" s="1" t="s">
        <v>106</v>
      </c>
      <c r="I843" s="1" t="s">
        <v>91</v>
      </c>
      <c r="J843" s="1" t="s">
        <v>136</v>
      </c>
      <c r="K843" s="1" t="s">
        <v>275</v>
      </c>
      <c r="L843" s="1" t="s">
        <v>339</v>
      </c>
      <c r="M843" s="1" t="s">
        <v>227</v>
      </c>
      <c r="N843" s="28">
        <v>25</v>
      </c>
    </row>
    <row r="844" spans="1:14" hidden="1" x14ac:dyDescent="0.25">
      <c r="A844" s="29">
        <v>2021</v>
      </c>
      <c r="B844" s="29">
        <v>2</v>
      </c>
      <c r="C844">
        <v>62</v>
      </c>
      <c r="D844" s="1" t="s">
        <v>8</v>
      </c>
      <c r="E844" s="76">
        <v>60726502000126</v>
      </c>
      <c r="F844" s="1" t="s">
        <v>143</v>
      </c>
      <c r="G844" s="1" t="s">
        <v>105</v>
      </c>
      <c r="H844" s="1" t="s">
        <v>106</v>
      </c>
      <c r="I844" s="1" t="s">
        <v>91</v>
      </c>
      <c r="J844" s="1" t="s">
        <v>23</v>
      </c>
      <c r="K844" s="1" t="s">
        <v>285</v>
      </c>
      <c r="L844" s="1" t="s">
        <v>340</v>
      </c>
      <c r="M844" s="1" t="s">
        <v>222</v>
      </c>
      <c r="N844" s="28">
        <v>25</v>
      </c>
    </row>
    <row r="845" spans="1:14" hidden="1" x14ac:dyDescent="0.25">
      <c r="A845" s="29">
        <v>2021</v>
      </c>
      <c r="B845" s="29">
        <v>2</v>
      </c>
      <c r="C845">
        <v>62</v>
      </c>
      <c r="D845" s="1" t="s">
        <v>8</v>
      </c>
      <c r="E845" s="76">
        <v>60726502000711</v>
      </c>
      <c r="F845" s="1" t="s">
        <v>144</v>
      </c>
      <c r="G845" s="1" t="s">
        <v>105</v>
      </c>
      <c r="H845" s="1" t="s">
        <v>106</v>
      </c>
      <c r="I845" s="1" t="s">
        <v>91</v>
      </c>
      <c r="J845" s="1" t="s">
        <v>136</v>
      </c>
      <c r="K845" s="1" t="s">
        <v>275</v>
      </c>
      <c r="L845" s="1" t="s">
        <v>339</v>
      </c>
      <c r="M845" s="1" t="s">
        <v>227</v>
      </c>
      <c r="N845" s="28">
        <v>10</v>
      </c>
    </row>
    <row r="846" spans="1:14" hidden="1" x14ac:dyDescent="0.25">
      <c r="A846" s="29">
        <v>2021</v>
      </c>
      <c r="B846" s="29">
        <v>2</v>
      </c>
      <c r="C846">
        <v>62</v>
      </c>
      <c r="D846" s="1" t="s">
        <v>8</v>
      </c>
      <c r="E846" s="76">
        <v>60726502000711</v>
      </c>
      <c r="F846" s="1" t="s">
        <v>144</v>
      </c>
      <c r="G846" s="1" t="s">
        <v>105</v>
      </c>
      <c r="H846" s="1" t="s">
        <v>106</v>
      </c>
      <c r="I846" s="1" t="s">
        <v>91</v>
      </c>
      <c r="J846" s="1" t="s">
        <v>23</v>
      </c>
      <c r="K846" s="1" t="s">
        <v>285</v>
      </c>
      <c r="L846" s="1" t="s">
        <v>340</v>
      </c>
      <c r="M846" s="1" t="s">
        <v>222</v>
      </c>
      <c r="N846" s="28">
        <v>10</v>
      </c>
    </row>
    <row r="847" spans="1:14" hidden="1" x14ac:dyDescent="0.25">
      <c r="A847" s="29">
        <v>2021</v>
      </c>
      <c r="B847" s="29">
        <v>2</v>
      </c>
      <c r="C847">
        <v>62</v>
      </c>
      <c r="D847" s="1" t="s">
        <v>8</v>
      </c>
      <c r="E847" s="76">
        <v>60453024000390</v>
      </c>
      <c r="F847" s="1" t="s">
        <v>141</v>
      </c>
      <c r="G847" s="1" t="s">
        <v>105</v>
      </c>
      <c r="H847" s="1" t="s">
        <v>106</v>
      </c>
      <c r="I847" s="1" t="s">
        <v>91</v>
      </c>
      <c r="J847" s="1" t="s">
        <v>136</v>
      </c>
      <c r="K847" s="1" t="s">
        <v>275</v>
      </c>
      <c r="L847" s="1" t="s">
        <v>339</v>
      </c>
      <c r="M847" s="1" t="s">
        <v>227</v>
      </c>
      <c r="N847" s="28">
        <v>15</v>
      </c>
    </row>
    <row r="848" spans="1:14" hidden="1" x14ac:dyDescent="0.25">
      <c r="A848" s="29">
        <v>2021</v>
      </c>
      <c r="B848" s="29">
        <v>2</v>
      </c>
      <c r="C848">
        <v>62</v>
      </c>
      <c r="D848" s="1" t="s">
        <v>8</v>
      </c>
      <c r="E848" s="76">
        <v>60453024000390</v>
      </c>
      <c r="F848" s="1" t="s">
        <v>141</v>
      </c>
      <c r="G848" s="1" t="s">
        <v>105</v>
      </c>
      <c r="H848" s="1" t="s">
        <v>106</v>
      </c>
      <c r="I848" s="1" t="s">
        <v>91</v>
      </c>
      <c r="J848" s="1" t="s">
        <v>23</v>
      </c>
      <c r="K848" s="1" t="s">
        <v>285</v>
      </c>
      <c r="L848" s="1" t="s">
        <v>340</v>
      </c>
      <c r="M848" s="1" t="s">
        <v>222</v>
      </c>
      <c r="N848" s="28">
        <v>15</v>
      </c>
    </row>
    <row r="849" spans="1:14" hidden="1" x14ac:dyDescent="0.25">
      <c r="A849" s="29">
        <v>2021</v>
      </c>
      <c r="B849" s="29">
        <v>2</v>
      </c>
      <c r="C849">
        <v>62</v>
      </c>
      <c r="D849" s="1" t="s">
        <v>8</v>
      </c>
      <c r="E849" s="76">
        <v>60678604000113</v>
      </c>
      <c r="F849" s="1" t="s">
        <v>142</v>
      </c>
      <c r="G849" s="1" t="s">
        <v>105</v>
      </c>
      <c r="H849" s="1" t="s">
        <v>106</v>
      </c>
      <c r="I849" s="1" t="s">
        <v>91</v>
      </c>
      <c r="J849" s="1" t="s">
        <v>11</v>
      </c>
      <c r="K849" s="1" t="s">
        <v>223</v>
      </c>
      <c r="L849" s="1" t="s">
        <v>340</v>
      </c>
      <c r="M849" s="1" t="s">
        <v>222</v>
      </c>
      <c r="N849" s="28">
        <v>10</v>
      </c>
    </row>
    <row r="850" spans="1:14" hidden="1" x14ac:dyDescent="0.25">
      <c r="A850" s="29">
        <v>2021</v>
      </c>
      <c r="B850" s="29">
        <v>2</v>
      </c>
      <c r="C850">
        <v>62</v>
      </c>
      <c r="D850" s="1" t="s">
        <v>8</v>
      </c>
      <c r="E850" s="76">
        <v>60678604000113</v>
      </c>
      <c r="F850" s="1" t="s">
        <v>142</v>
      </c>
      <c r="G850" s="1" t="s">
        <v>105</v>
      </c>
      <c r="H850" s="1" t="s">
        <v>106</v>
      </c>
      <c r="I850" s="1" t="s">
        <v>91</v>
      </c>
      <c r="J850" s="1" t="s">
        <v>31</v>
      </c>
      <c r="K850" s="1" t="s">
        <v>237</v>
      </c>
      <c r="L850" s="1" t="s">
        <v>339</v>
      </c>
      <c r="M850" s="1" t="s">
        <v>227</v>
      </c>
      <c r="N850" s="28">
        <v>10</v>
      </c>
    </row>
    <row r="851" spans="1:14" hidden="1" x14ac:dyDescent="0.25">
      <c r="A851" s="29">
        <v>2021</v>
      </c>
      <c r="B851" s="29">
        <v>2</v>
      </c>
      <c r="C851">
        <v>62</v>
      </c>
      <c r="D851" s="1" t="s">
        <v>8</v>
      </c>
      <c r="E851" s="76">
        <v>60678604000113</v>
      </c>
      <c r="F851" s="1" t="s">
        <v>142</v>
      </c>
      <c r="G851" s="1" t="s">
        <v>105</v>
      </c>
      <c r="H851" s="1" t="s">
        <v>106</v>
      </c>
      <c r="I851" s="1" t="s">
        <v>91</v>
      </c>
      <c r="J851" s="1" t="s">
        <v>107</v>
      </c>
      <c r="K851" s="1" t="s">
        <v>272</v>
      </c>
      <c r="L851" s="1" t="s">
        <v>341</v>
      </c>
      <c r="M851" s="1" t="s">
        <v>229</v>
      </c>
      <c r="N851" s="28">
        <v>10</v>
      </c>
    </row>
    <row r="852" spans="1:14" hidden="1" x14ac:dyDescent="0.25">
      <c r="A852" s="29">
        <v>2021</v>
      </c>
      <c r="B852" s="29">
        <v>2</v>
      </c>
      <c r="C852">
        <v>62</v>
      </c>
      <c r="D852" s="1" t="s">
        <v>8</v>
      </c>
      <c r="E852" s="76">
        <v>61213674000240</v>
      </c>
      <c r="F852" s="1" t="s">
        <v>154</v>
      </c>
      <c r="G852" s="1" t="s">
        <v>105</v>
      </c>
      <c r="H852" s="1" t="s">
        <v>106</v>
      </c>
      <c r="I852" s="1" t="s">
        <v>91</v>
      </c>
      <c r="J852" s="1" t="s">
        <v>11</v>
      </c>
      <c r="K852" s="1" t="s">
        <v>223</v>
      </c>
      <c r="L852" s="1" t="s">
        <v>340</v>
      </c>
      <c r="M852" s="1" t="s">
        <v>222</v>
      </c>
      <c r="N852" s="28">
        <v>6</v>
      </c>
    </row>
    <row r="853" spans="1:14" hidden="1" x14ac:dyDescent="0.25">
      <c r="A853" s="29">
        <v>2021</v>
      </c>
      <c r="B853" s="29">
        <v>2</v>
      </c>
      <c r="C853">
        <v>62</v>
      </c>
      <c r="D853" s="1" t="s">
        <v>8</v>
      </c>
      <c r="E853" s="76">
        <v>61213674000240</v>
      </c>
      <c r="F853" s="1" t="s">
        <v>154</v>
      </c>
      <c r="G853" s="1" t="s">
        <v>105</v>
      </c>
      <c r="H853" s="1" t="s">
        <v>106</v>
      </c>
      <c r="I853" s="1" t="s">
        <v>91</v>
      </c>
      <c r="J853" s="1" t="s">
        <v>136</v>
      </c>
      <c r="K853" s="1" t="s">
        <v>275</v>
      </c>
      <c r="L853" s="1" t="s">
        <v>339</v>
      </c>
      <c r="M853" s="1" t="s">
        <v>227</v>
      </c>
      <c r="N853" s="28">
        <v>6</v>
      </c>
    </row>
    <row r="854" spans="1:14" hidden="1" x14ac:dyDescent="0.25">
      <c r="A854" s="29">
        <v>2021</v>
      </c>
      <c r="B854" s="29">
        <v>2</v>
      </c>
      <c r="C854">
        <v>62</v>
      </c>
      <c r="D854" s="1" t="s">
        <v>8</v>
      </c>
      <c r="E854" s="76">
        <v>60765823000130</v>
      </c>
      <c r="F854" s="1" t="s">
        <v>145</v>
      </c>
      <c r="G854" s="1" t="s">
        <v>105</v>
      </c>
      <c r="H854" s="1" t="s">
        <v>106</v>
      </c>
      <c r="I854" s="1" t="s">
        <v>91</v>
      </c>
      <c r="J854" s="1" t="s">
        <v>11</v>
      </c>
      <c r="K854" s="1" t="s">
        <v>223</v>
      </c>
      <c r="L854" s="1" t="s">
        <v>340</v>
      </c>
      <c r="M854" s="1" t="s">
        <v>222</v>
      </c>
      <c r="N854" s="28">
        <v>50</v>
      </c>
    </row>
    <row r="855" spans="1:14" hidden="1" x14ac:dyDescent="0.25">
      <c r="A855" s="29">
        <v>2021</v>
      </c>
      <c r="B855" s="29">
        <v>2</v>
      </c>
      <c r="C855">
        <v>62</v>
      </c>
      <c r="D855" s="1" t="s">
        <v>8</v>
      </c>
      <c r="E855" s="76">
        <v>60765823000130</v>
      </c>
      <c r="F855" s="1" t="s">
        <v>145</v>
      </c>
      <c r="G855" s="1" t="s">
        <v>105</v>
      </c>
      <c r="H855" s="1" t="s">
        <v>106</v>
      </c>
      <c r="I855" s="1" t="s">
        <v>91</v>
      </c>
      <c r="J855" s="1" t="s">
        <v>136</v>
      </c>
      <c r="K855" s="1" t="s">
        <v>275</v>
      </c>
      <c r="L855" s="1" t="s">
        <v>339</v>
      </c>
      <c r="M855" s="1" t="s">
        <v>227</v>
      </c>
      <c r="N855" s="28">
        <v>50</v>
      </c>
    </row>
    <row r="856" spans="1:14" hidden="1" x14ac:dyDescent="0.25">
      <c r="A856" s="29">
        <v>2021</v>
      </c>
      <c r="B856" s="29">
        <v>2</v>
      </c>
      <c r="C856">
        <v>62</v>
      </c>
      <c r="D856" s="1" t="s">
        <v>8</v>
      </c>
      <c r="E856" s="76">
        <v>19056055000141</v>
      </c>
      <c r="F856" s="1" t="s">
        <v>127</v>
      </c>
      <c r="G856" s="1" t="s">
        <v>105</v>
      </c>
      <c r="H856" s="1" t="s">
        <v>106</v>
      </c>
      <c r="I856" s="1" t="s">
        <v>91</v>
      </c>
      <c r="J856" s="1" t="s">
        <v>29</v>
      </c>
      <c r="K856" s="1" t="s">
        <v>228</v>
      </c>
      <c r="L856" s="1" t="s">
        <v>341</v>
      </c>
      <c r="M856" s="1" t="s">
        <v>229</v>
      </c>
      <c r="N856" s="28">
        <v>3</v>
      </c>
    </row>
    <row r="857" spans="1:14" hidden="1" x14ac:dyDescent="0.25">
      <c r="A857" s="29">
        <v>2021</v>
      </c>
      <c r="B857" s="29">
        <v>2</v>
      </c>
      <c r="C857">
        <v>62</v>
      </c>
      <c r="D857" s="1" t="s">
        <v>8</v>
      </c>
      <c r="E857" s="76">
        <v>19056055000141</v>
      </c>
      <c r="F857" s="1" t="s">
        <v>127</v>
      </c>
      <c r="G857" s="1" t="s">
        <v>105</v>
      </c>
      <c r="H857" s="1" t="s">
        <v>106</v>
      </c>
      <c r="I857" s="1" t="s">
        <v>91</v>
      </c>
      <c r="J857" s="1" t="s">
        <v>31</v>
      </c>
      <c r="K857" s="1" t="s">
        <v>237</v>
      </c>
      <c r="L857" s="1" t="s">
        <v>339</v>
      </c>
      <c r="M857" s="1" t="s">
        <v>227</v>
      </c>
      <c r="N857" s="28">
        <v>3</v>
      </c>
    </row>
    <row r="858" spans="1:14" hidden="1" x14ac:dyDescent="0.25">
      <c r="A858" s="29">
        <v>2021</v>
      </c>
      <c r="B858" s="29">
        <v>2</v>
      </c>
      <c r="C858">
        <v>62</v>
      </c>
      <c r="D858" s="1" t="s">
        <v>8</v>
      </c>
      <c r="E858" s="76">
        <v>19056055000141</v>
      </c>
      <c r="F858" s="1" t="s">
        <v>127</v>
      </c>
      <c r="G858" s="1" t="s">
        <v>105</v>
      </c>
      <c r="H858" s="1" t="s">
        <v>106</v>
      </c>
      <c r="I858" s="1" t="s">
        <v>91</v>
      </c>
      <c r="J858" s="1" t="s">
        <v>24</v>
      </c>
      <c r="K858" s="1" t="s">
        <v>318</v>
      </c>
      <c r="L858" s="1" t="s">
        <v>340</v>
      </c>
      <c r="M858" s="1" t="s">
        <v>222</v>
      </c>
      <c r="N858" s="28">
        <v>3</v>
      </c>
    </row>
    <row r="859" spans="1:14" hidden="1" x14ac:dyDescent="0.25">
      <c r="A859" s="29">
        <v>2021</v>
      </c>
      <c r="B859" s="29">
        <v>2</v>
      </c>
      <c r="C859">
        <v>62</v>
      </c>
      <c r="D859" s="1" t="s">
        <v>8</v>
      </c>
      <c r="E859" s="76">
        <v>61062212000198</v>
      </c>
      <c r="F859" s="1" t="s">
        <v>557</v>
      </c>
      <c r="G859" s="1" t="s">
        <v>105</v>
      </c>
      <c r="H859" s="1" t="s">
        <v>106</v>
      </c>
      <c r="I859" s="1" t="s">
        <v>91</v>
      </c>
      <c r="J859" s="1" t="s">
        <v>136</v>
      </c>
      <c r="K859" s="1" t="s">
        <v>275</v>
      </c>
      <c r="L859" s="1" t="s">
        <v>339</v>
      </c>
      <c r="M859" s="1" t="s">
        <v>227</v>
      </c>
      <c r="N859" s="28">
        <v>2</v>
      </c>
    </row>
    <row r="860" spans="1:14" hidden="1" x14ac:dyDescent="0.25">
      <c r="A860" s="29">
        <v>2021</v>
      </c>
      <c r="B860" s="29">
        <v>2</v>
      </c>
      <c r="C860">
        <v>62</v>
      </c>
      <c r="D860" s="1" t="s">
        <v>8</v>
      </c>
      <c r="E860" s="76">
        <v>61062212000198</v>
      </c>
      <c r="F860" s="1" t="s">
        <v>557</v>
      </c>
      <c r="G860" s="1" t="s">
        <v>105</v>
      </c>
      <c r="H860" s="1" t="s">
        <v>106</v>
      </c>
      <c r="I860" s="1" t="s">
        <v>91</v>
      </c>
      <c r="J860" s="1" t="s">
        <v>23</v>
      </c>
      <c r="K860" s="1" t="s">
        <v>285</v>
      </c>
      <c r="L860" s="1" t="s">
        <v>340</v>
      </c>
      <c r="M860" s="1" t="s">
        <v>222</v>
      </c>
      <c r="N860" s="28">
        <v>2</v>
      </c>
    </row>
    <row r="861" spans="1:14" hidden="1" x14ac:dyDescent="0.25">
      <c r="A861" s="29">
        <v>2021</v>
      </c>
      <c r="B861" s="29">
        <v>2</v>
      </c>
      <c r="C861">
        <v>62</v>
      </c>
      <c r="D861" s="1" t="s">
        <v>8</v>
      </c>
      <c r="E861" s="76">
        <v>60922168000771</v>
      </c>
      <c r="F861" s="1" t="s">
        <v>558</v>
      </c>
      <c r="G861" s="1" t="s">
        <v>105</v>
      </c>
      <c r="H861" s="1" t="s">
        <v>106</v>
      </c>
      <c r="I861" s="1" t="s">
        <v>91</v>
      </c>
      <c r="J861" s="1" t="s">
        <v>136</v>
      </c>
      <c r="K861" s="1" t="s">
        <v>275</v>
      </c>
      <c r="L861" s="1" t="s">
        <v>339</v>
      </c>
      <c r="M861" s="1" t="s">
        <v>227</v>
      </c>
      <c r="N861" s="28">
        <v>4</v>
      </c>
    </row>
    <row r="862" spans="1:14" hidden="1" x14ac:dyDescent="0.25">
      <c r="A862" s="29">
        <v>2021</v>
      </c>
      <c r="B862" s="29">
        <v>2</v>
      </c>
      <c r="C862">
        <v>62</v>
      </c>
      <c r="D862" s="1" t="s">
        <v>8</v>
      </c>
      <c r="E862" s="76">
        <v>60922168000771</v>
      </c>
      <c r="F862" s="1" t="s">
        <v>558</v>
      </c>
      <c r="G862" s="1" t="s">
        <v>105</v>
      </c>
      <c r="H862" s="1" t="s">
        <v>106</v>
      </c>
      <c r="I862" s="1" t="s">
        <v>91</v>
      </c>
      <c r="J862" s="1" t="s">
        <v>23</v>
      </c>
      <c r="K862" s="1" t="s">
        <v>285</v>
      </c>
      <c r="L862" s="1" t="s">
        <v>340</v>
      </c>
      <c r="M862" s="1" t="s">
        <v>222</v>
      </c>
      <c r="N862" s="28">
        <v>4</v>
      </c>
    </row>
    <row r="863" spans="1:14" hidden="1" x14ac:dyDescent="0.25">
      <c r="A863" s="29">
        <v>2021</v>
      </c>
      <c r="B863" s="29">
        <v>2</v>
      </c>
      <c r="C863">
        <v>62</v>
      </c>
      <c r="D863" s="1" t="s">
        <v>8</v>
      </c>
      <c r="E863" s="76">
        <v>60975737000232</v>
      </c>
      <c r="F863" s="1" t="s">
        <v>543</v>
      </c>
      <c r="G863" s="1" t="s">
        <v>105</v>
      </c>
      <c r="H863" s="1" t="s">
        <v>106</v>
      </c>
      <c r="I863" s="1" t="s">
        <v>91</v>
      </c>
      <c r="J863" s="1" t="s">
        <v>29</v>
      </c>
      <c r="K863" s="1" t="s">
        <v>228</v>
      </c>
      <c r="L863" s="1" t="s">
        <v>341</v>
      </c>
      <c r="M863" s="1" t="s">
        <v>229</v>
      </c>
      <c r="N863" s="28">
        <v>2</v>
      </c>
    </row>
    <row r="864" spans="1:14" hidden="1" x14ac:dyDescent="0.25">
      <c r="A864" s="29">
        <v>2021</v>
      </c>
      <c r="B864" s="29">
        <v>2</v>
      </c>
      <c r="C864">
        <v>62</v>
      </c>
      <c r="D864" s="1" t="s">
        <v>8</v>
      </c>
      <c r="E864" s="76">
        <v>60975737000232</v>
      </c>
      <c r="F864" s="1" t="s">
        <v>543</v>
      </c>
      <c r="G864" s="1" t="s">
        <v>105</v>
      </c>
      <c r="H864" s="1" t="s">
        <v>106</v>
      </c>
      <c r="I864" s="1" t="s">
        <v>91</v>
      </c>
      <c r="J864" s="1" t="s">
        <v>31</v>
      </c>
      <c r="K864" s="1" t="s">
        <v>237</v>
      </c>
      <c r="L864" s="1" t="s">
        <v>339</v>
      </c>
      <c r="M864" s="1" t="s">
        <v>227</v>
      </c>
      <c r="N864" s="28">
        <v>2</v>
      </c>
    </row>
    <row r="865" spans="1:14" hidden="1" x14ac:dyDescent="0.25">
      <c r="A865" s="29">
        <v>2021</v>
      </c>
      <c r="B865" s="29">
        <v>2</v>
      </c>
      <c r="C865">
        <v>62</v>
      </c>
      <c r="D865" s="1" t="s">
        <v>8</v>
      </c>
      <c r="E865" s="76">
        <v>60975737000232</v>
      </c>
      <c r="F865" s="1" t="s">
        <v>543</v>
      </c>
      <c r="G865" s="1" t="s">
        <v>105</v>
      </c>
      <c r="H865" s="1" t="s">
        <v>106</v>
      </c>
      <c r="I865" s="1" t="s">
        <v>91</v>
      </c>
      <c r="J865" s="1" t="s">
        <v>24</v>
      </c>
      <c r="K865" s="1" t="s">
        <v>318</v>
      </c>
      <c r="L865" s="1" t="s">
        <v>340</v>
      </c>
      <c r="M865" s="1" t="s">
        <v>222</v>
      </c>
      <c r="N865" s="28">
        <v>2</v>
      </c>
    </row>
    <row r="866" spans="1:14" hidden="1" x14ac:dyDescent="0.25">
      <c r="A866" s="29">
        <v>2021</v>
      </c>
      <c r="B866" s="29">
        <v>2</v>
      </c>
      <c r="C866">
        <v>62</v>
      </c>
      <c r="D866" s="1" t="s">
        <v>8</v>
      </c>
      <c r="E866" s="76">
        <v>6047087000210</v>
      </c>
      <c r="F866" s="1" t="s">
        <v>552</v>
      </c>
      <c r="G866" s="1" t="s">
        <v>105</v>
      </c>
      <c r="H866" s="1" t="s">
        <v>106</v>
      </c>
      <c r="I866" s="1" t="s">
        <v>91</v>
      </c>
      <c r="J866" s="1" t="s">
        <v>11</v>
      </c>
      <c r="K866" s="1" t="s">
        <v>223</v>
      </c>
      <c r="L866" s="1" t="s">
        <v>340</v>
      </c>
      <c r="M866" s="1" t="s">
        <v>222</v>
      </c>
      <c r="N866" s="28">
        <v>29</v>
      </c>
    </row>
    <row r="867" spans="1:14" hidden="1" x14ac:dyDescent="0.25">
      <c r="A867" s="29">
        <v>2021</v>
      </c>
      <c r="B867" s="29">
        <v>2</v>
      </c>
      <c r="C867">
        <v>62</v>
      </c>
      <c r="D867" s="1" t="s">
        <v>8</v>
      </c>
      <c r="E867" s="76">
        <v>6047087000210</v>
      </c>
      <c r="F867" s="1" t="s">
        <v>552</v>
      </c>
      <c r="G867" s="1" t="s">
        <v>105</v>
      </c>
      <c r="H867" s="1" t="s">
        <v>106</v>
      </c>
      <c r="I867" s="1" t="s">
        <v>91</v>
      </c>
      <c r="J867" s="1" t="s">
        <v>31</v>
      </c>
      <c r="K867" s="1" t="s">
        <v>237</v>
      </c>
      <c r="L867" s="1" t="s">
        <v>339</v>
      </c>
      <c r="M867" s="1" t="s">
        <v>227</v>
      </c>
      <c r="N867" s="28">
        <v>29</v>
      </c>
    </row>
    <row r="868" spans="1:14" hidden="1" x14ac:dyDescent="0.25">
      <c r="A868" s="29">
        <v>2021</v>
      </c>
      <c r="B868" s="29">
        <v>2</v>
      </c>
      <c r="C868">
        <v>62</v>
      </c>
      <c r="D868" s="1" t="s">
        <v>8</v>
      </c>
      <c r="E868" s="76">
        <v>6047087000210</v>
      </c>
      <c r="F868" s="1" t="s">
        <v>552</v>
      </c>
      <c r="G868" s="1" t="s">
        <v>105</v>
      </c>
      <c r="H868" s="1" t="s">
        <v>106</v>
      </c>
      <c r="I868" s="1" t="s">
        <v>91</v>
      </c>
      <c r="J868" s="1" t="s">
        <v>107</v>
      </c>
      <c r="K868" s="1" t="s">
        <v>272</v>
      </c>
      <c r="L868" s="1" t="s">
        <v>341</v>
      </c>
      <c r="M868" s="1" t="s">
        <v>229</v>
      </c>
      <c r="N868" s="28">
        <v>29</v>
      </c>
    </row>
    <row r="869" spans="1:14" hidden="1" x14ac:dyDescent="0.25">
      <c r="A869" s="29">
        <v>2021</v>
      </c>
      <c r="B869" s="29">
        <v>2</v>
      </c>
      <c r="C869">
        <v>62</v>
      </c>
      <c r="D869" s="1" t="s">
        <v>8</v>
      </c>
      <c r="E869" s="76">
        <v>6047087000309</v>
      </c>
      <c r="F869" s="1" t="s">
        <v>553</v>
      </c>
      <c r="G869" s="1" t="s">
        <v>105</v>
      </c>
      <c r="H869" s="1" t="s">
        <v>106</v>
      </c>
      <c r="I869" s="1" t="s">
        <v>91</v>
      </c>
      <c r="J869" s="1" t="s">
        <v>11</v>
      </c>
      <c r="K869" s="1" t="s">
        <v>223</v>
      </c>
      <c r="L869" s="1" t="s">
        <v>340</v>
      </c>
      <c r="M869" s="1" t="s">
        <v>222</v>
      </c>
      <c r="N869" s="28">
        <v>10</v>
      </c>
    </row>
    <row r="870" spans="1:14" hidden="1" x14ac:dyDescent="0.25">
      <c r="A870" s="29">
        <v>2021</v>
      </c>
      <c r="B870" s="29">
        <v>2</v>
      </c>
      <c r="C870">
        <v>62</v>
      </c>
      <c r="D870" s="1" t="s">
        <v>8</v>
      </c>
      <c r="E870" s="76">
        <v>6047087000309</v>
      </c>
      <c r="F870" s="1" t="s">
        <v>553</v>
      </c>
      <c r="G870" s="1" t="s">
        <v>105</v>
      </c>
      <c r="H870" s="1" t="s">
        <v>106</v>
      </c>
      <c r="I870" s="1" t="s">
        <v>91</v>
      </c>
      <c r="J870" s="1" t="s">
        <v>31</v>
      </c>
      <c r="K870" s="1" t="s">
        <v>237</v>
      </c>
      <c r="L870" s="1" t="s">
        <v>339</v>
      </c>
      <c r="M870" s="1" t="s">
        <v>227</v>
      </c>
      <c r="N870" s="28">
        <v>10</v>
      </c>
    </row>
    <row r="871" spans="1:14" hidden="1" x14ac:dyDescent="0.25">
      <c r="A871" s="29">
        <v>2021</v>
      </c>
      <c r="B871" s="29">
        <v>2</v>
      </c>
      <c r="C871">
        <v>62</v>
      </c>
      <c r="D871" s="1" t="s">
        <v>8</v>
      </c>
      <c r="E871" s="76">
        <v>6047087000309</v>
      </c>
      <c r="F871" s="1" t="s">
        <v>553</v>
      </c>
      <c r="G871" s="1" t="s">
        <v>105</v>
      </c>
      <c r="H871" s="1" t="s">
        <v>106</v>
      </c>
      <c r="I871" s="1" t="s">
        <v>91</v>
      </c>
      <c r="J871" s="1" t="s">
        <v>107</v>
      </c>
      <c r="K871" s="1" t="s">
        <v>272</v>
      </c>
      <c r="L871" s="1" t="s">
        <v>341</v>
      </c>
      <c r="M871" s="1" t="s">
        <v>229</v>
      </c>
      <c r="N871" s="28">
        <v>10</v>
      </c>
    </row>
    <row r="872" spans="1:14" hidden="1" x14ac:dyDescent="0.25">
      <c r="A872" s="29">
        <v>2021</v>
      </c>
      <c r="B872" s="29">
        <v>2</v>
      </c>
      <c r="C872">
        <v>62</v>
      </c>
      <c r="D872" s="1" t="s">
        <v>8</v>
      </c>
      <c r="E872" s="76">
        <v>44649812028490</v>
      </c>
      <c r="F872" s="1" t="s">
        <v>559</v>
      </c>
      <c r="G872" s="1" t="s">
        <v>105</v>
      </c>
      <c r="H872" s="1" t="s">
        <v>106</v>
      </c>
      <c r="I872" s="1" t="s">
        <v>91</v>
      </c>
      <c r="J872" s="1" t="s">
        <v>136</v>
      </c>
      <c r="K872" s="1" t="s">
        <v>275</v>
      </c>
      <c r="L872" s="1" t="s">
        <v>339</v>
      </c>
      <c r="M872" s="1" t="s">
        <v>227</v>
      </c>
      <c r="N872" s="28">
        <v>7</v>
      </c>
    </row>
    <row r="873" spans="1:14" hidden="1" x14ac:dyDescent="0.25">
      <c r="A873" s="29">
        <v>2021</v>
      </c>
      <c r="B873" s="29">
        <v>2</v>
      </c>
      <c r="C873">
        <v>62</v>
      </c>
      <c r="D873" s="1" t="s">
        <v>8</v>
      </c>
      <c r="E873" s="76">
        <v>44649812028490</v>
      </c>
      <c r="F873" s="1" t="s">
        <v>559</v>
      </c>
      <c r="G873" s="1" t="s">
        <v>105</v>
      </c>
      <c r="H873" s="1" t="s">
        <v>106</v>
      </c>
      <c r="I873" s="1" t="s">
        <v>91</v>
      </c>
      <c r="J873" s="1" t="s">
        <v>23</v>
      </c>
      <c r="K873" s="1" t="s">
        <v>285</v>
      </c>
      <c r="L873" s="1" t="s">
        <v>340</v>
      </c>
      <c r="M873" s="1" t="s">
        <v>222</v>
      </c>
      <c r="N873" s="28">
        <v>7</v>
      </c>
    </row>
    <row r="874" spans="1:14" hidden="1" x14ac:dyDescent="0.25">
      <c r="A874" s="29">
        <v>2021</v>
      </c>
      <c r="B874" s="29">
        <v>2</v>
      </c>
      <c r="C874">
        <v>62</v>
      </c>
      <c r="D874" s="1" t="s">
        <v>8</v>
      </c>
      <c r="E874" s="76">
        <v>61599908000158</v>
      </c>
      <c r="F874" s="1" t="s">
        <v>156</v>
      </c>
      <c r="G874" s="1" t="s">
        <v>105</v>
      </c>
      <c r="H874" s="1" t="s">
        <v>106</v>
      </c>
      <c r="I874" s="1" t="s">
        <v>91</v>
      </c>
      <c r="J874" s="1" t="s">
        <v>136</v>
      </c>
      <c r="K874" s="1" t="s">
        <v>275</v>
      </c>
      <c r="L874" s="1" t="s">
        <v>339</v>
      </c>
      <c r="M874" s="1" t="s">
        <v>227</v>
      </c>
      <c r="N874" s="28">
        <v>290</v>
      </c>
    </row>
    <row r="875" spans="1:14" hidden="1" x14ac:dyDescent="0.25">
      <c r="A875" s="29">
        <v>2021</v>
      </c>
      <c r="B875" s="29">
        <v>2</v>
      </c>
      <c r="C875">
        <v>62</v>
      </c>
      <c r="D875" s="1" t="s">
        <v>8</v>
      </c>
      <c r="E875" s="76">
        <v>61599908000158</v>
      </c>
      <c r="F875" s="1" t="s">
        <v>156</v>
      </c>
      <c r="G875" s="1" t="s">
        <v>105</v>
      </c>
      <c r="H875" s="1" t="s">
        <v>106</v>
      </c>
      <c r="I875" s="1" t="s">
        <v>91</v>
      </c>
      <c r="J875" s="1" t="s">
        <v>23</v>
      </c>
      <c r="K875" s="1" t="s">
        <v>285</v>
      </c>
      <c r="L875" s="1" t="s">
        <v>340</v>
      </c>
      <c r="M875" s="1" t="s">
        <v>222</v>
      </c>
      <c r="N875" s="28">
        <v>290</v>
      </c>
    </row>
    <row r="876" spans="1:14" hidden="1" x14ac:dyDescent="0.25">
      <c r="A876" s="29">
        <v>2021</v>
      </c>
      <c r="B876" s="29">
        <v>2</v>
      </c>
      <c r="C876">
        <v>62</v>
      </c>
      <c r="D876" s="1" t="s">
        <v>8</v>
      </c>
      <c r="E876" s="76">
        <v>60961422000155</v>
      </c>
      <c r="F876" s="1" t="s">
        <v>152</v>
      </c>
      <c r="G876" s="1" t="s">
        <v>105</v>
      </c>
      <c r="H876" s="1" t="s">
        <v>106</v>
      </c>
      <c r="I876" s="1" t="s">
        <v>91</v>
      </c>
      <c r="J876" s="1" t="s">
        <v>11</v>
      </c>
      <c r="K876" s="1" t="s">
        <v>223</v>
      </c>
      <c r="L876" s="1" t="s">
        <v>340</v>
      </c>
      <c r="M876" s="1" t="s">
        <v>222</v>
      </c>
      <c r="N876" s="28">
        <v>13</v>
      </c>
    </row>
    <row r="877" spans="1:14" hidden="1" x14ac:dyDescent="0.25">
      <c r="A877" s="29">
        <v>2021</v>
      </c>
      <c r="B877" s="29">
        <v>2</v>
      </c>
      <c r="C877">
        <v>62</v>
      </c>
      <c r="D877" s="1" t="s">
        <v>8</v>
      </c>
      <c r="E877" s="76">
        <v>60961422000155</v>
      </c>
      <c r="F877" s="1" t="s">
        <v>152</v>
      </c>
      <c r="G877" s="1" t="s">
        <v>105</v>
      </c>
      <c r="H877" s="1" t="s">
        <v>106</v>
      </c>
      <c r="I877" s="1" t="s">
        <v>91</v>
      </c>
      <c r="J877" s="1" t="s">
        <v>31</v>
      </c>
      <c r="K877" s="1" t="s">
        <v>237</v>
      </c>
      <c r="L877" s="1" t="s">
        <v>339</v>
      </c>
      <c r="M877" s="1" t="s">
        <v>227</v>
      </c>
      <c r="N877" s="28">
        <v>13</v>
      </c>
    </row>
    <row r="878" spans="1:14" hidden="1" x14ac:dyDescent="0.25">
      <c r="A878" s="29">
        <v>2021</v>
      </c>
      <c r="B878" s="29">
        <v>2</v>
      </c>
      <c r="C878">
        <v>62</v>
      </c>
      <c r="D878" s="1" t="s">
        <v>8</v>
      </c>
      <c r="E878" s="76">
        <v>60961422000155</v>
      </c>
      <c r="F878" s="1" t="s">
        <v>152</v>
      </c>
      <c r="G878" s="1" t="s">
        <v>105</v>
      </c>
      <c r="H878" s="1" t="s">
        <v>106</v>
      </c>
      <c r="I878" s="1" t="s">
        <v>91</v>
      </c>
      <c r="J878" s="1" t="s">
        <v>107</v>
      </c>
      <c r="K878" s="1" t="s">
        <v>272</v>
      </c>
      <c r="L878" s="1" t="s">
        <v>341</v>
      </c>
      <c r="M878" s="1" t="s">
        <v>229</v>
      </c>
      <c r="N878" s="28">
        <v>13</v>
      </c>
    </row>
    <row r="879" spans="1:14" hidden="1" x14ac:dyDescent="0.25">
      <c r="A879" s="29">
        <v>2021</v>
      </c>
      <c r="B879" s="29">
        <v>2</v>
      </c>
      <c r="C879">
        <v>62</v>
      </c>
      <c r="D879" s="1" t="s">
        <v>8</v>
      </c>
      <c r="E879" s="76">
        <v>61590410000124</v>
      </c>
      <c r="F879" s="1" t="s">
        <v>155</v>
      </c>
      <c r="G879" s="1" t="s">
        <v>105</v>
      </c>
      <c r="H879" s="1" t="s">
        <v>106</v>
      </c>
      <c r="I879" s="1" t="s">
        <v>91</v>
      </c>
      <c r="J879" s="1" t="s">
        <v>29</v>
      </c>
      <c r="K879" s="1" t="s">
        <v>228</v>
      </c>
      <c r="L879" s="1" t="s">
        <v>341</v>
      </c>
      <c r="M879" s="1" t="s">
        <v>229</v>
      </c>
      <c r="N879" s="28">
        <v>49</v>
      </c>
    </row>
    <row r="880" spans="1:14" hidden="1" x14ac:dyDescent="0.25">
      <c r="A880" s="29">
        <v>2021</v>
      </c>
      <c r="B880" s="29">
        <v>2</v>
      </c>
      <c r="C880">
        <v>62</v>
      </c>
      <c r="D880" s="1" t="s">
        <v>8</v>
      </c>
      <c r="E880" s="76">
        <v>61590410000124</v>
      </c>
      <c r="F880" s="1" t="s">
        <v>155</v>
      </c>
      <c r="G880" s="1" t="s">
        <v>105</v>
      </c>
      <c r="H880" s="1" t="s">
        <v>106</v>
      </c>
      <c r="I880" s="1" t="s">
        <v>91</v>
      </c>
      <c r="J880" s="1" t="s">
        <v>136</v>
      </c>
      <c r="K880" s="1" t="s">
        <v>275</v>
      </c>
      <c r="L880" s="1" t="s">
        <v>339</v>
      </c>
      <c r="M880" s="1" t="s">
        <v>227</v>
      </c>
      <c r="N880" s="28">
        <v>49</v>
      </c>
    </row>
    <row r="881" spans="1:14" hidden="1" x14ac:dyDescent="0.25">
      <c r="A881" s="29">
        <v>2021</v>
      </c>
      <c r="B881" s="29">
        <v>2</v>
      </c>
      <c r="C881">
        <v>62</v>
      </c>
      <c r="D881" s="1" t="s">
        <v>8</v>
      </c>
      <c r="E881" s="76">
        <v>61590410000124</v>
      </c>
      <c r="F881" s="1" t="s">
        <v>155</v>
      </c>
      <c r="G881" s="1" t="s">
        <v>105</v>
      </c>
      <c r="H881" s="1" t="s">
        <v>106</v>
      </c>
      <c r="I881" s="1" t="s">
        <v>91</v>
      </c>
      <c r="J881" s="1" t="s">
        <v>24</v>
      </c>
      <c r="K881" s="1" t="s">
        <v>318</v>
      </c>
      <c r="L881" s="1" t="s">
        <v>340</v>
      </c>
      <c r="M881" s="1" t="s">
        <v>222</v>
      </c>
      <c r="N881" s="28">
        <v>49</v>
      </c>
    </row>
    <row r="882" spans="1:14" hidden="1" x14ac:dyDescent="0.25">
      <c r="A882" s="29">
        <v>2021</v>
      </c>
      <c r="B882" s="29">
        <v>2</v>
      </c>
      <c r="C882">
        <v>62</v>
      </c>
      <c r="D882" s="1" t="s">
        <v>8</v>
      </c>
      <c r="E882" s="76">
        <v>61699567007871</v>
      </c>
      <c r="F882" s="1" t="s">
        <v>569</v>
      </c>
      <c r="G882" s="1" t="s">
        <v>570</v>
      </c>
      <c r="H882" s="1" t="s">
        <v>106</v>
      </c>
      <c r="I882" s="1" t="s">
        <v>91</v>
      </c>
      <c r="J882" s="1" t="s">
        <v>28</v>
      </c>
      <c r="K882" s="1" t="s">
        <v>226</v>
      </c>
      <c r="L882" s="1" t="s">
        <v>339</v>
      </c>
      <c r="M882" s="1" t="s">
        <v>227</v>
      </c>
      <c r="N882" s="28">
        <v>2</v>
      </c>
    </row>
    <row r="883" spans="1:14" hidden="1" x14ac:dyDescent="0.25">
      <c r="A883" s="29">
        <v>2021</v>
      </c>
      <c r="B883" s="29">
        <v>2</v>
      </c>
      <c r="C883">
        <v>62</v>
      </c>
      <c r="D883" s="1" t="s">
        <v>8</v>
      </c>
      <c r="E883" s="76">
        <v>61699567007871</v>
      </c>
      <c r="F883" s="1" t="s">
        <v>569</v>
      </c>
      <c r="G883" s="1" t="s">
        <v>570</v>
      </c>
      <c r="H883" s="1" t="s">
        <v>106</v>
      </c>
      <c r="I883" s="1" t="s">
        <v>91</v>
      </c>
      <c r="J883" s="1" t="s">
        <v>107</v>
      </c>
      <c r="K883" s="1" t="s">
        <v>272</v>
      </c>
      <c r="L883" s="1" t="s">
        <v>341</v>
      </c>
      <c r="M883" s="1" t="s">
        <v>229</v>
      </c>
      <c r="N883" s="28">
        <v>2</v>
      </c>
    </row>
    <row r="884" spans="1:14" hidden="1" x14ac:dyDescent="0.25">
      <c r="A884" s="29">
        <v>2021</v>
      </c>
      <c r="B884" s="29">
        <v>2</v>
      </c>
      <c r="C884">
        <v>62</v>
      </c>
      <c r="D884" s="1" t="s">
        <v>8</v>
      </c>
      <c r="E884" s="76">
        <v>61699567007871</v>
      </c>
      <c r="F884" s="1" t="s">
        <v>569</v>
      </c>
      <c r="G884" s="1" t="s">
        <v>570</v>
      </c>
      <c r="H884" s="1" t="s">
        <v>106</v>
      </c>
      <c r="I884" s="1" t="s">
        <v>91</v>
      </c>
      <c r="J884" s="1" t="s">
        <v>23</v>
      </c>
      <c r="K884" s="1" t="s">
        <v>285</v>
      </c>
      <c r="L884" s="1" t="s">
        <v>340</v>
      </c>
      <c r="M884" s="1" t="s">
        <v>222</v>
      </c>
      <c r="N884" s="28">
        <v>2</v>
      </c>
    </row>
    <row r="885" spans="1:14" hidden="1" x14ac:dyDescent="0.25">
      <c r="A885" s="29">
        <v>2021</v>
      </c>
      <c r="B885" s="29">
        <v>3</v>
      </c>
      <c r="C885">
        <v>66</v>
      </c>
      <c r="D885" s="1" t="s">
        <v>27</v>
      </c>
      <c r="E885" s="76">
        <v>24464109000229</v>
      </c>
      <c r="F885" s="1" t="s">
        <v>536</v>
      </c>
      <c r="G885" s="1" t="s">
        <v>94</v>
      </c>
      <c r="H885" s="1" t="s">
        <v>95</v>
      </c>
      <c r="I885" s="1" t="s">
        <v>182</v>
      </c>
      <c r="J885" s="1" t="s">
        <v>19</v>
      </c>
      <c r="K885" s="1" t="s">
        <v>241</v>
      </c>
      <c r="L885" s="1" t="s">
        <v>340</v>
      </c>
      <c r="M885" s="1" t="s">
        <v>222</v>
      </c>
      <c r="N885" s="28">
        <v>68</v>
      </c>
    </row>
    <row r="886" spans="1:14" hidden="1" x14ac:dyDescent="0.25">
      <c r="A886" s="29">
        <v>2021</v>
      </c>
      <c r="B886" s="29">
        <v>3</v>
      </c>
      <c r="C886">
        <v>66</v>
      </c>
      <c r="D886" s="1" t="s">
        <v>27</v>
      </c>
      <c r="E886" s="76">
        <v>24464109000229</v>
      </c>
      <c r="F886" s="1" t="s">
        <v>536</v>
      </c>
      <c r="G886" s="1" t="s">
        <v>94</v>
      </c>
      <c r="H886" s="1" t="s">
        <v>95</v>
      </c>
      <c r="I886" s="1" t="s">
        <v>182</v>
      </c>
      <c r="J886" s="1" t="s">
        <v>96</v>
      </c>
      <c r="K886" s="1" t="s">
        <v>271</v>
      </c>
      <c r="L886" s="1" t="s">
        <v>341</v>
      </c>
      <c r="M886" s="1" t="s">
        <v>229</v>
      </c>
      <c r="N886" s="28">
        <v>68</v>
      </c>
    </row>
    <row r="887" spans="1:14" hidden="1" x14ac:dyDescent="0.25">
      <c r="A887" s="29">
        <v>2021</v>
      </c>
      <c r="B887" s="29">
        <v>3</v>
      </c>
      <c r="C887">
        <v>66</v>
      </c>
      <c r="D887" s="1" t="s">
        <v>27</v>
      </c>
      <c r="E887" s="76">
        <v>24464109000229</v>
      </c>
      <c r="F887" s="1" t="s">
        <v>536</v>
      </c>
      <c r="G887" s="1" t="s">
        <v>94</v>
      </c>
      <c r="H887" s="1" t="s">
        <v>95</v>
      </c>
      <c r="I887" s="1" t="s">
        <v>182</v>
      </c>
      <c r="J887" s="1" t="s">
        <v>33</v>
      </c>
      <c r="K887" s="1" t="s">
        <v>321</v>
      </c>
      <c r="L887" s="1" t="s">
        <v>339</v>
      </c>
      <c r="M887" s="1" t="s">
        <v>227</v>
      </c>
      <c r="N887" s="28">
        <v>68</v>
      </c>
    </row>
    <row r="888" spans="1:14" x14ac:dyDescent="0.25">
      <c r="A888" s="29">
        <v>2021</v>
      </c>
      <c r="B888" s="29">
        <v>3</v>
      </c>
      <c r="C888">
        <v>66</v>
      </c>
      <c r="D888" s="1" t="s">
        <v>27</v>
      </c>
      <c r="E888" s="76">
        <v>394544000851</v>
      </c>
      <c r="F888" s="1" t="s">
        <v>446</v>
      </c>
      <c r="G888" s="1" t="s">
        <v>89</v>
      </c>
      <c r="H888" s="1" t="s">
        <v>90</v>
      </c>
      <c r="I888" s="1" t="s">
        <v>182</v>
      </c>
      <c r="J888" s="1" t="s">
        <v>255</v>
      </c>
      <c r="K888" s="1" t="s">
        <v>256</v>
      </c>
      <c r="L888" s="1"/>
      <c r="M888" s="1"/>
      <c r="N888" s="28">
        <v>6</v>
      </c>
    </row>
    <row r="889" spans="1:14" x14ac:dyDescent="0.25">
      <c r="A889" s="29">
        <v>2021</v>
      </c>
      <c r="B889" s="29">
        <v>3</v>
      </c>
      <c r="C889">
        <v>66</v>
      </c>
      <c r="D889" s="1" t="s">
        <v>27</v>
      </c>
      <c r="E889" s="76">
        <v>394544000851</v>
      </c>
      <c r="F889" s="1" t="s">
        <v>446</v>
      </c>
      <c r="G889" s="1" t="s">
        <v>89</v>
      </c>
      <c r="H889" s="1" t="s">
        <v>90</v>
      </c>
      <c r="I889" s="1" t="s">
        <v>182</v>
      </c>
      <c r="J889" s="1" t="s">
        <v>255</v>
      </c>
      <c r="K889" s="1" t="s">
        <v>256</v>
      </c>
      <c r="L889" s="1"/>
      <c r="M889" s="1"/>
      <c r="N889" s="28">
        <v>6</v>
      </c>
    </row>
    <row r="890" spans="1:14" x14ac:dyDescent="0.25">
      <c r="A890" s="29">
        <v>2021</v>
      </c>
      <c r="B890" s="29">
        <v>3</v>
      </c>
      <c r="C890">
        <v>66</v>
      </c>
      <c r="D890" s="1" t="s">
        <v>27</v>
      </c>
      <c r="E890" s="76">
        <v>394544000851</v>
      </c>
      <c r="F890" s="1" t="s">
        <v>446</v>
      </c>
      <c r="G890" s="1" t="s">
        <v>89</v>
      </c>
      <c r="H890" s="1" t="s">
        <v>90</v>
      </c>
      <c r="I890" s="1" t="s">
        <v>182</v>
      </c>
      <c r="J890" s="1" t="s">
        <v>255</v>
      </c>
      <c r="K890" s="1" t="s">
        <v>256</v>
      </c>
      <c r="L890" s="1"/>
      <c r="M890" s="1"/>
      <c r="N890" s="28">
        <v>6</v>
      </c>
    </row>
    <row r="891" spans="1:14" hidden="1" x14ac:dyDescent="0.25">
      <c r="A891" s="29">
        <v>2021</v>
      </c>
      <c r="B891" s="29">
        <v>3</v>
      </c>
      <c r="C891">
        <v>66</v>
      </c>
      <c r="D891" s="1" t="s">
        <v>27</v>
      </c>
      <c r="E891" s="76">
        <v>27578434001525</v>
      </c>
      <c r="F891" s="1" t="s">
        <v>616</v>
      </c>
      <c r="G891" s="1" t="s">
        <v>523</v>
      </c>
      <c r="H891" s="1" t="s">
        <v>521</v>
      </c>
      <c r="I891" s="1" t="s">
        <v>91</v>
      </c>
      <c r="J891" s="1" t="s">
        <v>15</v>
      </c>
      <c r="K891" s="1" t="s">
        <v>236</v>
      </c>
      <c r="L891" s="1" t="s">
        <v>341</v>
      </c>
      <c r="M891" s="1" t="s">
        <v>229</v>
      </c>
      <c r="N891" s="28">
        <v>3</v>
      </c>
    </row>
    <row r="892" spans="1:14" hidden="1" x14ac:dyDescent="0.25">
      <c r="A892" s="29">
        <v>2021</v>
      </c>
      <c r="B892" s="29">
        <v>3</v>
      </c>
      <c r="C892">
        <v>66</v>
      </c>
      <c r="D892" s="1" t="s">
        <v>27</v>
      </c>
      <c r="E892" s="76">
        <v>27578434001525</v>
      </c>
      <c r="F892" s="1" t="s">
        <v>616</v>
      </c>
      <c r="G892" s="1" t="s">
        <v>523</v>
      </c>
      <c r="H892" s="1" t="s">
        <v>521</v>
      </c>
      <c r="I892" s="1" t="s">
        <v>91</v>
      </c>
      <c r="J892" s="1" t="s">
        <v>124</v>
      </c>
      <c r="K892" s="1" t="s">
        <v>276</v>
      </c>
      <c r="L892" s="1" t="s">
        <v>339</v>
      </c>
      <c r="M892" s="1" t="s">
        <v>227</v>
      </c>
      <c r="N892" s="28">
        <v>3</v>
      </c>
    </row>
    <row r="893" spans="1:14" hidden="1" x14ac:dyDescent="0.25">
      <c r="A893" s="29">
        <v>2021</v>
      </c>
      <c r="B893" s="29">
        <v>3</v>
      </c>
      <c r="C893">
        <v>66</v>
      </c>
      <c r="D893" s="1" t="s">
        <v>27</v>
      </c>
      <c r="E893" s="76">
        <v>27578434001525</v>
      </c>
      <c r="F893" s="1" t="s">
        <v>616</v>
      </c>
      <c r="G893" s="1" t="s">
        <v>523</v>
      </c>
      <c r="H893" s="1" t="s">
        <v>521</v>
      </c>
      <c r="I893" s="1" t="s">
        <v>91</v>
      </c>
      <c r="J893" s="1" t="s">
        <v>125</v>
      </c>
      <c r="K893" s="1" t="s">
        <v>280</v>
      </c>
      <c r="L893" s="1" t="s">
        <v>340</v>
      </c>
      <c r="M893" s="1" t="s">
        <v>222</v>
      </c>
      <c r="N893" s="28">
        <v>3</v>
      </c>
    </row>
    <row r="894" spans="1:14" hidden="1" x14ac:dyDescent="0.25">
      <c r="A894" s="29">
        <v>2021</v>
      </c>
      <c r="B894" s="29">
        <v>3</v>
      </c>
      <c r="C894">
        <v>66</v>
      </c>
      <c r="D894" s="1" t="s">
        <v>27</v>
      </c>
      <c r="E894" s="76">
        <v>6190522000180</v>
      </c>
      <c r="F894" s="1" t="s">
        <v>641</v>
      </c>
      <c r="G894" s="1" t="s">
        <v>642</v>
      </c>
      <c r="H894" s="1" t="s">
        <v>171</v>
      </c>
      <c r="I894" s="1" t="s">
        <v>182</v>
      </c>
      <c r="J894" s="1" t="s">
        <v>16</v>
      </c>
      <c r="K894" s="1" t="s">
        <v>238</v>
      </c>
      <c r="L894" s="1" t="s">
        <v>340</v>
      </c>
      <c r="M894" s="1" t="s">
        <v>222</v>
      </c>
      <c r="N894" s="28">
        <v>48</v>
      </c>
    </row>
    <row r="895" spans="1:14" hidden="1" x14ac:dyDescent="0.25">
      <c r="A895" s="29">
        <v>2021</v>
      </c>
      <c r="B895" s="29">
        <v>3</v>
      </c>
      <c r="C895">
        <v>66</v>
      </c>
      <c r="D895" s="1" t="s">
        <v>27</v>
      </c>
      <c r="E895" s="76">
        <v>6190522000180</v>
      </c>
      <c r="F895" s="1" t="s">
        <v>641</v>
      </c>
      <c r="G895" s="1" t="s">
        <v>642</v>
      </c>
      <c r="H895" s="1" t="s">
        <v>171</v>
      </c>
      <c r="I895" s="1" t="s">
        <v>182</v>
      </c>
      <c r="J895" s="1" t="s">
        <v>96</v>
      </c>
      <c r="K895" s="1" t="s">
        <v>271</v>
      </c>
      <c r="L895" s="1" t="s">
        <v>341</v>
      </c>
      <c r="M895" s="1" t="s">
        <v>229</v>
      </c>
      <c r="N895" s="28">
        <v>48</v>
      </c>
    </row>
    <row r="896" spans="1:14" hidden="1" x14ac:dyDescent="0.25">
      <c r="A896" s="29">
        <v>2021</v>
      </c>
      <c r="B896" s="29">
        <v>3</v>
      </c>
      <c r="C896">
        <v>66</v>
      </c>
      <c r="D896" s="1" t="s">
        <v>27</v>
      </c>
      <c r="E896" s="76">
        <v>6190522000180</v>
      </c>
      <c r="F896" s="1" t="s">
        <v>641</v>
      </c>
      <c r="G896" s="1" t="s">
        <v>642</v>
      </c>
      <c r="H896" s="1" t="s">
        <v>171</v>
      </c>
      <c r="I896" s="1" t="s">
        <v>182</v>
      </c>
      <c r="J896" s="1" t="s">
        <v>92</v>
      </c>
      <c r="K896" s="1" t="s">
        <v>274</v>
      </c>
      <c r="L896" s="1" t="s">
        <v>339</v>
      </c>
      <c r="M896" s="1" t="s">
        <v>227</v>
      </c>
      <c r="N896" s="28">
        <v>48</v>
      </c>
    </row>
    <row r="897" spans="1:14" hidden="1" x14ac:dyDescent="0.25">
      <c r="A897" s="29">
        <v>2021</v>
      </c>
      <c r="B897" s="29">
        <v>3</v>
      </c>
      <c r="C897">
        <v>66</v>
      </c>
      <c r="D897" s="1" t="s">
        <v>27</v>
      </c>
      <c r="E897" s="76">
        <v>13607725616</v>
      </c>
      <c r="F897" s="1" t="s">
        <v>659</v>
      </c>
      <c r="G897" s="1" t="s">
        <v>126</v>
      </c>
      <c r="H897" s="1" t="s">
        <v>123</v>
      </c>
      <c r="I897" s="1" t="s">
        <v>189</v>
      </c>
      <c r="J897" s="1" t="s">
        <v>15</v>
      </c>
      <c r="K897" s="1" t="s">
        <v>236</v>
      </c>
      <c r="L897" s="1" t="s">
        <v>341</v>
      </c>
      <c r="M897" s="1" t="s">
        <v>229</v>
      </c>
      <c r="N897" s="28">
        <v>9</v>
      </c>
    </row>
    <row r="898" spans="1:14" hidden="1" x14ac:dyDescent="0.25">
      <c r="A898" s="29">
        <v>2021</v>
      </c>
      <c r="B898" s="29">
        <v>3</v>
      </c>
      <c r="C898">
        <v>66</v>
      </c>
      <c r="D898" s="1" t="s">
        <v>27</v>
      </c>
      <c r="E898" s="76">
        <v>13607725616</v>
      </c>
      <c r="F898" s="1" t="s">
        <v>659</v>
      </c>
      <c r="G898" s="1" t="s">
        <v>126</v>
      </c>
      <c r="H898" s="1" t="s">
        <v>123</v>
      </c>
      <c r="I898" s="1" t="s">
        <v>189</v>
      </c>
      <c r="J898" s="1" t="s">
        <v>124</v>
      </c>
      <c r="K898" s="1" t="s">
        <v>276</v>
      </c>
      <c r="L898" s="1" t="s">
        <v>339</v>
      </c>
      <c r="M898" s="1" t="s">
        <v>227</v>
      </c>
      <c r="N898" s="28">
        <v>9</v>
      </c>
    </row>
    <row r="899" spans="1:14" hidden="1" x14ac:dyDescent="0.25">
      <c r="A899" s="29">
        <v>2021</v>
      </c>
      <c r="B899" s="29">
        <v>3</v>
      </c>
      <c r="C899">
        <v>66</v>
      </c>
      <c r="D899" s="1" t="s">
        <v>27</v>
      </c>
      <c r="E899" s="76">
        <v>13607725616</v>
      </c>
      <c r="F899" s="1" t="s">
        <v>659</v>
      </c>
      <c r="G899" s="1" t="s">
        <v>126</v>
      </c>
      <c r="H899" s="1" t="s">
        <v>123</v>
      </c>
      <c r="I899" s="1" t="s">
        <v>189</v>
      </c>
      <c r="J899" s="1" t="s">
        <v>125</v>
      </c>
      <c r="K899" s="1" t="s">
        <v>280</v>
      </c>
      <c r="L899" s="1" t="s">
        <v>340</v>
      </c>
      <c r="M899" s="1" t="s">
        <v>222</v>
      </c>
      <c r="N899" s="28">
        <v>9</v>
      </c>
    </row>
    <row r="900" spans="1:14" hidden="1" x14ac:dyDescent="0.25">
      <c r="A900" s="29">
        <v>2021</v>
      </c>
      <c r="B900" s="29">
        <v>3</v>
      </c>
      <c r="C900">
        <v>66</v>
      </c>
      <c r="D900" s="1" t="s">
        <v>27</v>
      </c>
      <c r="E900" s="76">
        <v>16676520000582</v>
      </c>
      <c r="F900" s="1" t="s">
        <v>617</v>
      </c>
      <c r="G900" s="1" t="s">
        <v>126</v>
      </c>
      <c r="H900" s="1" t="s">
        <v>123</v>
      </c>
      <c r="I900" s="1" t="s">
        <v>91</v>
      </c>
      <c r="J900" s="1" t="s">
        <v>15</v>
      </c>
      <c r="K900" s="1" t="s">
        <v>236</v>
      </c>
      <c r="L900" s="1" t="s">
        <v>341</v>
      </c>
      <c r="M900" s="1" t="s">
        <v>229</v>
      </c>
      <c r="N900" s="28">
        <v>6</v>
      </c>
    </row>
    <row r="901" spans="1:14" hidden="1" x14ac:dyDescent="0.25">
      <c r="A901" s="29">
        <v>2021</v>
      </c>
      <c r="B901" s="29">
        <v>3</v>
      </c>
      <c r="C901">
        <v>66</v>
      </c>
      <c r="D901" s="1" t="s">
        <v>27</v>
      </c>
      <c r="E901" s="76">
        <v>16676520000582</v>
      </c>
      <c r="F901" s="1" t="s">
        <v>617</v>
      </c>
      <c r="G901" s="1" t="s">
        <v>126</v>
      </c>
      <c r="H901" s="1" t="s">
        <v>123</v>
      </c>
      <c r="I901" s="1" t="s">
        <v>91</v>
      </c>
      <c r="J901" s="1" t="s">
        <v>124</v>
      </c>
      <c r="K901" s="1" t="s">
        <v>276</v>
      </c>
      <c r="L901" s="1" t="s">
        <v>339</v>
      </c>
      <c r="M901" s="1" t="s">
        <v>227</v>
      </c>
      <c r="N901" s="28">
        <v>6</v>
      </c>
    </row>
    <row r="902" spans="1:14" hidden="1" x14ac:dyDescent="0.25">
      <c r="A902" s="29">
        <v>2021</v>
      </c>
      <c r="B902" s="29">
        <v>3</v>
      </c>
      <c r="C902">
        <v>66</v>
      </c>
      <c r="D902" s="1" t="s">
        <v>27</v>
      </c>
      <c r="E902" s="76">
        <v>16676520000582</v>
      </c>
      <c r="F902" s="1" t="s">
        <v>617</v>
      </c>
      <c r="G902" s="1" t="s">
        <v>126</v>
      </c>
      <c r="H902" s="1" t="s">
        <v>123</v>
      </c>
      <c r="I902" s="1" t="s">
        <v>91</v>
      </c>
      <c r="J902" s="1" t="s">
        <v>125</v>
      </c>
      <c r="K902" s="1" t="s">
        <v>280</v>
      </c>
      <c r="L902" s="1" t="s">
        <v>340</v>
      </c>
      <c r="M902" s="1" t="s">
        <v>222</v>
      </c>
      <c r="N902" s="28">
        <v>6</v>
      </c>
    </row>
    <row r="903" spans="1:14" hidden="1" x14ac:dyDescent="0.25">
      <c r="A903" s="29">
        <v>2021</v>
      </c>
      <c r="B903" s="29">
        <v>3</v>
      </c>
      <c r="C903">
        <v>66</v>
      </c>
      <c r="D903" s="1" t="s">
        <v>27</v>
      </c>
      <c r="E903" s="76">
        <v>17696364472</v>
      </c>
      <c r="F903" s="1" t="s">
        <v>488</v>
      </c>
      <c r="G903" s="1" t="s">
        <v>441</v>
      </c>
      <c r="H903" s="1" t="s">
        <v>442</v>
      </c>
      <c r="I903" s="1" t="s">
        <v>189</v>
      </c>
      <c r="J903" s="1" t="s">
        <v>20</v>
      </c>
      <c r="K903" s="1" t="s">
        <v>242</v>
      </c>
      <c r="L903" s="1" t="s">
        <v>340</v>
      </c>
      <c r="M903" s="1" t="s">
        <v>222</v>
      </c>
      <c r="N903" s="28">
        <v>2</v>
      </c>
    </row>
    <row r="904" spans="1:14" hidden="1" x14ac:dyDescent="0.25">
      <c r="A904" s="29">
        <v>2021</v>
      </c>
      <c r="B904" s="29">
        <v>3</v>
      </c>
      <c r="C904">
        <v>66</v>
      </c>
      <c r="D904" s="1" t="s">
        <v>27</v>
      </c>
      <c r="E904" s="76">
        <v>17696364472</v>
      </c>
      <c r="F904" s="1" t="s">
        <v>488</v>
      </c>
      <c r="G904" s="1" t="s">
        <v>441</v>
      </c>
      <c r="H904" s="1" t="s">
        <v>442</v>
      </c>
      <c r="I904" s="1" t="s">
        <v>189</v>
      </c>
      <c r="J904" s="1" t="s">
        <v>96</v>
      </c>
      <c r="K904" s="1" t="s">
        <v>271</v>
      </c>
      <c r="L904" s="1" t="s">
        <v>341</v>
      </c>
      <c r="M904" s="1" t="s">
        <v>229</v>
      </c>
      <c r="N904" s="28">
        <v>2</v>
      </c>
    </row>
    <row r="905" spans="1:14" hidden="1" x14ac:dyDescent="0.25">
      <c r="A905" s="29">
        <v>2021</v>
      </c>
      <c r="B905" s="29">
        <v>3</v>
      </c>
      <c r="C905">
        <v>66</v>
      </c>
      <c r="D905" s="1" t="s">
        <v>27</v>
      </c>
      <c r="E905" s="76">
        <v>17696364472</v>
      </c>
      <c r="F905" s="1" t="s">
        <v>488</v>
      </c>
      <c r="G905" s="1" t="s">
        <v>441</v>
      </c>
      <c r="H905" s="1" t="s">
        <v>442</v>
      </c>
      <c r="I905" s="1" t="s">
        <v>189</v>
      </c>
      <c r="J905" s="1" t="s">
        <v>33</v>
      </c>
      <c r="K905" s="1" t="s">
        <v>321</v>
      </c>
      <c r="L905" s="1" t="s">
        <v>339</v>
      </c>
      <c r="M905" s="1" t="s">
        <v>227</v>
      </c>
      <c r="N905" s="28">
        <v>2</v>
      </c>
    </row>
    <row r="906" spans="1:14" hidden="1" x14ac:dyDescent="0.25">
      <c r="A906" s="29">
        <v>2021</v>
      </c>
      <c r="B906" s="29">
        <v>3</v>
      </c>
      <c r="C906">
        <v>66</v>
      </c>
      <c r="D906" s="1" t="s">
        <v>27</v>
      </c>
      <c r="E906" s="76">
        <v>83925694404</v>
      </c>
      <c r="F906" s="1" t="s">
        <v>643</v>
      </c>
      <c r="G906" s="1" t="s">
        <v>441</v>
      </c>
      <c r="H906" s="1" t="s">
        <v>442</v>
      </c>
      <c r="I906" s="1" t="s">
        <v>189</v>
      </c>
      <c r="J906" s="1" t="s">
        <v>20</v>
      </c>
      <c r="K906" s="1" t="s">
        <v>242</v>
      </c>
      <c r="L906" s="1" t="s">
        <v>340</v>
      </c>
      <c r="M906" s="1" t="s">
        <v>222</v>
      </c>
      <c r="N906" s="28">
        <v>24</v>
      </c>
    </row>
    <row r="907" spans="1:14" hidden="1" x14ac:dyDescent="0.25">
      <c r="A907" s="29">
        <v>2021</v>
      </c>
      <c r="B907" s="29">
        <v>3</v>
      </c>
      <c r="C907">
        <v>66</v>
      </c>
      <c r="D907" s="1" t="s">
        <v>27</v>
      </c>
      <c r="E907" s="76">
        <v>83925694404</v>
      </c>
      <c r="F907" s="1" t="s">
        <v>643</v>
      </c>
      <c r="G907" s="1" t="s">
        <v>441</v>
      </c>
      <c r="H907" s="1" t="s">
        <v>442</v>
      </c>
      <c r="I907" s="1" t="s">
        <v>189</v>
      </c>
      <c r="J907" s="1" t="s">
        <v>96</v>
      </c>
      <c r="K907" s="1" t="s">
        <v>271</v>
      </c>
      <c r="L907" s="1" t="s">
        <v>341</v>
      </c>
      <c r="M907" s="1" t="s">
        <v>229</v>
      </c>
      <c r="N907" s="28">
        <v>24</v>
      </c>
    </row>
    <row r="908" spans="1:14" hidden="1" x14ac:dyDescent="0.25">
      <c r="A908" s="29">
        <v>2021</v>
      </c>
      <c r="B908" s="29">
        <v>3</v>
      </c>
      <c r="C908">
        <v>66</v>
      </c>
      <c r="D908" s="1" t="s">
        <v>27</v>
      </c>
      <c r="E908" s="76">
        <v>83925694404</v>
      </c>
      <c r="F908" s="1" t="s">
        <v>643</v>
      </c>
      <c r="G908" s="1" t="s">
        <v>441</v>
      </c>
      <c r="H908" s="1" t="s">
        <v>442</v>
      </c>
      <c r="I908" s="1" t="s">
        <v>189</v>
      </c>
      <c r="J908" s="1" t="s">
        <v>33</v>
      </c>
      <c r="K908" s="1" t="s">
        <v>321</v>
      </c>
      <c r="L908" s="1" t="s">
        <v>339</v>
      </c>
      <c r="M908" s="1" t="s">
        <v>227</v>
      </c>
      <c r="N908" s="28">
        <v>24</v>
      </c>
    </row>
    <row r="909" spans="1:14" hidden="1" x14ac:dyDescent="0.25">
      <c r="A909" s="29">
        <v>2021</v>
      </c>
      <c r="B909" s="29">
        <v>3</v>
      </c>
      <c r="C909">
        <v>66</v>
      </c>
      <c r="D909" s="1" t="s">
        <v>27</v>
      </c>
      <c r="E909" s="76">
        <v>8977546460</v>
      </c>
      <c r="F909" s="1" t="s">
        <v>660</v>
      </c>
      <c r="G909" s="1" t="s">
        <v>117</v>
      </c>
      <c r="H909" s="1" t="s">
        <v>118</v>
      </c>
      <c r="I909" s="1" t="s">
        <v>189</v>
      </c>
      <c r="J909" s="1" t="s">
        <v>20</v>
      </c>
      <c r="K909" s="1" t="s">
        <v>242</v>
      </c>
      <c r="L909" s="1" t="s">
        <v>340</v>
      </c>
      <c r="M909" s="1" t="s">
        <v>222</v>
      </c>
      <c r="N909" s="28">
        <v>3</v>
      </c>
    </row>
    <row r="910" spans="1:14" hidden="1" x14ac:dyDescent="0.25">
      <c r="A910" s="29">
        <v>2021</v>
      </c>
      <c r="B910" s="29">
        <v>3</v>
      </c>
      <c r="C910">
        <v>66</v>
      </c>
      <c r="D910" s="1" t="s">
        <v>27</v>
      </c>
      <c r="E910" s="76">
        <v>8977546460</v>
      </c>
      <c r="F910" s="1" t="s">
        <v>660</v>
      </c>
      <c r="G910" s="1" t="s">
        <v>117</v>
      </c>
      <c r="H910" s="1" t="s">
        <v>118</v>
      </c>
      <c r="I910" s="1" t="s">
        <v>189</v>
      </c>
      <c r="J910" s="1" t="s">
        <v>96</v>
      </c>
      <c r="K910" s="1" t="s">
        <v>271</v>
      </c>
      <c r="L910" s="1" t="s">
        <v>341</v>
      </c>
      <c r="M910" s="1" t="s">
        <v>229</v>
      </c>
      <c r="N910" s="28">
        <v>3</v>
      </c>
    </row>
    <row r="911" spans="1:14" hidden="1" x14ac:dyDescent="0.25">
      <c r="A911" s="29">
        <v>2021</v>
      </c>
      <c r="B911" s="29">
        <v>3</v>
      </c>
      <c r="C911">
        <v>66</v>
      </c>
      <c r="D911" s="1" t="s">
        <v>27</v>
      </c>
      <c r="E911" s="76">
        <v>8977546460</v>
      </c>
      <c r="F911" s="1" t="s">
        <v>660</v>
      </c>
      <c r="G911" s="1" t="s">
        <v>117</v>
      </c>
      <c r="H911" s="1" t="s">
        <v>118</v>
      </c>
      <c r="I911" s="1" t="s">
        <v>189</v>
      </c>
      <c r="J911" s="1" t="s">
        <v>33</v>
      </c>
      <c r="K911" s="1" t="s">
        <v>321</v>
      </c>
      <c r="L911" s="1" t="s">
        <v>339</v>
      </c>
      <c r="M911" s="1" t="s">
        <v>227</v>
      </c>
      <c r="N911" s="28">
        <v>3</v>
      </c>
    </row>
    <row r="912" spans="1:14" hidden="1" x14ac:dyDescent="0.25">
      <c r="A912" s="29">
        <v>2021</v>
      </c>
      <c r="B912" s="29">
        <v>3</v>
      </c>
      <c r="C912">
        <v>66</v>
      </c>
      <c r="D912" s="1" t="s">
        <v>27</v>
      </c>
      <c r="E912" s="76">
        <v>8597121000174</v>
      </c>
      <c r="F912" s="1" t="s">
        <v>638</v>
      </c>
      <c r="G912" s="1" t="s">
        <v>603</v>
      </c>
      <c r="H912" s="1" t="s">
        <v>604</v>
      </c>
      <c r="I912" s="1" t="s">
        <v>182</v>
      </c>
      <c r="J912" s="1" t="s">
        <v>14</v>
      </c>
      <c r="K912" s="1" t="s">
        <v>235</v>
      </c>
      <c r="L912" s="1" t="s">
        <v>340</v>
      </c>
      <c r="M912" s="1" t="s">
        <v>222</v>
      </c>
      <c r="N912" s="28">
        <v>176</v>
      </c>
    </row>
    <row r="913" spans="1:14" hidden="1" x14ac:dyDescent="0.25">
      <c r="A913" s="29">
        <v>2021</v>
      </c>
      <c r="B913" s="29">
        <v>3</v>
      </c>
      <c r="C913">
        <v>66</v>
      </c>
      <c r="D913" s="1" t="s">
        <v>27</v>
      </c>
      <c r="E913" s="76">
        <v>8597121000174</v>
      </c>
      <c r="F913" s="1" t="s">
        <v>638</v>
      </c>
      <c r="G913" s="1" t="s">
        <v>603</v>
      </c>
      <c r="H913" s="1" t="s">
        <v>604</v>
      </c>
      <c r="I913" s="1" t="s">
        <v>182</v>
      </c>
      <c r="J913" s="1" t="s">
        <v>32</v>
      </c>
      <c r="K913" s="1" t="s">
        <v>246</v>
      </c>
      <c r="L913" s="1" t="s">
        <v>339</v>
      </c>
      <c r="M913" s="1" t="s">
        <v>227</v>
      </c>
      <c r="N913" s="28">
        <v>176</v>
      </c>
    </row>
    <row r="914" spans="1:14" hidden="1" x14ac:dyDescent="0.25">
      <c r="A914" s="29">
        <v>2021</v>
      </c>
      <c r="B914" s="29">
        <v>3</v>
      </c>
      <c r="C914">
        <v>66</v>
      </c>
      <c r="D914" s="1" t="s">
        <v>27</v>
      </c>
      <c r="E914" s="76">
        <v>8597121000174</v>
      </c>
      <c r="F914" s="1" t="s">
        <v>638</v>
      </c>
      <c r="G914" s="1" t="s">
        <v>603</v>
      </c>
      <c r="H914" s="1" t="s">
        <v>604</v>
      </c>
      <c r="I914" s="1" t="s">
        <v>182</v>
      </c>
      <c r="J914" s="1" t="s">
        <v>111</v>
      </c>
      <c r="K914" s="1" t="s">
        <v>273</v>
      </c>
      <c r="L914" s="1" t="s">
        <v>341</v>
      </c>
      <c r="M914" s="1" t="s">
        <v>229</v>
      </c>
      <c r="N914" s="28">
        <v>176</v>
      </c>
    </row>
    <row r="915" spans="1:14" hidden="1" x14ac:dyDescent="0.25">
      <c r="A915" s="29">
        <v>2021</v>
      </c>
      <c r="B915" s="29">
        <v>3</v>
      </c>
      <c r="C915">
        <v>66</v>
      </c>
      <c r="D915" s="1" t="s">
        <v>27</v>
      </c>
      <c r="E915" s="76">
        <v>11725429000162</v>
      </c>
      <c r="F915" s="1" t="s">
        <v>560</v>
      </c>
      <c r="G915" s="1" t="s">
        <v>105</v>
      </c>
      <c r="H915" s="1" t="s">
        <v>106</v>
      </c>
      <c r="I915" s="1" t="s">
        <v>91</v>
      </c>
      <c r="J915" s="1" t="s">
        <v>11</v>
      </c>
      <c r="K915" s="1" t="s">
        <v>223</v>
      </c>
      <c r="L915" s="1" t="s">
        <v>340</v>
      </c>
      <c r="M915" s="1" t="s">
        <v>222</v>
      </c>
      <c r="N915" s="28">
        <v>9</v>
      </c>
    </row>
    <row r="916" spans="1:14" hidden="1" x14ac:dyDescent="0.25">
      <c r="A916" s="29">
        <v>2021</v>
      </c>
      <c r="B916" s="29">
        <v>3</v>
      </c>
      <c r="C916">
        <v>66</v>
      </c>
      <c r="D916" s="1" t="s">
        <v>27</v>
      </c>
      <c r="E916" s="76">
        <v>11725429000162</v>
      </c>
      <c r="F916" s="1" t="s">
        <v>560</v>
      </c>
      <c r="G916" s="1" t="s">
        <v>105</v>
      </c>
      <c r="H916" s="1" t="s">
        <v>106</v>
      </c>
      <c r="I916" s="1" t="s">
        <v>91</v>
      </c>
      <c r="J916" s="1" t="s">
        <v>31</v>
      </c>
      <c r="K916" s="1" t="s">
        <v>237</v>
      </c>
      <c r="L916" s="1" t="s">
        <v>339</v>
      </c>
      <c r="M916" s="1" t="s">
        <v>227</v>
      </c>
      <c r="N916" s="28">
        <v>9</v>
      </c>
    </row>
    <row r="917" spans="1:14" hidden="1" x14ac:dyDescent="0.25">
      <c r="A917" s="29">
        <v>2021</v>
      </c>
      <c r="B917" s="29">
        <v>3</v>
      </c>
      <c r="C917">
        <v>66</v>
      </c>
      <c r="D917" s="1" t="s">
        <v>27</v>
      </c>
      <c r="E917" s="76">
        <v>11725429000162</v>
      </c>
      <c r="F917" s="1" t="s">
        <v>560</v>
      </c>
      <c r="G917" s="1" t="s">
        <v>105</v>
      </c>
      <c r="H917" s="1" t="s">
        <v>106</v>
      </c>
      <c r="I917" s="1" t="s">
        <v>91</v>
      </c>
      <c r="J917" s="1" t="s">
        <v>107</v>
      </c>
      <c r="K917" s="1" t="s">
        <v>272</v>
      </c>
      <c r="L917" s="1" t="s">
        <v>341</v>
      </c>
      <c r="M917" s="1" t="s">
        <v>229</v>
      </c>
      <c r="N917" s="28">
        <v>9</v>
      </c>
    </row>
    <row r="918" spans="1:14" hidden="1" x14ac:dyDescent="0.25">
      <c r="A918" s="29">
        <v>2021</v>
      </c>
      <c r="B918" s="29">
        <v>3</v>
      </c>
      <c r="C918">
        <v>64</v>
      </c>
      <c r="D918" s="1" t="s">
        <v>26</v>
      </c>
      <c r="E918" s="76">
        <v>4159778000107</v>
      </c>
      <c r="F918" s="1" t="s">
        <v>608</v>
      </c>
      <c r="G918" s="1" t="s">
        <v>157</v>
      </c>
      <c r="H918" s="1" t="s">
        <v>158</v>
      </c>
      <c r="I918" s="1" t="s">
        <v>91</v>
      </c>
      <c r="J918" s="1" t="s">
        <v>92</v>
      </c>
      <c r="K918" s="1" t="s">
        <v>274</v>
      </c>
      <c r="L918" s="1" t="s">
        <v>339</v>
      </c>
      <c r="M918" s="1" t="s">
        <v>227</v>
      </c>
      <c r="N918" s="28">
        <v>2</v>
      </c>
    </row>
    <row r="919" spans="1:14" hidden="1" x14ac:dyDescent="0.25">
      <c r="A919" s="29">
        <v>2021</v>
      </c>
      <c r="B919" s="29">
        <v>3</v>
      </c>
      <c r="C919">
        <v>64</v>
      </c>
      <c r="D919" s="1" t="s">
        <v>26</v>
      </c>
      <c r="E919" s="76">
        <v>4159778000107</v>
      </c>
      <c r="F919" s="1" t="s">
        <v>608</v>
      </c>
      <c r="G919" s="1" t="s">
        <v>157</v>
      </c>
      <c r="H919" s="1" t="s">
        <v>158</v>
      </c>
      <c r="I919" s="1" t="s">
        <v>91</v>
      </c>
      <c r="J919" s="1" t="s">
        <v>159</v>
      </c>
      <c r="K919" s="1" t="s">
        <v>277</v>
      </c>
      <c r="L919" s="1" t="s">
        <v>340</v>
      </c>
      <c r="M919" s="1" t="s">
        <v>222</v>
      </c>
      <c r="N919" s="28">
        <v>2</v>
      </c>
    </row>
    <row r="920" spans="1:14" hidden="1" x14ac:dyDescent="0.25">
      <c r="A920" s="29">
        <v>2021</v>
      </c>
      <c r="B920" s="29">
        <v>3</v>
      </c>
      <c r="C920">
        <v>64</v>
      </c>
      <c r="D920" s="1" t="s">
        <v>26</v>
      </c>
      <c r="E920" s="76">
        <v>4159778000107</v>
      </c>
      <c r="F920" s="1" t="s">
        <v>608</v>
      </c>
      <c r="G920" s="1" t="s">
        <v>157</v>
      </c>
      <c r="H920" s="1" t="s">
        <v>158</v>
      </c>
      <c r="I920" s="1" t="s">
        <v>91</v>
      </c>
      <c r="J920" s="1" t="s">
        <v>25</v>
      </c>
      <c r="K920" s="1" t="s">
        <v>322</v>
      </c>
      <c r="L920" s="1" t="s">
        <v>341</v>
      </c>
      <c r="M920" s="1" t="s">
        <v>229</v>
      </c>
      <c r="N920" s="28">
        <v>2</v>
      </c>
    </row>
    <row r="921" spans="1:14" hidden="1" x14ac:dyDescent="0.25">
      <c r="A921" s="29">
        <v>2021</v>
      </c>
      <c r="B921" s="29">
        <v>3</v>
      </c>
      <c r="C921">
        <v>64</v>
      </c>
      <c r="D921" s="1" t="s">
        <v>26</v>
      </c>
      <c r="E921" s="76">
        <v>13952064000134</v>
      </c>
      <c r="F921" s="1" t="s">
        <v>174</v>
      </c>
      <c r="G921" s="1" t="s">
        <v>100</v>
      </c>
      <c r="H921" s="1" t="s">
        <v>101</v>
      </c>
      <c r="I921" s="1" t="s">
        <v>91</v>
      </c>
      <c r="J921" s="1" t="s">
        <v>19</v>
      </c>
      <c r="K921" s="1" t="s">
        <v>241</v>
      </c>
      <c r="L921" s="1" t="s">
        <v>340</v>
      </c>
      <c r="M921" s="1" t="s">
        <v>222</v>
      </c>
      <c r="N921" s="28">
        <v>3</v>
      </c>
    </row>
    <row r="922" spans="1:14" hidden="1" x14ac:dyDescent="0.25">
      <c r="A922" s="29">
        <v>2021</v>
      </c>
      <c r="B922" s="29">
        <v>3</v>
      </c>
      <c r="C922">
        <v>64</v>
      </c>
      <c r="D922" s="1" t="s">
        <v>26</v>
      </c>
      <c r="E922" s="76">
        <v>13952064000134</v>
      </c>
      <c r="F922" s="1" t="s">
        <v>174</v>
      </c>
      <c r="G922" s="1" t="s">
        <v>100</v>
      </c>
      <c r="H922" s="1" t="s">
        <v>101</v>
      </c>
      <c r="I922" s="1" t="s">
        <v>91</v>
      </c>
      <c r="J922" s="1" t="s">
        <v>96</v>
      </c>
      <c r="K922" s="1" t="s">
        <v>271</v>
      </c>
      <c r="L922" s="1" t="s">
        <v>341</v>
      </c>
      <c r="M922" s="1" t="s">
        <v>229</v>
      </c>
      <c r="N922" s="28">
        <v>3</v>
      </c>
    </row>
    <row r="923" spans="1:14" hidden="1" x14ac:dyDescent="0.25">
      <c r="A923" s="29">
        <v>2021</v>
      </c>
      <c r="B923" s="29">
        <v>3</v>
      </c>
      <c r="C923">
        <v>64</v>
      </c>
      <c r="D923" s="1" t="s">
        <v>26</v>
      </c>
      <c r="E923" s="76">
        <v>13952064000134</v>
      </c>
      <c r="F923" s="1" t="s">
        <v>174</v>
      </c>
      <c r="G923" s="1" t="s">
        <v>100</v>
      </c>
      <c r="H923" s="1" t="s">
        <v>101</v>
      </c>
      <c r="I923" s="1" t="s">
        <v>91</v>
      </c>
      <c r="J923" s="1" t="s">
        <v>33</v>
      </c>
      <c r="K923" s="1" t="s">
        <v>321</v>
      </c>
      <c r="L923" s="1" t="s">
        <v>339</v>
      </c>
      <c r="M923" s="1" t="s">
        <v>227</v>
      </c>
      <c r="N923" s="28">
        <v>3</v>
      </c>
    </row>
    <row r="924" spans="1:14" hidden="1" x14ac:dyDescent="0.25">
      <c r="A924" s="29">
        <v>2021</v>
      </c>
      <c r="B924" s="29">
        <v>3</v>
      </c>
      <c r="C924">
        <v>64</v>
      </c>
      <c r="D924" s="1" t="s">
        <v>26</v>
      </c>
      <c r="E924" s="76">
        <v>5816630000152</v>
      </c>
      <c r="F924" s="1" t="s">
        <v>632</v>
      </c>
      <c r="G924" s="1" t="s">
        <v>100</v>
      </c>
      <c r="H924" s="1" t="s">
        <v>101</v>
      </c>
      <c r="I924" s="1" t="s">
        <v>182</v>
      </c>
      <c r="J924" s="1" t="s">
        <v>19</v>
      </c>
      <c r="K924" s="1" t="s">
        <v>241</v>
      </c>
      <c r="L924" s="1" t="s">
        <v>340</v>
      </c>
      <c r="M924" s="1" t="s">
        <v>222</v>
      </c>
      <c r="N924" s="28">
        <v>10</v>
      </c>
    </row>
    <row r="925" spans="1:14" hidden="1" x14ac:dyDescent="0.25">
      <c r="A925" s="29">
        <v>2021</v>
      </c>
      <c r="B925" s="29">
        <v>3</v>
      </c>
      <c r="C925">
        <v>64</v>
      </c>
      <c r="D925" s="1" t="s">
        <v>26</v>
      </c>
      <c r="E925" s="76">
        <v>5816630000152</v>
      </c>
      <c r="F925" s="1" t="s">
        <v>632</v>
      </c>
      <c r="G925" s="1" t="s">
        <v>100</v>
      </c>
      <c r="H925" s="1" t="s">
        <v>101</v>
      </c>
      <c r="I925" s="1" t="s">
        <v>182</v>
      </c>
      <c r="J925" s="1" t="s">
        <v>96</v>
      </c>
      <c r="K925" s="1" t="s">
        <v>271</v>
      </c>
      <c r="L925" s="1" t="s">
        <v>341</v>
      </c>
      <c r="M925" s="1" t="s">
        <v>229</v>
      </c>
      <c r="N925" s="28">
        <v>10</v>
      </c>
    </row>
    <row r="926" spans="1:14" hidden="1" x14ac:dyDescent="0.25">
      <c r="A926" s="29">
        <v>2021</v>
      </c>
      <c r="B926" s="29">
        <v>3</v>
      </c>
      <c r="C926">
        <v>64</v>
      </c>
      <c r="D926" s="1" t="s">
        <v>26</v>
      </c>
      <c r="E926" s="76">
        <v>5816630000152</v>
      </c>
      <c r="F926" s="1" t="s">
        <v>632</v>
      </c>
      <c r="G926" s="1" t="s">
        <v>100</v>
      </c>
      <c r="H926" s="1" t="s">
        <v>101</v>
      </c>
      <c r="I926" s="1" t="s">
        <v>182</v>
      </c>
      <c r="J926" s="1" t="s">
        <v>33</v>
      </c>
      <c r="K926" s="1" t="s">
        <v>321</v>
      </c>
      <c r="L926" s="1" t="s">
        <v>339</v>
      </c>
      <c r="M926" s="1" t="s">
        <v>227</v>
      </c>
      <c r="N926" s="28">
        <v>10</v>
      </c>
    </row>
    <row r="927" spans="1:14" hidden="1" x14ac:dyDescent="0.25">
      <c r="A927" s="29">
        <v>2021</v>
      </c>
      <c r="B927" s="29">
        <v>3</v>
      </c>
      <c r="C927">
        <v>64</v>
      </c>
      <c r="D927" s="1" t="s">
        <v>26</v>
      </c>
      <c r="E927" s="76">
        <v>15194004000125</v>
      </c>
      <c r="F927" s="1" t="s">
        <v>618</v>
      </c>
      <c r="G927" s="1" t="s">
        <v>100</v>
      </c>
      <c r="H927" s="1" t="s">
        <v>101</v>
      </c>
      <c r="I927" s="1" t="s">
        <v>91</v>
      </c>
      <c r="J927" s="1" t="s">
        <v>19</v>
      </c>
      <c r="K927" s="1" t="s">
        <v>241</v>
      </c>
      <c r="L927" s="1" t="s">
        <v>340</v>
      </c>
      <c r="M927" s="1" t="s">
        <v>222</v>
      </c>
      <c r="N927" s="28">
        <v>10</v>
      </c>
    </row>
    <row r="928" spans="1:14" hidden="1" x14ac:dyDescent="0.25">
      <c r="A928" s="29">
        <v>2021</v>
      </c>
      <c r="B928" s="29">
        <v>3</v>
      </c>
      <c r="C928">
        <v>64</v>
      </c>
      <c r="D928" s="1" t="s">
        <v>26</v>
      </c>
      <c r="E928" s="76">
        <v>15194004000125</v>
      </c>
      <c r="F928" s="1" t="s">
        <v>618</v>
      </c>
      <c r="G928" s="1" t="s">
        <v>100</v>
      </c>
      <c r="H928" s="1" t="s">
        <v>101</v>
      </c>
      <c r="I928" s="1" t="s">
        <v>91</v>
      </c>
      <c r="J928" s="1" t="s">
        <v>96</v>
      </c>
      <c r="K928" s="1" t="s">
        <v>271</v>
      </c>
      <c r="L928" s="1" t="s">
        <v>341</v>
      </c>
      <c r="M928" s="1" t="s">
        <v>229</v>
      </c>
      <c r="N928" s="28">
        <v>10</v>
      </c>
    </row>
    <row r="929" spans="1:14" hidden="1" x14ac:dyDescent="0.25">
      <c r="A929" s="29">
        <v>2021</v>
      </c>
      <c r="B929" s="29">
        <v>3</v>
      </c>
      <c r="C929">
        <v>64</v>
      </c>
      <c r="D929" s="1" t="s">
        <v>26</v>
      </c>
      <c r="E929" s="76">
        <v>15194004000125</v>
      </c>
      <c r="F929" s="1" t="s">
        <v>618</v>
      </c>
      <c r="G929" s="1" t="s">
        <v>100</v>
      </c>
      <c r="H929" s="1" t="s">
        <v>101</v>
      </c>
      <c r="I929" s="1" t="s">
        <v>91</v>
      </c>
      <c r="J929" s="1" t="s">
        <v>33</v>
      </c>
      <c r="K929" s="1" t="s">
        <v>321</v>
      </c>
      <c r="L929" s="1" t="s">
        <v>339</v>
      </c>
      <c r="M929" s="1" t="s">
        <v>227</v>
      </c>
      <c r="N929" s="28">
        <v>10</v>
      </c>
    </row>
    <row r="930" spans="1:14" hidden="1" x14ac:dyDescent="0.25">
      <c r="A930" s="29">
        <v>2021</v>
      </c>
      <c r="B930" s="29">
        <v>3</v>
      </c>
      <c r="C930">
        <v>64</v>
      </c>
      <c r="D930" s="1" t="s">
        <v>26</v>
      </c>
      <c r="E930" s="76">
        <v>5469172000122</v>
      </c>
      <c r="F930" s="1" t="s">
        <v>99</v>
      </c>
      <c r="G930" s="1" t="s">
        <v>100</v>
      </c>
      <c r="H930" s="1" t="s">
        <v>101</v>
      </c>
      <c r="I930" s="1" t="s">
        <v>91</v>
      </c>
      <c r="J930" s="1" t="s">
        <v>19</v>
      </c>
      <c r="K930" s="1" t="s">
        <v>241</v>
      </c>
      <c r="L930" s="1" t="s">
        <v>340</v>
      </c>
      <c r="M930" s="1" t="s">
        <v>222</v>
      </c>
      <c r="N930" s="28">
        <v>5</v>
      </c>
    </row>
    <row r="931" spans="1:14" hidden="1" x14ac:dyDescent="0.25">
      <c r="A931" s="29">
        <v>2021</v>
      </c>
      <c r="B931" s="29">
        <v>3</v>
      </c>
      <c r="C931">
        <v>64</v>
      </c>
      <c r="D931" s="1" t="s">
        <v>26</v>
      </c>
      <c r="E931" s="76">
        <v>5469172000122</v>
      </c>
      <c r="F931" s="1" t="s">
        <v>99</v>
      </c>
      <c r="G931" s="1" t="s">
        <v>100</v>
      </c>
      <c r="H931" s="1" t="s">
        <v>101</v>
      </c>
      <c r="I931" s="1" t="s">
        <v>91</v>
      </c>
      <c r="J931" s="1" t="s">
        <v>96</v>
      </c>
      <c r="K931" s="1" t="s">
        <v>271</v>
      </c>
      <c r="L931" s="1" t="s">
        <v>341</v>
      </c>
      <c r="M931" s="1" t="s">
        <v>229</v>
      </c>
      <c r="N931" s="28">
        <v>5</v>
      </c>
    </row>
    <row r="932" spans="1:14" hidden="1" x14ac:dyDescent="0.25">
      <c r="A932" s="29">
        <v>2021</v>
      </c>
      <c r="B932" s="29">
        <v>3</v>
      </c>
      <c r="C932">
        <v>64</v>
      </c>
      <c r="D932" s="1" t="s">
        <v>26</v>
      </c>
      <c r="E932" s="76">
        <v>5469172000122</v>
      </c>
      <c r="F932" s="1" t="s">
        <v>99</v>
      </c>
      <c r="G932" s="1" t="s">
        <v>100</v>
      </c>
      <c r="H932" s="1" t="s">
        <v>101</v>
      </c>
      <c r="I932" s="1" t="s">
        <v>91</v>
      </c>
      <c r="J932" s="1" t="s">
        <v>33</v>
      </c>
      <c r="K932" s="1" t="s">
        <v>321</v>
      </c>
      <c r="L932" s="1" t="s">
        <v>339</v>
      </c>
      <c r="M932" s="1" t="s">
        <v>227</v>
      </c>
      <c r="N932" s="28">
        <v>5</v>
      </c>
    </row>
    <row r="933" spans="1:14" hidden="1" x14ac:dyDescent="0.25">
      <c r="A933" s="29">
        <v>2021</v>
      </c>
      <c r="B933" s="29">
        <v>3</v>
      </c>
      <c r="C933">
        <v>64</v>
      </c>
      <c r="D933" s="1" t="s">
        <v>26</v>
      </c>
      <c r="E933" s="76">
        <v>15166416000151</v>
      </c>
      <c r="F933" s="1" t="s">
        <v>527</v>
      </c>
      <c r="G933" s="1" t="s">
        <v>100</v>
      </c>
      <c r="H933" s="1" t="s">
        <v>101</v>
      </c>
      <c r="I933" s="1" t="s">
        <v>91</v>
      </c>
      <c r="J933" s="1" t="s">
        <v>19</v>
      </c>
      <c r="K933" s="1" t="s">
        <v>241</v>
      </c>
      <c r="L933" s="1" t="s">
        <v>340</v>
      </c>
      <c r="M933" s="1" t="s">
        <v>222</v>
      </c>
      <c r="N933" s="28">
        <v>15</v>
      </c>
    </row>
    <row r="934" spans="1:14" hidden="1" x14ac:dyDescent="0.25">
      <c r="A934" s="29">
        <v>2021</v>
      </c>
      <c r="B934" s="29">
        <v>3</v>
      </c>
      <c r="C934">
        <v>64</v>
      </c>
      <c r="D934" s="1" t="s">
        <v>26</v>
      </c>
      <c r="E934" s="76">
        <v>15166416000151</v>
      </c>
      <c r="F934" s="1" t="s">
        <v>527</v>
      </c>
      <c r="G934" s="1" t="s">
        <v>100</v>
      </c>
      <c r="H934" s="1" t="s">
        <v>101</v>
      </c>
      <c r="I934" s="1" t="s">
        <v>91</v>
      </c>
      <c r="J934" s="1" t="s">
        <v>96</v>
      </c>
      <c r="K934" s="1" t="s">
        <v>271</v>
      </c>
      <c r="L934" s="1" t="s">
        <v>341</v>
      </c>
      <c r="M934" s="1" t="s">
        <v>229</v>
      </c>
      <c r="N934" s="28">
        <v>15</v>
      </c>
    </row>
    <row r="935" spans="1:14" hidden="1" x14ac:dyDescent="0.25">
      <c r="A935" s="29">
        <v>2021</v>
      </c>
      <c r="B935" s="29">
        <v>3</v>
      </c>
      <c r="C935">
        <v>64</v>
      </c>
      <c r="D935" s="1" t="s">
        <v>26</v>
      </c>
      <c r="E935" s="76">
        <v>15166416000151</v>
      </c>
      <c r="F935" s="1" t="s">
        <v>527</v>
      </c>
      <c r="G935" s="1" t="s">
        <v>100</v>
      </c>
      <c r="H935" s="1" t="s">
        <v>101</v>
      </c>
      <c r="I935" s="1" t="s">
        <v>91</v>
      </c>
      <c r="J935" s="1" t="s">
        <v>33</v>
      </c>
      <c r="K935" s="1" t="s">
        <v>321</v>
      </c>
      <c r="L935" s="1" t="s">
        <v>339</v>
      </c>
      <c r="M935" s="1" t="s">
        <v>227</v>
      </c>
      <c r="N935" s="28">
        <v>15</v>
      </c>
    </row>
    <row r="936" spans="1:14" hidden="1" x14ac:dyDescent="0.25">
      <c r="A936" s="29">
        <v>2021</v>
      </c>
      <c r="B936" s="29">
        <v>3</v>
      </c>
      <c r="C936">
        <v>64</v>
      </c>
      <c r="D936" s="1" t="s">
        <v>26</v>
      </c>
      <c r="E936" s="76">
        <v>27372066000169</v>
      </c>
      <c r="F936" s="1" t="s">
        <v>422</v>
      </c>
      <c r="G936" s="1" t="s">
        <v>100</v>
      </c>
      <c r="H936" s="1" t="s">
        <v>101</v>
      </c>
      <c r="I936" s="1" t="s">
        <v>91</v>
      </c>
      <c r="J936" s="1" t="s">
        <v>19</v>
      </c>
      <c r="K936" s="1" t="s">
        <v>241</v>
      </c>
      <c r="L936" s="1" t="s">
        <v>340</v>
      </c>
      <c r="M936" s="1" t="s">
        <v>222</v>
      </c>
      <c r="N936" s="28">
        <v>36</v>
      </c>
    </row>
    <row r="937" spans="1:14" hidden="1" x14ac:dyDescent="0.25">
      <c r="A937" s="29">
        <v>2021</v>
      </c>
      <c r="B937" s="29">
        <v>3</v>
      </c>
      <c r="C937">
        <v>64</v>
      </c>
      <c r="D937" s="1" t="s">
        <v>26</v>
      </c>
      <c r="E937" s="76">
        <v>27372066000169</v>
      </c>
      <c r="F937" s="1" t="s">
        <v>422</v>
      </c>
      <c r="G937" s="1" t="s">
        <v>100</v>
      </c>
      <c r="H937" s="1" t="s">
        <v>101</v>
      </c>
      <c r="I937" s="1" t="s">
        <v>91</v>
      </c>
      <c r="J937" s="1" t="s">
        <v>96</v>
      </c>
      <c r="K937" s="1" t="s">
        <v>271</v>
      </c>
      <c r="L937" s="1" t="s">
        <v>341</v>
      </c>
      <c r="M937" s="1" t="s">
        <v>229</v>
      </c>
      <c r="N937" s="28">
        <v>36</v>
      </c>
    </row>
    <row r="938" spans="1:14" hidden="1" x14ac:dyDescent="0.25">
      <c r="A938" s="29">
        <v>2021</v>
      </c>
      <c r="B938" s="29">
        <v>3</v>
      </c>
      <c r="C938">
        <v>64</v>
      </c>
      <c r="D938" s="1" t="s">
        <v>26</v>
      </c>
      <c r="E938" s="76">
        <v>27372066000169</v>
      </c>
      <c r="F938" s="1" t="s">
        <v>422</v>
      </c>
      <c r="G938" s="1" t="s">
        <v>100</v>
      </c>
      <c r="H938" s="1" t="s">
        <v>101</v>
      </c>
      <c r="I938" s="1" t="s">
        <v>91</v>
      </c>
      <c r="J938" s="1" t="s">
        <v>33</v>
      </c>
      <c r="K938" s="1" t="s">
        <v>321</v>
      </c>
      <c r="L938" s="1" t="s">
        <v>339</v>
      </c>
      <c r="M938" s="1" t="s">
        <v>227</v>
      </c>
      <c r="N938" s="28">
        <v>36</v>
      </c>
    </row>
    <row r="939" spans="1:14" hidden="1" x14ac:dyDescent="0.25">
      <c r="A939" s="29">
        <v>2021</v>
      </c>
      <c r="B939" s="29">
        <v>3</v>
      </c>
      <c r="C939">
        <v>64</v>
      </c>
      <c r="D939" s="1" t="s">
        <v>26</v>
      </c>
      <c r="E939" s="76">
        <v>7245269000187</v>
      </c>
      <c r="F939" s="1" t="s">
        <v>625</v>
      </c>
      <c r="G939" s="1" t="s">
        <v>103</v>
      </c>
      <c r="H939" s="1" t="s">
        <v>104</v>
      </c>
      <c r="I939" s="1" t="s">
        <v>91</v>
      </c>
      <c r="J939" s="1" t="s">
        <v>18</v>
      </c>
      <c r="K939" s="1" t="s">
        <v>240</v>
      </c>
      <c r="L939" s="1" t="s">
        <v>340</v>
      </c>
      <c r="M939" s="1" t="s">
        <v>222</v>
      </c>
      <c r="N939" s="28">
        <v>3</v>
      </c>
    </row>
    <row r="940" spans="1:14" hidden="1" x14ac:dyDescent="0.25">
      <c r="A940" s="29">
        <v>2021</v>
      </c>
      <c r="B940" s="29">
        <v>3</v>
      </c>
      <c r="C940">
        <v>64</v>
      </c>
      <c r="D940" s="1" t="s">
        <v>26</v>
      </c>
      <c r="E940" s="76">
        <v>7245269000187</v>
      </c>
      <c r="F940" s="1" t="s">
        <v>625</v>
      </c>
      <c r="G940" s="1" t="s">
        <v>103</v>
      </c>
      <c r="H940" s="1" t="s">
        <v>104</v>
      </c>
      <c r="I940" s="1" t="s">
        <v>91</v>
      </c>
      <c r="J940" s="1" t="s">
        <v>96</v>
      </c>
      <c r="K940" s="1" t="s">
        <v>271</v>
      </c>
      <c r="L940" s="1" t="s">
        <v>341</v>
      </c>
      <c r="M940" s="1" t="s">
        <v>229</v>
      </c>
      <c r="N940" s="28">
        <v>3</v>
      </c>
    </row>
    <row r="941" spans="1:14" hidden="1" x14ac:dyDescent="0.25">
      <c r="A941" s="29">
        <v>2021</v>
      </c>
      <c r="B941" s="29">
        <v>3</v>
      </c>
      <c r="C941">
        <v>64</v>
      </c>
      <c r="D941" s="1" t="s">
        <v>26</v>
      </c>
      <c r="E941" s="76">
        <v>7245269000187</v>
      </c>
      <c r="F941" s="1" t="s">
        <v>625</v>
      </c>
      <c r="G941" s="1" t="s">
        <v>103</v>
      </c>
      <c r="H941" s="1" t="s">
        <v>104</v>
      </c>
      <c r="I941" s="1" t="s">
        <v>91</v>
      </c>
      <c r="J941" s="1" t="s">
        <v>33</v>
      </c>
      <c r="K941" s="1" t="s">
        <v>321</v>
      </c>
      <c r="L941" s="1" t="s">
        <v>339</v>
      </c>
      <c r="M941" s="1" t="s">
        <v>227</v>
      </c>
      <c r="N941" s="28">
        <v>3</v>
      </c>
    </row>
    <row r="942" spans="1:14" hidden="1" x14ac:dyDescent="0.25">
      <c r="A942" s="29">
        <v>2021</v>
      </c>
      <c r="B942" s="29">
        <v>3</v>
      </c>
      <c r="C942">
        <v>64</v>
      </c>
      <c r="D942" s="1" t="s">
        <v>26</v>
      </c>
      <c r="E942" s="76">
        <v>15126437001468</v>
      </c>
      <c r="F942" s="1" t="s">
        <v>644</v>
      </c>
      <c r="G942" s="1" t="s">
        <v>103</v>
      </c>
      <c r="H942" s="1" t="s">
        <v>104</v>
      </c>
      <c r="I942" s="1" t="s">
        <v>182</v>
      </c>
      <c r="J942" s="1" t="s">
        <v>18</v>
      </c>
      <c r="K942" s="1" t="s">
        <v>240</v>
      </c>
      <c r="L942" s="1" t="s">
        <v>340</v>
      </c>
      <c r="M942" s="1" t="s">
        <v>222</v>
      </c>
      <c r="N942" s="28">
        <v>20</v>
      </c>
    </row>
    <row r="943" spans="1:14" hidden="1" x14ac:dyDescent="0.25">
      <c r="A943" s="29">
        <v>2021</v>
      </c>
      <c r="B943" s="29">
        <v>3</v>
      </c>
      <c r="C943">
        <v>64</v>
      </c>
      <c r="D943" s="1" t="s">
        <v>26</v>
      </c>
      <c r="E943" s="76">
        <v>15126437001468</v>
      </c>
      <c r="F943" s="1" t="s">
        <v>644</v>
      </c>
      <c r="G943" s="1" t="s">
        <v>103</v>
      </c>
      <c r="H943" s="1" t="s">
        <v>104</v>
      </c>
      <c r="I943" s="1" t="s">
        <v>182</v>
      </c>
      <c r="J943" s="1" t="s">
        <v>96</v>
      </c>
      <c r="K943" s="1" t="s">
        <v>271</v>
      </c>
      <c r="L943" s="1" t="s">
        <v>341</v>
      </c>
      <c r="M943" s="1" t="s">
        <v>229</v>
      </c>
      <c r="N943" s="28">
        <v>20</v>
      </c>
    </row>
    <row r="944" spans="1:14" hidden="1" x14ac:dyDescent="0.25">
      <c r="A944" s="29">
        <v>2021</v>
      </c>
      <c r="B944" s="29">
        <v>3</v>
      </c>
      <c r="C944">
        <v>64</v>
      </c>
      <c r="D944" s="1" t="s">
        <v>26</v>
      </c>
      <c r="E944" s="76">
        <v>15126437001468</v>
      </c>
      <c r="F944" s="1" t="s">
        <v>644</v>
      </c>
      <c r="G944" s="1" t="s">
        <v>103</v>
      </c>
      <c r="H944" s="1" t="s">
        <v>104</v>
      </c>
      <c r="I944" s="1" t="s">
        <v>182</v>
      </c>
      <c r="J944" s="1" t="s">
        <v>33</v>
      </c>
      <c r="K944" s="1" t="s">
        <v>321</v>
      </c>
      <c r="L944" s="1" t="s">
        <v>339</v>
      </c>
      <c r="M944" s="1" t="s">
        <v>227</v>
      </c>
      <c r="N944" s="28">
        <v>20</v>
      </c>
    </row>
    <row r="945" spans="1:14" hidden="1" x14ac:dyDescent="0.25">
      <c r="A945" s="29">
        <v>2021</v>
      </c>
      <c r="B945" s="29">
        <v>3</v>
      </c>
      <c r="C945">
        <v>64</v>
      </c>
      <c r="D945" s="1" t="s">
        <v>26</v>
      </c>
      <c r="E945" s="76">
        <v>29435005007484</v>
      </c>
      <c r="F945" s="1" t="s">
        <v>131</v>
      </c>
      <c r="G945" s="1" t="s">
        <v>103</v>
      </c>
      <c r="H945" s="1" t="s">
        <v>104</v>
      </c>
      <c r="I945" s="1" t="s">
        <v>91</v>
      </c>
      <c r="J945" s="1" t="s">
        <v>18</v>
      </c>
      <c r="K945" s="1" t="s">
        <v>240</v>
      </c>
      <c r="L945" s="1" t="s">
        <v>340</v>
      </c>
      <c r="M945" s="1" t="s">
        <v>222</v>
      </c>
      <c r="N945" s="28">
        <v>5</v>
      </c>
    </row>
    <row r="946" spans="1:14" hidden="1" x14ac:dyDescent="0.25">
      <c r="A946" s="29">
        <v>2021</v>
      </c>
      <c r="B946" s="29">
        <v>3</v>
      </c>
      <c r="C946">
        <v>64</v>
      </c>
      <c r="D946" s="1" t="s">
        <v>26</v>
      </c>
      <c r="E946" s="76">
        <v>29435005007484</v>
      </c>
      <c r="F946" s="1" t="s">
        <v>131</v>
      </c>
      <c r="G946" s="1" t="s">
        <v>103</v>
      </c>
      <c r="H946" s="1" t="s">
        <v>104</v>
      </c>
      <c r="I946" s="1" t="s">
        <v>91</v>
      </c>
      <c r="J946" s="1" t="s">
        <v>96</v>
      </c>
      <c r="K946" s="1" t="s">
        <v>271</v>
      </c>
      <c r="L946" s="1" t="s">
        <v>341</v>
      </c>
      <c r="M946" s="1" t="s">
        <v>229</v>
      </c>
      <c r="N946" s="28">
        <v>5</v>
      </c>
    </row>
    <row r="947" spans="1:14" hidden="1" x14ac:dyDescent="0.25">
      <c r="A947" s="29">
        <v>2021</v>
      </c>
      <c r="B947" s="29">
        <v>3</v>
      </c>
      <c r="C947">
        <v>64</v>
      </c>
      <c r="D947" s="1" t="s">
        <v>26</v>
      </c>
      <c r="E947" s="76">
        <v>29435005007484</v>
      </c>
      <c r="F947" s="1" t="s">
        <v>131</v>
      </c>
      <c r="G947" s="1" t="s">
        <v>103</v>
      </c>
      <c r="H947" s="1" t="s">
        <v>104</v>
      </c>
      <c r="I947" s="1" t="s">
        <v>91</v>
      </c>
      <c r="J947" s="1" t="s">
        <v>33</v>
      </c>
      <c r="K947" s="1" t="s">
        <v>321</v>
      </c>
      <c r="L947" s="1" t="s">
        <v>339</v>
      </c>
      <c r="M947" s="1" t="s">
        <v>227</v>
      </c>
      <c r="N947" s="28">
        <v>5</v>
      </c>
    </row>
    <row r="948" spans="1:14" hidden="1" x14ac:dyDescent="0.25">
      <c r="A948" s="29">
        <v>2021</v>
      </c>
      <c r="B948" s="29">
        <v>3</v>
      </c>
      <c r="C948">
        <v>64</v>
      </c>
      <c r="D948" s="1" t="s">
        <v>26</v>
      </c>
      <c r="E948" s="76">
        <v>28102490000156</v>
      </c>
      <c r="F948" s="1" t="s">
        <v>645</v>
      </c>
      <c r="G948" s="1" t="s">
        <v>103</v>
      </c>
      <c r="H948" s="1" t="s">
        <v>104</v>
      </c>
      <c r="I948" s="1" t="s">
        <v>189</v>
      </c>
      <c r="J948" s="1" t="s">
        <v>18</v>
      </c>
      <c r="K948" s="1" t="s">
        <v>240</v>
      </c>
      <c r="L948" s="1" t="s">
        <v>340</v>
      </c>
      <c r="M948" s="1" t="s">
        <v>222</v>
      </c>
      <c r="N948" s="28">
        <v>10</v>
      </c>
    </row>
    <row r="949" spans="1:14" hidden="1" x14ac:dyDescent="0.25">
      <c r="A949" s="29">
        <v>2021</v>
      </c>
      <c r="B949" s="29">
        <v>3</v>
      </c>
      <c r="C949">
        <v>64</v>
      </c>
      <c r="D949" s="1" t="s">
        <v>26</v>
      </c>
      <c r="E949" s="76">
        <v>28102490000156</v>
      </c>
      <c r="F949" s="1" t="s">
        <v>645</v>
      </c>
      <c r="G949" s="1" t="s">
        <v>103</v>
      </c>
      <c r="H949" s="1" t="s">
        <v>104</v>
      </c>
      <c r="I949" s="1" t="s">
        <v>189</v>
      </c>
      <c r="J949" s="1" t="s">
        <v>96</v>
      </c>
      <c r="K949" s="1" t="s">
        <v>271</v>
      </c>
      <c r="L949" s="1" t="s">
        <v>341</v>
      </c>
      <c r="M949" s="1" t="s">
        <v>229</v>
      </c>
      <c r="N949" s="28">
        <v>10</v>
      </c>
    </row>
    <row r="950" spans="1:14" hidden="1" x14ac:dyDescent="0.25">
      <c r="A950" s="29">
        <v>2021</v>
      </c>
      <c r="B950" s="29">
        <v>3</v>
      </c>
      <c r="C950">
        <v>64</v>
      </c>
      <c r="D950" s="1" t="s">
        <v>26</v>
      </c>
      <c r="E950" s="76">
        <v>28102490000156</v>
      </c>
      <c r="F950" s="1" t="s">
        <v>645</v>
      </c>
      <c r="G950" s="1" t="s">
        <v>103</v>
      </c>
      <c r="H950" s="1" t="s">
        <v>104</v>
      </c>
      <c r="I950" s="1" t="s">
        <v>189</v>
      </c>
      <c r="J950" s="1" t="s">
        <v>33</v>
      </c>
      <c r="K950" s="1" t="s">
        <v>321</v>
      </c>
      <c r="L950" s="1" t="s">
        <v>339</v>
      </c>
      <c r="M950" s="1" t="s">
        <v>227</v>
      </c>
      <c r="N950" s="28">
        <v>10</v>
      </c>
    </row>
    <row r="951" spans="1:14" hidden="1" x14ac:dyDescent="0.25">
      <c r="A951" s="29">
        <v>2021</v>
      </c>
      <c r="B951" s="29">
        <v>3</v>
      </c>
      <c r="C951">
        <v>64</v>
      </c>
      <c r="D951" s="1" t="s">
        <v>26</v>
      </c>
      <c r="E951" s="76">
        <v>23443518000103</v>
      </c>
      <c r="F951" s="1" t="s">
        <v>129</v>
      </c>
      <c r="G951" s="1" t="s">
        <v>103</v>
      </c>
      <c r="H951" s="1" t="s">
        <v>104</v>
      </c>
      <c r="I951" s="1" t="s">
        <v>91</v>
      </c>
      <c r="J951" s="1" t="s">
        <v>18</v>
      </c>
      <c r="K951" s="1" t="s">
        <v>240</v>
      </c>
      <c r="L951" s="1" t="s">
        <v>340</v>
      </c>
      <c r="M951" s="1" t="s">
        <v>222</v>
      </c>
      <c r="N951" s="28">
        <v>3</v>
      </c>
    </row>
    <row r="952" spans="1:14" hidden="1" x14ac:dyDescent="0.25">
      <c r="A952" s="29">
        <v>2021</v>
      </c>
      <c r="B952" s="29">
        <v>3</v>
      </c>
      <c r="C952">
        <v>64</v>
      </c>
      <c r="D952" s="1" t="s">
        <v>26</v>
      </c>
      <c r="E952" s="76">
        <v>23443518000103</v>
      </c>
      <c r="F952" s="1" t="s">
        <v>129</v>
      </c>
      <c r="G952" s="1" t="s">
        <v>103</v>
      </c>
      <c r="H952" s="1" t="s">
        <v>104</v>
      </c>
      <c r="I952" s="1" t="s">
        <v>91</v>
      </c>
      <c r="J952" s="1" t="s">
        <v>96</v>
      </c>
      <c r="K952" s="1" t="s">
        <v>271</v>
      </c>
      <c r="L952" s="1" t="s">
        <v>341</v>
      </c>
      <c r="M952" s="1" t="s">
        <v>229</v>
      </c>
      <c r="N952" s="28">
        <v>3</v>
      </c>
    </row>
    <row r="953" spans="1:14" hidden="1" x14ac:dyDescent="0.25">
      <c r="A953" s="29">
        <v>2021</v>
      </c>
      <c r="B953" s="29">
        <v>3</v>
      </c>
      <c r="C953">
        <v>64</v>
      </c>
      <c r="D953" s="1" t="s">
        <v>26</v>
      </c>
      <c r="E953" s="76">
        <v>23443518000103</v>
      </c>
      <c r="F953" s="1" t="s">
        <v>129</v>
      </c>
      <c r="G953" s="1" t="s">
        <v>103</v>
      </c>
      <c r="H953" s="1" t="s">
        <v>104</v>
      </c>
      <c r="I953" s="1" t="s">
        <v>91</v>
      </c>
      <c r="J953" s="1" t="s">
        <v>33</v>
      </c>
      <c r="K953" s="1" t="s">
        <v>321</v>
      </c>
      <c r="L953" s="1" t="s">
        <v>339</v>
      </c>
      <c r="M953" s="1" t="s">
        <v>227</v>
      </c>
      <c r="N953" s="28">
        <v>3</v>
      </c>
    </row>
    <row r="954" spans="1:14" hidden="1" x14ac:dyDescent="0.25">
      <c r="A954" s="29">
        <v>2021</v>
      </c>
      <c r="B954" s="29">
        <v>3</v>
      </c>
      <c r="C954">
        <v>64</v>
      </c>
      <c r="D954" s="1" t="s">
        <v>26</v>
      </c>
      <c r="E954" s="76">
        <v>5868278000280</v>
      </c>
      <c r="F954" s="1" t="s">
        <v>102</v>
      </c>
      <c r="G954" s="1" t="s">
        <v>103</v>
      </c>
      <c r="H954" s="1" t="s">
        <v>104</v>
      </c>
      <c r="I954" s="1" t="s">
        <v>91</v>
      </c>
      <c r="J954" s="1" t="s">
        <v>18</v>
      </c>
      <c r="K954" s="1" t="s">
        <v>240</v>
      </c>
      <c r="L954" s="1" t="s">
        <v>340</v>
      </c>
      <c r="M954" s="1" t="s">
        <v>222</v>
      </c>
      <c r="N954" s="28">
        <v>20</v>
      </c>
    </row>
    <row r="955" spans="1:14" hidden="1" x14ac:dyDescent="0.25">
      <c r="A955" s="29">
        <v>2021</v>
      </c>
      <c r="B955" s="29">
        <v>3</v>
      </c>
      <c r="C955">
        <v>64</v>
      </c>
      <c r="D955" s="1" t="s">
        <v>26</v>
      </c>
      <c r="E955" s="76">
        <v>5868278000280</v>
      </c>
      <c r="F955" s="1" t="s">
        <v>102</v>
      </c>
      <c r="G955" s="1" t="s">
        <v>103</v>
      </c>
      <c r="H955" s="1" t="s">
        <v>104</v>
      </c>
      <c r="I955" s="1" t="s">
        <v>91</v>
      </c>
      <c r="J955" s="1" t="s">
        <v>96</v>
      </c>
      <c r="K955" s="1" t="s">
        <v>271</v>
      </c>
      <c r="L955" s="1" t="s">
        <v>341</v>
      </c>
      <c r="M955" s="1" t="s">
        <v>229</v>
      </c>
      <c r="N955" s="28">
        <v>20</v>
      </c>
    </row>
    <row r="956" spans="1:14" hidden="1" x14ac:dyDescent="0.25">
      <c r="A956" s="29">
        <v>2021</v>
      </c>
      <c r="B956" s="29">
        <v>3</v>
      </c>
      <c r="C956">
        <v>64</v>
      </c>
      <c r="D956" s="1" t="s">
        <v>26</v>
      </c>
      <c r="E956" s="76">
        <v>5868278000280</v>
      </c>
      <c r="F956" s="1" t="s">
        <v>102</v>
      </c>
      <c r="G956" s="1" t="s">
        <v>103</v>
      </c>
      <c r="H956" s="1" t="s">
        <v>104</v>
      </c>
      <c r="I956" s="1" t="s">
        <v>91</v>
      </c>
      <c r="J956" s="1" t="s">
        <v>33</v>
      </c>
      <c r="K956" s="1" t="s">
        <v>321</v>
      </c>
      <c r="L956" s="1" t="s">
        <v>339</v>
      </c>
      <c r="M956" s="1" t="s">
        <v>227</v>
      </c>
      <c r="N956" s="28">
        <v>20</v>
      </c>
    </row>
    <row r="957" spans="1:14" hidden="1" x14ac:dyDescent="0.25">
      <c r="A957" s="29">
        <v>2021</v>
      </c>
      <c r="B957" s="29">
        <v>3</v>
      </c>
      <c r="C957">
        <v>64</v>
      </c>
      <c r="D957" s="1" t="s">
        <v>26</v>
      </c>
      <c r="E957" s="76">
        <v>11794674000121</v>
      </c>
      <c r="F957" s="1" t="s">
        <v>172</v>
      </c>
      <c r="G957" s="1" t="s">
        <v>103</v>
      </c>
      <c r="H957" s="1" t="s">
        <v>104</v>
      </c>
      <c r="I957" s="1" t="s">
        <v>91</v>
      </c>
      <c r="J957" s="1" t="s">
        <v>18</v>
      </c>
      <c r="K957" s="1" t="s">
        <v>240</v>
      </c>
      <c r="L957" s="1" t="s">
        <v>340</v>
      </c>
      <c r="M957" s="1" t="s">
        <v>222</v>
      </c>
      <c r="N957" s="28">
        <v>9</v>
      </c>
    </row>
    <row r="958" spans="1:14" hidden="1" x14ac:dyDescent="0.25">
      <c r="A958" s="29">
        <v>2021</v>
      </c>
      <c r="B958" s="29">
        <v>3</v>
      </c>
      <c r="C958">
        <v>64</v>
      </c>
      <c r="D958" s="1" t="s">
        <v>26</v>
      </c>
      <c r="E958" s="76">
        <v>11794674000121</v>
      </c>
      <c r="F958" s="1" t="s">
        <v>172</v>
      </c>
      <c r="G958" s="1" t="s">
        <v>103</v>
      </c>
      <c r="H958" s="1" t="s">
        <v>104</v>
      </c>
      <c r="I958" s="1" t="s">
        <v>91</v>
      </c>
      <c r="J958" s="1" t="s">
        <v>96</v>
      </c>
      <c r="K958" s="1" t="s">
        <v>271</v>
      </c>
      <c r="L958" s="1" t="s">
        <v>341</v>
      </c>
      <c r="M958" s="1" t="s">
        <v>229</v>
      </c>
      <c r="N958" s="28">
        <v>9</v>
      </c>
    </row>
    <row r="959" spans="1:14" hidden="1" x14ac:dyDescent="0.25">
      <c r="A959" s="29">
        <v>2021</v>
      </c>
      <c r="B959" s="29">
        <v>3</v>
      </c>
      <c r="C959">
        <v>64</v>
      </c>
      <c r="D959" s="1" t="s">
        <v>26</v>
      </c>
      <c r="E959" s="76">
        <v>11794674000121</v>
      </c>
      <c r="F959" s="1" t="s">
        <v>172</v>
      </c>
      <c r="G959" s="1" t="s">
        <v>103</v>
      </c>
      <c r="H959" s="1" t="s">
        <v>104</v>
      </c>
      <c r="I959" s="1" t="s">
        <v>91</v>
      </c>
      <c r="J959" s="1" t="s">
        <v>33</v>
      </c>
      <c r="K959" s="1" t="s">
        <v>321</v>
      </c>
      <c r="L959" s="1" t="s">
        <v>339</v>
      </c>
      <c r="M959" s="1" t="s">
        <v>227</v>
      </c>
      <c r="N959" s="28">
        <v>9</v>
      </c>
    </row>
    <row r="960" spans="1:14" hidden="1" x14ac:dyDescent="0.25">
      <c r="A960" s="29">
        <v>2021</v>
      </c>
      <c r="B960" s="29">
        <v>3</v>
      </c>
      <c r="C960">
        <v>64</v>
      </c>
      <c r="D960" s="1" t="s">
        <v>26</v>
      </c>
      <c r="E960" s="76">
        <v>41580077000165</v>
      </c>
      <c r="F960" s="1" t="s">
        <v>626</v>
      </c>
      <c r="G960" s="1" t="s">
        <v>103</v>
      </c>
      <c r="H960" s="1" t="s">
        <v>104</v>
      </c>
      <c r="I960" s="1" t="s">
        <v>91</v>
      </c>
      <c r="J960" s="1" t="s">
        <v>18</v>
      </c>
      <c r="K960" s="1" t="s">
        <v>240</v>
      </c>
      <c r="L960" s="1" t="s">
        <v>340</v>
      </c>
      <c r="M960" s="1" t="s">
        <v>222</v>
      </c>
      <c r="N960" s="28">
        <v>3</v>
      </c>
    </row>
    <row r="961" spans="1:14" hidden="1" x14ac:dyDescent="0.25">
      <c r="A961" s="29">
        <v>2021</v>
      </c>
      <c r="B961" s="29">
        <v>3</v>
      </c>
      <c r="C961">
        <v>64</v>
      </c>
      <c r="D961" s="1" t="s">
        <v>26</v>
      </c>
      <c r="E961" s="76">
        <v>41580077000165</v>
      </c>
      <c r="F961" s="1" t="s">
        <v>626</v>
      </c>
      <c r="G961" s="1" t="s">
        <v>103</v>
      </c>
      <c r="H961" s="1" t="s">
        <v>104</v>
      </c>
      <c r="I961" s="1" t="s">
        <v>91</v>
      </c>
      <c r="J961" s="1" t="s">
        <v>96</v>
      </c>
      <c r="K961" s="1" t="s">
        <v>271</v>
      </c>
      <c r="L961" s="1" t="s">
        <v>341</v>
      </c>
      <c r="M961" s="1" t="s">
        <v>229</v>
      </c>
      <c r="N961" s="28">
        <v>3</v>
      </c>
    </row>
    <row r="962" spans="1:14" hidden="1" x14ac:dyDescent="0.25">
      <c r="A962" s="29">
        <v>2021</v>
      </c>
      <c r="B962" s="29">
        <v>3</v>
      </c>
      <c r="C962">
        <v>64</v>
      </c>
      <c r="D962" s="1" t="s">
        <v>26</v>
      </c>
      <c r="E962" s="76">
        <v>41580077000165</v>
      </c>
      <c r="F962" s="1" t="s">
        <v>626</v>
      </c>
      <c r="G962" s="1" t="s">
        <v>103</v>
      </c>
      <c r="H962" s="1" t="s">
        <v>104</v>
      </c>
      <c r="I962" s="1" t="s">
        <v>91</v>
      </c>
      <c r="J962" s="1" t="s">
        <v>33</v>
      </c>
      <c r="K962" s="1" t="s">
        <v>321</v>
      </c>
      <c r="L962" s="1" t="s">
        <v>339</v>
      </c>
      <c r="M962" s="1" t="s">
        <v>227</v>
      </c>
      <c r="N962" s="28">
        <v>3</v>
      </c>
    </row>
    <row r="963" spans="1:14" hidden="1" x14ac:dyDescent="0.25">
      <c r="A963" s="29">
        <v>2021</v>
      </c>
      <c r="B963" s="29">
        <v>3</v>
      </c>
      <c r="C963">
        <v>64</v>
      </c>
      <c r="D963" s="1" t="s">
        <v>26</v>
      </c>
      <c r="E963" s="76">
        <v>29435005004620</v>
      </c>
      <c r="F963" s="1" t="s">
        <v>586</v>
      </c>
      <c r="G963" s="1" t="s">
        <v>89</v>
      </c>
      <c r="H963" s="1" t="s">
        <v>90</v>
      </c>
      <c r="I963" s="1" t="s">
        <v>91</v>
      </c>
      <c r="J963" s="1" t="s">
        <v>16</v>
      </c>
      <c r="K963" s="1" t="s">
        <v>238</v>
      </c>
      <c r="L963" s="1" t="s">
        <v>340</v>
      </c>
      <c r="M963" s="1" t="s">
        <v>222</v>
      </c>
      <c r="N963" s="28">
        <v>20</v>
      </c>
    </row>
    <row r="964" spans="1:14" hidden="1" x14ac:dyDescent="0.25">
      <c r="A964" s="29">
        <v>2021</v>
      </c>
      <c r="B964" s="29">
        <v>3</v>
      </c>
      <c r="C964">
        <v>64</v>
      </c>
      <c r="D964" s="1" t="s">
        <v>26</v>
      </c>
      <c r="E964" s="76">
        <v>29435005004620</v>
      </c>
      <c r="F964" s="1" t="s">
        <v>586</v>
      </c>
      <c r="G964" s="1" t="s">
        <v>89</v>
      </c>
      <c r="H964" s="1" t="s">
        <v>90</v>
      </c>
      <c r="I964" s="1" t="s">
        <v>91</v>
      </c>
      <c r="J964" s="1" t="s">
        <v>92</v>
      </c>
      <c r="K964" s="1" t="s">
        <v>274</v>
      </c>
      <c r="L964" s="1" t="s">
        <v>339</v>
      </c>
      <c r="M964" s="1" t="s">
        <v>227</v>
      </c>
      <c r="N964" s="28">
        <v>20</v>
      </c>
    </row>
    <row r="965" spans="1:14" hidden="1" x14ac:dyDescent="0.25">
      <c r="A965" s="29">
        <v>2021</v>
      </c>
      <c r="B965" s="29">
        <v>3</v>
      </c>
      <c r="C965">
        <v>64</v>
      </c>
      <c r="D965" s="1" t="s">
        <v>26</v>
      </c>
      <c r="E965" s="76">
        <v>37108388000159</v>
      </c>
      <c r="F965" s="1" t="s">
        <v>518</v>
      </c>
      <c r="G965" s="1" t="s">
        <v>89</v>
      </c>
      <c r="H965" s="1" t="s">
        <v>90</v>
      </c>
      <c r="I965" s="1" t="s">
        <v>91</v>
      </c>
      <c r="J965" s="1" t="s">
        <v>16</v>
      </c>
      <c r="K965" s="1" t="s">
        <v>238</v>
      </c>
      <c r="L965" s="1" t="s">
        <v>340</v>
      </c>
      <c r="M965" s="1" t="s">
        <v>222</v>
      </c>
      <c r="N965" s="28">
        <v>6</v>
      </c>
    </row>
    <row r="966" spans="1:14" hidden="1" x14ac:dyDescent="0.25">
      <c r="A966" s="29">
        <v>2021</v>
      </c>
      <c r="B966" s="29">
        <v>3</v>
      </c>
      <c r="C966">
        <v>64</v>
      </c>
      <c r="D966" s="1" t="s">
        <v>26</v>
      </c>
      <c r="E966" s="76">
        <v>37108388000159</v>
      </c>
      <c r="F966" s="1" t="s">
        <v>518</v>
      </c>
      <c r="G966" s="1" t="s">
        <v>89</v>
      </c>
      <c r="H966" s="1" t="s">
        <v>90</v>
      </c>
      <c r="I966" s="1" t="s">
        <v>91</v>
      </c>
      <c r="J966" s="1" t="s">
        <v>92</v>
      </c>
      <c r="K966" s="1" t="s">
        <v>274</v>
      </c>
      <c r="L966" s="1" t="s">
        <v>339</v>
      </c>
      <c r="M966" s="1" t="s">
        <v>227</v>
      </c>
      <c r="N966" s="28">
        <v>6</v>
      </c>
    </row>
    <row r="967" spans="1:14" hidden="1" x14ac:dyDescent="0.25">
      <c r="A967" s="29">
        <v>2021</v>
      </c>
      <c r="B967" s="29">
        <v>3</v>
      </c>
      <c r="C967">
        <v>64</v>
      </c>
      <c r="D967" s="1" t="s">
        <v>26</v>
      </c>
      <c r="E967" s="76">
        <v>60884855002289</v>
      </c>
      <c r="F967" s="1" t="s">
        <v>150</v>
      </c>
      <c r="G967" s="1" t="s">
        <v>89</v>
      </c>
      <c r="H967" s="1" t="s">
        <v>90</v>
      </c>
      <c r="I967" s="1" t="s">
        <v>91</v>
      </c>
      <c r="J967" s="1" t="s">
        <v>16</v>
      </c>
      <c r="K967" s="1" t="s">
        <v>238</v>
      </c>
      <c r="L967" s="1" t="s">
        <v>340</v>
      </c>
      <c r="M967" s="1" t="s">
        <v>222</v>
      </c>
      <c r="N967" s="28">
        <v>40</v>
      </c>
    </row>
    <row r="968" spans="1:14" hidden="1" x14ac:dyDescent="0.25">
      <c r="A968" s="29">
        <v>2021</v>
      </c>
      <c r="B968" s="29">
        <v>3</v>
      </c>
      <c r="C968">
        <v>64</v>
      </c>
      <c r="D968" s="1" t="s">
        <v>26</v>
      </c>
      <c r="E968" s="76">
        <v>60884855002289</v>
      </c>
      <c r="F968" s="1" t="s">
        <v>150</v>
      </c>
      <c r="G968" s="1" t="s">
        <v>89</v>
      </c>
      <c r="H968" s="1" t="s">
        <v>90</v>
      </c>
      <c r="I968" s="1" t="s">
        <v>91</v>
      </c>
      <c r="J968" s="1" t="s">
        <v>92</v>
      </c>
      <c r="K968" s="1" t="s">
        <v>274</v>
      </c>
      <c r="L968" s="1" t="s">
        <v>339</v>
      </c>
      <c r="M968" s="1" t="s">
        <v>227</v>
      </c>
      <c r="N968" s="28">
        <v>40</v>
      </c>
    </row>
    <row r="969" spans="1:14" hidden="1" x14ac:dyDescent="0.25">
      <c r="A969" s="29">
        <v>2021</v>
      </c>
      <c r="B969" s="29">
        <v>3</v>
      </c>
      <c r="C969">
        <v>64</v>
      </c>
      <c r="D969" s="1" t="s">
        <v>26</v>
      </c>
      <c r="E969" s="76">
        <v>6047087004207</v>
      </c>
      <c r="F969" s="1" t="s">
        <v>113</v>
      </c>
      <c r="G969" s="1" t="s">
        <v>89</v>
      </c>
      <c r="H969" s="1" t="s">
        <v>90</v>
      </c>
      <c r="I969" s="1" t="s">
        <v>91</v>
      </c>
      <c r="J969" s="1" t="s">
        <v>16</v>
      </c>
      <c r="K969" s="1" t="s">
        <v>238</v>
      </c>
      <c r="L969" s="1" t="s">
        <v>340</v>
      </c>
      <c r="M969" s="1" t="s">
        <v>222</v>
      </c>
      <c r="N969" s="28">
        <v>61</v>
      </c>
    </row>
    <row r="970" spans="1:14" hidden="1" x14ac:dyDescent="0.25">
      <c r="A970" s="29">
        <v>2021</v>
      </c>
      <c r="B970" s="29">
        <v>3</v>
      </c>
      <c r="C970">
        <v>64</v>
      </c>
      <c r="D970" s="1" t="s">
        <v>26</v>
      </c>
      <c r="E970" s="76">
        <v>6047087004207</v>
      </c>
      <c r="F970" s="1" t="s">
        <v>113</v>
      </c>
      <c r="G970" s="1" t="s">
        <v>89</v>
      </c>
      <c r="H970" s="1" t="s">
        <v>90</v>
      </c>
      <c r="I970" s="1" t="s">
        <v>91</v>
      </c>
      <c r="J970" s="1" t="s">
        <v>92</v>
      </c>
      <c r="K970" s="1" t="s">
        <v>274</v>
      </c>
      <c r="L970" s="1" t="s">
        <v>339</v>
      </c>
      <c r="M970" s="1" t="s">
        <v>227</v>
      </c>
      <c r="N970" s="28">
        <v>61</v>
      </c>
    </row>
    <row r="971" spans="1:14" hidden="1" x14ac:dyDescent="0.25">
      <c r="A971" s="29">
        <v>2021</v>
      </c>
      <c r="B971" s="29">
        <v>3</v>
      </c>
      <c r="C971">
        <v>64</v>
      </c>
      <c r="D971" s="1" t="s">
        <v>26</v>
      </c>
      <c r="E971" s="76">
        <v>610980000144</v>
      </c>
      <c r="F971" s="1" t="s">
        <v>93</v>
      </c>
      <c r="G971" s="1" t="s">
        <v>89</v>
      </c>
      <c r="H971" s="1" t="s">
        <v>90</v>
      </c>
      <c r="I971" s="1" t="s">
        <v>91</v>
      </c>
      <c r="J971" s="1" t="s">
        <v>16</v>
      </c>
      <c r="K971" s="1" t="s">
        <v>238</v>
      </c>
      <c r="L971" s="1" t="s">
        <v>340</v>
      </c>
      <c r="M971" s="1" t="s">
        <v>222</v>
      </c>
      <c r="N971" s="28">
        <v>4</v>
      </c>
    </row>
    <row r="972" spans="1:14" hidden="1" x14ac:dyDescent="0.25">
      <c r="A972" s="29">
        <v>2021</v>
      </c>
      <c r="B972" s="29">
        <v>3</v>
      </c>
      <c r="C972">
        <v>64</v>
      </c>
      <c r="D972" s="1" t="s">
        <v>26</v>
      </c>
      <c r="E972" s="76">
        <v>610980000144</v>
      </c>
      <c r="F972" s="1" t="s">
        <v>93</v>
      </c>
      <c r="G972" s="1" t="s">
        <v>89</v>
      </c>
      <c r="H972" s="1" t="s">
        <v>90</v>
      </c>
      <c r="I972" s="1" t="s">
        <v>91</v>
      </c>
      <c r="J972" s="1" t="s">
        <v>92</v>
      </c>
      <c r="K972" s="1" t="s">
        <v>274</v>
      </c>
      <c r="L972" s="1" t="s">
        <v>339</v>
      </c>
      <c r="M972" s="1" t="s">
        <v>227</v>
      </c>
      <c r="N972" s="28">
        <v>4</v>
      </c>
    </row>
    <row r="973" spans="1:14" hidden="1" x14ac:dyDescent="0.25">
      <c r="A973" s="29">
        <v>2021</v>
      </c>
      <c r="B973" s="29">
        <v>3</v>
      </c>
      <c r="C973">
        <v>64</v>
      </c>
      <c r="D973" s="1" t="s">
        <v>26</v>
      </c>
      <c r="E973" s="76">
        <v>28481233000172</v>
      </c>
      <c r="F973" s="1" t="s">
        <v>609</v>
      </c>
      <c r="G973" s="1" t="s">
        <v>89</v>
      </c>
      <c r="H973" s="1" t="s">
        <v>90</v>
      </c>
      <c r="I973" s="1" t="s">
        <v>91</v>
      </c>
      <c r="J973" s="1" t="s">
        <v>16</v>
      </c>
      <c r="K973" s="1" t="s">
        <v>238</v>
      </c>
      <c r="L973" s="1" t="s">
        <v>340</v>
      </c>
      <c r="M973" s="1" t="s">
        <v>222</v>
      </c>
      <c r="N973" s="28">
        <v>160</v>
      </c>
    </row>
    <row r="974" spans="1:14" hidden="1" x14ac:dyDescent="0.25">
      <c r="A974" s="29">
        <v>2021</v>
      </c>
      <c r="B974" s="29">
        <v>3</v>
      </c>
      <c r="C974">
        <v>64</v>
      </c>
      <c r="D974" s="1" t="s">
        <v>26</v>
      </c>
      <c r="E974" s="76">
        <v>28481233000172</v>
      </c>
      <c r="F974" s="1" t="s">
        <v>609</v>
      </c>
      <c r="G974" s="1" t="s">
        <v>89</v>
      </c>
      <c r="H974" s="1" t="s">
        <v>90</v>
      </c>
      <c r="I974" s="1" t="s">
        <v>91</v>
      </c>
      <c r="J974" s="1" t="s">
        <v>92</v>
      </c>
      <c r="K974" s="1" t="s">
        <v>274</v>
      </c>
      <c r="L974" s="1" t="s">
        <v>339</v>
      </c>
      <c r="M974" s="1" t="s">
        <v>227</v>
      </c>
      <c r="N974" s="28">
        <v>160</v>
      </c>
    </row>
    <row r="975" spans="1:14" hidden="1" x14ac:dyDescent="0.25">
      <c r="A975" s="29">
        <v>2021</v>
      </c>
      <c r="B975" s="29">
        <v>3</v>
      </c>
      <c r="C975">
        <v>64</v>
      </c>
      <c r="D975" s="1" t="s">
        <v>26</v>
      </c>
      <c r="E975" s="76">
        <v>61590410001287</v>
      </c>
      <c r="F975" s="1" t="s">
        <v>614</v>
      </c>
      <c r="G975" s="1" t="s">
        <v>89</v>
      </c>
      <c r="H975" s="1" t="s">
        <v>90</v>
      </c>
      <c r="I975" s="1" t="s">
        <v>91</v>
      </c>
      <c r="J975" s="1" t="s">
        <v>16</v>
      </c>
      <c r="K975" s="1" t="s">
        <v>238</v>
      </c>
      <c r="L975" s="1" t="s">
        <v>340</v>
      </c>
      <c r="M975" s="1" t="s">
        <v>222</v>
      </c>
      <c r="N975" s="28">
        <v>15</v>
      </c>
    </row>
    <row r="976" spans="1:14" hidden="1" x14ac:dyDescent="0.25">
      <c r="A976" s="29">
        <v>2021</v>
      </c>
      <c r="B976" s="29">
        <v>3</v>
      </c>
      <c r="C976">
        <v>64</v>
      </c>
      <c r="D976" s="1" t="s">
        <v>26</v>
      </c>
      <c r="E976" s="76">
        <v>61590410001287</v>
      </c>
      <c r="F976" s="1" t="s">
        <v>614</v>
      </c>
      <c r="G976" s="1" t="s">
        <v>89</v>
      </c>
      <c r="H976" s="1" t="s">
        <v>90</v>
      </c>
      <c r="I976" s="1" t="s">
        <v>91</v>
      </c>
      <c r="J976" s="1" t="s">
        <v>92</v>
      </c>
      <c r="K976" s="1" t="s">
        <v>274</v>
      </c>
      <c r="L976" s="1" t="s">
        <v>339</v>
      </c>
      <c r="M976" s="1" t="s">
        <v>227</v>
      </c>
      <c r="N976" s="28">
        <v>15</v>
      </c>
    </row>
    <row r="977" spans="1:14" hidden="1" x14ac:dyDescent="0.25">
      <c r="A977" s="29">
        <v>2021</v>
      </c>
      <c r="B977" s="29">
        <v>3</v>
      </c>
      <c r="C977">
        <v>64</v>
      </c>
      <c r="D977" s="1" t="s">
        <v>26</v>
      </c>
      <c r="E977" s="76">
        <v>1277573000120</v>
      </c>
      <c r="F977" s="1" t="s">
        <v>478</v>
      </c>
      <c r="G977" s="1" t="s">
        <v>170</v>
      </c>
      <c r="H977" s="1" t="s">
        <v>171</v>
      </c>
      <c r="I977" s="1" t="s">
        <v>91</v>
      </c>
      <c r="J977" s="1" t="s">
        <v>16</v>
      </c>
      <c r="K977" s="1" t="s">
        <v>238</v>
      </c>
      <c r="L977" s="1" t="s">
        <v>340</v>
      </c>
      <c r="M977" s="1" t="s">
        <v>222</v>
      </c>
      <c r="N977" s="28">
        <v>3</v>
      </c>
    </row>
    <row r="978" spans="1:14" hidden="1" x14ac:dyDescent="0.25">
      <c r="A978" s="29">
        <v>2021</v>
      </c>
      <c r="B978" s="29">
        <v>3</v>
      </c>
      <c r="C978">
        <v>64</v>
      </c>
      <c r="D978" s="1" t="s">
        <v>26</v>
      </c>
      <c r="E978" s="76">
        <v>1277573000120</v>
      </c>
      <c r="F978" s="1" t="s">
        <v>478</v>
      </c>
      <c r="G978" s="1" t="s">
        <v>170</v>
      </c>
      <c r="H978" s="1" t="s">
        <v>171</v>
      </c>
      <c r="I978" s="1" t="s">
        <v>91</v>
      </c>
      <c r="J978" s="1" t="s">
        <v>96</v>
      </c>
      <c r="K978" s="1" t="s">
        <v>271</v>
      </c>
      <c r="L978" s="1" t="s">
        <v>341</v>
      </c>
      <c r="M978" s="1" t="s">
        <v>229</v>
      </c>
      <c r="N978" s="28">
        <v>3</v>
      </c>
    </row>
    <row r="979" spans="1:14" hidden="1" x14ac:dyDescent="0.25">
      <c r="A979" s="29">
        <v>2021</v>
      </c>
      <c r="B979" s="29">
        <v>3</v>
      </c>
      <c r="C979">
        <v>64</v>
      </c>
      <c r="D979" s="1" t="s">
        <v>26</v>
      </c>
      <c r="E979" s="76">
        <v>1277573000120</v>
      </c>
      <c r="F979" s="1" t="s">
        <v>478</v>
      </c>
      <c r="G979" s="1" t="s">
        <v>170</v>
      </c>
      <c r="H979" s="1" t="s">
        <v>171</v>
      </c>
      <c r="I979" s="1" t="s">
        <v>91</v>
      </c>
      <c r="J979" s="1" t="s">
        <v>92</v>
      </c>
      <c r="K979" s="1" t="s">
        <v>274</v>
      </c>
      <c r="L979" s="1" t="s">
        <v>339</v>
      </c>
      <c r="M979" s="1" t="s">
        <v>227</v>
      </c>
      <c r="N979" s="28">
        <v>3</v>
      </c>
    </row>
    <row r="980" spans="1:14" hidden="1" x14ac:dyDescent="0.25">
      <c r="A980" s="29">
        <v>2021</v>
      </c>
      <c r="B980" s="29">
        <v>3</v>
      </c>
      <c r="C980">
        <v>64</v>
      </c>
      <c r="D980" s="1" t="s">
        <v>26</v>
      </c>
      <c r="E980" s="76">
        <v>2284062001170</v>
      </c>
      <c r="F980" s="1" t="s">
        <v>588</v>
      </c>
      <c r="G980" s="1" t="s">
        <v>97</v>
      </c>
      <c r="H980" s="1" t="s">
        <v>98</v>
      </c>
      <c r="I980" s="1" t="s">
        <v>91</v>
      </c>
      <c r="J980" s="1" t="s">
        <v>18</v>
      </c>
      <c r="K980" s="1" t="s">
        <v>240</v>
      </c>
      <c r="L980" s="1" t="s">
        <v>340</v>
      </c>
      <c r="M980" s="1" t="s">
        <v>222</v>
      </c>
      <c r="N980" s="28">
        <v>30</v>
      </c>
    </row>
    <row r="981" spans="1:14" hidden="1" x14ac:dyDescent="0.25">
      <c r="A981" s="29">
        <v>2021</v>
      </c>
      <c r="B981" s="29">
        <v>3</v>
      </c>
      <c r="C981">
        <v>64</v>
      </c>
      <c r="D981" s="1" t="s">
        <v>26</v>
      </c>
      <c r="E981" s="76">
        <v>2284062001170</v>
      </c>
      <c r="F981" s="1" t="s">
        <v>588</v>
      </c>
      <c r="G981" s="1" t="s">
        <v>97</v>
      </c>
      <c r="H981" s="1" t="s">
        <v>98</v>
      </c>
      <c r="I981" s="1" t="s">
        <v>91</v>
      </c>
      <c r="J981" s="1" t="s">
        <v>92</v>
      </c>
      <c r="K981" s="1" t="s">
        <v>274</v>
      </c>
      <c r="L981" s="1" t="s">
        <v>339</v>
      </c>
      <c r="M981" s="1" t="s">
        <v>227</v>
      </c>
      <c r="N981" s="28">
        <v>30</v>
      </c>
    </row>
    <row r="982" spans="1:14" hidden="1" x14ac:dyDescent="0.25">
      <c r="A982" s="29">
        <v>2021</v>
      </c>
      <c r="B982" s="29">
        <v>3</v>
      </c>
      <c r="C982">
        <v>64</v>
      </c>
      <c r="D982" s="1" t="s">
        <v>26</v>
      </c>
      <c r="E982" s="76">
        <v>3925419000142</v>
      </c>
      <c r="F982" s="1" t="s">
        <v>610</v>
      </c>
      <c r="G982" s="1" t="s">
        <v>590</v>
      </c>
      <c r="H982" s="1" t="s">
        <v>591</v>
      </c>
      <c r="I982" s="1" t="s">
        <v>91</v>
      </c>
      <c r="J982" s="1" t="s">
        <v>16</v>
      </c>
      <c r="K982" s="1" t="s">
        <v>238</v>
      </c>
      <c r="L982" s="1" t="s">
        <v>340</v>
      </c>
      <c r="M982" s="1" t="s">
        <v>222</v>
      </c>
      <c r="N982" s="28">
        <v>4</v>
      </c>
    </row>
    <row r="983" spans="1:14" hidden="1" x14ac:dyDescent="0.25">
      <c r="A983" s="29">
        <v>2021</v>
      </c>
      <c r="B983" s="29">
        <v>3</v>
      </c>
      <c r="C983">
        <v>64</v>
      </c>
      <c r="D983" s="1" t="s">
        <v>26</v>
      </c>
      <c r="E983" s="76">
        <v>3925419000142</v>
      </c>
      <c r="F983" s="1" t="s">
        <v>610</v>
      </c>
      <c r="G983" s="1" t="s">
        <v>590</v>
      </c>
      <c r="H983" s="1" t="s">
        <v>591</v>
      </c>
      <c r="I983" s="1" t="s">
        <v>91</v>
      </c>
      <c r="J983" s="1" t="s">
        <v>96</v>
      </c>
      <c r="K983" s="1" t="s">
        <v>271</v>
      </c>
      <c r="L983" s="1" t="s">
        <v>341</v>
      </c>
      <c r="M983" s="1" t="s">
        <v>229</v>
      </c>
      <c r="N983" s="28">
        <v>4</v>
      </c>
    </row>
    <row r="984" spans="1:14" hidden="1" x14ac:dyDescent="0.25">
      <c r="A984" s="29">
        <v>2021</v>
      </c>
      <c r="B984" s="29">
        <v>3</v>
      </c>
      <c r="C984">
        <v>64</v>
      </c>
      <c r="D984" s="1" t="s">
        <v>26</v>
      </c>
      <c r="E984" s="76">
        <v>3925419000142</v>
      </c>
      <c r="F984" s="1" t="s">
        <v>610</v>
      </c>
      <c r="G984" s="1" t="s">
        <v>590</v>
      </c>
      <c r="H984" s="1" t="s">
        <v>591</v>
      </c>
      <c r="I984" s="1" t="s">
        <v>91</v>
      </c>
      <c r="J984" s="1" t="s">
        <v>92</v>
      </c>
      <c r="K984" s="1" t="s">
        <v>274</v>
      </c>
      <c r="L984" s="1" t="s">
        <v>339</v>
      </c>
      <c r="M984" s="1" t="s">
        <v>227</v>
      </c>
      <c r="N984" s="28">
        <v>4</v>
      </c>
    </row>
    <row r="985" spans="1:14" hidden="1" x14ac:dyDescent="0.25">
      <c r="A985" s="29">
        <v>2021</v>
      </c>
      <c r="B985" s="29">
        <v>3</v>
      </c>
      <c r="C985">
        <v>64</v>
      </c>
      <c r="D985" s="1" t="s">
        <v>26</v>
      </c>
      <c r="E985" s="76">
        <v>24232886008303</v>
      </c>
      <c r="F985" s="1" t="s">
        <v>611</v>
      </c>
      <c r="G985" s="1" t="s">
        <v>612</v>
      </c>
      <c r="H985" s="1" t="s">
        <v>613</v>
      </c>
      <c r="I985" s="1" t="s">
        <v>91</v>
      </c>
      <c r="J985" s="1" t="s">
        <v>92</v>
      </c>
      <c r="K985" s="1" t="s">
        <v>274</v>
      </c>
      <c r="L985" s="1" t="s">
        <v>339</v>
      </c>
      <c r="M985" s="1" t="s">
        <v>227</v>
      </c>
      <c r="N985" s="28">
        <v>2</v>
      </c>
    </row>
    <row r="986" spans="1:14" hidden="1" x14ac:dyDescent="0.25">
      <c r="A986" s="29">
        <v>2021</v>
      </c>
      <c r="B986" s="29">
        <v>3</v>
      </c>
      <c r="C986">
        <v>64</v>
      </c>
      <c r="D986" s="1" t="s">
        <v>26</v>
      </c>
      <c r="E986" s="76">
        <v>24232886008303</v>
      </c>
      <c r="F986" s="1" t="s">
        <v>611</v>
      </c>
      <c r="G986" s="1" t="s">
        <v>612</v>
      </c>
      <c r="H986" s="1" t="s">
        <v>613</v>
      </c>
      <c r="I986" s="1" t="s">
        <v>91</v>
      </c>
      <c r="J986" s="1" t="s">
        <v>159</v>
      </c>
      <c r="K986" s="1" t="s">
        <v>277</v>
      </c>
      <c r="L986" s="1" t="s">
        <v>340</v>
      </c>
      <c r="M986" s="1" t="s">
        <v>222</v>
      </c>
      <c r="N986" s="28">
        <v>2</v>
      </c>
    </row>
    <row r="987" spans="1:14" hidden="1" x14ac:dyDescent="0.25">
      <c r="A987" s="29">
        <v>2021</v>
      </c>
      <c r="B987" s="29">
        <v>3</v>
      </c>
      <c r="C987">
        <v>64</v>
      </c>
      <c r="D987" s="1" t="s">
        <v>26</v>
      </c>
      <c r="E987" s="76">
        <v>24232886008303</v>
      </c>
      <c r="F987" s="1" t="s">
        <v>611</v>
      </c>
      <c r="G987" s="1" t="s">
        <v>612</v>
      </c>
      <c r="H987" s="1" t="s">
        <v>613</v>
      </c>
      <c r="I987" s="1" t="s">
        <v>91</v>
      </c>
      <c r="J987" s="1" t="s">
        <v>25</v>
      </c>
      <c r="K987" s="1" t="s">
        <v>322</v>
      </c>
      <c r="L987" s="1" t="s">
        <v>341</v>
      </c>
      <c r="M987" s="1" t="s">
        <v>229</v>
      </c>
      <c r="N987" s="28">
        <v>2</v>
      </c>
    </row>
    <row r="988" spans="1:14" hidden="1" x14ac:dyDescent="0.25">
      <c r="A988" s="29">
        <v>2021</v>
      </c>
      <c r="B988" s="29">
        <v>3</v>
      </c>
      <c r="C988">
        <v>64</v>
      </c>
      <c r="D988" s="1" t="s">
        <v>26</v>
      </c>
      <c r="E988" s="76">
        <v>6047087001291</v>
      </c>
      <c r="F988" s="1" t="s">
        <v>627</v>
      </c>
      <c r="G988" s="1" t="s">
        <v>628</v>
      </c>
      <c r="H988" s="1" t="s">
        <v>118</v>
      </c>
      <c r="I988" s="1" t="s">
        <v>91</v>
      </c>
      <c r="J988" s="1" t="s">
        <v>20</v>
      </c>
      <c r="K988" s="1" t="s">
        <v>242</v>
      </c>
      <c r="L988" s="1" t="s">
        <v>340</v>
      </c>
      <c r="M988" s="1" t="s">
        <v>222</v>
      </c>
      <c r="N988" s="28">
        <v>3</v>
      </c>
    </row>
    <row r="989" spans="1:14" hidden="1" x14ac:dyDescent="0.25">
      <c r="A989" s="29">
        <v>2021</v>
      </c>
      <c r="B989" s="29">
        <v>3</v>
      </c>
      <c r="C989">
        <v>64</v>
      </c>
      <c r="D989" s="1" t="s">
        <v>26</v>
      </c>
      <c r="E989" s="76">
        <v>6047087001291</v>
      </c>
      <c r="F989" s="1" t="s">
        <v>627</v>
      </c>
      <c r="G989" s="1" t="s">
        <v>628</v>
      </c>
      <c r="H989" s="1" t="s">
        <v>118</v>
      </c>
      <c r="I989" s="1" t="s">
        <v>91</v>
      </c>
      <c r="J989" s="1" t="s">
        <v>96</v>
      </c>
      <c r="K989" s="1" t="s">
        <v>271</v>
      </c>
      <c r="L989" s="1" t="s">
        <v>341</v>
      </c>
      <c r="M989" s="1" t="s">
        <v>229</v>
      </c>
      <c r="N989" s="28">
        <v>3</v>
      </c>
    </row>
    <row r="990" spans="1:14" hidden="1" x14ac:dyDescent="0.25">
      <c r="A990" s="29">
        <v>2021</v>
      </c>
      <c r="B990" s="29">
        <v>3</v>
      </c>
      <c r="C990">
        <v>64</v>
      </c>
      <c r="D990" s="1" t="s">
        <v>26</v>
      </c>
      <c r="E990" s="76">
        <v>6047087001291</v>
      </c>
      <c r="F990" s="1" t="s">
        <v>627</v>
      </c>
      <c r="G990" s="1" t="s">
        <v>628</v>
      </c>
      <c r="H990" s="1" t="s">
        <v>118</v>
      </c>
      <c r="I990" s="1" t="s">
        <v>91</v>
      </c>
      <c r="J990" s="1" t="s">
        <v>33</v>
      </c>
      <c r="K990" s="1" t="s">
        <v>321</v>
      </c>
      <c r="L990" s="1" t="s">
        <v>339</v>
      </c>
      <c r="M990" s="1" t="s">
        <v>227</v>
      </c>
      <c r="N990" s="28">
        <v>3</v>
      </c>
    </row>
    <row r="991" spans="1:14" hidden="1" x14ac:dyDescent="0.25">
      <c r="A991" s="29">
        <v>2021</v>
      </c>
      <c r="B991" s="29">
        <v>3</v>
      </c>
      <c r="C991">
        <v>64</v>
      </c>
      <c r="D991" s="1" t="s">
        <v>26</v>
      </c>
      <c r="E991" s="76">
        <v>6047087009276</v>
      </c>
      <c r="F991" s="1" t="s">
        <v>629</v>
      </c>
      <c r="G991" s="1" t="s">
        <v>117</v>
      </c>
      <c r="H991" s="1" t="s">
        <v>118</v>
      </c>
      <c r="I991" s="1" t="s">
        <v>91</v>
      </c>
      <c r="J991" s="1" t="s">
        <v>20</v>
      </c>
      <c r="K991" s="1" t="s">
        <v>242</v>
      </c>
      <c r="L991" s="1" t="s">
        <v>340</v>
      </c>
      <c r="M991" s="1" t="s">
        <v>222</v>
      </c>
      <c r="N991" s="28">
        <v>10</v>
      </c>
    </row>
    <row r="992" spans="1:14" hidden="1" x14ac:dyDescent="0.25">
      <c r="A992" s="29">
        <v>2021</v>
      </c>
      <c r="B992" s="29">
        <v>3</v>
      </c>
      <c r="C992">
        <v>64</v>
      </c>
      <c r="D992" s="1" t="s">
        <v>26</v>
      </c>
      <c r="E992" s="76">
        <v>6047087009276</v>
      </c>
      <c r="F992" s="1" t="s">
        <v>629</v>
      </c>
      <c r="G992" s="1" t="s">
        <v>117</v>
      </c>
      <c r="H992" s="1" t="s">
        <v>118</v>
      </c>
      <c r="I992" s="1" t="s">
        <v>91</v>
      </c>
      <c r="J992" s="1" t="s">
        <v>96</v>
      </c>
      <c r="K992" s="1" t="s">
        <v>271</v>
      </c>
      <c r="L992" s="1" t="s">
        <v>341</v>
      </c>
      <c r="M992" s="1" t="s">
        <v>229</v>
      </c>
      <c r="N992" s="28">
        <v>10</v>
      </c>
    </row>
    <row r="993" spans="1:14" hidden="1" x14ac:dyDescent="0.25">
      <c r="A993" s="29">
        <v>2021</v>
      </c>
      <c r="B993" s="29">
        <v>3</v>
      </c>
      <c r="C993">
        <v>64</v>
      </c>
      <c r="D993" s="1" t="s">
        <v>26</v>
      </c>
      <c r="E993" s="76">
        <v>6047087009276</v>
      </c>
      <c r="F993" s="1" t="s">
        <v>629</v>
      </c>
      <c r="G993" s="1" t="s">
        <v>117</v>
      </c>
      <c r="H993" s="1" t="s">
        <v>118</v>
      </c>
      <c r="I993" s="1" t="s">
        <v>91</v>
      </c>
      <c r="J993" s="1" t="s">
        <v>33</v>
      </c>
      <c r="K993" s="1" t="s">
        <v>321</v>
      </c>
      <c r="L993" s="1" t="s">
        <v>339</v>
      </c>
      <c r="M993" s="1" t="s">
        <v>227</v>
      </c>
      <c r="N993" s="28">
        <v>10</v>
      </c>
    </row>
    <row r="994" spans="1:14" hidden="1" x14ac:dyDescent="0.25">
      <c r="A994" s="29">
        <v>2021</v>
      </c>
      <c r="B994" s="29">
        <v>3</v>
      </c>
      <c r="C994">
        <v>64</v>
      </c>
      <c r="D994" s="1" t="s">
        <v>26</v>
      </c>
      <c r="E994" s="76">
        <v>10892164000124</v>
      </c>
      <c r="F994" s="1" t="s">
        <v>116</v>
      </c>
      <c r="G994" s="1" t="s">
        <v>117</v>
      </c>
      <c r="H994" s="1" t="s">
        <v>118</v>
      </c>
      <c r="I994" s="1" t="s">
        <v>91</v>
      </c>
      <c r="J994" s="1" t="s">
        <v>20</v>
      </c>
      <c r="K994" s="1" t="s">
        <v>242</v>
      </c>
      <c r="L994" s="1" t="s">
        <v>340</v>
      </c>
      <c r="M994" s="1" t="s">
        <v>222</v>
      </c>
      <c r="N994" s="28">
        <v>10</v>
      </c>
    </row>
    <row r="995" spans="1:14" hidden="1" x14ac:dyDescent="0.25">
      <c r="A995" s="29">
        <v>2021</v>
      </c>
      <c r="B995" s="29">
        <v>3</v>
      </c>
      <c r="C995">
        <v>64</v>
      </c>
      <c r="D995" s="1" t="s">
        <v>26</v>
      </c>
      <c r="E995" s="76">
        <v>10892164000124</v>
      </c>
      <c r="F995" s="1" t="s">
        <v>116</v>
      </c>
      <c r="G995" s="1" t="s">
        <v>117</v>
      </c>
      <c r="H995" s="1" t="s">
        <v>118</v>
      </c>
      <c r="I995" s="1" t="s">
        <v>91</v>
      </c>
      <c r="J995" s="1" t="s">
        <v>96</v>
      </c>
      <c r="K995" s="1" t="s">
        <v>271</v>
      </c>
      <c r="L995" s="1" t="s">
        <v>341</v>
      </c>
      <c r="M995" s="1" t="s">
        <v>229</v>
      </c>
      <c r="N995" s="28">
        <v>10</v>
      </c>
    </row>
    <row r="996" spans="1:14" hidden="1" x14ac:dyDescent="0.25">
      <c r="A996" s="29">
        <v>2021</v>
      </c>
      <c r="B996" s="29">
        <v>3</v>
      </c>
      <c r="C996">
        <v>64</v>
      </c>
      <c r="D996" s="1" t="s">
        <v>26</v>
      </c>
      <c r="E996" s="76">
        <v>10892164000124</v>
      </c>
      <c r="F996" s="1" t="s">
        <v>116</v>
      </c>
      <c r="G996" s="1" t="s">
        <v>117</v>
      </c>
      <c r="H996" s="1" t="s">
        <v>118</v>
      </c>
      <c r="I996" s="1" t="s">
        <v>91</v>
      </c>
      <c r="J996" s="1" t="s">
        <v>33</v>
      </c>
      <c r="K996" s="1" t="s">
        <v>321</v>
      </c>
      <c r="L996" s="1" t="s">
        <v>339</v>
      </c>
      <c r="M996" s="1" t="s">
        <v>227</v>
      </c>
      <c r="N996" s="28">
        <v>10</v>
      </c>
    </row>
    <row r="997" spans="1:14" hidden="1" x14ac:dyDescent="0.25">
      <c r="A997" s="29">
        <v>2021</v>
      </c>
      <c r="B997" s="29">
        <v>3</v>
      </c>
      <c r="C997">
        <v>64</v>
      </c>
      <c r="D997" s="1" t="s">
        <v>26</v>
      </c>
      <c r="E997" s="76">
        <v>8562523000133</v>
      </c>
      <c r="F997" s="1" t="s">
        <v>168</v>
      </c>
      <c r="G997" s="1" t="s">
        <v>167</v>
      </c>
      <c r="H997" s="1" t="s">
        <v>110</v>
      </c>
      <c r="I997" s="1" t="s">
        <v>91</v>
      </c>
      <c r="J997" s="1" t="s">
        <v>30</v>
      </c>
      <c r="K997" s="1" t="s">
        <v>234</v>
      </c>
      <c r="L997" s="1" t="s">
        <v>339</v>
      </c>
      <c r="M997" s="1" t="s">
        <v>227</v>
      </c>
      <c r="N997" s="28">
        <v>4</v>
      </c>
    </row>
    <row r="998" spans="1:14" hidden="1" x14ac:dyDescent="0.25">
      <c r="A998" s="29">
        <v>2021</v>
      </c>
      <c r="B998" s="29">
        <v>3</v>
      </c>
      <c r="C998">
        <v>64</v>
      </c>
      <c r="D998" s="1" t="s">
        <v>26</v>
      </c>
      <c r="E998" s="76">
        <v>8562523000133</v>
      </c>
      <c r="F998" s="1" t="s">
        <v>168</v>
      </c>
      <c r="G998" s="1" t="s">
        <v>167</v>
      </c>
      <c r="H998" s="1" t="s">
        <v>110</v>
      </c>
      <c r="I998" s="1" t="s">
        <v>91</v>
      </c>
      <c r="J998" s="1" t="s">
        <v>21</v>
      </c>
      <c r="K998" s="1" t="s">
        <v>245</v>
      </c>
      <c r="L998" s="1" t="s">
        <v>340</v>
      </c>
      <c r="M998" s="1" t="s">
        <v>222</v>
      </c>
      <c r="N998" s="28">
        <v>4</v>
      </c>
    </row>
    <row r="999" spans="1:14" hidden="1" x14ac:dyDescent="0.25">
      <c r="A999" s="29">
        <v>2021</v>
      </c>
      <c r="B999" s="29">
        <v>3</v>
      </c>
      <c r="C999">
        <v>64</v>
      </c>
      <c r="D999" s="1" t="s">
        <v>26</v>
      </c>
      <c r="E999" s="76">
        <v>8562523000133</v>
      </c>
      <c r="F999" s="1" t="s">
        <v>168</v>
      </c>
      <c r="G999" s="1" t="s">
        <v>167</v>
      </c>
      <c r="H999" s="1" t="s">
        <v>110</v>
      </c>
      <c r="I999" s="1" t="s">
        <v>91</v>
      </c>
      <c r="J999" s="1" t="s">
        <v>111</v>
      </c>
      <c r="K999" s="1" t="s">
        <v>273</v>
      </c>
      <c r="L999" s="1" t="s">
        <v>341</v>
      </c>
      <c r="M999" s="1" t="s">
        <v>229</v>
      </c>
      <c r="N999" s="28">
        <v>4</v>
      </c>
    </row>
    <row r="1000" spans="1:14" hidden="1" x14ac:dyDescent="0.25">
      <c r="A1000" s="29">
        <v>2021</v>
      </c>
      <c r="B1000" s="29">
        <v>3</v>
      </c>
      <c r="C1000">
        <v>64</v>
      </c>
      <c r="D1000" s="1" t="s">
        <v>26</v>
      </c>
      <c r="E1000" s="76">
        <v>60884855001207</v>
      </c>
      <c r="F1000" s="1" t="s">
        <v>147</v>
      </c>
      <c r="G1000" s="1" t="s">
        <v>148</v>
      </c>
      <c r="H1000" s="1" t="s">
        <v>110</v>
      </c>
      <c r="I1000" s="1" t="s">
        <v>91</v>
      </c>
      <c r="J1000" s="1" t="s">
        <v>30</v>
      </c>
      <c r="K1000" s="1" t="s">
        <v>234</v>
      </c>
      <c r="L1000" s="1" t="s">
        <v>339</v>
      </c>
      <c r="M1000" s="1" t="s">
        <v>227</v>
      </c>
      <c r="N1000" s="28">
        <v>41</v>
      </c>
    </row>
    <row r="1001" spans="1:14" hidden="1" x14ac:dyDescent="0.25">
      <c r="A1001" s="29">
        <v>2021</v>
      </c>
      <c r="B1001" s="29">
        <v>3</v>
      </c>
      <c r="C1001">
        <v>64</v>
      </c>
      <c r="D1001" s="1" t="s">
        <v>26</v>
      </c>
      <c r="E1001" s="76">
        <v>60884855001207</v>
      </c>
      <c r="F1001" s="1" t="s">
        <v>147</v>
      </c>
      <c r="G1001" s="1" t="s">
        <v>148</v>
      </c>
      <c r="H1001" s="1" t="s">
        <v>110</v>
      </c>
      <c r="I1001" s="1" t="s">
        <v>91</v>
      </c>
      <c r="J1001" s="1" t="s">
        <v>111</v>
      </c>
      <c r="K1001" s="1" t="s">
        <v>273</v>
      </c>
      <c r="L1001" s="1" t="s">
        <v>341</v>
      </c>
      <c r="M1001" s="1" t="s">
        <v>229</v>
      </c>
      <c r="N1001" s="28">
        <v>41</v>
      </c>
    </row>
    <row r="1002" spans="1:14" hidden="1" x14ac:dyDescent="0.25">
      <c r="A1002" s="29">
        <v>2021</v>
      </c>
      <c r="B1002" s="29">
        <v>3</v>
      </c>
      <c r="C1002">
        <v>64</v>
      </c>
      <c r="D1002" s="1" t="s">
        <v>26</v>
      </c>
      <c r="E1002" s="76">
        <v>60884855001207</v>
      </c>
      <c r="F1002" s="1" t="s">
        <v>147</v>
      </c>
      <c r="G1002" s="1" t="s">
        <v>148</v>
      </c>
      <c r="H1002" s="1" t="s">
        <v>110</v>
      </c>
      <c r="I1002" s="1" t="s">
        <v>91</v>
      </c>
      <c r="J1002" s="1" t="s">
        <v>22</v>
      </c>
      <c r="K1002" s="1" t="s">
        <v>281</v>
      </c>
      <c r="L1002" s="1" t="s">
        <v>340</v>
      </c>
      <c r="M1002" s="1" t="s">
        <v>222</v>
      </c>
      <c r="N1002" s="28">
        <v>41</v>
      </c>
    </row>
    <row r="1003" spans="1:14" hidden="1" x14ac:dyDescent="0.25">
      <c r="A1003" s="29">
        <v>2021</v>
      </c>
      <c r="B1003" s="29">
        <v>3</v>
      </c>
      <c r="C1003">
        <v>64</v>
      </c>
      <c r="D1003" s="1" t="s">
        <v>26</v>
      </c>
      <c r="E1003" s="76">
        <v>31671480000308</v>
      </c>
      <c r="F1003" s="1" t="s">
        <v>508</v>
      </c>
      <c r="G1003" s="1" t="s">
        <v>148</v>
      </c>
      <c r="H1003" s="1" t="s">
        <v>110</v>
      </c>
      <c r="I1003" s="1" t="s">
        <v>91</v>
      </c>
      <c r="J1003" s="1" t="s">
        <v>30</v>
      </c>
      <c r="K1003" s="1" t="s">
        <v>234</v>
      </c>
      <c r="L1003" s="1" t="s">
        <v>339</v>
      </c>
      <c r="M1003" s="1" t="s">
        <v>227</v>
      </c>
      <c r="N1003" s="28">
        <v>11</v>
      </c>
    </row>
    <row r="1004" spans="1:14" hidden="1" x14ac:dyDescent="0.25">
      <c r="A1004" s="29">
        <v>2021</v>
      </c>
      <c r="B1004" s="29">
        <v>3</v>
      </c>
      <c r="C1004">
        <v>64</v>
      </c>
      <c r="D1004" s="1" t="s">
        <v>26</v>
      </c>
      <c r="E1004" s="76">
        <v>31671480000308</v>
      </c>
      <c r="F1004" s="1" t="s">
        <v>508</v>
      </c>
      <c r="G1004" s="1" t="s">
        <v>148</v>
      </c>
      <c r="H1004" s="1" t="s">
        <v>110</v>
      </c>
      <c r="I1004" s="1" t="s">
        <v>91</v>
      </c>
      <c r="J1004" s="1" t="s">
        <v>111</v>
      </c>
      <c r="K1004" s="1" t="s">
        <v>273</v>
      </c>
      <c r="L1004" s="1" t="s">
        <v>341</v>
      </c>
      <c r="M1004" s="1" t="s">
        <v>229</v>
      </c>
      <c r="N1004" s="28">
        <v>11</v>
      </c>
    </row>
    <row r="1005" spans="1:14" hidden="1" x14ac:dyDescent="0.25">
      <c r="A1005" s="29">
        <v>2021</v>
      </c>
      <c r="B1005" s="29">
        <v>3</v>
      </c>
      <c r="C1005">
        <v>64</v>
      </c>
      <c r="D1005" s="1" t="s">
        <v>26</v>
      </c>
      <c r="E1005" s="76">
        <v>31671480000308</v>
      </c>
      <c r="F1005" s="1" t="s">
        <v>508</v>
      </c>
      <c r="G1005" s="1" t="s">
        <v>148</v>
      </c>
      <c r="H1005" s="1" t="s">
        <v>110</v>
      </c>
      <c r="I1005" s="1" t="s">
        <v>91</v>
      </c>
      <c r="J1005" s="1" t="s">
        <v>22</v>
      </c>
      <c r="K1005" s="1" t="s">
        <v>281</v>
      </c>
      <c r="L1005" s="1" t="s">
        <v>340</v>
      </c>
      <c r="M1005" s="1" t="s">
        <v>222</v>
      </c>
      <c r="N1005" s="28">
        <v>11</v>
      </c>
    </row>
    <row r="1006" spans="1:14" hidden="1" x14ac:dyDescent="0.25">
      <c r="A1006" s="29">
        <v>2021</v>
      </c>
      <c r="B1006" s="29">
        <v>3</v>
      </c>
      <c r="C1006">
        <v>64</v>
      </c>
      <c r="D1006" s="1" t="s">
        <v>26</v>
      </c>
      <c r="E1006" s="76">
        <v>60922168000348</v>
      </c>
      <c r="F1006" s="1" t="s">
        <v>509</v>
      </c>
      <c r="G1006" s="1" t="s">
        <v>109</v>
      </c>
      <c r="H1006" s="1" t="s">
        <v>110</v>
      </c>
      <c r="I1006" s="1" t="s">
        <v>91</v>
      </c>
      <c r="J1006" s="1" t="s">
        <v>30</v>
      </c>
      <c r="K1006" s="1" t="s">
        <v>234</v>
      </c>
      <c r="L1006" s="1" t="s">
        <v>339</v>
      </c>
      <c r="M1006" s="1" t="s">
        <v>227</v>
      </c>
      <c r="N1006" s="28">
        <v>13</v>
      </c>
    </row>
    <row r="1007" spans="1:14" hidden="1" x14ac:dyDescent="0.25">
      <c r="A1007" s="29">
        <v>2021</v>
      </c>
      <c r="B1007" s="29">
        <v>3</v>
      </c>
      <c r="C1007">
        <v>64</v>
      </c>
      <c r="D1007" s="1" t="s">
        <v>26</v>
      </c>
      <c r="E1007" s="76">
        <v>60922168000348</v>
      </c>
      <c r="F1007" s="1" t="s">
        <v>509</v>
      </c>
      <c r="G1007" s="1" t="s">
        <v>109</v>
      </c>
      <c r="H1007" s="1" t="s">
        <v>110</v>
      </c>
      <c r="I1007" s="1" t="s">
        <v>91</v>
      </c>
      <c r="J1007" s="1" t="s">
        <v>111</v>
      </c>
      <c r="K1007" s="1" t="s">
        <v>273</v>
      </c>
      <c r="L1007" s="1" t="s">
        <v>341</v>
      </c>
      <c r="M1007" s="1" t="s">
        <v>229</v>
      </c>
      <c r="N1007" s="28">
        <v>13</v>
      </c>
    </row>
    <row r="1008" spans="1:14" hidden="1" x14ac:dyDescent="0.25">
      <c r="A1008" s="29">
        <v>2021</v>
      </c>
      <c r="B1008" s="29">
        <v>3</v>
      </c>
      <c r="C1008">
        <v>64</v>
      </c>
      <c r="D1008" s="1" t="s">
        <v>26</v>
      </c>
      <c r="E1008" s="76">
        <v>60922168000348</v>
      </c>
      <c r="F1008" s="1" t="s">
        <v>509</v>
      </c>
      <c r="G1008" s="1" t="s">
        <v>109</v>
      </c>
      <c r="H1008" s="1" t="s">
        <v>110</v>
      </c>
      <c r="I1008" s="1" t="s">
        <v>91</v>
      </c>
      <c r="J1008" s="1" t="s">
        <v>22</v>
      </c>
      <c r="K1008" s="1" t="s">
        <v>281</v>
      </c>
      <c r="L1008" s="1" t="s">
        <v>340</v>
      </c>
      <c r="M1008" s="1" t="s">
        <v>222</v>
      </c>
      <c r="N1008" s="28">
        <v>13</v>
      </c>
    </row>
    <row r="1009" spans="1:14" hidden="1" x14ac:dyDescent="0.25">
      <c r="A1009" s="29">
        <v>2021</v>
      </c>
      <c r="B1009" s="29">
        <v>3</v>
      </c>
      <c r="C1009">
        <v>64</v>
      </c>
      <c r="D1009" s="1" t="s">
        <v>26</v>
      </c>
      <c r="E1009" s="76">
        <v>29435005005198</v>
      </c>
      <c r="F1009" s="1" t="s">
        <v>130</v>
      </c>
      <c r="G1009" s="1" t="s">
        <v>109</v>
      </c>
      <c r="H1009" s="1" t="s">
        <v>110</v>
      </c>
      <c r="I1009" s="1" t="s">
        <v>91</v>
      </c>
      <c r="J1009" s="1" t="s">
        <v>30</v>
      </c>
      <c r="K1009" s="1" t="s">
        <v>234</v>
      </c>
      <c r="L1009" s="1" t="s">
        <v>339</v>
      </c>
      <c r="M1009" s="1" t="s">
        <v>227</v>
      </c>
      <c r="N1009" s="28">
        <v>16</v>
      </c>
    </row>
    <row r="1010" spans="1:14" hidden="1" x14ac:dyDescent="0.25">
      <c r="A1010" s="29">
        <v>2021</v>
      </c>
      <c r="B1010" s="29">
        <v>3</v>
      </c>
      <c r="C1010">
        <v>64</v>
      </c>
      <c r="D1010" s="1" t="s">
        <v>26</v>
      </c>
      <c r="E1010" s="76">
        <v>29435005005198</v>
      </c>
      <c r="F1010" s="1" t="s">
        <v>130</v>
      </c>
      <c r="G1010" s="1" t="s">
        <v>109</v>
      </c>
      <c r="H1010" s="1" t="s">
        <v>110</v>
      </c>
      <c r="I1010" s="1" t="s">
        <v>91</v>
      </c>
      <c r="J1010" s="1" t="s">
        <v>111</v>
      </c>
      <c r="K1010" s="1" t="s">
        <v>273</v>
      </c>
      <c r="L1010" s="1" t="s">
        <v>341</v>
      </c>
      <c r="M1010" s="1" t="s">
        <v>229</v>
      </c>
      <c r="N1010" s="28">
        <v>16</v>
      </c>
    </row>
    <row r="1011" spans="1:14" hidden="1" x14ac:dyDescent="0.25">
      <c r="A1011" s="29">
        <v>2021</v>
      </c>
      <c r="B1011" s="29">
        <v>3</v>
      </c>
      <c r="C1011">
        <v>64</v>
      </c>
      <c r="D1011" s="1" t="s">
        <v>26</v>
      </c>
      <c r="E1011" s="76">
        <v>29435005005198</v>
      </c>
      <c r="F1011" s="1" t="s">
        <v>130</v>
      </c>
      <c r="G1011" s="1" t="s">
        <v>109</v>
      </c>
      <c r="H1011" s="1" t="s">
        <v>110</v>
      </c>
      <c r="I1011" s="1" t="s">
        <v>91</v>
      </c>
      <c r="J1011" s="1" t="s">
        <v>22</v>
      </c>
      <c r="K1011" s="1" t="s">
        <v>281</v>
      </c>
      <c r="L1011" s="1" t="s">
        <v>340</v>
      </c>
      <c r="M1011" s="1" t="s">
        <v>222</v>
      </c>
      <c r="N1011" s="28">
        <v>16</v>
      </c>
    </row>
    <row r="1012" spans="1:14" hidden="1" x14ac:dyDescent="0.25">
      <c r="A1012" s="29">
        <v>2021</v>
      </c>
      <c r="B1012" s="29">
        <v>3</v>
      </c>
      <c r="C1012">
        <v>64</v>
      </c>
      <c r="D1012" s="1" t="s">
        <v>26</v>
      </c>
      <c r="E1012" s="76">
        <v>29435005006160</v>
      </c>
      <c r="F1012" s="1" t="s">
        <v>177</v>
      </c>
      <c r="G1012" s="1" t="s">
        <v>109</v>
      </c>
      <c r="H1012" s="1" t="s">
        <v>110</v>
      </c>
      <c r="I1012" s="1" t="s">
        <v>91</v>
      </c>
      <c r="J1012" s="1" t="s">
        <v>30</v>
      </c>
      <c r="K1012" s="1" t="s">
        <v>234</v>
      </c>
      <c r="L1012" s="1" t="s">
        <v>339</v>
      </c>
      <c r="M1012" s="1" t="s">
        <v>227</v>
      </c>
      <c r="N1012" s="28">
        <v>20</v>
      </c>
    </row>
    <row r="1013" spans="1:14" hidden="1" x14ac:dyDescent="0.25">
      <c r="A1013" s="29">
        <v>2021</v>
      </c>
      <c r="B1013" s="29">
        <v>3</v>
      </c>
      <c r="C1013">
        <v>64</v>
      </c>
      <c r="D1013" s="1" t="s">
        <v>26</v>
      </c>
      <c r="E1013" s="76">
        <v>29435005006160</v>
      </c>
      <c r="F1013" s="1" t="s">
        <v>177</v>
      </c>
      <c r="G1013" s="1" t="s">
        <v>109</v>
      </c>
      <c r="H1013" s="1" t="s">
        <v>110</v>
      </c>
      <c r="I1013" s="1" t="s">
        <v>91</v>
      </c>
      <c r="J1013" s="1" t="s">
        <v>111</v>
      </c>
      <c r="K1013" s="1" t="s">
        <v>273</v>
      </c>
      <c r="L1013" s="1" t="s">
        <v>341</v>
      </c>
      <c r="M1013" s="1" t="s">
        <v>229</v>
      </c>
      <c r="N1013" s="28">
        <v>20</v>
      </c>
    </row>
    <row r="1014" spans="1:14" hidden="1" x14ac:dyDescent="0.25">
      <c r="A1014" s="29">
        <v>2021</v>
      </c>
      <c r="B1014" s="29">
        <v>3</v>
      </c>
      <c r="C1014">
        <v>64</v>
      </c>
      <c r="D1014" s="1" t="s">
        <v>26</v>
      </c>
      <c r="E1014" s="76">
        <v>29435005006160</v>
      </c>
      <c r="F1014" s="1" t="s">
        <v>177</v>
      </c>
      <c r="G1014" s="1" t="s">
        <v>109</v>
      </c>
      <c r="H1014" s="1" t="s">
        <v>110</v>
      </c>
      <c r="I1014" s="1" t="s">
        <v>91</v>
      </c>
      <c r="J1014" s="1" t="s">
        <v>22</v>
      </c>
      <c r="K1014" s="1" t="s">
        <v>281</v>
      </c>
      <c r="L1014" s="1" t="s">
        <v>340</v>
      </c>
      <c r="M1014" s="1" t="s">
        <v>222</v>
      </c>
      <c r="N1014" s="28">
        <v>20</v>
      </c>
    </row>
    <row r="1015" spans="1:14" hidden="1" x14ac:dyDescent="0.25">
      <c r="A1015" s="29">
        <v>2021</v>
      </c>
      <c r="B1015" s="29">
        <v>3</v>
      </c>
      <c r="C1015">
        <v>64</v>
      </c>
      <c r="D1015" s="1" t="s">
        <v>26</v>
      </c>
      <c r="E1015" s="76">
        <v>31635857000454</v>
      </c>
      <c r="F1015" s="1" t="s">
        <v>510</v>
      </c>
      <c r="G1015" s="1" t="s">
        <v>109</v>
      </c>
      <c r="H1015" s="1" t="s">
        <v>110</v>
      </c>
      <c r="I1015" s="1" t="s">
        <v>91</v>
      </c>
      <c r="J1015" s="1" t="s">
        <v>30</v>
      </c>
      <c r="K1015" s="1" t="s">
        <v>234</v>
      </c>
      <c r="L1015" s="1" t="s">
        <v>339</v>
      </c>
      <c r="M1015" s="1" t="s">
        <v>227</v>
      </c>
      <c r="N1015" s="28">
        <v>3</v>
      </c>
    </row>
    <row r="1016" spans="1:14" hidden="1" x14ac:dyDescent="0.25">
      <c r="A1016" s="29">
        <v>2021</v>
      </c>
      <c r="B1016" s="29">
        <v>3</v>
      </c>
      <c r="C1016">
        <v>64</v>
      </c>
      <c r="D1016" s="1" t="s">
        <v>26</v>
      </c>
      <c r="E1016" s="76">
        <v>31635857000454</v>
      </c>
      <c r="F1016" s="1" t="s">
        <v>510</v>
      </c>
      <c r="G1016" s="1" t="s">
        <v>109</v>
      </c>
      <c r="H1016" s="1" t="s">
        <v>110</v>
      </c>
      <c r="I1016" s="1" t="s">
        <v>91</v>
      </c>
      <c r="J1016" s="1" t="s">
        <v>111</v>
      </c>
      <c r="K1016" s="1" t="s">
        <v>273</v>
      </c>
      <c r="L1016" s="1" t="s">
        <v>341</v>
      </c>
      <c r="M1016" s="1" t="s">
        <v>229</v>
      </c>
      <c r="N1016" s="28">
        <v>3</v>
      </c>
    </row>
    <row r="1017" spans="1:14" hidden="1" x14ac:dyDescent="0.25">
      <c r="A1017" s="29">
        <v>2021</v>
      </c>
      <c r="B1017" s="29">
        <v>3</v>
      </c>
      <c r="C1017">
        <v>64</v>
      </c>
      <c r="D1017" s="1" t="s">
        <v>26</v>
      </c>
      <c r="E1017" s="76">
        <v>31635857000454</v>
      </c>
      <c r="F1017" s="1" t="s">
        <v>510</v>
      </c>
      <c r="G1017" s="1" t="s">
        <v>109</v>
      </c>
      <c r="H1017" s="1" t="s">
        <v>110</v>
      </c>
      <c r="I1017" s="1" t="s">
        <v>91</v>
      </c>
      <c r="J1017" s="1" t="s">
        <v>22</v>
      </c>
      <c r="K1017" s="1" t="s">
        <v>281</v>
      </c>
      <c r="L1017" s="1" t="s">
        <v>340</v>
      </c>
      <c r="M1017" s="1" t="s">
        <v>222</v>
      </c>
      <c r="N1017" s="28">
        <v>3</v>
      </c>
    </row>
    <row r="1018" spans="1:14" hidden="1" x14ac:dyDescent="0.25">
      <c r="A1018" s="29">
        <v>2021</v>
      </c>
      <c r="B1018" s="29">
        <v>3</v>
      </c>
      <c r="C1018">
        <v>64</v>
      </c>
      <c r="D1018" s="1" t="s">
        <v>26</v>
      </c>
      <c r="E1018" s="76">
        <v>73696718000219</v>
      </c>
      <c r="F1018" s="1" t="s">
        <v>539</v>
      </c>
      <c r="G1018" s="1" t="s">
        <v>109</v>
      </c>
      <c r="H1018" s="1" t="s">
        <v>110</v>
      </c>
      <c r="I1018" s="1" t="s">
        <v>91</v>
      </c>
      <c r="J1018" s="1" t="s">
        <v>30</v>
      </c>
      <c r="K1018" s="1" t="s">
        <v>234</v>
      </c>
      <c r="L1018" s="1" t="s">
        <v>339</v>
      </c>
      <c r="M1018" s="1" t="s">
        <v>227</v>
      </c>
      <c r="N1018" s="28">
        <v>5</v>
      </c>
    </row>
    <row r="1019" spans="1:14" hidden="1" x14ac:dyDescent="0.25">
      <c r="A1019" s="29">
        <v>2021</v>
      </c>
      <c r="B1019" s="29">
        <v>3</v>
      </c>
      <c r="C1019">
        <v>64</v>
      </c>
      <c r="D1019" s="1" t="s">
        <v>26</v>
      </c>
      <c r="E1019" s="76">
        <v>73696718000219</v>
      </c>
      <c r="F1019" s="1" t="s">
        <v>539</v>
      </c>
      <c r="G1019" s="1" t="s">
        <v>109</v>
      </c>
      <c r="H1019" s="1" t="s">
        <v>110</v>
      </c>
      <c r="I1019" s="1" t="s">
        <v>91</v>
      </c>
      <c r="J1019" s="1" t="s">
        <v>21</v>
      </c>
      <c r="K1019" s="1" t="s">
        <v>245</v>
      </c>
      <c r="L1019" s="1" t="s">
        <v>340</v>
      </c>
      <c r="M1019" s="1" t="s">
        <v>222</v>
      </c>
      <c r="N1019" s="28">
        <v>5</v>
      </c>
    </row>
    <row r="1020" spans="1:14" hidden="1" x14ac:dyDescent="0.25">
      <c r="A1020" s="29">
        <v>2021</v>
      </c>
      <c r="B1020" s="29">
        <v>3</v>
      </c>
      <c r="C1020">
        <v>64</v>
      </c>
      <c r="D1020" s="1" t="s">
        <v>26</v>
      </c>
      <c r="E1020" s="76">
        <v>73696718000219</v>
      </c>
      <c r="F1020" s="1" t="s">
        <v>539</v>
      </c>
      <c r="G1020" s="1" t="s">
        <v>109</v>
      </c>
      <c r="H1020" s="1" t="s">
        <v>110</v>
      </c>
      <c r="I1020" s="1" t="s">
        <v>91</v>
      </c>
      <c r="J1020" s="1" t="s">
        <v>111</v>
      </c>
      <c r="K1020" s="1" t="s">
        <v>273</v>
      </c>
      <c r="L1020" s="1" t="s">
        <v>341</v>
      </c>
      <c r="M1020" s="1" t="s">
        <v>229</v>
      </c>
      <c r="N1020" s="28">
        <v>5</v>
      </c>
    </row>
    <row r="1021" spans="1:14" hidden="1" x14ac:dyDescent="0.25">
      <c r="A1021" s="29">
        <v>2021</v>
      </c>
      <c r="B1021" s="29">
        <v>3</v>
      </c>
      <c r="C1021">
        <v>64</v>
      </c>
      <c r="D1021" s="1" t="s">
        <v>26</v>
      </c>
      <c r="E1021" s="76">
        <v>6047087000996</v>
      </c>
      <c r="F1021" s="1" t="s">
        <v>166</v>
      </c>
      <c r="G1021" s="1" t="s">
        <v>109</v>
      </c>
      <c r="H1021" s="1" t="s">
        <v>110</v>
      </c>
      <c r="I1021" s="1" t="s">
        <v>91</v>
      </c>
      <c r="J1021" s="1" t="s">
        <v>30</v>
      </c>
      <c r="K1021" s="1" t="s">
        <v>234</v>
      </c>
      <c r="L1021" s="1" t="s">
        <v>339</v>
      </c>
      <c r="M1021" s="1" t="s">
        <v>227</v>
      </c>
      <c r="N1021" s="28">
        <v>4</v>
      </c>
    </row>
    <row r="1022" spans="1:14" hidden="1" x14ac:dyDescent="0.25">
      <c r="A1022" s="29">
        <v>2021</v>
      </c>
      <c r="B1022" s="29">
        <v>3</v>
      </c>
      <c r="C1022">
        <v>64</v>
      </c>
      <c r="D1022" s="1" t="s">
        <v>26</v>
      </c>
      <c r="E1022" s="76">
        <v>6047087000996</v>
      </c>
      <c r="F1022" s="1" t="s">
        <v>166</v>
      </c>
      <c r="G1022" s="1" t="s">
        <v>109</v>
      </c>
      <c r="H1022" s="1" t="s">
        <v>110</v>
      </c>
      <c r="I1022" s="1" t="s">
        <v>91</v>
      </c>
      <c r="J1022" s="1" t="s">
        <v>111</v>
      </c>
      <c r="K1022" s="1" t="s">
        <v>273</v>
      </c>
      <c r="L1022" s="1" t="s">
        <v>341</v>
      </c>
      <c r="M1022" s="1" t="s">
        <v>229</v>
      </c>
      <c r="N1022" s="28">
        <v>4</v>
      </c>
    </row>
    <row r="1023" spans="1:14" hidden="1" x14ac:dyDescent="0.25">
      <c r="A1023" s="29">
        <v>2021</v>
      </c>
      <c r="B1023" s="29">
        <v>3</v>
      </c>
      <c r="C1023">
        <v>64</v>
      </c>
      <c r="D1023" s="1" t="s">
        <v>26</v>
      </c>
      <c r="E1023" s="76">
        <v>6047087000996</v>
      </c>
      <c r="F1023" s="1" t="s">
        <v>166</v>
      </c>
      <c r="G1023" s="1" t="s">
        <v>109</v>
      </c>
      <c r="H1023" s="1" t="s">
        <v>110</v>
      </c>
      <c r="I1023" s="1" t="s">
        <v>91</v>
      </c>
      <c r="J1023" s="1" t="s">
        <v>22</v>
      </c>
      <c r="K1023" s="1" t="s">
        <v>281</v>
      </c>
      <c r="L1023" s="1" t="s">
        <v>340</v>
      </c>
      <c r="M1023" s="1" t="s">
        <v>222</v>
      </c>
      <c r="N1023" s="28">
        <v>4</v>
      </c>
    </row>
    <row r="1024" spans="1:14" hidden="1" x14ac:dyDescent="0.25">
      <c r="A1024" s="29">
        <v>2021</v>
      </c>
      <c r="B1024" s="29">
        <v>3</v>
      </c>
      <c r="C1024">
        <v>64</v>
      </c>
      <c r="D1024" s="1" t="s">
        <v>26</v>
      </c>
      <c r="E1024" s="76">
        <v>34058123000103</v>
      </c>
      <c r="F1024" s="1" t="s">
        <v>579</v>
      </c>
      <c r="G1024" s="1" t="s">
        <v>109</v>
      </c>
      <c r="H1024" s="1" t="s">
        <v>110</v>
      </c>
      <c r="I1024" s="1" t="s">
        <v>91</v>
      </c>
      <c r="J1024" s="1" t="s">
        <v>30</v>
      </c>
      <c r="K1024" s="1" t="s">
        <v>234</v>
      </c>
      <c r="L1024" s="1" t="s">
        <v>339</v>
      </c>
      <c r="M1024" s="1" t="s">
        <v>227</v>
      </c>
      <c r="N1024" s="28">
        <v>2</v>
      </c>
    </row>
    <row r="1025" spans="1:14" hidden="1" x14ac:dyDescent="0.25">
      <c r="A1025" s="29">
        <v>2021</v>
      </c>
      <c r="B1025" s="29">
        <v>3</v>
      </c>
      <c r="C1025">
        <v>64</v>
      </c>
      <c r="D1025" s="1" t="s">
        <v>26</v>
      </c>
      <c r="E1025" s="76">
        <v>34058123000103</v>
      </c>
      <c r="F1025" s="1" t="s">
        <v>579</v>
      </c>
      <c r="G1025" s="1" t="s">
        <v>109</v>
      </c>
      <c r="H1025" s="1" t="s">
        <v>110</v>
      </c>
      <c r="I1025" s="1" t="s">
        <v>91</v>
      </c>
      <c r="J1025" s="1" t="s">
        <v>111</v>
      </c>
      <c r="K1025" s="1" t="s">
        <v>273</v>
      </c>
      <c r="L1025" s="1" t="s">
        <v>341</v>
      </c>
      <c r="M1025" s="1" t="s">
        <v>229</v>
      </c>
      <c r="N1025" s="28">
        <v>2</v>
      </c>
    </row>
    <row r="1026" spans="1:14" hidden="1" x14ac:dyDescent="0.25">
      <c r="A1026" s="29">
        <v>2021</v>
      </c>
      <c r="B1026" s="29">
        <v>3</v>
      </c>
      <c r="C1026">
        <v>64</v>
      </c>
      <c r="D1026" s="1" t="s">
        <v>26</v>
      </c>
      <c r="E1026" s="76">
        <v>34058123000103</v>
      </c>
      <c r="F1026" s="1" t="s">
        <v>579</v>
      </c>
      <c r="G1026" s="1" t="s">
        <v>109</v>
      </c>
      <c r="H1026" s="1" t="s">
        <v>110</v>
      </c>
      <c r="I1026" s="1" t="s">
        <v>91</v>
      </c>
      <c r="J1026" s="1" t="s">
        <v>22</v>
      </c>
      <c r="K1026" s="1" t="s">
        <v>281</v>
      </c>
      <c r="L1026" s="1" t="s">
        <v>340</v>
      </c>
      <c r="M1026" s="1" t="s">
        <v>222</v>
      </c>
      <c r="N1026" s="28">
        <v>2</v>
      </c>
    </row>
    <row r="1027" spans="1:14" hidden="1" x14ac:dyDescent="0.25">
      <c r="A1027" s="29">
        <v>2021</v>
      </c>
      <c r="B1027" s="29">
        <v>3</v>
      </c>
      <c r="C1027">
        <v>64</v>
      </c>
      <c r="D1027" s="1" t="s">
        <v>26</v>
      </c>
      <c r="E1027" s="76">
        <v>9578217000158</v>
      </c>
      <c r="F1027" s="1" t="s">
        <v>169</v>
      </c>
      <c r="G1027" s="1" t="s">
        <v>109</v>
      </c>
      <c r="H1027" s="1" t="s">
        <v>110</v>
      </c>
      <c r="I1027" s="1" t="s">
        <v>91</v>
      </c>
      <c r="J1027" s="1" t="s">
        <v>30</v>
      </c>
      <c r="K1027" s="1" t="s">
        <v>234</v>
      </c>
      <c r="L1027" s="1" t="s">
        <v>339</v>
      </c>
      <c r="M1027" s="1" t="s">
        <v>227</v>
      </c>
      <c r="N1027" s="28">
        <v>1</v>
      </c>
    </row>
    <row r="1028" spans="1:14" hidden="1" x14ac:dyDescent="0.25">
      <c r="A1028" s="29">
        <v>2021</v>
      </c>
      <c r="B1028" s="29">
        <v>3</v>
      </c>
      <c r="C1028">
        <v>64</v>
      </c>
      <c r="D1028" s="1" t="s">
        <v>26</v>
      </c>
      <c r="E1028" s="76">
        <v>9578217000158</v>
      </c>
      <c r="F1028" s="1" t="s">
        <v>169</v>
      </c>
      <c r="G1028" s="1" t="s">
        <v>109</v>
      </c>
      <c r="H1028" s="1" t="s">
        <v>110</v>
      </c>
      <c r="I1028" s="1" t="s">
        <v>91</v>
      </c>
      <c r="J1028" s="1" t="s">
        <v>111</v>
      </c>
      <c r="K1028" s="1" t="s">
        <v>273</v>
      </c>
      <c r="L1028" s="1" t="s">
        <v>341</v>
      </c>
      <c r="M1028" s="1" t="s">
        <v>229</v>
      </c>
      <c r="N1028" s="28">
        <v>1</v>
      </c>
    </row>
    <row r="1029" spans="1:14" hidden="1" x14ac:dyDescent="0.25">
      <c r="A1029" s="29">
        <v>2021</v>
      </c>
      <c r="B1029" s="29">
        <v>3</v>
      </c>
      <c r="C1029">
        <v>64</v>
      </c>
      <c r="D1029" s="1" t="s">
        <v>26</v>
      </c>
      <c r="E1029" s="76">
        <v>9578217000158</v>
      </c>
      <c r="F1029" s="1" t="s">
        <v>169</v>
      </c>
      <c r="G1029" s="1" t="s">
        <v>109</v>
      </c>
      <c r="H1029" s="1" t="s">
        <v>110</v>
      </c>
      <c r="I1029" s="1" t="s">
        <v>91</v>
      </c>
      <c r="J1029" s="1" t="s">
        <v>22</v>
      </c>
      <c r="K1029" s="1" t="s">
        <v>281</v>
      </c>
      <c r="L1029" s="1" t="s">
        <v>340</v>
      </c>
      <c r="M1029" s="1" t="s">
        <v>222</v>
      </c>
      <c r="N1029" s="28">
        <v>1</v>
      </c>
    </row>
    <row r="1030" spans="1:14" hidden="1" x14ac:dyDescent="0.25">
      <c r="A1030" s="29">
        <v>2021</v>
      </c>
      <c r="B1030" s="29">
        <v>3</v>
      </c>
      <c r="C1030">
        <v>64</v>
      </c>
      <c r="D1030" s="1" t="s">
        <v>26</v>
      </c>
      <c r="E1030" s="76">
        <v>6047087001020</v>
      </c>
      <c r="F1030" s="1" t="s">
        <v>108</v>
      </c>
      <c r="G1030" s="1" t="s">
        <v>109</v>
      </c>
      <c r="H1030" s="1" t="s">
        <v>110</v>
      </c>
      <c r="I1030" s="1" t="s">
        <v>91</v>
      </c>
      <c r="J1030" s="1" t="s">
        <v>30</v>
      </c>
      <c r="K1030" s="1" t="s">
        <v>234</v>
      </c>
      <c r="L1030" s="1" t="s">
        <v>339</v>
      </c>
      <c r="M1030" s="1" t="s">
        <v>227</v>
      </c>
      <c r="N1030" s="28">
        <v>44</v>
      </c>
    </row>
    <row r="1031" spans="1:14" hidden="1" x14ac:dyDescent="0.25">
      <c r="A1031" s="29">
        <v>2021</v>
      </c>
      <c r="B1031" s="29">
        <v>3</v>
      </c>
      <c r="C1031">
        <v>64</v>
      </c>
      <c r="D1031" s="1" t="s">
        <v>26</v>
      </c>
      <c r="E1031" s="76">
        <v>6047087001020</v>
      </c>
      <c r="F1031" s="1" t="s">
        <v>108</v>
      </c>
      <c r="G1031" s="1" t="s">
        <v>109</v>
      </c>
      <c r="H1031" s="1" t="s">
        <v>110</v>
      </c>
      <c r="I1031" s="1" t="s">
        <v>91</v>
      </c>
      <c r="J1031" s="1" t="s">
        <v>111</v>
      </c>
      <c r="K1031" s="1" t="s">
        <v>273</v>
      </c>
      <c r="L1031" s="1" t="s">
        <v>341</v>
      </c>
      <c r="M1031" s="1" t="s">
        <v>229</v>
      </c>
      <c r="N1031" s="28">
        <v>44</v>
      </c>
    </row>
    <row r="1032" spans="1:14" hidden="1" x14ac:dyDescent="0.25">
      <c r="A1032" s="29">
        <v>2021</v>
      </c>
      <c r="B1032" s="29">
        <v>3</v>
      </c>
      <c r="C1032">
        <v>64</v>
      </c>
      <c r="D1032" s="1" t="s">
        <v>26</v>
      </c>
      <c r="E1032" s="76">
        <v>6047087001020</v>
      </c>
      <c r="F1032" s="1" t="s">
        <v>108</v>
      </c>
      <c r="G1032" s="1" t="s">
        <v>109</v>
      </c>
      <c r="H1032" s="1" t="s">
        <v>110</v>
      </c>
      <c r="I1032" s="1" t="s">
        <v>91</v>
      </c>
      <c r="J1032" s="1" t="s">
        <v>22</v>
      </c>
      <c r="K1032" s="1" t="s">
        <v>281</v>
      </c>
      <c r="L1032" s="1" t="s">
        <v>340</v>
      </c>
      <c r="M1032" s="1" t="s">
        <v>222</v>
      </c>
      <c r="N1032" s="28">
        <v>44</v>
      </c>
    </row>
    <row r="1033" spans="1:14" hidden="1" x14ac:dyDescent="0.25">
      <c r="A1033" s="29">
        <v>2021</v>
      </c>
      <c r="B1033" s="29">
        <v>3</v>
      </c>
      <c r="C1033">
        <v>64</v>
      </c>
      <c r="D1033" s="1" t="s">
        <v>26</v>
      </c>
      <c r="E1033" s="76">
        <v>8100676002102</v>
      </c>
      <c r="F1033" s="1" t="s">
        <v>114</v>
      </c>
      <c r="G1033" s="1" t="s">
        <v>109</v>
      </c>
      <c r="H1033" s="1" t="s">
        <v>110</v>
      </c>
      <c r="I1033" s="1" t="s">
        <v>91</v>
      </c>
      <c r="J1033" s="1" t="s">
        <v>30</v>
      </c>
      <c r="K1033" s="1" t="s">
        <v>234</v>
      </c>
      <c r="L1033" s="1" t="s">
        <v>339</v>
      </c>
      <c r="M1033" s="1" t="s">
        <v>227</v>
      </c>
      <c r="N1033" s="28">
        <v>23</v>
      </c>
    </row>
    <row r="1034" spans="1:14" hidden="1" x14ac:dyDescent="0.25">
      <c r="A1034" s="29">
        <v>2021</v>
      </c>
      <c r="B1034" s="29">
        <v>3</v>
      </c>
      <c r="C1034">
        <v>64</v>
      </c>
      <c r="D1034" s="1" t="s">
        <v>26</v>
      </c>
      <c r="E1034" s="76">
        <v>8100676002102</v>
      </c>
      <c r="F1034" s="1" t="s">
        <v>114</v>
      </c>
      <c r="G1034" s="1" t="s">
        <v>109</v>
      </c>
      <c r="H1034" s="1" t="s">
        <v>110</v>
      </c>
      <c r="I1034" s="1" t="s">
        <v>91</v>
      </c>
      <c r="J1034" s="1" t="s">
        <v>111</v>
      </c>
      <c r="K1034" s="1" t="s">
        <v>273</v>
      </c>
      <c r="L1034" s="1" t="s">
        <v>341</v>
      </c>
      <c r="M1034" s="1" t="s">
        <v>229</v>
      </c>
      <c r="N1034" s="28">
        <v>23</v>
      </c>
    </row>
    <row r="1035" spans="1:14" hidden="1" x14ac:dyDescent="0.25">
      <c r="A1035" s="29">
        <v>2021</v>
      </c>
      <c r="B1035" s="29">
        <v>3</v>
      </c>
      <c r="C1035">
        <v>64</v>
      </c>
      <c r="D1035" s="1" t="s">
        <v>26</v>
      </c>
      <c r="E1035" s="76">
        <v>8100676002102</v>
      </c>
      <c r="F1035" s="1" t="s">
        <v>114</v>
      </c>
      <c r="G1035" s="1" t="s">
        <v>109</v>
      </c>
      <c r="H1035" s="1" t="s">
        <v>110</v>
      </c>
      <c r="I1035" s="1" t="s">
        <v>91</v>
      </c>
      <c r="J1035" s="1" t="s">
        <v>22</v>
      </c>
      <c r="K1035" s="1" t="s">
        <v>281</v>
      </c>
      <c r="L1035" s="1" t="s">
        <v>340</v>
      </c>
      <c r="M1035" s="1" t="s">
        <v>222</v>
      </c>
      <c r="N1035" s="28">
        <v>23</v>
      </c>
    </row>
    <row r="1036" spans="1:14" hidden="1" x14ac:dyDescent="0.25">
      <c r="A1036" s="29">
        <v>2021</v>
      </c>
      <c r="B1036" s="29">
        <v>3</v>
      </c>
      <c r="C1036">
        <v>64</v>
      </c>
      <c r="D1036" s="1" t="s">
        <v>26</v>
      </c>
      <c r="E1036" s="76">
        <v>60884855001630</v>
      </c>
      <c r="F1036" s="1" t="s">
        <v>149</v>
      </c>
      <c r="G1036" s="1" t="s">
        <v>109</v>
      </c>
      <c r="H1036" s="1" t="s">
        <v>110</v>
      </c>
      <c r="I1036" s="1" t="s">
        <v>91</v>
      </c>
      <c r="J1036" s="1" t="s">
        <v>30</v>
      </c>
      <c r="K1036" s="1" t="s">
        <v>234</v>
      </c>
      <c r="L1036" s="1" t="s">
        <v>339</v>
      </c>
      <c r="M1036" s="1" t="s">
        <v>227</v>
      </c>
      <c r="N1036" s="28">
        <v>43</v>
      </c>
    </row>
    <row r="1037" spans="1:14" hidden="1" x14ac:dyDescent="0.25">
      <c r="A1037" s="29">
        <v>2021</v>
      </c>
      <c r="B1037" s="29">
        <v>3</v>
      </c>
      <c r="C1037">
        <v>64</v>
      </c>
      <c r="D1037" s="1" t="s">
        <v>26</v>
      </c>
      <c r="E1037" s="76">
        <v>60884855001630</v>
      </c>
      <c r="F1037" s="1" t="s">
        <v>149</v>
      </c>
      <c r="G1037" s="1" t="s">
        <v>109</v>
      </c>
      <c r="H1037" s="1" t="s">
        <v>110</v>
      </c>
      <c r="I1037" s="1" t="s">
        <v>91</v>
      </c>
      <c r="J1037" s="1" t="s">
        <v>21</v>
      </c>
      <c r="K1037" s="1" t="s">
        <v>245</v>
      </c>
      <c r="L1037" s="1" t="s">
        <v>340</v>
      </c>
      <c r="M1037" s="1" t="s">
        <v>222</v>
      </c>
      <c r="N1037" s="28">
        <v>43</v>
      </c>
    </row>
    <row r="1038" spans="1:14" hidden="1" x14ac:dyDescent="0.25">
      <c r="A1038" s="29">
        <v>2021</v>
      </c>
      <c r="B1038" s="29">
        <v>3</v>
      </c>
      <c r="C1038">
        <v>64</v>
      </c>
      <c r="D1038" s="1" t="s">
        <v>26</v>
      </c>
      <c r="E1038" s="76">
        <v>60884855001630</v>
      </c>
      <c r="F1038" s="1" t="s">
        <v>149</v>
      </c>
      <c r="G1038" s="1" t="s">
        <v>109</v>
      </c>
      <c r="H1038" s="1" t="s">
        <v>110</v>
      </c>
      <c r="I1038" s="1" t="s">
        <v>91</v>
      </c>
      <c r="J1038" s="1" t="s">
        <v>111</v>
      </c>
      <c r="K1038" s="1" t="s">
        <v>273</v>
      </c>
      <c r="L1038" s="1" t="s">
        <v>341</v>
      </c>
      <c r="M1038" s="1" t="s">
        <v>229</v>
      </c>
      <c r="N1038" s="28">
        <v>43</v>
      </c>
    </row>
    <row r="1039" spans="1:14" hidden="1" x14ac:dyDescent="0.25">
      <c r="A1039" s="29">
        <v>2021</v>
      </c>
      <c r="B1039" s="29">
        <v>3</v>
      </c>
      <c r="C1039">
        <v>64</v>
      </c>
      <c r="D1039" s="1" t="s">
        <v>26</v>
      </c>
      <c r="E1039" s="76">
        <v>8850962000222</v>
      </c>
      <c r="F1039" s="1" t="s">
        <v>421</v>
      </c>
      <c r="G1039" s="1" t="s">
        <v>109</v>
      </c>
      <c r="H1039" s="1" t="s">
        <v>110</v>
      </c>
      <c r="I1039" s="1" t="s">
        <v>91</v>
      </c>
      <c r="J1039" s="1" t="s">
        <v>30</v>
      </c>
      <c r="K1039" s="1" t="s">
        <v>234</v>
      </c>
      <c r="L1039" s="1" t="s">
        <v>339</v>
      </c>
      <c r="M1039" s="1" t="s">
        <v>227</v>
      </c>
      <c r="N1039" s="28">
        <v>56</v>
      </c>
    </row>
    <row r="1040" spans="1:14" hidden="1" x14ac:dyDescent="0.25">
      <c r="A1040" s="29">
        <v>2021</v>
      </c>
      <c r="B1040" s="29">
        <v>3</v>
      </c>
      <c r="C1040">
        <v>64</v>
      </c>
      <c r="D1040" s="1" t="s">
        <v>26</v>
      </c>
      <c r="E1040" s="76">
        <v>8850962000222</v>
      </c>
      <c r="F1040" s="1" t="s">
        <v>421</v>
      </c>
      <c r="G1040" s="1" t="s">
        <v>109</v>
      </c>
      <c r="H1040" s="1" t="s">
        <v>110</v>
      </c>
      <c r="I1040" s="1" t="s">
        <v>91</v>
      </c>
      <c r="J1040" s="1" t="s">
        <v>111</v>
      </c>
      <c r="K1040" s="1" t="s">
        <v>273</v>
      </c>
      <c r="L1040" s="1" t="s">
        <v>341</v>
      </c>
      <c r="M1040" s="1" t="s">
        <v>229</v>
      </c>
      <c r="N1040" s="28">
        <v>56</v>
      </c>
    </row>
    <row r="1041" spans="1:14" hidden="1" x14ac:dyDescent="0.25">
      <c r="A1041" s="29">
        <v>2021</v>
      </c>
      <c r="B1041" s="29">
        <v>3</v>
      </c>
      <c r="C1041">
        <v>64</v>
      </c>
      <c r="D1041" s="1" t="s">
        <v>26</v>
      </c>
      <c r="E1041" s="76">
        <v>8850962000222</v>
      </c>
      <c r="F1041" s="1" t="s">
        <v>421</v>
      </c>
      <c r="G1041" s="1" t="s">
        <v>109</v>
      </c>
      <c r="H1041" s="1" t="s">
        <v>110</v>
      </c>
      <c r="I1041" s="1" t="s">
        <v>91</v>
      </c>
      <c r="J1041" s="1" t="s">
        <v>22</v>
      </c>
      <c r="K1041" s="1" t="s">
        <v>281</v>
      </c>
      <c r="L1041" s="1" t="s">
        <v>340</v>
      </c>
      <c r="M1041" s="1" t="s">
        <v>222</v>
      </c>
      <c r="N1041" s="28">
        <v>56</v>
      </c>
    </row>
    <row r="1042" spans="1:14" hidden="1" x14ac:dyDescent="0.25">
      <c r="A1042" s="29">
        <v>2021</v>
      </c>
      <c r="B1042" s="29">
        <v>3</v>
      </c>
      <c r="C1042">
        <v>64</v>
      </c>
      <c r="D1042" s="1" t="s">
        <v>26</v>
      </c>
      <c r="E1042" s="76">
        <v>394544021263</v>
      </c>
      <c r="F1042" s="1" t="s">
        <v>637</v>
      </c>
      <c r="G1042" s="1" t="s">
        <v>109</v>
      </c>
      <c r="H1042" s="1" t="s">
        <v>110</v>
      </c>
      <c r="I1042" s="1" t="s">
        <v>182</v>
      </c>
      <c r="J1042" s="1" t="s">
        <v>30</v>
      </c>
      <c r="K1042" s="1" t="s">
        <v>234</v>
      </c>
      <c r="L1042" s="1" t="s">
        <v>339</v>
      </c>
      <c r="M1042" s="1" t="s">
        <v>227</v>
      </c>
      <c r="N1042" s="28">
        <v>30</v>
      </c>
    </row>
    <row r="1043" spans="1:14" hidden="1" x14ac:dyDescent="0.25">
      <c r="A1043" s="29">
        <v>2021</v>
      </c>
      <c r="B1043" s="29">
        <v>3</v>
      </c>
      <c r="C1043">
        <v>64</v>
      </c>
      <c r="D1043" s="1" t="s">
        <v>26</v>
      </c>
      <c r="E1043" s="76">
        <v>394544021263</v>
      </c>
      <c r="F1043" s="1" t="s">
        <v>637</v>
      </c>
      <c r="G1043" s="1" t="s">
        <v>109</v>
      </c>
      <c r="H1043" s="1" t="s">
        <v>110</v>
      </c>
      <c r="I1043" s="1" t="s">
        <v>182</v>
      </c>
      <c r="J1043" s="1" t="s">
        <v>21</v>
      </c>
      <c r="K1043" s="1" t="s">
        <v>245</v>
      </c>
      <c r="L1043" s="1" t="s">
        <v>340</v>
      </c>
      <c r="M1043" s="1" t="s">
        <v>222</v>
      </c>
      <c r="N1043" s="28">
        <v>30</v>
      </c>
    </row>
    <row r="1044" spans="1:14" hidden="1" x14ac:dyDescent="0.25">
      <c r="A1044" s="29">
        <v>2021</v>
      </c>
      <c r="B1044" s="29">
        <v>3</v>
      </c>
      <c r="C1044">
        <v>64</v>
      </c>
      <c r="D1044" s="1" t="s">
        <v>26</v>
      </c>
      <c r="E1044" s="76">
        <v>394544021263</v>
      </c>
      <c r="F1044" s="1" t="s">
        <v>637</v>
      </c>
      <c r="G1044" s="1" t="s">
        <v>109</v>
      </c>
      <c r="H1044" s="1" t="s">
        <v>110</v>
      </c>
      <c r="I1044" s="1" t="s">
        <v>182</v>
      </c>
      <c r="J1044" s="1" t="s">
        <v>111</v>
      </c>
      <c r="K1044" s="1" t="s">
        <v>273</v>
      </c>
      <c r="L1044" s="1" t="s">
        <v>341</v>
      </c>
      <c r="M1044" s="1" t="s">
        <v>229</v>
      </c>
      <c r="N1044" s="28">
        <v>30</v>
      </c>
    </row>
    <row r="1045" spans="1:14" hidden="1" x14ac:dyDescent="0.25">
      <c r="A1045" s="29">
        <v>2021</v>
      </c>
      <c r="B1045" s="29">
        <v>3</v>
      </c>
      <c r="C1045">
        <v>64</v>
      </c>
      <c r="D1045" s="1" t="s">
        <v>26</v>
      </c>
      <c r="E1045" s="76">
        <v>33419482000259</v>
      </c>
      <c r="F1045" s="1" t="s">
        <v>137</v>
      </c>
      <c r="G1045" s="1" t="s">
        <v>109</v>
      </c>
      <c r="H1045" s="1" t="s">
        <v>110</v>
      </c>
      <c r="I1045" s="1" t="s">
        <v>91</v>
      </c>
      <c r="J1045" s="1" t="s">
        <v>30</v>
      </c>
      <c r="K1045" s="1" t="s">
        <v>234</v>
      </c>
      <c r="L1045" s="1" t="s">
        <v>339</v>
      </c>
      <c r="M1045" s="1" t="s">
        <v>227</v>
      </c>
      <c r="N1045" s="28">
        <v>2</v>
      </c>
    </row>
    <row r="1046" spans="1:14" hidden="1" x14ac:dyDescent="0.25">
      <c r="A1046" s="29">
        <v>2021</v>
      </c>
      <c r="B1046" s="29">
        <v>3</v>
      </c>
      <c r="C1046">
        <v>64</v>
      </c>
      <c r="D1046" s="1" t="s">
        <v>26</v>
      </c>
      <c r="E1046" s="76">
        <v>33419482000259</v>
      </c>
      <c r="F1046" s="1" t="s">
        <v>137</v>
      </c>
      <c r="G1046" s="1" t="s">
        <v>109</v>
      </c>
      <c r="H1046" s="1" t="s">
        <v>110</v>
      </c>
      <c r="I1046" s="1" t="s">
        <v>91</v>
      </c>
      <c r="J1046" s="1" t="s">
        <v>111</v>
      </c>
      <c r="K1046" s="1" t="s">
        <v>273</v>
      </c>
      <c r="L1046" s="1" t="s">
        <v>341</v>
      </c>
      <c r="M1046" s="1" t="s">
        <v>229</v>
      </c>
      <c r="N1046" s="28">
        <v>2</v>
      </c>
    </row>
    <row r="1047" spans="1:14" hidden="1" x14ac:dyDescent="0.25">
      <c r="A1047" s="29">
        <v>2021</v>
      </c>
      <c r="B1047" s="29">
        <v>3</v>
      </c>
      <c r="C1047">
        <v>64</v>
      </c>
      <c r="D1047" s="1" t="s">
        <v>26</v>
      </c>
      <c r="E1047" s="76">
        <v>33419482000259</v>
      </c>
      <c r="F1047" s="1" t="s">
        <v>137</v>
      </c>
      <c r="G1047" s="1" t="s">
        <v>109</v>
      </c>
      <c r="H1047" s="1" t="s">
        <v>110</v>
      </c>
      <c r="I1047" s="1" t="s">
        <v>91</v>
      </c>
      <c r="J1047" s="1" t="s">
        <v>22</v>
      </c>
      <c r="K1047" s="1" t="s">
        <v>281</v>
      </c>
      <c r="L1047" s="1" t="s">
        <v>340</v>
      </c>
      <c r="M1047" s="1" t="s">
        <v>222</v>
      </c>
      <c r="N1047" s="28">
        <v>2</v>
      </c>
    </row>
    <row r="1048" spans="1:14" hidden="1" x14ac:dyDescent="0.25">
      <c r="A1048" s="29">
        <v>2021</v>
      </c>
      <c r="B1048" s="29">
        <v>3</v>
      </c>
      <c r="C1048">
        <v>64</v>
      </c>
      <c r="D1048" s="1" t="s">
        <v>26</v>
      </c>
      <c r="E1048" s="76">
        <v>9219138000584</v>
      </c>
      <c r="F1048" s="1" t="s">
        <v>115</v>
      </c>
      <c r="G1048" s="1" t="s">
        <v>109</v>
      </c>
      <c r="H1048" s="1" t="s">
        <v>110</v>
      </c>
      <c r="I1048" s="1" t="s">
        <v>91</v>
      </c>
      <c r="J1048" s="1" t="s">
        <v>30</v>
      </c>
      <c r="K1048" s="1" t="s">
        <v>234</v>
      </c>
      <c r="L1048" s="1" t="s">
        <v>339</v>
      </c>
      <c r="M1048" s="1" t="s">
        <v>227</v>
      </c>
      <c r="N1048" s="28">
        <v>2</v>
      </c>
    </row>
    <row r="1049" spans="1:14" hidden="1" x14ac:dyDescent="0.25">
      <c r="A1049" s="29">
        <v>2021</v>
      </c>
      <c r="B1049" s="29">
        <v>3</v>
      </c>
      <c r="C1049">
        <v>64</v>
      </c>
      <c r="D1049" s="1" t="s">
        <v>26</v>
      </c>
      <c r="E1049" s="76">
        <v>9219138000584</v>
      </c>
      <c r="F1049" s="1" t="s">
        <v>115</v>
      </c>
      <c r="G1049" s="1" t="s">
        <v>109</v>
      </c>
      <c r="H1049" s="1" t="s">
        <v>110</v>
      </c>
      <c r="I1049" s="1" t="s">
        <v>91</v>
      </c>
      <c r="J1049" s="1" t="s">
        <v>21</v>
      </c>
      <c r="K1049" s="1" t="s">
        <v>245</v>
      </c>
      <c r="L1049" s="1" t="s">
        <v>340</v>
      </c>
      <c r="M1049" s="1" t="s">
        <v>222</v>
      </c>
      <c r="N1049" s="28">
        <v>2</v>
      </c>
    </row>
    <row r="1050" spans="1:14" hidden="1" x14ac:dyDescent="0.25">
      <c r="A1050" s="29">
        <v>2021</v>
      </c>
      <c r="B1050" s="29">
        <v>3</v>
      </c>
      <c r="C1050">
        <v>64</v>
      </c>
      <c r="D1050" s="1" t="s">
        <v>26</v>
      </c>
      <c r="E1050" s="76">
        <v>9219138000584</v>
      </c>
      <c r="F1050" s="1" t="s">
        <v>115</v>
      </c>
      <c r="G1050" s="1" t="s">
        <v>109</v>
      </c>
      <c r="H1050" s="1" t="s">
        <v>110</v>
      </c>
      <c r="I1050" s="1" t="s">
        <v>91</v>
      </c>
      <c r="J1050" s="1" t="s">
        <v>111</v>
      </c>
      <c r="K1050" s="1" t="s">
        <v>273</v>
      </c>
      <c r="L1050" s="1" t="s">
        <v>341</v>
      </c>
      <c r="M1050" s="1" t="s">
        <v>229</v>
      </c>
      <c r="N1050" s="28">
        <v>2</v>
      </c>
    </row>
    <row r="1051" spans="1:14" hidden="1" x14ac:dyDescent="0.25">
      <c r="A1051" s="29">
        <v>2021</v>
      </c>
      <c r="B1051" s="29">
        <v>3</v>
      </c>
      <c r="C1051">
        <v>64</v>
      </c>
      <c r="D1051" s="1" t="s">
        <v>26</v>
      </c>
      <c r="E1051" s="76">
        <v>29435005009851</v>
      </c>
      <c r="F1051" s="1" t="s">
        <v>132</v>
      </c>
      <c r="G1051" s="1" t="s">
        <v>133</v>
      </c>
      <c r="H1051" s="1" t="s">
        <v>134</v>
      </c>
      <c r="I1051" s="1" t="s">
        <v>91</v>
      </c>
      <c r="J1051" s="1" t="s">
        <v>20</v>
      </c>
      <c r="K1051" s="1" t="s">
        <v>242</v>
      </c>
      <c r="L1051" s="1" t="s">
        <v>340</v>
      </c>
      <c r="M1051" s="1" t="s">
        <v>222</v>
      </c>
      <c r="N1051" s="28">
        <v>130</v>
      </c>
    </row>
    <row r="1052" spans="1:14" hidden="1" x14ac:dyDescent="0.25">
      <c r="A1052" s="29">
        <v>2021</v>
      </c>
      <c r="B1052" s="29">
        <v>3</v>
      </c>
      <c r="C1052">
        <v>64</v>
      </c>
      <c r="D1052" s="1" t="s">
        <v>26</v>
      </c>
      <c r="E1052" s="76">
        <v>29435005009851</v>
      </c>
      <c r="F1052" s="1" t="s">
        <v>132</v>
      </c>
      <c r="G1052" s="1" t="s">
        <v>133</v>
      </c>
      <c r="H1052" s="1" t="s">
        <v>134</v>
      </c>
      <c r="I1052" s="1" t="s">
        <v>91</v>
      </c>
      <c r="J1052" s="1" t="s">
        <v>96</v>
      </c>
      <c r="K1052" s="1" t="s">
        <v>271</v>
      </c>
      <c r="L1052" s="1" t="s">
        <v>341</v>
      </c>
      <c r="M1052" s="1" t="s">
        <v>229</v>
      </c>
      <c r="N1052" s="28">
        <v>130</v>
      </c>
    </row>
    <row r="1053" spans="1:14" hidden="1" x14ac:dyDescent="0.25">
      <c r="A1053" s="29">
        <v>2021</v>
      </c>
      <c r="B1053" s="29">
        <v>3</v>
      </c>
      <c r="C1053">
        <v>64</v>
      </c>
      <c r="D1053" s="1" t="s">
        <v>26</v>
      </c>
      <c r="E1053" s="76">
        <v>29435005009851</v>
      </c>
      <c r="F1053" s="1" t="s">
        <v>132</v>
      </c>
      <c r="G1053" s="1" t="s">
        <v>133</v>
      </c>
      <c r="H1053" s="1" t="s">
        <v>134</v>
      </c>
      <c r="I1053" s="1" t="s">
        <v>91</v>
      </c>
      <c r="J1053" s="1" t="s">
        <v>33</v>
      </c>
      <c r="K1053" s="1" t="s">
        <v>321</v>
      </c>
      <c r="L1053" s="1" t="s">
        <v>339</v>
      </c>
      <c r="M1053" s="1" t="s">
        <v>227</v>
      </c>
      <c r="N1053" s="28">
        <v>130</v>
      </c>
    </row>
    <row r="1054" spans="1:14" hidden="1" x14ac:dyDescent="0.25">
      <c r="A1054" s="29">
        <v>2021</v>
      </c>
      <c r="B1054" s="29">
        <v>3</v>
      </c>
      <c r="C1054">
        <v>64</v>
      </c>
      <c r="D1054" s="1" t="s">
        <v>26</v>
      </c>
      <c r="E1054" s="76">
        <v>820737000150</v>
      </c>
      <c r="F1054" s="1" t="s">
        <v>164</v>
      </c>
      <c r="G1054" s="1" t="s">
        <v>133</v>
      </c>
      <c r="H1054" s="1" t="s">
        <v>134</v>
      </c>
      <c r="I1054" s="1" t="s">
        <v>91</v>
      </c>
      <c r="J1054" s="1" t="s">
        <v>20</v>
      </c>
      <c r="K1054" s="1" t="s">
        <v>242</v>
      </c>
      <c r="L1054" s="1" t="s">
        <v>340</v>
      </c>
      <c r="M1054" s="1" t="s">
        <v>222</v>
      </c>
      <c r="N1054" s="28">
        <v>10</v>
      </c>
    </row>
    <row r="1055" spans="1:14" hidden="1" x14ac:dyDescent="0.25">
      <c r="A1055" s="29">
        <v>2021</v>
      </c>
      <c r="B1055" s="29">
        <v>3</v>
      </c>
      <c r="C1055">
        <v>64</v>
      </c>
      <c r="D1055" s="1" t="s">
        <v>26</v>
      </c>
      <c r="E1055" s="76">
        <v>820737000150</v>
      </c>
      <c r="F1055" s="1" t="s">
        <v>164</v>
      </c>
      <c r="G1055" s="1" t="s">
        <v>133</v>
      </c>
      <c r="H1055" s="1" t="s">
        <v>134</v>
      </c>
      <c r="I1055" s="1" t="s">
        <v>91</v>
      </c>
      <c r="J1055" s="1" t="s">
        <v>96</v>
      </c>
      <c r="K1055" s="1" t="s">
        <v>271</v>
      </c>
      <c r="L1055" s="1" t="s">
        <v>341</v>
      </c>
      <c r="M1055" s="1" t="s">
        <v>229</v>
      </c>
      <c r="N1055" s="28">
        <v>10</v>
      </c>
    </row>
    <row r="1056" spans="1:14" hidden="1" x14ac:dyDescent="0.25">
      <c r="A1056" s="29">
        <v>2021</v>
      </c>
      <c r="B1056" s="29">
        <v>3</v>
      </c>
      <c r="C1056">
        <v>64</v>
      </c>
      <c r="D1056" s="1" t="s">
        <v>26</v>
      </c>
      <c r="E1056" s="76">
        <v>820737000150</v>
      </c>
      <c r="F1056" s="1" t="s">
        <v>164</v>
      </c>
      <c r="G1056" s="1" t="s">
        <v>133</v>
      </c>
      <c r="H1056" s="1" t="s">
        <v>134</v>
      </c>
      <c r="I1056" s="1" t="s">
        <v>91</v>
      </c>
      <c r="J1056" s="1" t="s">
        <v>33</v>
      </c>
      <c r="K1056" s="1" t="s">
        <v>321</v>
      </c>
      <c r="L1056" s="1" t="s">
        <v>339</v>
      </c>
      <c r="M1056" s="1" t="s">
        <v>227</v>
      </c>
      <c r="N1056" s="28">
        <v>10</v>
      </c>
    </row>
    <row r="1057" spans="1:14" hidden="1" x14ac:dyDescent="0.25">
      <c r="A1057" s="29">
        <v>2021</v>
      </c>
      <c r="B1057" s="29">
        <v>3</v>
      </c>
      <c r="C1057">
        <v>64</v>
      </c>
      <c r="D1057" s="1" t="s">
        <v>26</v>
      </c>
      <c r="E1057" s="76">
        <v>1507901000137</v>
      </c>
      <c r="F1057" s="1" t="s">
        <v>547</v>
      </c>
      <c r="G1057" s="1" t="s">
        <v>133</v>
      </c>
      <c r="H1057" s="1" t="s">
        <v>134</v>
      </c>
      <c r="I1057" s="1" t="s">
        <v>91</v>
      </c>
      <c r="J1057" s="1" t="s">
        <v>20</v>
      </c>
      <c r="K1057" s="1" t="s">
        <v>242</v>
      </c>
      <c r="L1057" s="1" t="s">
        <v>340</v>
      </c>
      <c r="M1057" s="1" t="s">
        <v>222</v>
      </c>
      <c r="N1057" s="28">
        <v>8</v>
      </c>
    </row>
    <row r="1058" spans="1:14" hidden="1" x14ac:dyDescent="0.25">
      <c r="A1058" s="29">
        <v>2021</v>
      </c>
      <c r="B1058" s="29">
        <v>3</v>
      </c>
      <c r="C1058">
        <v>64</v>
      </c>
      <c r="D1058" s="1" t="s">
        <v>26</v>
      </c>
      <c r="E1058" s="76">
        <v>1507901000137</v>
      </c>
      <c r="F1058" s="1" t="s">
        <v>547</v>
      </c>
      <c r="G1058" s="1" t="s">
        <v>133</v>
      </c>
      <c r="H1058" s="1" t="s">
        <v>134</v>
      </c>
      <c r="I1058" s="1" t="s">
        <v>91</v>
      </c>
      <c r="J1058" s="1" t="s">
        <v>96</v>
      </c>
      <c r="K1058" s="1" t="s">
        <v>271</v>
      </c>
      <c r="L1058" s="1" t="s">
        <v>341</v>
      </c>
      <c r="M1058" s="1" t="s">
        <v>229</v>
      </c>
      <c r="N1058" s="28">
        <v>8</v>
      </c>
    </row>
    <row r="1059" spans="1:14" hidden="1" x14ac:dyDescent="0.25">
      <c r="A1059" s="29">
        <v>2021</v>
      </c>
      <c r="B1059" s="29">
        <v>3</v>
      </c>
      <c r="C1059">
        <v>64</v>
      </c>
      <c r="D1059" s="1" t="s">
        <v>26</v>
      </c>
      <c r="E1059" s="76">
        <v>1507901000137</v>
      </c>
      <c r="F1059" s="1" t="s">
        <v>547</v>
      </c>
      <c r="G1059" s="1" t="s">
        <v>133</v>
      </c>
      <c r="H1059" s="1" t="s">
        <v>134</v>
      </c>
      <c r="I1059" s="1" t="s">
        <v>91</v>
      </c>
      <c r="J1059" s="1" t="s">
        <v>33</v>
      </c>
      <c r="K1059" s="1" t="s">
        <v>321</v>
      </c>
      <c r="L1059" s="1" t="s">
        <v>339</v>
      </c>
      <c r="M1059" s="1" t="s">
        <v>227</v>
      </c>
      <c r="N1059" s="28">
        <v>8</v>
      </c>
    </row>
    <row r="1060" spans="1:14" hidden="1" x14ac:dyDescent="0.25">
      <c r="A1060" s="29">
        <v>2021</v>
      </c>
      <c r="B1060" s="29">
        <v>3</v>
      </c>
      <c r="C1060">
        <v>64</v>
      </c>
      <c r="D1060" s="1" t="s">
        <v>26</v>
      </c>
      <c r="E1060" s="76">
        <v>81887838001112</v>
      </c>
      <c r="F1060" s="1" t="s">
        <v>549</v>
      </c>
      <c r="G1060" s="1" t="s">
        <v>491</v>
      </c>
      <c r="H1060" s="1" t="s">
        <v>134</v>
      </c>
      <c r="I1060" s="1" t="s">
        <v>91</v>
      </c>
      <c r="J1060" s="1" t="s">
        <v>20</v>
      </c>
      <c r="K1060" s="1" t="s">
        <v>242</v>
      </c>
      <c r="L1060" s="1" t="s">
        <v>340</v>
      </c>
      <c r="M1060" s="1" t="s">
        <v>222</v>
      </c>
      <c r="N1060" s="28">
        <v>50</v>
      </c>
    </row>
    <row r="1061" spans="1:14" hidden="1" x14ac:dyDescent="0.25">
      <c r="A1061" s="29">
        <v>2021</v>
      </c>
      <c r="B1061" s="29">
        <v>3</v>
      </c>
      <c r="C1061">
        <v>64</v>
      </c>
      <c r="D1061" s="1" t="s">
        <v>26</v>
      </c>
      <c r="E1061" s="76">
        <v>81887838001112</v>
      </c>
      <c r="F1061" s="1" t="s">
        <v>549</v>
      </c>
      <c r="G1061" s="1" t="s">
        <v>491</v>
      </c>
      <c r="H1061" s="1" t="s">
        <v>134</v>
      </c>
      <c r="I1061" s="1" t="s">
        <v>91</v>
      </c>
      <c r="J1061" s="1" t="s">
        <v>96</v>
      </c>
      <c r="K1061" s="1" t="s">
        <v>271</v>
      </c>
      <c r="L1061" s="1" t="s">
        <v>341</v>
      </c>
      <c r="M1061" s="1" t="s">
        <v>229</v>
      </c>
      <c r="N1061" s="28">
        <v>50</v>
      </c>
    </row>
    <row r="1062" spans="1:14" hidden="1" x14ac:dyDescent="0.25">
      <c r="A1062" s="29">
        <v>2021</v>
      </c>
      <c r="B1062" s="29">
        <v>3</v>
      </c>
      <c r="C1062">
        <v>64</v>
      </c>
      <c r="D1062" s="1" t="s">
        <v>26</v>
      </c>
      <c r="E1062" s="76">
        <v>81887838001112</v>
      </c>
      <c r="F1062" s="1" t="s">
        <v>549</v>
      </c>
      <c r="G1062" s="1" t="s">
        <v>491</v>
      </c>
      <c r="H1062" s="1" t="s">
        <v>134</v>
      </c>
      <c r="I1062" s="1" t="s">
        <v>91</v>
      </c>
      <c r="J1062" s="1" t="s">
        <v>33</v>
      </c>
      <c r="K1062" s="1" t="s">
        <v>321</v>
      </c>
      <c r="L1062" s="1" t="s">
        <v>339</v>
      </c>
      <c r="M1062" s="1" t="s">
        <v>227</v>
      </c>
      <c r="N1062" s="28">
        <v>50</v>
      </c>
    </row>
    <row r="1063" spans="1:14" hidden="1" x14ac:dyDescent="0.25">
      <c r="A1063" s="29">
        <v>2021</v>
      </c>
      <c r="B1063" s="29">
        <v>3</v>
      </c>
      <c r="C1063">
        <v>64</v>
      </c>
      <c r="D1063" s="1" t="s">
        <v>26</v>
      </c>
      <c r="E1063" s="76">
        <v>92685833000151</v>
      </c>
      <c r="F1063" s="1" t="s">
        <v>584</v>
      </c>
      <c r="G1063" s="1" t="s">
        <v>160</v>
      </c>
      <c r="H1063" s="1" t="s">
        <v>161</v>
      </c>
      <c r="I1063" s="1" t="s">
        <v>91</v>
      </c>
      <c r="J1063" s="1" t="s">
        <v>9</v>
      </c>
      <c r="K1063" s="1" t="s">
        <v>220</v>
      </c>
      <c r="L1063" s="1" t="s">
        <v>340</v>
      </c>
      <c r="M1063" s="1" t="s">
        <v>222</v>
      </c>
      <c r="N1063" s="28">
        <v>40</v>
      </c>
    </row>
    <row r="1064" spans="1:14" hidden="1" x14ac:dyDescent="0.25">
      <c r="A1064" s="29">
        <v>2021</v>
      </c>
      <c r="B1064" s="29">
        <v>3</v>
      </c>
      <c r="C1064">
        <v>64</v>
      </c>
      <c r="D1064" s="1" t="s">
        <v>26</v>
      </c>
      <c r="E1064" s="76">
        <v>92685833000151</v>
      </c>
      <c r="F1064" s="1" t="s">
        <v>584</v>
      </c>
      <c r="G1064" s="1" t="s">
        <v>160</v>
      </c>
      <c r="H1064" s="1" t="s">
        <v>161</v>
      </c>
      <c r="I1064" s="1" t="s">
        <v>91</v>
      </c>
      <c r="J1064" s="1" t="s">
        <v>32</v>
      </c>
      <c r="K1064" s="1" t="s">
        <v>246</v>
      </c>
      <c r="L1064" s="1" t="s">
        <v>339</v>
      </c>
      <c r="M1064" s="1" t="s">
        <v>227</v>
      </c>
      <c r="N1064" s="28">
        <v>40</v>
      </c>
    </row>
    <row r="1065" spans="1:14" hidden="1" x14ac:dyDescent="0.25">
      <c r="A1065" s="29">
        <v>2021</v>
      </c>
      <c r="B1065" s="29">
        <v>3</v>
      </c>
      <c r="C1065">
        <v>64</v>
      </c>
      <c r="D1065" s="1" t="s">
        <v>26</v>
      </c>
      <c r="E1065" s="76">
        <v>92685833000151</v>
      </c>
      <c r="F1065" s="1" t="s">
        <v>584</v>
      </c>
      <c r="G1065" s="1" t="s">
        <v>160</v>
      </c>
      <c r="H1065" s="1" t="s">
        <v>161</v>
      </c>
      <c r="I1065" s="1" t="s">
        <v>91</v>
      </c>
      <c r="J1065" s="1" t="s">
        <v>111</v>
      </c>
      <c r="K1065" s="1" t="s">
        <v>273</v>
      </c>
      <c r="L1065" s="1" t="s">
        <v>341</v>
      </c>
      <c r="M1065" s="1" t="s">
        <v>229</v>
      </c>
      <c r="N1065" s="28">
        <v>40</v>
      </c>
    </row>
    <row r="1066" spans="1:14" hidden="1" x14ac:dyDescent="0.25">
      <c r="A1066" s="29">
        <v>2021</v>
      </c>
      <c r="B1066" s="29">
        <v>3</v>
      </c>
      <c r="C1066">
        <v>64</v>
      </c>
      <c r="D1066" s="1" t="s">
        <v>26</v>
      </c>
      <c r="E1066" s="76">
        <v>87020517000120</v>
      </c>
      <c r="F1066" s="1" t="s">
        <v>185</v>
      </c>
      <c r="G1066" s="1" t="s">
        <v>160</v>
      </c>
      <c r="H1066" s="1" t="s">
        <v>161</v>
      </c>
      <c r="I1066" s="1" t="s">
        <v>182</v>
      </c>
      <c r="J1066" s="1" t="s">
        <v>9</v>
      </c>
      <c r="K1066" s="1" t="s">
        <v>220</v>
      </c>
      <c r="L1066" s="1" t="s">
        <v>340</v>
      </c>
      <c r="M1066" s="1" t="s">
        <v>222</v>
      </c>
      <c r="N1066" s="28">
        <v>26</v>
      </c>
    </row>
    <row r="1067" spans="1:14" hidden="1" x14ac:dyDescent="0.25">
      <c r="A1067" s="29">
        <v>2021</v>
      </c>
      <c r="B1067" s="29">
        <v>3</v>
      </c>
      <c r="C1067">
        <v>64</v>
      </c>
      <c r="D1067" s="1" t="s">
        <v>26</v>
      </c>
      <c r="E1067" s="76">
        <v>87020517000120</v>
      </c>
      <c r="F1067" s="1" t="s">
        <v>185</v>
      </c>
      <c r="G1067" s="1" t="s">
        <v>160</v>
      </c>
      <c r="H1067" s="1" t="s">
        <v>161</v>
      </c>
      <c r="I1067" s="1" t="s">
        <v>182</v>
      </c>
      <c r="J1067" s="1" t="s">
        <v>32</v>
      </c>
      <c r="K1067" s="1" t="s">
        <v>246</v>
      </c>
      <c r="L1067" s="1" t="s">
        <v>339</v>
      </c>
      <c r="M1067" s="1" t="s">
        <v>227</v>
      </c>
      <c r="N1067" s="28">
        <v>26</v>
      </c>
    </row>
    <row r="1068" spans="1:14" hidden="1" x14ac:dyDescent="0.25">
      <c r="A1068" s="29">
        <v>2021</v>
      </c>
      <c r="B1068" s="29">
        <v>3</v>
      </c>
      <c r="C1068">
        <v>64</v>
      </c>
      <c r="D1068" s="1" t="s">
        <v>26</v>
      </c>
      <c r="E1068" s="76">
        <v>87020517000120</v>
      </c>
      <c r="F1068" s="1" t="s">
        <v>185</v>
      </c>
      <c r="G1068" s="1" t="s">
        <v>160</v>
      </c>
      <c r="H1068" s="1" t="s">
        <v>161</v>
      </c>
      <c r="I1068" s="1" t="s">
        <v>182</v>
      </c>
      <c r="J1068" s="1" t="s">
        <v>111</v>
      </c>
      <c r="K1068" s="1" t="s">
        <v>273</v>
      </c>
      <c r="L1068" s="1" t="s">
        <v>341</v>
      </c>
      <c r="M1068" s="1" t="s">
        <v>229</v>
      </c>
      <c r="N1068" s="28">
        <v>26</v>
      </c>
    </row>
    <row r="1069" spans="1:14" hidden="1" x14ac:dyDescent="0.25">
      <c r="A1069" s="29">
        <v>2021</v>
      </c>
      <c r="B1069" s="29">
        <v>3</v>
      </c>
      <c r="C1069">
        <v>64</v>
      </c>
      <c r="D1069" s="1" t="s">
        <v>26</v>
      </c>
      <c r="E1069" s="76">
        <v>92741016000254</v>
      </c>
      <c r="F1069" s="1" t="s">
        <v>162</v>
      </c>
      <c r="G1069" s="1" t="s">
        <v>160</v>
      </c>
      <c r="H1069" s="1" t="s">
        <v>161</v>
      </c>
      <c r="I1069" s="1" t="s">
        <v>91</v>
      </c>
      <c r="J1069" s="1" t="s">
        <v>9</v>
      </c>
      <c r="K1069" s="1" t="s">
        <v>220</v>
      </c>
      <c r="L1069" s="1" t="s">
        <v>340</v>
      </c>
      <c r="M1069" s="1" t="s">
        <v>222</v>
      </c>
      <c r="N1069" s="28">
        <v>5</v>
      </c>
    </row>
    <row r="1070" spans="1:14" hidden="1" x14ac:dyDescent="0.25">
      <c r="A1070" s="29">
        <v>2021</v>
      </c>
      <c r="B1070" s="29">
        <v>3</v>
      </c>
      <c r="C1070">
        <v>64</v>
      </c>
      <c r="D1070" s="1" t="s">
        <v>26</v>
      </c>
      <c r="E1070" s="76">
        <v>92741016000254</v>
      </c>
      <c r="F1070" s="1" t="s">
        <v>162</v>
      </c>
      <c r="G1070" s="1" t="s">
        <v>160</v>
      </c>
      <c r="H1070" s="1" t="s">
        <v>161</v>
      </c>
      <c r="I1070" s="1" t="s">
        <v>91</v>
      </c>
      <c r="J1070" s="1" t="s">
        <v>32</v>
      </c>
      <c r="K1070" s="1" t="s">
        <v>246</v>
      </c>
      <c r="L1070" s="1" t="s">
        <v>339</v>
      </c>
      <c r="M1070" s="1" t="s">
        <v>227</v>
      </c>
      <c r="N1070" s="28">
        <v>5</v>
      </c>
    </row>
    <row r="1071" spans="1:14" hidden="1" x14ac:dyDescent="0.25">
      <c r="A1071" s="29">
        <v>2021</v>
      </c>
      <c r="B1071" s="29">
        <v>3</v>
      </c>
      <c r="C1071">
        <v>64</v>
      </c>
      <c r="D1071" s="1" t="s">
        <v>26</v>
      </c>
      <c r="E1071" s="76">
        <v>92741016000254</v>
      </c>
      <c r="F1071" s="1" t="s">
        <v>162</v>
      </c>
      <c r="G1071" s="1" t="s">
        <v>160</v>
      </c>
      <c r="H1071" s="1" t="s">
        <v>161</v>
      </c>
      <c r="I1071" s="1" t="s">
        <v>91</v>
      </c>
      <c r="J1071" s="1" t="s">
        <v>111</v>
      </c>
      <c r="K1071" s="1" t="s">
        <v>273</v>
      </c>
      <c r="L1071" s="1" t="s">
        <v>341</v>
      </c>
      <c r="M1071" s="1" t="s">
        <v>229</v>
      </c>
      <c r="N1071" s="28">
        <v>5</v>
      </c>
    </row>
    <row r="1072" spans="1:14" hidden="1" x14ac:dyDescent="0.25">
      <c r="A1072" s="29">
        <v>2021</v>
      </c>
      <c r="B1072" s="29">
        <v>3</v>
      </c>
      <c r="C1072">
        <v>64</v>
      </c>
      <c r="D1072" s="1" t="s">
        <v>26</v>
      </c>
      <c r="E1072" s="76">
        <v>92963560000160</v>
      </c>
      <c r="F1072" s="1" t="s">
        <v>548</v>
      </c>
      <c r="G1072" s="1" t="s">
        <v>160</v>
      </c>
      <c r="H1072" s="1" t="s">
        <v>161</v>
      </c>
      <c r="I1072" s="1" t="s">
        <v>182</v>
      </c>
      <c r="J1072" s="1" t="s">
        <v>9</v>
      </c>
      <c r="K1072" s="1" t="s">
        <v>220</v>
      </c>
      <c r="L1072" s="1" t="s">
        <v>340</v>
      </c>
      <c r="M1072" s="1" t="s">
        <v>222</v>
      </c>
      <c r="N1072" s="28">
        <v>20</v>
      </c>
    </row>
    <row r="1073" spans="1:14" hidden="1" x14ac:dyDescent="0.25">
      <c r="A1073" s="29">
        <v>2021</v>
      </c>
      <c r="B1073" s="29">
        <v>3</v>
      </c>
      <c r="C1073">
        <v>64</v>
      </c>
      <c r="D1073" s="1" t="s">
        <v>26</v>
      </c>
      <c r="E1073" s="76">
        <v>92963560000160</v>
      </c>
      <c r="F1073" s="1" t="s">
        <v>548</v>
      </c>
      <c r="G1073" s="1" t="s">
        <v>160</v>
      </c>
      <c r="H1073" s="1" t="s">
        <v>161</v>
      </c>
      <c r="I1073" s="1" t="s">
        <v>182</v>
      </c>
      <c r="J1073" s="1" t="s">
        <v>32</v>
      </c>
      <c r="K1073" s="1" t="s">
        <v>246</v>
      </c>
      <c r="L1073" s="1" t="s">
        <v>339</v>
      </c>
      <c r="M1073" s="1" t="s">
        <v>227</v>
      </c>
      <c r="N1073" s="28">
        <v>20</v>
      </c>
    </row>
    <row r="1074" spans="1:14" hidden="1" x14ac:dyDescent="0.25">
      <c r="A1074" s="29">
        <v>2021</v>
      </c>
      <c r="B1074" s="29">
        <v>3</v>
      </c>
      <c r="C1074">
        <v>64</v>
      </c>
      <c r="D1074" s="1" t="s">
        <v>26</v>
      </c>
      <c r="E1074" s="76">
        <v>92963560000160</v>
      </c>
      <c r="F1074" s="1" t="s">
        <v>548</v>
      </c>
      <c r="G1074" s="1" t="s">
        <v>160</v>
      </c>
      <c r="H1074" s="1" t="s">
        <v>161</v>
      </c>
      <c r="I1074" s="1" t="s">
        <v>182</v>
      </c>
      <c r="J1074" s="1" t="s">
        <v>111</v>
      </c>
      <c r="K1074" s="1" t="s">
        <v>273</v>
      </c>
      <c r="L1074" s="1" t="s">
        <v>341</v>
      </c>
      <c r="M1074" s="1" t="s">
        <v>229</v>
      </c>
      <c r="N1074" s="28">
        <v>20</v>
      </c>
    </row>
    <row r="1075" spans="1:14" hidden="1" x14ac:dyDescent="0.25">
      <c r="A1075" s="29">
        <v>2021</v>
      </c>
      <c r="B1075" s="29">
        <v>3</v>
      </c>
      <c r="C1075">
        <v>64</v>
      </c>
      <c r="D1075" s="1" t="s">
        <v>26</v>
      </c>
      <c r="E1075" s="76">
        <v>1880344000103</v>
      </c>
      <c r="F1075" s="1" t="s">
        <v>598</v>
      </c>
      <c r="G1075" s="1" t="s">
        <v>516</v>
      </c>
      <c r="H1075" s="1" t="s">
        <v>151</v>
      </c>
      <c r="I1075" s="1" t="s">
        <v>91</v>
      </c>
      <c r="J1075" s="1" t="s">
        <v>14</v>
      </c>
      <c r="K1075" s="1" t="s">
        <v>235</v>
      </c>
      <c r="L1075" s="1" t="s">
        <v>340</v>
      </c>
      <c r="M1075" s="1" t="s">
        <v>222</v>
      </c>
      <c r="N1075" s="28">
        <v>1</v>
      </c>
    </row>
    <row r="1076" spans="1:14" hidden="1" x14ac:dyDescent="0.25">
      <c r="A1076" s="29">
        <v>2021</v>
      </c>
      <c r="B1076" s="29">
        <v>3</v>
      </c>
      <c r="C1076">
        <v>64</v>
      </c>
      <c r="D1076" s="1" t="s">
        <v>26</v>
      </c>
      <c r="E1076" s="76">
        <v>1880344000103</v>
      </c>
      <c r="F1076" s="1" t="s">
        <v>598</v>
      </c>
      <c r="G1076" s="1" t="s">
        <v>516</v>
      </c>
      <c r="H1076" s="1" t="s">
        <v>151</v>
      </c>
      <c r="I1076" s="1" t="s">
        <v>91</v>
      </c>
      <c r="J1076" s="1" t="s">
        <v>32</v>
      </c>
      <c r="K1076" s="1" t="s">
        <v>246</v>
      </c>
      <c r="L1076" s="1" t="s">
        <v>339</v>
      </c>
      <c r="M1076" s="1" t="s">
        <v>227</v>
      </c>
      <c r="N1076" s="28">
        <v>1</v>
      </c>
    </row>
    <row r="1077" spans="1:14" hidden="1" x14ac:dyDescent="0.25">
      <c r="A1077" s="29">
        <v>2021</v>
      </c>
      <c r="B1077" s="29">
        <v>3</v>
      </c>
      <c r="C1077">
        <v>64</v>
      </c>
      <c r="D1077" s="1" t="s">
        <v>26</v>
      </c>
      <c r="E1077" s="76">
        <v>1880344000103</v>
      </c>
      <c r="F1077" s="1" t="s">
        <v>598</v>
      </c>
      <c r="G1077" s="1" t="s">
        <v>516</v>
      </c>
      <c r="H1077" s="1" t="s">
        <v>151</v>
      </c>
      <c r="I1077" s="1" t="s">
        <v>91</v>
      </c>
      <c r="J1077" s="1" t="s">
        <v>111</v>
      </c>
      <c r="K1077" s="1" t="s">
        <v>273</v>
      </c>
      <c r="L1077" s="1" t="s">
        <v>341</v>
      </c>
      <c r="M1077" s="1" t="s">
        <v>229</v>
      </c>
      <c r="N1077" s="28">
        <v>1</v>
      </c>
    </row>
    <row r="1078" spans="1:14" hidden="1" x14ac:dyDescent="0.25">
      <c r="A1078" s="29">
        <v>2021</v>
      </c>
      <c r="B1078" s="29">
        <v>3</v>
      </c>
      <c r="C1078">
        <v>64</v>
      </c>
      <c r="D1078" s="1" t="s">
        <v>26</v>
      </c>
      <c r="E1078" s="76">
        <v>60922168005226</v>
      </c>
      <c r="F1078" s="1" t="s">
        <v>515</v>
      </c>
      <c r="G1078" s="1" t="s">
        <v>516</v>
      </c>
      <c r="H1078" s="1" t="s">
        <v>151</v>
      </c>
      <c r="I1078" s="1" t="s">
        <v>91</v>
      </c>
      <c r="J1078" s="1" t="s">
        <v>14</v>
      </c>
      <c r="K1078" s="1" t="s">
        <v>235</v>
      </c>
      <c r="L1078" s="1" t="s">
        <v>340</v>
      </c>
      <c r="M1078" s="1" t="s">
        <v>222</v>
      </c>
      <c r="N1078" s="28">
        <v>1</v>
      </c>
    </row>
    <row r="1079" spans="1:14" hidden="1" x14ac:dyDescent="0.25">
      <c r="A1079" s="29">
        <v>2021</v>
      </c>
      <c r="B1079" s="29">
        <v>3</v>
      </c>
      <c r="C1079">
        <v>64</v>
      </c>
      <c r="D1079" s="1" t="s">
        <v>26</v>
      </c>
      <c r="E1079" s="76">
        <v>60922168005226</v>
      </c>
      <c r="F1079" s="1" t="s">
        <v>515</v>
      </c>
      <c r="G1079" s="1" t="s">
        <v>516</v>
      </c>
      <c r="H1079" s="1" t="s">
        <v>151</v>
      </c>
      <c r="I1079" s="1" t="s">
        <v>91</v>
      </c>
      <c r="J1079" s="1" t="s">
        <v>32</v>
      </c>
      <c r="K1079" s="1" t="s">
        <v>246</v>
      </c>
      <c r="L1079" s="1" t="s">
        <v>339</v>
      </c>
      <c r="M1079" s="1" t="s">
        <v>227</v>
      </c>
      <c r="N1079" s="28">
        <v>1</v>
      </c>
    </row>
    <row r="1080" spans="1:14" hidden="1" x14ac:dyDescent="0.25">
      <c r="A1080" s="29">
        <v>2021</v>
      </c>
      <c r="B1080" s="29">
        <v>3</v>
      </c>
      <c r="C1080">
        <v>64</v>
      </c>
      <c r="D1080" s="1" t="s">
        <v>26</v>
      </c>
      <c r="E1080" s="76">
        <v>60922168005226</v>
      </c>
      <c r="F1080" s="1" t="s">
        <v>515</v>
      </c>
      <c r="G1080" s="1" t="s">
        <v>516</v>
      </c>
      <c r="H1080" s="1" t="s">
        <v>151</v>
      </c>
      <c r="I1080" s="1" t="s">
        <v>91</v>
      </c>
      <c r="J1080" s="1" t="s">
        <v>111</v>
      </c>
      <c r="K1080" s="1" t="s">
        <v>273</v>
      </c>
      <c r="L1080" s="1" t="s">
        <v>341</v>
      </c>
      <c r="M1080" s="1" t="s">
        <v>229</v>
      </c>
      <c r="N1080" s="28">
        <v>1</v>
      </c>
    </row>
    <row r="1081" spans="1:14" hidden="1" x14ac:dyDescent="0.25">
      <c r="A1081" s="29">
        <v>2021</v>
      </c>
      <c r="B1081" s="29">
        <v>3</v>
      </c>
      <c r="C1081">
        <v>64</v>
      </c>
      <c r="D1081" s="1" t="s">
        <v>26</v>
      </c>
      <c r="E1081" s="76">
        <v>83884999000106</v>
      </c>
      <c r="F1081" s="1" t="s">
        <v>599</v>
      </c>
      <c r="G1081" s="1" t="s">
        <v>190</v>
      </c>
      <c r="H1081" s="1" t="s">
        <v>151</v>
      </c>
      <c r="I1081" s="1" t="s">
        <v>91</v>
      </c>
      <c r="J1081" s="1" t="s">
        <v>14</v>
      </c>
      <c r="K1081" s="1" t="s">
        <v>235</v>
      </c>
      <c r="L1081" s="1" t="s">
        <v>340</v>
      </c>
      <c r="M1081" s="1" t="s">
        <v>222</v>
      </c>
      <c r="N1081" s="28">
        <v>2</v>
      </c>
    </row>
    <row r="1082" spans="1:14" hidden="1" x14ac:dyDescent="0.25">
      <c r="A1082" s="29">
        <v>2021</v>
      </c>
      <c r="B1082" s="29">
        <v>3</v>
      </c>
      <c r="C1082">
        <v>64</v>
      </c>
      <c r="D1082" s="1" t="s">
        <v>26</v>
      </c>
      <c r="E1082" s="76">
        <v>83884999000106</v>
      </c>
      <c r="F1082" s="1" t="s">
        <v>599</v>
      </c>
      <c r="G1082" s="1" t="s">
        <v>190</v>
      </c>
      <c r="H1082" s="1" t="s">
        <v>151</v>
      </c>
      <c r="I1082" s="1" t="s">
        <v>91</v>
      </c>
      <c r="J1082" s="1" t="s">
        <v>32</v>
      </c>
      <c r="K1082" s="1" t="s">
        <v>246</v>
      </c>
      <c r="L1082" s="1" t="s">
        <v>339</v>
      </c>
      <c r="M1082" s="1" t="s">
        <v>227</v>
      </c>
      <c r="N1082" s="28">
        <v>2</v>
      </c>
    </row>
    <row r="1083" spans="1:14" hidden="1" x14ac:dyDescent="0.25">
      <c r="A1083" s="29">
        <v>2021</v>
      </c>
      <c r="B1083" s="29">
        <v>3</v>
      </c>
      <c r="C1083">
        <v>64</v>
      </c>
      <c r="D1083" s="1" t="s">
        <v>26</v>
      </c>
      <c r="E1083" s="76">
        <v>83884999000106</v>
      </c>
      <c r="F1083" s="1" t="s">
        <v>599</v>
      </c>
      <c r="G1083" s="1" t="s">
        <v>190</v>
      </c>
      <c r="H1083" s="1" t="s">
        <v>151</v>
      </c>
      <c r="I1083" s="1" t="s">
        <v>91</v>
      </c>
      <c r="J1083" s="1" t="s">
        <v>111</v>
      </c>
      <c r="K1083" s="1" t="s">
        <v>273</v>
      </c>
      <c r="L1083" s="1" t="s">
        <v>341</v>
      </c>
      <c r="M1083" s="1" t="s">
        <v>229</v>
      </c>
      <c r="N1083" s="28">
        <v>2</v>
      </c>
    </row>
    <row r="1084" spans="1:14" hidden="1" x14ac:dyDescent="0.25">
      <c r="A1084" s="29">
        <v>2021</v>
      </c>
      <c r="B1084" s="29">
        <v>3</v>
      </c>
      <c r="C1084">
        <v>64</v>
      </c>
      <c r="D1084" s="1" t="s">
        <v>26</v>
      </c>
      <c r="E1084" s="76">
        <v>84694405000167</v>
      </c>
      <c r="F1084" s="1" t="s">
        <v>600</v>
      </c>
      <c r="G1084" s="1" t="s">
        <v>601</v>
      </c>
      <c r="H1084" s="1" t="s">
        <v>151</v>
      </c>
      <c r="I1084" s="1" t="s">
        <v>91</v>
      </c>
      <c r="J1084" s="1" t="s">
        <v>14</v>
      </c>
      <c r="K1084" s="1" t="s">
        <v>235</v>
      </c>
      <c r="L1084" s="1" t="s">
        <v>340</v>
      </c>
      <c r="M1084" s="1" t="s">
        <v>222</v>
      </c>
      <c r="N1084" s="28">
        <v>1</v>
      </c>
    </row>
    <row r="1085" spans="1:14" hidden="1" x14ac:dyDescent="0.25">
      <c r="A1085" s="29">
        <v>2021</v>
      </c>
      <c r="B1085" s="29">
        <v>3</v>
      </c>
      <c r="C1085">
        <v>64</v>
      </c>
      <c r="D1085" s="1" t="s">
        <v>26</v>
      </c>
      <c r="E1085" s="76">
        <v>84694405000167</v>
      </c>
      <c r="F1085" s="1" t="s">
        <v>600</v>
      </c>
      <c r="G1085" s="1" t="s">
        <v>601</v>
      </c>
      <c r="H1085" s="1" t="s">
        <v>151</v>
      </c>
      <c r="I1085" s="1" t="s">
        <v>91</v>
      </c>
      <c r="J1085" s="1" t="s">
        <v>32</v>
      </c>
      <c r="K1085" s="1" t="s">
        <v>246</v>
      </c>
      <c r="L1085" s="1" t="s">
        <v>339</v>
      </c>
      <c r="M1085" s="1" t="s">
        <v>227</v>
      </c>
      <c r="N1085" s="28">
        <v>1</v>
      </c>
    </row>
    <row r="1086" spans="1:14" hidden="1" x14ac:dyDescent="0.25">
      <c r="A1086" s="29">
        <v>2021</v>
      </c>
      <c r="B1086" s="29">
        <v>3</v>
      </c>
      <c r="C1086">
        <v>64</v>
      </c>
      <c r="D1086" s="1" t="s">
        <v>26</v>
      </c>
      <c r="E1086" s="76">
        <v>84694405000167</v>
      </c>
      <c r="F1086" s="1" t="s">
        <v>600</v>
      </c>
      <c r="G1086" s="1" t="s">
        <v>601</v>
      </c>
      <c r="H1086" s="1" t="s">
        <v>151</v>
      </c>
      <c r="I1086" s="1" t="s">
        <v>91</v>
      </c>
      <c r="J1086" s="1" t="s">
        <v>111</v>
      </c>
      <c r="K1086" s="1" t="s">
        <v>273</v>
      </c>
      <c r="L1086" s="1" t="s">
        <v>341</v>
      </c>
      <c r="M1086" s="1" t="s">
        <v>229</v>
      </c>
      <c r="N1086" s="28">
        <v>1</v>
      </c>
    </row>
    <row r="1087" spans="1:14" hidden="1" x14ac:dyDescent="0.25">
      <c r="A1087" s="29">
        <v>2021</v>
      </c>
      <c r="B1087" s="29">
        <v>3</v>
      </c>
      <c r="C1087">
        <v>64</v>
      </c>
      <c r="D1087" s="1" t="s">
        <v>26</v>
      </c>
      <c r="E1087" s="76">
        <v>13356779000124</v>
      </c>
      <c r="F1087" s="1" t="s">
        <v>630</v>
      </c>
      <c r="G1087" s="1" t="s">
        <v>119</v>
      </c>
      <c r="H1087" s="1" t="s">
        <v>120</v>
      </c>
      <c r="I1087" s="1" t="s">
        <v>91</v>
      </c>
      <c r="J1087" s="1" t="s">
        <v>19</v>
      </c>
      <c r="K1087" s="1" t="s">
        <v>241</v>
      </c>
      <c r="L1087" s="1" t="s">
        <v>340</v>
      </c>
      <c r="M1087" s="1" t="s">
        <v>222</v>
      </c>
      <c r="N1087" s="28">
        <v>8</v>
      </c>
    </row>
    <row r="1088" spans="1:14" hidden="1" x14ac:dyDescent="0.25">
      <c r="A1088" s="29">
        <v>2021</v>
      </c>
      <c r="B1088" s="29">
        <v>3</v>
      </c>
      <c r="C1088">
        <v>64</v>
      </c>
      <c r="D1088" s="1" t="s">
        <v>26</v>
      </c>
      <c r="E1088" s="76">
        <v>13356779000124</v>
      </c>
      <c r="F1088" s="1" t="s">
        <v>630</v>
      </c>
      <c r="G1088" s="1" t="s">
        <v>119</v>
      </c>
      <c r="H1088" s="1" t="s">
        <v>120</v>
      </c>
      <c r="I1088" s="1" t="s">
        <v>91</v>
      </c>
      <c r="J1088" s="1" t="s">
        <v>96</v>
      </c>
      <c r="K1088" s="1" t="s">
        <v>271</v>
      </c>
      <c r="L1088" s="1" t="s">
        <v>341</v>
      </c>
      <c r="M1088" s="1" t="s">
        <v>229</v>
      </c>
      <c r="N1088" s="28">
        <v>8</v>
      </c>
    </row>
    <row r="1089" spans="1:14" hidden="1" x14ac:dyDescent="0.25">
      <c r="A1089" s="29">
        <v>2021</v>
      </c>
      <c r="B1089" s="29">
        <v>3</v>
      </c>
      <c r="C1089">
        <v>64</v>
      </c>
      <c r="D1089" s="1" t="s">
        <v>26</v>
      </c>
      <c r="E1089" s="76">
        <v>13356779000124</v>
      </c>
      <c r="F1089" s="1" t="s">
        <v>630</v>
      </c>
      <c r="G1089" s="1" t="s">
        <v>119</v>
      </c>
      <c r="H1089" s="1" t="s">
        <v>120</v>
      </c>
      <c r="I1089" s="1" t="s">
        <v>91</v>
      </c>
      <c r="J1089" s="1" t="s">
        <v>33</v>
      </c>
      <c r="K1089" s="1" t="s">
        <v>321</v>
      </c>
      <c r="L1089" s="1" t="s">
        <v>339</v>
      </c>
      <c r="M1089" s="1" t="s">
        <v>227</v>
      </c>
      <c r="N1089" s="28">
        <v>8</v>
      </c>
    </row>
    <row r="1090" spans="1:14" hidden="1" x14ac:dyDescent="0.25">
      <c r="A1090" s="29">
        <v>2021</v>
      </c>
      <c r="B1090" s="29">
        <v>3</v>
      </c>
      <c r="C1090">
        <v>64</v>
      </c>
      <c r="D1090" s="1" t="s">
        <v>26</v>
      </c>
      <c r="E1090" s="76">
        <v>46020301000269</v>
      </c>
      <c r="F1090" s="1" t="s">
        <v>443</v>
      </c>
      <c r="G1090" s="1" t="s">
        <v>179</v>
      </c>
      <c r="H1090" s="1" t="s">
        <v>106</v>
      </c>
      <c r="I1090" s="1" t="s">
        <v>91</v>
      </c>
      <c r="J1090" s="1" t="s">
        <v>13</v>
      </c>
      <c r="K1090" s="1" t="s">
        <v>225</v>
      </c>
      <c r="L1090" s="1" t="s">
        <v>340</v>
      </c>
      <c r="M1090" s="1" t="s">
        <v>222</v>
      </c>
      <c r="N1090" s="28">
        <v>1</v>
      </c>
    </row>
    <row r="1091" spans="1:14" hidden="1" x14ac:dyDescent="0.25">
      <c r="A1091" s="29">
        <v>2021</v>
      </c>
      <c r="B1091" s="29">
        <v>3</v>
      </c>
      <c r="C1091">
        <v>64</v>
      </c>
      <c r="D1091" s="1" t="s">
        <v>26</v>
      </c>
      <c r="E1091" s="76">
        <v>46020301000269</v>
      </c>
      <c r="F1091" s="1" t="s">
        <v>443</v>
      </c>
      <c r="G1091" s="1" t="s">
        <v>179</v>
      </c>
      <c r="H1091" s="1" t="s">
        <v>106</v>
      </c>
      <c r="I1091" s="1" t="s">
        <v>91</v>
      </c>
      <c r="J1091" s="1" t="s">
        <v>28</v>
      </c>
      <c r="K1091" s="1" t="s">
        <v>226</v>
      </c>
      <c r="L1091" s="1" t="s">
        <v>339</v>
      </c>
      <c r="M1091" s="1" t="s">
        <v>227</v>
      </c>
      <c r="N1091" s="28">
        <v>1</v>
      </c>
    </row>
    <row r="1092" spans="1:14" hidden="1" x14ac:dyDescent="0.25">
      <c r="A1092" s="29">
        <v>2021</v>
      </c>
      <c r="B1092" s="29">
        <v>3</v>
      </c>
      <c r="C1092">
        <v>64</v>
      </c>
      <c r="D1092" s="1" t="s">
        <v>26</v>
      </c>
      <c r="E1092" s="76">
        <v>46020301000269</v>
      </c>
      <c r="F1092" s="1" t="s">
        <v>443</v>
      </c>
      <c r="G1092" s="1" t="s">
        <v>179</v>
      </c>
      <c r="H1092" s="1" t="s">
        <v>106</v>
      </c>
      <c r="I1092" s="1" t="s">
        <v>91</v>
      </c>
      <c r="J1092" s="1" t="s">
        <v>107</v>
      </c>
      <c r="K1092" s="1" t="s">
        <v>272</v>
      </c>
      <c r="L1092" s="1" t="s">
        <v>341</v>
      </c>
      <c r="M1092" s="1" t="s">
        <v>229</v>
      </c>
      <c r="N1092" s="28">
        <v>1</v>
      </c>
    </row>
    <row r="1093" spans="1:14" hidden="1" x14ac:dyDescent="0.25">
      <c r="A1093" s="29">
        <v>2021</v>
      </c>
      <c r="B1093" s="29">
        <v>3</v>
      </c>
      <c r="C1093">
        <v>64</v>
      </c>
      <c r="D1093" s="1" t="s">
        <v>26</v>
      </c>
      <c r="E1093" s="76">
        <v>52314861000148</v>
      </c>
      <c r="F1093" s="1" t="s">
        <v>650</v>
      </c>
      <c r="G1093" s="1" t="s">
        <v>651</v>
      </c>
      <c r="H1093" s="1" t="s">
        <v>106</v>
      </c>
      <c r="I1093" s="1" t="s">
        <v>91</v>
      </c>
      <c r="J1093" s="1" t="s">
        <v>13</v>
      </c>
      <c r="K1093" s="1" t="s">
        <v>225</v>
      </c>
      <c r="L1093" s="1" t="s">
        <v>340</v>
      </c>
      <c r="M1093" s="1" t="s">
        <v>222</v>
      </c>
      <c r="N1093" s="28">
        <v>3</v>
      </c>
    </row>
    <row r="1094" spans="1:14" hidden="1" x14ac:dyDescent="0.25">
      <c r="A1094" s="29">
        <v>2021</v>
      </c>
      <c r="B1094" s="29">
        <v>3</v>
      </c>
      <c r="C1094">
        <v>64</v>
      </c>
      <c r="D1094" s="1" t="s">
        <v>26</v>
      </c>
      <c r="E1094" s="76">
        <v>52314861000148</v>
      </c>
      <c r="F1094" s="1" t="s">
        <v>650</v>
      </c>
      <c r="G1094" s="1" t="s">
        <v>651</v>
      </c>
      <c r="H1094" s="1" t="s">
        <v>106</v>
      </c>
      <c r="I1094" s="1" t="s">
        <v>91</v>
      </c>
      <c r="J1094" s="1" t="s">
        <v>28</v>
      </c>
      <c r="K1094" s="1" t="s">
        <v>226</v>
      </c>
      <c r="L1094" s="1" t="s">
        <v>339</v>
      </c>
      <c r="M1094" s="1" t="s">
        <v>227</v>
      </c>
      <c r="N1094" s="28">
        <v>3</v>
      </c>
    </row>
    <row r="1095" spans="1:14" hidden="1" x14ac:dyDescent="0.25">
      <c r="A1095" s="29">
        <v>2021</v>
      </c>
      <c r="B1095" s="29">
        <v>3</v>
      </c>
      <c r="C1095">
        <v>64</v>
      </c>
      <c r="D1095" s="1" t="s">
        <v>26</v>
      </c>
      <c r="E1095" s="76">
        <v>52314861000148</v>
      </c>
      <c r="F1095" s="1" t="s">
        <v>650</v>
      </c>
      <c r="G1095" s="1" t="s">
        <v>651</v>
      </c>
      <c r="H1095" s="1" t="s">
        <v>106</v>
      </c>
      <c r="I1095" s="1" t="s">
        <v>91</v>
      </c>
      <c r="J1095" s="1" t="s">
        <v>107</v>
      </c>
      <c r="K1095" s="1" t="s">
        <v>272</v>
      </c>
      <c r="L1095" s="1" t="s">
        <v>341</v>
      </c>
      <c r="M1095" s="1" t="s">
        <v>229</v>
      </c>
      <c r="N1095" s="28">
        <v>3</v>
      </c>
    </row>
    <row r="1096" spans="1:14" hidden="1" x14ac:dyDescent="0.25">
      <c r="A1096" s="29">
        <v>2021</v>
      </c>
      <c r="B1096" s="29">
        <v>3</v>
      </c>
      <c r="C1096">
        <v>64</v>
      </c>
      <c r="D1096" s="1" t="s">
        <v>26</v>
      </c>
      <c r="E1096" s="76">
        <v>57571275001760</v>
      </c>
      <c r="F1096" s="1" t="s">
        <v>572</v>
      </c>
      <c r="G1096" s="1" t="s">
        <v>138</v>
      </c>
      <c r="H1096" s="1" t="s">
        <v>106</v>
      </c>
      <c r="I1096" s="1" t="s">
        <v>91</v>
      </c>
      <c r="J1096" s="1" t="s">
        <v>11</v>
      </c>
      <c r="K1096" s="1" t="s">
        <v>223</v>
      </c>
      <c r="L1096" s="1" t="s">
        <v>340</v>
      </c>
      <c r="M1096" s="1" t="s">
        <v>222</v>
      </c>
      <c r="N1096" s="28">
        <v>5</v>
      </c>
    </row>
    <row r="1097" spans="1:14" hidden="1" x14ac:dyDescent="0.25">
      <c r="A1097" s="29">
        <v>2021</v>
      </c>
      <c r="B1097" s="29">
        <v>3</v>
      </c>
      <c r="C1097">
        <v>64</v>
      </c>
      <c r="D1097" s="1" t="s">
        <v>26</v>
      </c>
      <c r="E1097" s="76">
        <v>57571275001760</v>
      </c>
      <c r="F1097" s="1" t="s">
        <v>572</v>
      </c>
      <c r="G1097" s="1" t="s">
        <v>138</v>
      </c>
      <c r="H1097" s="1" t="s">
        <v>106</v>
      </c>
      <c r="I1097" s="1" t="s">
        <v>91</v>
      </c>
      <c r="J1097" s="1" t="s">
        <v>136</v>
      </c>
      <c r="K1097" s="1" t="s">
        <v>275</v>
      </c>
      <c r="L1097" s="1" t="s">
        <v>339</v>
      </c>
      <c r="M1097" s="1" t="s">
        <v>227</v>
      </c>
      <c r="N1097" s="28">
        <v>5</v>
      </c>
    </row>
    <row r="1098" spans="1:14" hidden="1" x14ac:dyDescent="0.25">
      <c r="A1098" s="29">
        <v>2021</v>
      </c>
      <c r="B1098" s="29">
        <v>3</v>
      </c>
      <c r="C1098">
        <v>64</v>
      </c>
      <c r="D1098" s="1" t="s">
        <v>26</v>
      </c>
      <c r="E1098" s="76">
        <v>60003761000129</v>
      </c>
      <c r="F1098" s="1" t="s">
        <v>139</v>
      </c>
      <c r="G1098" s="1" t="s">
        <v>140</v>
      </c>
      <c r="H1098" s="1" t="s">
        <v>106</v>
      </c>
      <c r="I1098" s="1" t="s">
        <v>91</v>
      </c>
      <c r="J1098" s="1" t="s">
        <v>13</v>
      </c>
      <c r="K1098" s="1" t="s">
        <v>225</v>
      </c>
      <c r="L1098" s="1" t="s">
        <v>340</v>
      </c>
      <c r="M1098" s="1" t="s">
        <v>222</v>
      </c>
      <c r="N1098" s="28">
        <v>91</v>
      </c>
    </row>
    <row r="1099" spans="1:14" hidden="1" x14ac:dyDescent="0.25">
      <c r="A1099" s="29">
        <v>2021</v>
      </c>
      <c r="B1099" s="29">
        <v>3</v>
      </c>
      <c r="C1099">
        <v>64</v>
      </c>
      <c r="D1099" s="1" t="s">
        <v>26</v>
      </c>
      <c r="E1099" s="76">
        <v>60003761000129</v>
      </c>
      <c r="F1099" s="1" t="s">
        <v>139</v>
      </c>
      <c r="G1099" s="1" t="s">
        <v>140</v>
      </c>
      <c r="H1099" s="1" t="s">
        <v>106</v>
      </c>
      <c r="I1099" s="1" t="s">
        <v>91</v>
      </c>
      <c r="J1099" s="1" t="s">
        <v>28</v>
      </c>
      <c r="K1099" s="1" t="s">
        <v>226</v>
      </c>
      <c r="L1099" s="1" t="s">
        <v>339</v>
      </c>
      <c r="M1099" s="1" t="s">
        <v>227</v>
      </c>
      <c r="N1099" s="28">
        <v>91</v>
      </c>
    </row>
    <row r="1100" spans="1:14" hidden="1" x14ac:dyDescent="0.25">
      <c r="A1100" s="29">
        <v>2021</v>
      </c>
      <c r="B1100" s="29">
        <v>3</v>
      </c>
      <c r="C1100">
        <v>64</v>
      </c>
      <c r="D1100" s="1" t="s">
        <v>26</v>
      </c>
      <c r="E1100" s="76">
        <v>60003761000129</v>
      </c>
      <c r="F1100" s="1" t="s">
        <v>139</v>
      </c>
      <c r="G1100" s="1" t="s">
        <v>140</v>
      </c>
      <c r="H1100" s="1" t="s">
        <v>106</v>
      </c>
      <c r="I1100" s="1" t="s">
        <v>91</v>
      </c>
      <c r="J1100" s="1" t="s">
        <v>107</v>
      </c>
      <c r="K1100" s="1" t="s">
        <v>272</v>
      </c>
      <c r="L1100" s="1" t="s">
        <v>341</v>
      </c>
      <c r="M1100" s="1" t="s">
        <v>229</v>
      </c>
      <c r="N1100" s="28">
        <v>91</v>
      </c>
    </row>
    <row r="1101" spans="1:14" hidden="1" x14ac:dyDescent="0.25">
      <c r="A1101" s="29">
        <v>2021</v>
      </c>
      <c r="B1101" s="29">
        <v>3</v>
      </c>
      <c r="C1101">
        <v>64</v>
      </c>
      <c r="D1101" s="1" t="s">
        <v>26</v>
      </c>
      <c r="E1101" s="76">
        <v>60992427000650</v>
      </c>
      <c r="F1101" s="1" t="s">
        <v>556</v>
      </c>
      <c r="G1101" s="1" t="s">
        <v>105</v>
      </c>
      <c r="H1101" s="1" t="s">
        <v>106</v>
      </c>
      <c r="I1101" s="1" t="s">
        <v>91</v>
      </c>
      <c r="J1101" s="1" t="s">
        <v>136</v>
      </c>
      <c r="K1101" s="1" t="s">
        <v>275</v>
      </c>
      <c r="L1101" s="1" t="s">
        <v>339</v>
      </c>
      <c r="M1101" s="1" t="s">
        <v>227</v>
      </c>
      <c r="N1101" s="28">
        <v>5</v>
      </c>
    </row>
    <row r="1102" spans="1:14" hidden="1" x14ac:dyDescent="0.25">
      <c r="A1102" s="29">
        <v>2021</v>
      </c>
      <c r="B1102" s="29">
        <v>3</v>
      </c>
      <c r="C1102">
        <v>64</v>
      </c>
      <c r="D1102" s="1" t="s">
        <v>26</v>
      </c>
      <c r="E1102" s="76">
        <v>60992427000650</v>
      </c>
      <c r="F1102" s="1" t="s">
        <v>556</v>
      </c>
      <c r="G1102" s="1" t="s">
        <v>105</v>
      </c>
      <c r="H1102" s="1" t="s">
        <v>106</v>
      </c>
      <c r="I1102" s="1" t="s">
        <v>91</v>
      </c>
      <c r="J1102" s="1" t="s">
        <v>23</v>
      </c>
      <c r="K1102" s="1" t="s">
        <v>285</v>
      </c>
      <c r="L1102" s="1" t="s">
        <v>340</v>
      </c>
      <c r="M1102" s="1" t="s">
        <v>222</v>
      </c>
      <c r="N1102" s="28">
        <v>5</v>
      </c>
    </row>
    <row r="1103" spans="1:14" hidden="1" x14ac:dyDescent="0.25">
      <c r="A1103" s="29">
        <v>2021</v>
      </c>
      <c r="B1103" s="29">
        <v>3</v>
      </c>
      <c r="C1103">
        <v>64</v>
      </c>
      <c r="D1103" s="1" t="s">
        <v>26</v>
      </c>
      <c r="E1103" s="76">
        <v>29435005009932</v>
      </c>
      <c r="F1103" s="1" t="s">
        <v>135</v>
      </c>
      <c r="G1103" s="1" t="s">
        <v>105</v>
      </c>
      <c r="H1103" s="1" t="s">
        <v>106</v>
      </c>
      <c r="I1103" s="1" t="s">
        <v>91</v>
      </c>
      <c r="J1103" s="1" t="s">
        <v>11</v>
      </c>
      <c r="K1103" s="1" t="s">
        <v>223</v>
      </c>
      <c r="L1103" s="1" t="s">
        <v>340</v>
      </c>
      <c r="M1103" s="1" t="s">
        <v>222</v>
      </c>
      <c r="N1103" s="28">
        <v>2</v>
      </c>
    </row>
    <row r="1104" spans="1:14" hidden="1" x14ac:dyDescent="0.25">
      <c r="A1104" s="29">
        <v>2021</v>
      </c>
      <c r="B1104" s="29">
        <v>3</v>
      </c>
      <c r="C1104">
        <v>64</v>
      </c>
      <c r="D1104" s="1" t="s">
        <v>26</v>
      </c>
      <c r="E1104" s="76">
        <v>29435005009932</v>
      </c>
      <c r="F1104" s="1" t="s">
        <v>135</v>
      </c>
      <c r="G1104" s="1" t="s">
        <v>105</v>
      </c>
      <c r="H1104" s="1" t="s">
        <v>106</v>
      </c>
      <c r="I1104" s="1" t="s">
        <v>91</v>
      </c>
      <c r="J1104" s="1" t="s">
        <v>136</v>
      </c>
      <c r="K1104" s="1" t="s">
        <v>275</v>
      </c>
      <c r="L1104" s="1" t="s">
        <v>339</v>
      </c>
      <c r="M1104" s="1" t="s">
        <v>227</v>
      </c>
      <c r="N1104" s="28">
        <v>2</v>
      </c>
    </row>
    <row r="1105" spans="1:14" hidden="1" x14ac:dyDescent="0.25">
      <c r="A1105" s="29">
        <v>2021</v>
      </c>
      <c r="B1105" s="29">
        <v>3</v>
      </c>
      <c r="C1105">
        <v>64</v>
      </c>
      <c r="D1105" s="1" t="s">
        <v>26</v>
      </c>
      <c r="E1105" s="76">
        <v>60884855000316</v>
      </c>
      <c r="F1105" s="1" t="s">
        <v>146</v>
      </c>
      <c r="G1105" s="1" t="s">
        <v>105</v>
      </c>
      <c r="H1105" s="1" t="s">
        <v>106</v>
      </c>
      <c r="I1105" s="1" t="s">
        <v>91</v>
      </c>
      <c r="J1105" s="1" t="s">
        <v>136</v>
      </c>
      <c r="K1105" s="1" t="s">
        <v>275</v>
      </c>
      <c r="L1105" s="1" t="s">
        <v>339</v>
      </c>
      <c r="M1105" s="1" t="s">
        <v>227</v>
      </c>
      <c r="N1105" s="28">
        <v>58</v>
      </c>
    </row>
    <row r="1106" spans="1:14" hidden="1" x14ac:dyDescent="0.25">
      <c r="A1106" s="29">
        <v>2021</v>
      </c>
      <c r="B1106" s="29">
        <v>3</v>
      </c>
      <c r="C1106">
        <v>64</v>
      </c>
      <c r="D1106" s="1" t="s">
        <v>26</v>
      </c>
      <c r="E1106" s="76">
        <v>60884855000316</v>
      </c>
      <c r="F1106" s="1" t="s">
        <v>146</v>
      </c>
      <c r="G1106" s="1" t="s">
        <v>105</v>
      </c>
      <c r="H1106" s="1" t="s">
        <v>106</v>
      </c>
      <c r="I1106" s="1" t="s">
        <v>91</v>
      </c>
      <c r="J1106" s="1" t="s">
        <v>23</v>
      </c>
      <c r="K1106" s="1" t="s">
        <v>285</v>
      </c>
      <c r="L1106" s="1" t="s">
        <v>340</v>
      </c>
      <c r="M1106" s="1" t="s">
        <v>222</v>
      </c>
      <c r="N1106" s="28">
        <v>58</v>
      </c>
    </row>
    <row r="1107" spans="1:14" hidden="1" x14ac:dyDescent="0.25">
      <c r="A1107" s="29">
        <v>2021</v>
      </c>
      <c r="B1107" s="29">
        <v>3</v>
      </c>
      <c r="C1107">
        <v>64</v>
      </c>
      <c r="D1107" s="1" t="s">
        <v>26</v>
      </c>
      <c r="E1107" s="76">
        <v>60726502000126</v>
      </c>
      <c r="F1107" s="1" t="s">
        <v>143</v>
      </c>
      <c r="G1107" s="1" t="s">
        <v>105</v>
      </c>
      <c r="H1107" s="1" t="s">
        <v>106</v>
      </c>
      <c r="I1107" s="1" t="s">
        <v>91</v>
      </c>
      <c r="J1107" s="1" t="s">
        <v>136</v>
      </c>
      <c r="K1107" s="1" t="s">
        <v>275</v>
      </c>
      <c r="L1107" s="1" t="s">
        <v>339</v>
      </c>
      <c r="M1107" s="1" t="s">
        <v>227</v>
      </c>
      <c r="N1107" s="28">
        <v>9</v>
      </c>
    </row>
    <row r="1108" spans="1:14" hidden="1" x14ac:dyDescent="0.25">
      <c r="A1108" s="29">
        <v>2021</v>
      </c>
      <c r="B1108" s="29">
        <v>3</v>
      </c>
      <c r="C1108">
        <v>64</v>
      </c>
      <c r="D1108" s="1" t="s">
        <v>26</v>
      </c>
      <c r="E1108" s="76">
        <v>60726502000126</v>
      </c>
      <c r="F1108" s="1" t="s">
        <v>143</v>
      </c>
      <c r="G1108" s="1" t="s">
        <v>105</v>
      </c>
      <c r="H1108" s="1" t="s">
        <v>106</v>
      </c>
      <c r="I1108" s="1" t="s">
        <v>91</v>
      </c>
      <c r="J1108" s="1" t="s">
        <v>23</v>
      </c>
      <c r="K1108" s="1" t="s">
        <v>285</v>
      </c>
      <c r="L1108" s="1" t="s">
        <v>340</v>
      </c>
      <c r="M1108" s="1" t="s">
        <v>222</v>
      </c>
      <c r="N1108" s="28">
        <v>9</v>
      </c>
    </row>
    <row r="1109" spans="1:14" hidden="1" x14ac:dyDescent="0.25">
      <c r="A1109" s="29">
        <v>2021</v>
      </c>
      <c r="B1109" s="29">
        <v>3</v>
      </c>
      <c r="C1109">
        <v>64</v>
      </c>
      <c r="D1109" s="1" t="s">
        <v>26</v>
      </c>
      <c r="E1109" s="76">
        <v>8100676000592</v>
      </c>
      <c r="F1109" s="1" t="s">
        <v>561</v>
      </c>
      <c r="G1109" s="1" t="s">
        <v>105</v>
      </c>
      <c r="H1109" s="1" t="s">
        <v>106</v>
      </c>
      <c r="I1109" s="1" t="s">
        <v>91</v>
      </c>
      <c r="J1109" s="1" t="s">
        <v>31</v>
      </c>
      <c r="K1109" s="1" t="s">
        <v>237</v>
      </c>
      <c r="L1109" s="1" t="s">
        <v>339</v>
      </c>
      <c r="M1109" s="1" t="s">
        <v>227</v>
      </c>
      <c r="N1109" s="28">
        <v>12</v>
      </c>
    </row>
    <row r="1110" spans="1:14" hidden="1" x14ac:dyDescent="0.25">
      <c r="A1110" s="29">
        <v>2021</v>
      </c>
      <c r="B1110" s="29">
        <v>3</v>
      </c>
      <c r="C1110">
        <v>64</v>
      </c>
      <c r="D1110" s="1" t="s">
        <v>26</v>
      </c>
      <c r="E1110" s="76">
        <v>8100676000592</v>
      </c>
      <c r="F1110" s="1" t="s">
        <v>561</v>
      </c>
      <c r="G1110" s="1" t="s">
        <v>105</v>
      </c>
      <c r="H1110" s="1" t="s">
        <v>106</v>
      </c>
      <c r="I1110" s="1" t="s">
        <v>91</v>
      </c>
      <c r="J1110" s="1" t="s">
        <v>107</v>
      </c>
      <c r="K1110" s="1" t="s">
        <v>272</v>
      </c>
      <c r="L1110" s="1" t="s">
        <v>341</v>
      </c>
      <c r="M1110" s="1" t="s">
        <v>229</v>
      </c>
      <c r="N1110" s="28">
        <v>12</v>
      </c>
    </row>
    <row r="1111" spans="1:14" hidden="1" x14ac:dyDescent="0.25">
      <c r="A1111" s="29">
        <v>2021</v>
      </c>
      <c r="B1111" s="29">
        <v>3</v>
      </c>
      <c r="C1111">
        <v>64</v>
      </c>
      <c r="D1111" s="1" t="s">
        <v>26</v>
      </c>
      <c r="E1111" s="76">
        <v>8100676000592</v>
      </c>
      <c r="F1111" s="1" t="s">
        <v>561</v>
      </c>
      <c r="G1111" s="1" t="s">
        <v>105</v>
      </c>
      <c r="H1111" s="1" t="s">
        <v>106</v>
      </c>
      <c r="I1111" s="1" t="s">
        <v>91</v>
      </c>
      <c r="J1111" s="1" t="s">
        <v>23</v>
      </c>
      <c r="K1111" s="1" t="s">
        <v>285</v>
      </c>
      <c r="L1111" s="1" t="s">
        <v>340</v>
      </c>
      <c r="M1111" s="1" t="s">
        <v>222</v>
      </c>
      <c r="N1111" s="28">
        <v>12</v>
      </c>
    </row>
    <row r="1112" spans="1:14" hidden="1" x14ac:dyDescent="0.25">
      <c r="A1112" s="29">
        <v>2021</v>
      </c>
      <c r="B1112" s="29">
        <v>3</v>
      </c>
      <c r="C1112">
        <v>64</v>
      </c>
      <c r="D1112" s="1" t="s">
        <v>26</v>
      </c>
      <c r="E1112" s="76">
        <v>8100676002455</v>
      </c>
      <c r="F1112" s="1" t="s">
        <v>467</v>
      </c>
      <c r="G1112" s="1" t="s">
        <v>105</v>
      </c>
      <c r="H1112" s="1" t="s">
        <v>106</v>
      </c>
      <c r="I1112" s="1" t="s">
        <v>91</v>
      </c>
      <c r="J1112" s="1" t="s">
        <v>31</v>
      </c>
      <c r="K1112" s="1" t="s">
        <v>237</v>
      </c>
      <c r="L1112" s="1" t="s">
        <v>339</v>
      </c>
      <c r="M1112" s="1" t="s">
        <v>227</v>
      </c>
      <c r="N1112" s="28">
        <v>24</v>
      </c>
    </row>
    <row r="1113" spans="1:14" hidden="1" x14ac:dyDescent="0.25">
      <c r="A1113" s="29">
        <v>2021</v>
      </c>
      <c r="B1113" s="29">
        <v>3</v>
      </c>
      <c r="C1113">
        <v>64</v>
      </c>
      <c r="D1113" s="1" t="s">
        <v>26</v>
      </c>
      <c r="E1113" s="76">
        <v>8100676002455</v>
      </c>
      <c r="F1113" s="1" t="s">
        <v>467</v>
      </c>
      <c r="G1113" s="1" t="s">
        <v>105</v>
      </c>
      <c r="H1113" s="1" t="s">
        <v>106</v>
      </c>
      <c r="I1113" s="1" t="s">
        <v>91</v>
      </c>
      <c r="J1113" s="1" t="s">
        <v>107</v>
      </c>
      <c r="K1113" s="1" t="s">
        <v>272</v>
      </c>
      <c r="L1113" s="1" t="s">
        <v>341</v>
      </c>
      <c r="M1113" s="1" t="s">
        <v>229</v>
      </c>
      <c r="N1113" s="28">
        <v>24</v>
      </c>
    </row>
    <row r="1114" spans="1:14" hidden="1" x14ac:dyDescent="0.25">
      <c r="A1114" s="29">
        <v>2021</v>
      </c>
      <c r="B1114" s="29">
        <v>3</v>
      </c>
      <c r="C1114">
        <v>64</v>
      </c>
      <c r="D1114" s="1" t="s">
        <v>26</v>
      </c>
      <c r="E1114" s="76">
        <v>8100676002455</v>
      </c>
      <c r="F1114" s="1" t="s">
        <v>467</v>
      </c>
      <c r="G1114" s="1" t="s">
        <v>105</v>
      </c>
      <c r="H1114" s="1" t="s">
        <v>106</v>
      </c>
      <c r="I1114" s="1" t="s">
        <v>91</v>
      </c>
      <c r="J1114" s="1" t="s">
        <v>23</v>
      </c>
      <c r="K1114" s="1" t="s">
        <v>285</v>
      </c>
      <c r="L1114" s="1" t="s">
        <v>340</v>
      </c>
      <c r="M1114" s="1" t="s">
        <v>222</v>
      </c>
      <c r="N1114" s="28">
        <v>24</v>
      </c>
    </row>
    <row r="1115" spans="1:14" hidden="1" x14ac:dyDescent="0.25">
      <c r="A1115" s="29">
        <v>2021</v>
      </c>
      <c r="B1115" s="29">
        <v>3</v>
      </c>
      <c r="C1115">
        <v>64</v>
      </c>
      <c r="D1115" s="1" t="s">
        <v>26</v>
      </c>
      <c r="E1115" s="76">
        <v>60448040000122</v>
      </c>
      <c r="F1115" s="1" t="s">
        <v>188</v>
      </c>
      <c r="G1115" s="1" t="s">
        <v>105</v>
      </c>
      <c r="H1115" s="1" t="s">
        <v>106</v>
      </c>
      <c r="I1115" s="1" t="s">
        <v>182</v>
      </c>
      <c r="J1115" s="1" t="s">
        <v>29</v>
      </c>
      <c r="K1115" s="1" t="s">
        <v>228</v>
      </c>
      <c r="L1115" s="1" t="s">
        <v>341</v>
      </c>
      <c r="M1115" s="1" t="s">
        <v>229</v>
      </c>
      <c r="N1115" s="28">
        <v>151</v>
      </c>
    </row>
    <row r="1116" spans="1:14" hidden="1" x14ac:dyDescent="0.25">
      <c r="A1116" s="29">
        <v>2021</v>
      </c>
      <c r="B1116" s="29">
        <v>3</v>
      </c>
      <c r="C1116">
        <v>64</v>
      </c>
      <c r="D1116" s="1" t="s">
        <v>26</v>
      </c>
      <c r="E1116" s="76">
        <v>60448040000122</v>
      </c>
      <c r="F1116" s="1" t="s">
        <v>188</v>
      </c>
      <c r="G1116" s="1" t="s">
        <v>105</v>
      </c>
      <c r="H1116" s="1" t="s">
        <v>106</v>
      </c>
      <c r="I1116" s="1" t="s">
        <v>182</v>
      </c>
      <c r="J1116" s="1" t="s">
        <v>136</v>
      </c>
      <c r="K1116" s="1" t="s">
        <v>275</v>
      </c>
      <c r="L1116" s="1" t="s">
        <v>339</v>
      </c>
      <c r="M1116" s="1" t="s">
        <v>227</v>
      </c>
      <c r="N1116" s="28">
        <v>151</v>
      </c>
    </row>
    <row r="1117" spans="1:14" hidden="1" x14ac:dyDescent="0.25">
      <c r="A1117" s="29">
        <v>2021</v>
      </c>
      <c r="B1117" s="29">
        <v>3</v>
      </c>
      <c r="C1117">
        <v>64</v>
      </c>
      <c r="D1117" s="1" t="s">
        <v>26</v>
      </c>
      <c r="E1117" s="76">
        <v>60448040000122</v>
      </c>
      <c r="F1117" s="1" t="s">
        <v>188</v>
      </c>
      <c r="G1117" s="1" t="s">
        <v>105</v>
      </c>
      <c r="H1117" s="1" t="s">
        <v>106</v>
      </c>
      <c r="I1117" s="1" t="s">
        <v>182</v>
      </c>
      <c r="J1117" s="1" t="s">
        <v>24</v>
      </c>
      <c r="K1117" s="1" t="s">
        <v>318</v>
      </c>
      <c r="L1117" s="1" t="s">
        <v>340</v>
      </c>
      <c r="M1117" s="1" t="s">
        <v>222</v>
      </c>
      <c r="N1117" s="28">
        <v>151</v>
      </c>
    </row>
    <row r="1118" spans="1:14" hidden="1" x14ac:dyDescent="0.25">
      <c r="A1118" s="29">
        <v>2021</v>
      </c>
      <c r="B1118" s="29">
        <v>3</v>
      </c>
      <c r="C1118">
        <v>64</v>
      </c>
      <c r="D1118" s="1" t="s">
        <v>26</v>
      </c>
      <c r="E1118" s="76">
        <v>60453024000390</v>
      </c>
      <c r="F1118" s="1" t="s">
        <v>141</v>
      </c>
      <c r="G1118" s="1" t="s">
        <v>105</v>
      </c>
      <c r="H1118" s="1" t="s">
        <v>106</v>
      </c>
      <c r="I1118" s="1" t="s">
        <v>91</v>
      </c>
      <c r="J1118" s="1" t="s">
        <v>136</v>
      </c>
      <c r="K1118" s="1" t="s">
        <v>275</v>
      </c>
      <c r="L1118" s="1" t="s">
        <v>339</v>
      </c>
      <c r="M1118" s="1" t="s">
        <v>227</v>
      </c>
      <c r="N1118" s="28">
        <v>5</v>
      </c>
    </row>
    <row r="1119" spans="1:14" hidden="1" x14ac:dyDescent="0.25">
      <c r="A1119" s="29">
        <v>2021</v>
      </c>
      <c r="B1119" s="29">
        <v>3</v>
      </c>
      <c r="C1119">
        <v>64</v>
      </c>
      <c r="D1119" s="1" t="s">
        <v>26</v>
      </c>
      <c r="E1119" s="76">
        <v>60453024000390</v>
      </c>
      <c r="F1119" s="1" t="s">
        <v>141</v>
      </c>
      <c r="G1119" s="1" t="s">
        <v>105</v>
      </c>
      <c r="H1119" s="1" t="s">
        <v>106</v>
      </c>
      <c r="I1119" s="1" t="s">
        <v>91</v>
      </c>
      <c r="J1119" s="1" t="s">
        <v>23</v>
      </c>
      <c r="K1119" s="1" t="s">
        <v>285</v>
      </c>
      <c r="L1119" s="1" t="s">
        <v>340</v>
      </c>
      <c r="M1119" s="1" t="s">
        <v>222</v>
      </c>
      <c r="N1119" s="28">
        <v>5</v>
      </c>
    </row>
    <row r="1120" spans="1:14" hidden="1" x14ac:dyDescent="0.25">
      <c r="A1120" s="29">
        <v>2021</v>
      </c>
      <c r="B1120" s="29">
        <v>3</v>
      </c>
      <c r="C1120">
        <v>64</v>
      </c>
      <c r="D1120" s="1" t="s">
        <v>26</v>
      </c>
      <c r="E1120" s="76">
        <v>51722957012512</v>
      </c>
      <c r="F1120" s="1" t="s">
        <v>562</v>
      </c>
      <c r="G1120" s="1" t="s">
        <v>105</v>
      </c>
      <c r="H1120" s="1" t="s">
        <v>106</v>
      </c>
      <c r="I1120" s="1" t="s">
        <v>91</v>
      </c>
      <c r="J1120" s="1" t="s">
        <v>31</v>
      </c>
      <c r="K1120" s="1" t="s">
        <v>237</v>
      </c>
      <c r="L1120" s="1" t="s">
        <v>339</v>
      </c>
      <c r="M1120" s="1" t="s">
        <v>227</v>
      </c>
      <c r="N1120" s="28">
        <v>6</v>
      </c>
    </row>
    <row r="1121" spans="1:14" hidden="1" x14ac:dyDescent="0.25">
      <c r="A1121" s="29">
        <v>2021</v>
      </c>
      <c r="B1121" s="29">
        <v>3</v>
      </c>
      <c r="C1121">
        <v>64</v>
      </c>
      <c r="D1121" s="1" t="s">
        <v>26</v>
      </c>
      <c r="E1121" s="76">
        <v>51722957012512</v>
      </c>
      <c r="F1121" s="1" t="s">
        <v>562</v>
      </c>
      <c r="G1121" s="1" t="s">
        <v>105</v>
      </c>
      <c r="H1121" s="1" t="s">
        <v>106</v>
      </c>
      <c r="I1121" s="1" t="s">
        <v>91</v>
      </c>
      <c r="J1121" s="1" t="s">
        <v>107</v>
      </c>
      <c r="K1121" s="1" t="s">
        <v>272</v>
      </c>
      <c r="L1121" s="1" t="s">
        <v>341</v>
      </c>
      <c r="M1121" s="1" t="s">
        <v>229</v>
      </c>
      <c r="N1121" s="28">
        <v>6</v>
      </c>
    </row>
    <row r="1122" spans="1:14" hidden="1" x14ac:dyDescent="0.25">
      <c r="A1122" s="29">
        <v>2021</v>
      </c>
      <c r="B1122" s="29">
        <v>3</v>
      </c>
      <c r="C1122">
        <v>64</v>
      </c>
      <c r="D1122" s="1" t="s">
        <v>26</v>
      </c>
      <c r="E1122" s="76">
        <v>51722957012512</v>
      </c>
      <c r="F1122" s="1" t="s">
        <v>562</v>
      </c>
      <c r="G1122" s="1" t="s">
        <v>105</v>
      </c>
      <c r="H1122" s="1" t="s">
        <v>106</v>
      </c>
      <c r="I1122" s="1" t="s">
        <v>91</v>
      </c>
      <c r="J1122" s="1" t="s">
        <v>23</v>
      </c>
      <c r="K1122" s="1" t="s">
        <v>285</v>
      </c>
      <c r="L1122" s="1" t="s">
        <v>340</v>
      </c>
      <c r="M1122" s="1" t="s">
        <v>222</v>
      </c>
      <c r="N1122" s="28">
        <v>6</v>
      </c>
    </row>
    <row r="1123" spans="1:14" hidden="1" x14ac:dyDescent="0.25">
      <c r="A1123" s="29">
        <v>2021</v>
      </c>
      <c r="B1123" s="29">
        <v>3</v>
      </c>
      <c r="C1123">
        <v>64</v>
      </c>
      <c r="D1123" s="1" t="s">
        <v>26</v>
      </c>
      <c r="E1123" s="76">
        <v>60765823000130</v>
      </c>
      <c r="F1123" s="1" t="s">
        <v>145</v>
      </c>
      <c r="G1123" s="1" t="s">
        <v>105</v>
      </c>
      <c r="H1123" s="1" t="s">
        <v>106</v>
      </c>
      <c r="I1123" s="1" t="s">
        <v>91</v>
      </c>
      <c r="J1123" s="1" t="s">
        <v>11</v>
      </c>
      <c r="K1123" s="1" t="s">
        <v>223</v>
      </c>
      <c r="L1123" s="1" t="s">
        <v>340</v>
      </c>
      <c r="M1123" s="1" t="s">
        <v>222</v>
      </c>
      <c r="N1123" s="28">
        <v>32</v>
      </c>
    </row>
    <row r="1124" spans="1:14" hidden="1" x14ac:dyDescent="0.25">
      <c r="A1124" s="29">
        <v>2021</v>
      </c>
      <c r="B1124" s="29">
        <v>3</v>
      </c>
      <c r="C1124">
        <v>64</v>
      </c>
      <c r="D1124" s="1" t="s">
        <v>26</v>
      </c>
      <c r="E1124" s="76">
        <v>60765823000130</v>
      </c>
      <c r="F1124" s="1" t="s">
        <v>145</v>
      </c>
      <c r="G1124" s="1" t="s">
        <v>105</v>
      </c>
      <c r="H1124" s="1" t="s">
        <v>106</v>
      </c>
      <c r="I1124" s="1" t="s">
        <v>91</v>
      </c>
      <c r="J1124" s="1" t="s">
        <v>136</v>
      </c>
      <c r="K1124" s="1" t="s">
        <v>275</v>
      </c>
      <c r="L1124" s="1" t="s">
        <v>339</v>
      </c>
      <c r="M1124" s="1" t="s">
        <v>227</v>
      </c>
      <c r="N1124" s="28">
        <v>32</v>
      </c>
    </row>
    <row r="1125" spans="1:14" hidden="1" x14ac:dyDescent="0.25">
      <c r="A1125" s="29">
        <v>2021</v>
      </c>
      <c r="B1125" s="29">
        <v>3</v>
      </c>
      <c r="C1125">
        <v>64</v>
      </c>
      <c r="D1125" s="1" t="s">
        <v>26</v>
      </c>
      <c r="E1125" s="76">
        <v>461479009462</v>
      </c>
      <c r="F1125" s="1" t="s">
        <v>564</v>
      </c>
      <c r="G1125" s="1" t="s">
        <v>105</v>
      </c>
      <c r="H1125" s="1" t="s">
        <v>106</v>
      </c>
      <c r="I1125" s="1" t="s">
        <v>91</v>
      </c>
      <c r="J1125" s="1" t="s">
        <v>136</v>
      </c>
      <c r="K1125" s="1" t="s">
        <v>275</v>
      </c>
      <c r="L1125" s="1" t="s">
        <v>339</v>
      </c>
      <c r="M1125" s="1" t="s">
        <v>227</v>
      </c>
      <c r="N1125" s="28">
        <v>6</v>
      </c>
    </row>
    <row r="1126" spans="1:14" hidden="1" x14ac:dyDescent="0.25">
      <c r="A1126" s="29">
        <v>2021</v>
      </c>
      <c r="B1126" s="29">
        <v>3</v>
      </c>
      <c r="C1126">
        <v>64</v>
      </c>
      <c r="D1126" s="1" t="s">
        <v>26</v>
      </c>
      <c r="E1126" s="76">
        <v>461479009462</v>
      </c>
      <c r="F1126" s="1" t="s">
        <v>564</v>
      </c>
      <c r="G1126" s="1" t="s">
        <v>105</v>
      </c>
      <c r="H1126" s="1" t="s">
        <v>106</v>
      </c>
      <c r="I1126" s="1" t="s">
        <v>91</v>
      </c>
      <c r="J1126" s="1" t="s">
        <v>23</v>
      </c>
      <c r="K1126" s="1" t="s">
        <v>285</v>
      </c>
      <c r="L1126" s="1" t="s">
        <v>340</v>
      </c>
      <c r="M1126" s="1" t="s">
        <v>222</v>
      </c>
      <c r="N1126" s="28">
        <v>6</v>
      </c>
    </row>
    <row r="1127" spans="1:14" hidden="1" x14ac:dyDescent="0.25">
      <c r="A1127" s="29">
        <v>2021</v>
      </c>
      <c r="B1127" s="29">
        <v>3</v>
      </c>
      <c r="C1127">
        <v>64</v>
      </c>
      <c r="D1127" s="1" t="s">
        <v>26</v>
      </c>
      <c r="E1127" s="76">
        <v>60975737005110</v>
      </c>
      <c r="F1127" s="1" t="s">
        <v>181</v>
      </c>
      <c r="G1127" s="1" t="s">
        <v>105</v>
      </c>
      <c r="H1127" s="1" t="s">
        <v>106</v>
      </c>
      <c r="I1127" s="1" t="s">
        <v>91</v>
      </c>
      <c r="J1127" s="1" t="s">
        <v>29</v>
      </c>
      <c r="K1127" s="1" t="s">
        <v>228</v>
      </c>
      <c r="L1127" s="1" t="s">
        <v>341</v>
      </c>
      <c r="M1127" s="1" t="s">
        <v>229</v>
      </c>
      <c r="N1127" s="28">
        <v>2</v>
      </c>
    </row>
    <row r="1128" spans="1:14" hidden="1" x14ac:dyDescent="0.25">
      <c r="A1128" s="29">
        <v>2021</v>
      </c>
      <c r="B1128" s="29">
        <v>3</v>
      </c>
      <c r="C1128">
        <v>64</v>
      </c>
      <c r="D1128" s="1" t="s">
        <v>26</v>
      </c>
      <c r="E1128" s="76">
        <v>60975737005110</v>
      </c>
      <c r="F1128" s="1" t="s">
        <v>181</v>
      </c>
      <c r="G1128" s="1" t="s">
        <v>105</v>
      </c>
      <c r="H1128" s="1" t="s">
        <v>106</v>
      </c>
      <c r="I1128" s="1" t="s">
        <v>91</v>
      </c>
      <c r="J1128" s="1" t="s">
        <v>31</v>
      </c>
      <c r="K1128" s="1" t="s">
        <v>237</v>
      </c>
      <c r="L1128" s="1" t="s">
        <v>339</v>
      </c>
      <c r="M1128" s="1" t="s">
        <v>227</v>
      </c>
      <c r="N1128" s="28">
        <v>2</v>
      </c>
    </row>
    <row r="1129" spans="1:14" hidden="1" x14ac:dyDescent="0.25">
      <c r="A1129" s="29">
        <v>2021</v>
      </c>
      <c r="B1129" s="29">
        <v>3</v>
      </c>
      <c r="C1129">
        <v>64</v>
      </c>
      <c r="D1129" s="1" t="s">
        <v>26</v>
      </c>
      <c r="E1129" s="76">
        <v>60975737005110</v>
      </c>
      <c r="F1129" s="1" t="s">
        <v>181</v>
      </c>
      <c r="G1129" s="1" t="s">
        <v>105</v>
      </c>
      <c r="H1129" s="1" t="s">
        <v>106</v>
      </c>
      <c r="I1129" s="1" t="s">
        <v>91</v>
      </c>
      <c r="J1129" s="1" t="s">
        <v>24</v>
      </c>
      <c r="K1129" s="1" t="s">
        <v>318</v>
      </c>
      <c r="L1129" s="1" t="s">
        <v>340</v>
      </c>
      <c r="M1129" s="1" t="s">
        <v>222</v>
      </c>
      <c r="N1129" s="28">
        <v>2</v>
      </c>
    </row>
    <row r="1130" spans="1:14" hidden="1" x14ac:dyDescent="0.25">
      <c r="A1130" s="29">
        <v>2021</v>
      </c>
      <c r="B1130" s="29">
        <v>3</v>
      </c>
      <c r="C1130">
        <v>64</v>
      </c>
      <c r="D1130" s="1" t="s">
        <v>26</v>
      </c>
      <c r="E1130" s="76">
        <v>60975737001204</v>
      </c>
      <c r="F1130" s="1" t="s">
        <v>153</v>
      </c>
      <c r="G1130" s="1" t="s">
        <v>105</v>
      </c>
      <c r="H1130" s="1" t="s">
        <v>106</v>
      </c>
      <c r="I1130" s="1" t="s">
        <v>91</v>
      </c>
      <c r="J1130" s="1" t="s">
        <v>29</v>
      </c>
      <c r="K1130" s="1" t="s">
        <v>228</v>
      </c>
      <c r="L1130" s="1" t="s">
        <v>341</v>
      </c>
      <c r="M1130" s="1" t="s">
        <v>229</v>
      </c>
      <c r="N1130" s="28">
        <v>8</v>
      </c>
    </row>
    <row r="1131" spans="1:14" hidden="1" x14ac:dyDescent="0.25">
      <c r="A1131" s="29">
        <v>2021</v>
      </c>
      <c r="B1131" s="29">
        <v>3</v>
      </c>
      <c r="C1131">
        <v>64</v>
      </c>
      <c r="D1131" s="1" t="s">
        <v>26</v>
      </c>
      <c r="E1131" s="76">
        <v>60975737001204</v>
      </c>
      <c r="F1131" s="1" t="s">
        <v>153</v>
      </c>
      <c r="G1131" s="1" t="s">
        <v>105</v>
      </c>
      <c r="H1131" s="1" t="s">
        <v>106</v>
      </c>
      <c r="I1131" s="1" t="s">
        <v>91</v>
      </c>
      <c r="J1131" s="1" t="s">
        <v>31</v>
      </c>
      <c r="K1131" s="1" t="s">
        <v>237</v>
      </c>
      <c r="L1131" s="1" t="s">
        <v>339</v>
      </c>
      <c r="M1131" s="1" t="s">
        <v>227</v>
      </c>
      <c r="N1131" s="28">
        <v>8</v>
      </c>
    </row>
    <row r="1132" spans="1:14" hidden="1" x14ac:dyDescent="0.25">
      <c r="A1132" s="29">
        <v>2021</v>
      </c>
      <c r="B1132" s="29">
        <v>3</v>
      </c>
      <c r="C1132">
        <v>64</v>
      </c>
      <c r="D1132" s="1" t="s">
        <v>26</v>
      </c>
      <c r="E1132" s="76">
        <v>60975737001204</v>
      </c>
      <c r="F1132" s="1" t="s">
        <v>153</v>
      </c>
      <c r="G1132" s="1" t="s">
        <v>105</v>
      </c>
      <c r="H1132" s="1" t="s">
        <v>106</v>
      </c>
      <c r="I1132" s="1" t="s">
        <v>91</v>
      </c>
      <c r="J1132" s="1" t="s">
        <v>24</v>
      </c>
      <c r="K1132" s="1" t="s">
        <v>318</v>
      </c>
      <c r="L1132" s="1" t="s">
        <v>340</v>
      </c>
      <c r="M1132" s="1" t="s">
        <v>222</v>
      </c>
      <c r="N1132" s="28">
        <v>8</v>
      </c>
    </row>
    <row r="1133" spans="1:14" hidden="1" x14ac:dyDescent="0.25">
      <c r="A1133" s="29">
        <v>2021</v>
      </c>
      <c r="B1133" s="29">
        <v>3</v>
      </c>
      <c r="C1133">
        <v>64</v>
      </c>
      <c r="D1133" s="1" t="s">
        <v>26</v>
      </c>
      <c r="E1133" s="76">
        <v>6047087000210</v>
      </c>
      <c r="F1133" s="1" t="s">
        <v>552</v>
      </c>
      <c r="G1133" s="1" t="s">
        <v>105</v>
      </c>
      <c r="H1133" s="1" t="s">
        <v>106</v>
      </c>
      <c r="I1133" s="1" t="s">
        <v>91</v>
      </c>
      <c r="J1133" s="1" t="s">
        <v>11</v>
      </c>
      <c r="K1133" s="1" t="s">
        <v>223</v>
      </c>
      <c r="L1133" s="1" t="s">
        <v>340</v>
      </c>
      <c r="M1133" s="1" t="s">
        <v>222</v>
      </c>
      <c r="N1133" s="28">
        <v>23</v>
      </c>
    </row>
    <row r="1134" spans="1:14" hidden="1" x14ac:dyDescent="0.25">
      <c r="A1134" s="29">
        <v>2021</v>
      </c>
      <c r="B1134" s="29">
        <v>3</v>
      </c>
      <c r="C1134">
        <v>64</v>
      </c>
      <c r="D1134" s="1" t="s">
        <v>26</v>
      </c>
      <c r="E1134" s="76">
        <v>6047087000210</v>
      </c>
      <c r="F1134" s="1" t="s">
        <v>552</v>
      </c>
      <c r="G1134" s="1" t="s">
        <v>105</v>
      </c>
      <c r="H1134" s="1" t="s">
        <v>106</v>
      </c>
      <c r="I1134" s="1" t="s">
        <v>91</v>
      </c>
      <c r="J1134" s="1" t="s">
        <v>31</v>
      </c>
      <c r="K1134" s="1" t="s">
        <v>237</v>
      </c>
      <c r="L1134" s="1" t="s">
        <v>339</v>
      </c>
      <c r="M1134" s="1" t="s">
        <v>227</v>
      </c>
      <c r="N1134" s="28">
        <v>23</v>
      </c>
    </row>
    <row r="1135" spans="1:14" hidden="1" x14ac:dyDescent="0.25">
      <c r="A1135" s="29">
        <v>2021</v>
      </c>
      <c r="B1135" s="29">
        <v>3</v>
      </c>
      <c r="C1135">
        <v>64</v>
      </c>
      <c r="D1135" s="1" t="s">
        <v>26</v>
      </c>
      <c r="E1135" s="76">
        <v>6047087000210</v>
      </c>
      <c r="F1135" s="1" t="s">
        <v>552</v>
      </c>
      <c r="G1135" s="1" t="s">
        <v>105</v>
      </c>
      <c r="H1135" s="1" t="s">
        <v>106</v>
      </c>
      <c r="I1135" s="1" t="s">
        <v>91</v>
      </c>
      <c r="J1135" s="1" t="s">
        <v>107</v>
      </c>
      <c r="K1135" s="1" t="s">
        <v>272</v>
      </c>
      <c r="L1135" s="1" t="s">
        <v>341</v>
      </c>
      <c r="M1135" s="1" t="s">
        <v>229</v>
      </c>
      <c r="N1135" s="28">
        <v>23</v>
      </c>
    </row>
    <row r="1136" spans="1:14" hidden="1" x14ac:dyDescent="0.25">
      <c r="A1136" s="29">
        <v>2021</v>
      </c>
      <c r="B1136" s="29">
        <v>3</v>
      </c>
      <c r="C1136">
        <v>64</v>
      </c>
      <c r="D1136" s="1" t="s">
        <v>26</v>
      </c>
      <c r="E1136" s="76">
        <v>28290788000137</v>
      </c>
      <c r="F1136" s="1" t="s">
        <v>513</v>
      </c>
      <c r="G1136" s="1" t="s">
        <v>105</v>
      </c>
      <c r="H1136" s="1" t="s">
        <v>106</v>
      </c>
      <c r="I1136" s="1" t="s">
        <v>91</v>
      </c>
      <c r="J1136" s="1" t="s">
        <v>11</v>
      </c>
      <c r="K1136" s="1" t="s">
        <v>223</v>
      </c>
      <c r="L1136" s="1" t="s">
        <v>340</v>
      </c>
      <c r="M1136" s="1" t="s">
        <v>222</v>
      </c>
      <c r="N1136" s="28">
        <v>24</v>
      </c>
    </row>
    <row r="1137" spans="1:14" hidden="1" x14ac:dyDescent="0.25">
      <c r="A1137" s="29">
        <v>2021</v>
      </c>
      <c r="B1137" s="29">
        <v>3</v>
      </c>
      <c r="C1137">
        <v>64</v>
      </c>
      <c r="D1137" s="1" t="s">
        <v>26</v>
      </c>
      <c r="E1137" s="76">
        <v>28290788000137</v>
      </c>
      <c r="F1137" s="1" t="s">
        <v>513</v>
      </c>
      <c r="G1137" s="1" t="s">
        <v>105</v>
      </c>
      <c r="H1137" s="1" t="s">
        <v>106</v>
      </c>
      <c r="I1137" s="1" t="s">
        <v>91</v>
      </c>
      <c r="J1137" s="1" t="s">
        <v>31</v>
      </c>
      <c r="K1137" s="1" t="s">
        <v>237</v>
      </c>
      <c r="L1137" s="1" t="s">
        <v>339</v>
      </c>
      <c r="M1137" s="1" t="s">
        <v>227</v>
      </c>
      <c r="N1137" s="28">
        <v>24</v>
      </c>
    </row>
    <row r="1138" spans="1:14" hidden="1" x14ac:dyDescent="0.25">
      <c r="A1138" s="29">
        <v>2021</v>
      </c>
      <c r="B1138" s="29">
        <v>3</v>
      </c>
      <c r="C1138">
        <v>64</v>
      </c>
      <c r="D1138" s="1" t="s">
        <v>26</v>
      </c>
      <c r="E1138" s="76">
        <v>28290788000137</v>
      </c>
      <c r="F1138" s="1" t="s">
        <v>513</v>
      </c>
      <c r="G1138" s="1" t="s">
        <v>105</v>
      </c>
      <c r="H1138" s="1" t="s">
        <v>106</v>
      </c>
      <c r="I1138" s="1" t="s">
        <v>91</v>
      </c>
      <c r="J1138" s="1" t="s">
        <v>107</v>
      </c>
      <c r="K1138" s="1" t="s">
        <v>272</v>
      </c>
      <c r="L1138" s="1" t="s">
        <v>341</v>
      </c>
      <c r="M1138" s="1" t="s">
        <v>229</v>
      </c>
      <c r="N1138" s="28">
        <v>24</v>
      </c>
    </row>
    <row r="1139" spans="1:14" hidden="1" x14ac:dyDescent="0.25">
      <c r="A1139" s="29">
        <v>2021</v>
      </c>
      <c r="B1139" s="29">
        <v>3</v>
      </c>
      <c r="C1139">
        <v>64</v>
      </c>
      <c r="D1139" s="1" t="s">
        <v>26</v>
      </c>
      <c r="E1139" s="76">
        <v>62779145000190</v>
      </c>
      <c r="F1139" s="1" t="s">
        <v>178</v>
      </c>
      <c r="G1139" s="1" t="s">
        <v>105</v>
      </c>
      <c r="H1139" s="1" t="s">
        <v>106</v>
      </c>
      <c r="I1139" s="1" t="s">
        <v>91</v>
      </c>
      <c r="J1139" s="1" t="s">
        <v>29</v>
      </c>
      <c r="K1139" s="1" t="s">
        <v>228</v>
      </c>
      <c r="L1139" s="1" t="s">
        <v>341</v>
      </c>
      <c r="M1139" s="1" t="s">
        <v>229</v>
      </c>
      <c r="N1139" s="28">
        <v>6</v>
      </c>
    </row>
    <row r="1140" spans="1:14" hidden="1" x14ac:dyDescent="0.25">
      <c r="A1140" s="29">
        <v>2021</v>
      </c>
      <c r="B1140" s="29">
        <v>3</v>
      </c>
      <c r="C1140">
        <v>64</v>
      </c>
      <c r="D1140" s="1" t="s">
        <v>26</v>
      </c>
      <c r="E1140" s="76">
        <v>62779145000190</v>
      </c>
      <c r="F1140" s="1" t="s">
        <v>178</v>
      </c>
      <c r="G1140" s="1" t="s">
        <v>105</v>
      </c>
      <c r="H1140" s="1" t="s">
        <v>106</v>
      </c>
      <c r="I1140" s="1" t="s">
        <v>91</v>
      </c>
      <c r="J1140" s="1" t="s">
        <v>31</v>
      </c>
      <c r="K1140" s="1" t="s">
        <v>237</v>
      </c>
      <c r="L1140" s="1" t="s">
        <v>339</v>
      </c>
      <c r="M1140" s="1" t="s">
        <v>227</v>
      </c>
      <c r="N1140" s="28">
        <v>6</v>
      </c>
    </row>
    <row r="1141" spans="1:14" hidden="1" x14ac:dyDescent="0.25">
      <c r="A1141" s="29">
        <v>2021</v>
      </c>
      <c r="B1141" s="29">
        <v>3</v>
      </c>
      <c r="C1141">
        <v>64</v>
      </c>
      <c r="D1141" s="1" t="s">
        <v>26</v>
      </c>
      <c r="E1141" s="76">
        <v>62779145000190</v>
      </c>
      <c r="F1141" s="1" t="s">
        <v>178</v>
      </c>
      <c r="G1141" s="1" t="s">
        <v>105</v>
      </c>
      <c r="H1141" s="1" t="s">
        <v>106</v>
      </c>
      <c r="I1141" s="1" t="s">
        <v>91</v>
      </c>
      <c r="J1141" s="1" t="s">
        <v>24</v>
      </c>
      <c r="K1141" s="1" t="s">
        <v>318</v>
      </c>
      <c r="L1141" s="1" t="s">
        <v>340</v>
      </c>
      <c r="M1141" s="1" t="s">
        <v>222</v>
      </c>
      <c r="N1141" s="28">
        <v>6</v>
      </c>
    </row>
    <row r="1142" spans="1:14" hidden="1" x14ac:dyDescent="0.25">
      <c r="A1142" s="29">
        <v>2021</v>
      </c>
      <c r="B1142" s="29">
        <v>3</v>
      </c>
      <c r="C1142">
        <v>64</v>
      </c>
      <c r="D1142" s="1" t="s">
        <v>26</v>
      </c>
      <c r="E1142" s="76">
        <v>44649812028490</v>
      </c>
      <c r="F1142" s="1" t="s">
        <v>559</v>
      </c>
      <c r="G1142" s="1" t="s">
        <v>105</v>
      </c>
      <c r="H1142" s="1" t="s">
        <v>106</v>
      </c>
      <c r="I1142" s="1" t="s">
        <v>91</v>
      </c>
      <c r="J1142" s="1" t="s">
        <v>136</v>
      </c>
      <c r="K1142" s="1" t="s">
        <v>275</v>
      </c>
      <c r="L1142" s="1" t="s">
        <v>339</v>
      </c>
      <c r="M1142" s="1" t="s">
        <v>227</v>
      </c>
      <c r="N1142" s="28">
        <v>5</v>
      </c>
    </row>
    <row r="1143" spans="1:14" hidden="1" x14ac:dyDescent="0.25">
      <c r="A1143" s="29">
        <v>2021</v>
      </c>
      <c r="B1143" s="29">
        <v>3</v>
      </c>
      <c r="C1143">
        <v>64</v>
      </c>
      <c r="D1143" s="1" t="s">
        <v>26</v>
      </c>
      <c r="E1143" s="76">
        <v>44649812028490</v>
      </c>
      <c r="F1143" s="1" t="s">
        <v>559</v>
      </c>
      <c r="G1143" s="1" t="s">
        <v>105</v>
      </c>
      <c r="H1143" s="1" t="s">
        <v>106</v>
      </c>
      <c r="I1143" s="1" t="s">
        <v>91</v>
      </c>
      <c r="J1143" s="1" t="s">
        <v>23</v>
      </c>
      <c r="K1143" s="1" t="s">
        <v>285</v>
      </c>
      <c r="L1143" s="1" t="s">
        <v>340</v>
      </c>
      <c r="M1143" s="1" t="s">
        <v>222</v>
      </c>
      <c r="N1143" s="28">
        <v>5</v>
      </c>
    </row>
    <row r="1144" spans="1:14" hidden="1" x14ac:dyDescent="0.25">
      <c r="A1144" s="29">
        <v>2021</v>
      </c>
      <c r="B1144" s="29">
        <v>3</v>
      </c>
      <c r="C1144">
        <v>64</v>
      </c>
      <c r="D1144" s="1" t="s">
        <v>26</v>
      </c>
      <c r="E1144" s="76">
        <v>61599908000158</v>
      </c>
      <c r="F1144" s="1" t="s">
        <v>156</v>
      </c>
      <c r="G1144" s="1" t="s">
        <v>105</v>
      </c>
      <c r="H1144" s="1" t="s">
        <v>106</v>
      </c>
      <c r="I1144" s="1" t="s">
        <v>91</v>
      </c>
      <c r="J1144" s="1" t="s">
        <v>136</v>
      </c>
      <c r="K1144" s="1" t="s">
        <v>275</v>
      </c>
      <c r="L1144" s="1" t="s">
        <v>339</v>
      </c>
      <c r="M1144" s="1" t="s">
        <v>227</v>
      </c>
      <c r="N1144" s="28">
        <v>30</v>
      </c>
    </row>
    <row r="1145" spans="1:14" hidden="1" x14ac:dyDescent="0.25">
      <c r="A1145" s="29">
        <v>2021</v>
      </c>
      <c r="B1145" s="29">
        <v>3</v>
      </c>
      <c r="C1145">
        <v>64</v>
      </c>
      <c r="D1145" s="1" t="s">
        <v>26</v>
      </c>
      <c r="E1145" s="76">
        <v>61599908000158</v>
      </c>
      <c r="F1145" s="1" t="s">
        <v>156</v>
      </c>
      <c r="G1145" s="1" t="s">
        <v>105</v>
      </c>
      <c r="H1145" s="1" t="s">
        <v>106</v>
      </c>
      <c r="I1145" s="1" t="s">
        <v>91</v>
      </c>
      <c r="J1145" s="1" t="s">
        <v>23</v>
      </c>
      <c r="K1145" s="1" t="s">
        <v>285</v>
      </c>
      <c r="L1145" s="1" t="s">
        <v>340</v>
      </c>
      <c r="M1145" s="1" t="s">
        <v>222</v>
      </c>
      <c r="N1145" s="28">
        <v>30</v>
      </c>
    </row>
    <row r="1146" spans="1:14" hidden="1" x14ac:dyDescent="0.25">
      <c r="A1146" s="29">
        <v>2021</v>
      </c>
      <c r="B1146" s="29">
        <v>3</v>
      </c>
      <c r="C1146">
        <v>64</v>
      </c>
      <c r="D1146" s="1" t="s">
        <v>26</v>
      </c>
      <c r="E1146" s="76">
        <v>60961422000155</v>
      </c>
      <c r="F1146" s="1" t="s">
        <v>152</v>
      </c>
      <c r="G1146" s="1" t="s">
        <v>105</v>
      </c>
      <c r="H1146" s="1" t="s">
        <v>106</v>
      </c>
      <c r="I1146" s="1" t="s">
        <v>91</v>
      </c>
      <c r="J1146" s="1" t="s">
        <v>11</v>
      </c>
      <c r="K1146" s="1" t="s">
        <v>223</v>
      </c>
      <c r="L1146" s="1" t="s">
        <v>340</v>
      </c>
      <c r="M1146" s="1" t="s">
        <v>222</v>
      </c>
      <c r="N1146" s="28">
        <v>17</v>
      </c>
    </row>
    <row r="1147" spans="1:14" hidden="1" x14ac:dyDescent="0.25">
      <c r="A1147" s="29">
        <v>2021</v>
      </c>
      <c r="B1147" s="29">
        <v>3</v>
      </c>
      <c r="C1147">
        <v>64</v>
      </c>
      <c r="D1147" s="1" t="s">
        <v>26</v>
      </c>
      <c r="E1147" s="76">
        <v>60961422000155</v>
      </c>
      <c r="F1147" s="1" t="s">
        <v>152</v>
      </c>
      <c r="G1147" s="1" t="s">
        <v>105</v>
      </c>
      <c r="H1147" s="1" t="s">
        <v>106</v>
      </c>
      <c r="I1147" s="1" t="s">
        <v>91</v>
      </c>
      <c r="J1147" s="1" t="s">
        <v>31</v>
      </c>
      <c r="K1147" s="1" t="s">
        <v>237</v>
      </c>
      <c r="L1147" s="1" t="s">
        <v>339</v>
      </c>
      <c r="M1147" s="1" t="s">
        <v>227</v>
      </c>
      <c r="N1147" s="28">
        <v>17</v>
      </c>
    </row>
    <row r="1148" spans="1:14" hidden="1" x14ac:dyDescent="0.25">
      <c r="A1148" s="29">
        <v>2021</v>
      </c>
      <c r="B1148" s="29">
        <v>3</v>
      </c>
      <c r="C1148">
        <v>64</v>
      </c>
      <c r="D1148" s="1" t="s">
        <v>26</v>
      </c>
      <c r="E1148" s="76">
        <v>60961422000155</v>
      </c>
      <c r="F1148" s="1" t="s">
        <v>152</v>
      </c>
      <c r="G1148" s="1" t="s">
        <v>105</v>
      </c>
      <c r="H1148" s="1" t="s">
        <v>106</v>
      </c>
      <c r="I1148" s="1" t="s">
        <v>91</v>
      </c>
      <c r="J1148" s="1" t="s">
        <v>107</v>
      </c>
      <c r="K1148" s="1" t="s">
        <v>272</v>
      </c>
      <c r="L1148" s="1" t="s">
        <v>341</v>
      </c>
      <c r="M1148" s="1" t="s">
        <v>229</v>
      </c>
      <c r="N1148" s="28">
        <v>17</v>
      </c>
    </row>
    <row r="1149" spans="1:14" hidden="1" x14ac:dyDescent="0.25">
      <c r="A1149" s="29">
        <v>2021</v>
      </c>
      <c r="B1149" s="29">
        <v>3</v>
      </c>
      <c r="C1149">
        <v>64</v>
      </c>
      <c r="D1149" s="1" t="s">
        <v>26</v>
      </c>
      <c r="E1149" s="76">
        <v>61590410000124</v>
      </c>
      <c r="F1149" s="1" t="s">
        <v>155</v>
      </c>
      <c r="G1149" s="1" t="s">
        <v>105</v>
      </c>
      <c r="H1149" s="1" t="s">
        <v>106</v>
      </c>
      <c r="I1149" s="1" t="s">
        <v>91</v>
      </c>
      <c r="J1149" s="1" t="s">
        <v>29</v>
      </c>
      <c r="K1149" s="1" t="s">
        <v>228</v>
      </c>
      <c r="L1149" s="1" t="s">
        <v>341</v>
      </c>
      <c r="M1149" s="1" t="s">
        <v>229</v>
      </c>
      <c r="N1149" s="28">
        <v>112</v>
      </c>
    </row>
    <row r="1150" spans="1:14" hidden="1" x14ac:dyDescent="0.25">
      <c r="A1150" s="29">
        <v>2021</v>
      </c>
      <c r="B1150" s="29">
        <v>3</v>
      </c>
      <c r="C1150">
        <v>64</v>
      </c>
      <c r="D1150" s="1" t="s">
        <v>26</v>
      </c>
      <c r="E1150" s="76">
        <v>61590410000124</v>
      </c>
      <c r="F1150" s="1" t="s">
        <v>155</v>
      </c>
      <c r="G1150" s="1" t="s">
        <v>105</v>
      </c>
      <c r="H1150" s="1" t="s">
        <v>106</v>
      </c>
      <c r="I1150" s="1" t="s">
        <v>91</v>
      </c>
      <c r="J1150" s="1" t="s">
        <v>136</v>
      </c>
      <c r="K1150" s="1" t="s">
        <v>275</v>
      </c>
      <c r="L1150" s="1" t="s">
        <v>339</v>
      </c>
      <c r="M1150" s="1" t="s">
        <v>227</v>
      </c>
      <c r="N1150" s="28">
        <v>112</v>
      </c>
    </row>
    <row r="1151" spans="1:14" hidden="1" x14ac:dyDescent="0.25">
      <c r="A1151" s="29">
        <v>2021</v>
      </c>
      <c r="B1151" s="29">
        <v>3</v>
      </c>
      <c r="C1151">
        <v>64</v>
      </c>
      <c r="D1151" s="1" t="s">
        <v>26</v>
      </c>
      <c r="E1151" s="76">
        <v>61590410000124</v>
      </c>
      <c r="F1151" s="1" t="s">
        <v>155</v>
      </c>
      <c r="G1151" s="1" t="s">
        <v>105</v>
      </c>
      <c r="H1151" s="1" t="s">
        <v>106</v>
      </c>
      <c r="I1151" s="1" t="s">
        <v>91</v>
      </c>
      <c r="J1151" s="1" t="s">
        <v>24</v>
      </c>
      <c r="K1151" s="1" t="s">
        <v>318</v>
      </c>
      <c r="L1151" s="1" t="s">
        <v>340</v>
      </c>
      <c r="M1151" s="1" t="s">
        <v>222</v>
      </c>
      <c r="N1151" s="28">
        <v>112</v>
      </c>
    </row>
    <row r="1152" spans="1:14" hidden="1" x14ac:dyDescent="0.25">
      <c r="A1152" s="29">
        <v>2021</v>
      </c>
      <c r="B1152" s="29">
        <v>3</v>
      </c>
      <c r="C1152">
        <v>64</v>
      </c>
      <c r="D1152" s="1" t="s">
        <v>26</v>
      </c>
      <c r="E1152" s="76">
        <v>19803199000114</v>
      </c>
      <c r="F1152" s="1" t="s">
        <v>175</v>
      </c>
      <c r="G1152" s="1" t="s">
        <v>105</v>
      </c>
      <c r="H1152" s="1" t="s">
        <v>106</v>
      </c>
      <c r="I1152" s="1" t="s">
        <v>91</v>
      </c>
      <c r="J1152" s="1" t="s">
        <v>13</v>
      </c>
      <c r="K1152" s="1" t="s">
        <v>225</v>
      </c>
      <c r="L1152" s="1" t="s">
        <v>340</v>
      </c>
      <c r="M1152" s="1" t="s">
        <v>222</v>
      </c>
      <c r="N1152" s="28">
        <v>5</v>
      </c>
    </row>
    <row r="1153" spans="1:14" hidden="1" x14ac:dyDescent="0.25">
      <c r="A1153" s="29">
        <v>2021</v>
      </c>
      <c r="B1153" s="29">
        <v>3</v>
      </c>
      <c r="C1153">
        <v>64</v>
      </c>
      <c r="D1153" s="1" t="s">
        <v>26</v>
      </c>
      <c r="E1153" s="76">
        <v>19803199000114</v>
      </c>
      <c r="F1153" s="1" t="s">
        <v>175</v>
      </c>
      <c r="G1153" s="1" t="s">
        <v>105</v>
      </c>
      <c r="H1153" s="1" t="s">
        <v>106</v>
      </c>
      <c r="I1153" s="1" t="s">
        <v>91</v>
      </c>
      <c r="J1153" s="1" t="s">
        <v>28</v>
      </c>
      <c r="K1153" s="1" t="s">
        <v>226</v>
      </c>
      <c r="L1153" s="1" t="s">
        <v>339</v>
      </c>
      <c r="M1153" s="1" t="s">
        <v>227</v>
      </c>
      <c r="N1153" s="28">
        <v>5</v>
      </c>
    </row>
    <row r="1154" spans="1:14" hidden="1" x14ac:dyDescent="0.25">
      <c r="A1154" s="29">
        <v>2021</v>
      </c>
      <c r="B1154" s="29">
        <v>3</v>
      </c>
      <c r="C1154">
        <v>64</v>
      </c>
      <c r="D1154" s="1" t="s">
        <v>26</v>
      </c>
      <c r="E1154" s="76">
        <v>19803199000114</v>
      </c>
      <c r="F1154" s="1" t="s">
        <v>175</v>
      </c>
      <c r="G1154" s="1" t="s">
        <v>105</v>
      </c>
      <c r="H1154" s="1" t="s">
        <v>106</v>
      </c>
      <c r="I1154" s="1" t="s">
        <v>91</v>
      </c>
      <c r="J1154" s="1" t="s">
        <v>107</v>
      </c>
      <c r="K1154" s="1" t="s">
        <v>272</v>
      </c>
      <c r="L1154" s="1" t="s">
        <v>341</v>
      </c>
      <c r="M1154" s="1" t="s">
        <v>229</v>
      </c>
      <c r="N1154" s="28">
        <v>5</v>
      </c>
    </row>
    <row r="1155" spans="1:14" hidden="1" x14ac:dyDescent="0.25">
      <c r="A1155" s="29">
        <v>2021</v>
      </c>
      <c r="B1155" s="29">
        <v>3</v>
      </c>
      <c r="C1155">
        <v>64</v>
      </c>
      <c r="D1155" s="1" t="s">
        <v>26</v>
      </c>
      <c r="E1155" s="76">
        <v>60975737007245</v>
      </c>
      <c r="F1155" s="1" t="s">
        <v>468</v>
      </c>
      <c r="G1155" s="1" t="s">
        <v>469</v>
      </c>
      <c r="H1155" s="1" t="s">
        <v>106</v>
      </c>
      <c r="I1155" s="1" t="s">
        <v>91</v>
      </c>
      <c r="J1155" s="1" t="s">
        <v>31</v>
      </c>
      <c r="K1155" s="1" t="s">
        <v>237</v>
      </c>
      <c r="L1155" s="1" t="s">
        <v>339</v>
      </c>
      <c r="M1155" s="1" t="s">
        <v>227</v>
      </c>
      <c r="N1155" s="28">
        <v>3</v>
      </c>
    </row>
    <row r="1156" spans="1:14" hidden="1" x14ac:dyDescent="0.25">
      <c r="A1156" s="29">
        <v>2021</v>
      </c>
      <c r="B1156" s="29">
        <v>3</v>
      </c>
      <c r="C1156">
        <v>64</v>
      </c>
      <c r="D1156" s="1" t="s">
        <v>26</v>
      </c>
      <c r="E1156" s="76">
        <v>60975737007245</v>
      </c>
      <c r="F1156" s="1" t="s">
        <v>468</v>
      </c>
      <c r="G1156" s="1" t="s">
        <v>469</v>
      </c>
      <c r="H1156" s="1" t="s">
        <v>106</v>
      </c>
      <c r="I1156" s="1" t="s">
        <v>91</v>
      </c>
      <c r="J1156" s="1" t="s">
        <v>107</v>
      </c>
      <c r="K1156" s="1" t="s">
        <v>272</v>
      </c>
      <c r="L1156" s="1" t="s">
        <v>341</v>
      </c>
      <c r="M1156" s="1" t="s">
        <v>229</v>
      </c>
      <c r="N1156" s="28">
        <v>3</v>
      </c>
    </row>
    <row r="1157" spans="1:14" hidden="1" x14ac:dyDescent="0.25">
      <c r="A1157" s="29">
        <v>2021</v>
      </c>
      <c r="B1157" s="29">
        <v>3</v>
      </c>
      <c r="C1157">
        <v>64</v>
      </c>
      <c r="D1157" s="1" t="s">
        <v>26</v>
      </c>
      <c r="E1157" s="76">
        <v>60975737007245</v>
      </c>
      <c r="F1157" s="1" t="s">
        <v>468</v>
      </c>
      <c r="G1157" s="1" t="s">
        <v>469</v>
      </c>
      <c r="H1157" s="1" t="s">
        <v>106</v>
      </c>
      <c r="I1157" s="1" t="s">
        <v>91</v>
      </c>
      <c r="J1157" s="1" t="s">
        <v>23</v>
      </c>
      <c r="K1157" s="1" t="s">
        <v>285</v>
      </c>
      <c r="L1157" s="1" t="s">
        <v>340</v>
      </c>
      <c r="M1157" s="1" t="s">
        <v>222</v>
      </c>
      <c r="N1157" s="28">
        <v>3</v>
      </c>
    </row>
    <row r="1158" spans="1:14" hidden="1" x14ac:dyDescent="0.25">
      <c r="A1158" s="29">
        <v>2021</v>
      </c>
      <c r="B1158" s="29">
        <v>3</v>
      </c>
      <c r="C1158">
        <v>62</v>
      </c>
      <c r="D1158" s="1" t="s">
        <v>8</v>
      </c>
      <c r="E1158" s="76">
        <v>4159778000107</v>
      </c>
      <c r="F1158" s="1" t="s">
        <v>608</v>
      </c>
      <c r="G1158" s="1" t="s">
        <v>157</v>
      </c>
      <c r="H1158" s="1" t="s">
        <v>158</v>
      </c>
      <c r="I1158" s="1" t="s">
        <v>91</v>
      </c>
      <c r="J1158" s="1" t="s">
        <v>92</v>
      </c>
      <c r="K1158" s="1" t="s">
        <v>274</v>
      </c>
      <c r="L1158" s="1" t="s">
        <v>339</v>
      </c>
      <c r="M1158" s="1" t="s">
        <v>227</v>
      </c>
      <c r="N1158" s="28">
        <v>2</v>
      </c>
    </row>
    <row r="1159" spans="1:14" hidden="1" x14ac:dyDescent="0.25">
      <c r="A1159" s="29">
        <v>2021</v>
      </c>
      <c r="B1159" s="29">
        <v>3</v>
      </c>
      <c r="C1159">
        <v>62</v>
      </c>
      <c r="D1159" s="1" t="s">
        <v>8</v>
      </c>
      <c r="E1159" s="76">
        <v>4159778000107</v>
      </c>
      <c r="F1159" s="1" t="s">
        <v>608</v>
      </c>
      <c r="G1159" s="1" t="s">
        <v>157</v>
      </c>
      <c r="H1159" s="1" t="s">
        <v>158</v>
      </c>
      <c r="I1159" s="1" t="s">
        <v>91</v>
      </c>
      <c r="J1159" s="1" t="s">
        <v>159</v>
      </c>
      <c r="K1159" s="1" t="s">
        <v>277</v>
      </c>
      <c r="L1159" s="1" t="s">
        <v>340</v>
      </c>
      <c r="M1159" s="1" t="s">
        <v>222</v>
      </c>
      <c r="N1159" s="28">
        <v>2</v>
      </c>
    </row>
    <row r="1160" spans="1:14" hidden="1" x14ac:dyDescent="0.25">
      <c r="A1160" s="29">
        <v>2021</v>
      </c>
      <c r="B1160" s="29">
        <v>3</v>
      </c>
      <c r="C1160">
        <v>62</v>
      </c>
      <c r="D1160" s="1" t="s">
        <v>8</v>
      </c>
      <c r="E1160" s="76">
        <v>4159778000107</v>
      </c>
      <c r="F1160" s="1" t="s">
        <v>608</v>
      </c>
      <c r="G1160" s="1" t="s">
        <v>157</v>
      </c>
      <c r="H1160" s="1" t="s">
        <v>158</v>
      </c>
      <c r="I1160" s="1" t="s">
        <v>91</v>
      </c>
      <c r="J1160" s="1" t="s">
        <v>25</v>
      </c>
      <c r="K1160" s="1" t="s">
        <v>322</v>
      </c>
      <c r="L1160" s="1" t="s">
        <v>341</v>
      </c>
      <c r="M1160" s="1" t="s">
        <v>229</v>
      </c>
      <c r="N1160" s="28">
        <v>2</v>
      </c>
    </row>
    <row r="1161" spans="1:14" hidden="1" x14ac:dyDescent="0.25">
      <c r="A1161" s="29">
        <v>2021</v>
      </c>
      <c r="B1161" s="29">
        <v>3</v>
      </c>
      <c r="C1161">
        <v>62</v>
      </c>
      <c r="D1161" s="1" t="s">
        <v>8</v>
      </c>
      <c r="E1161" s="76">
        <v>13952064000134</v>
      </c>
      <c r="F1161" s="1" t="s">
        <v>174</v>
      </c>
      <c r="G1161" s="1" t="s">
        <v>100</v>
      </c>
      <c r="H1161" s="1" t="s">
        <v>101</v>
      </c>
      <c r="I1161" s="1" t="s">
        <v>91</v>
      </c>
      <c r="J1161" s="1" t="s">
        <v>19</v>
      </c>
      <c r="K1161" s="1" t="s">
        <v>241</v>
      </c>
      <c r="L1161" s="1" t="s">
        <v>340</v>
      </c>
      <c r="M1161" s="1" t="s">
        <v>222</v>
      </c>
      <c r="N1161" s="28">
        <v>2</v>
      </c>
    </row>
    <row r="1162" spans="1:14" hidden="1" x14ac:dyDescent="0.25">
      <c r="A1162" s="29">
        <v>2021</v>
      </c>
      <c r="B1162" s="29">
        <v>3</v>
      </c>
      <c r="C1162">
        <v>62</v>
      </c>
      <c r="D1162" s="1" t="s">
        <v>8</v>
      </c>
      <c r="E1162" s="76">
        <v>13952064000134</v>
      </c>
      <c r="F1162" s="1" t="s">
        <v>174</v>
      </c>
      <c r="G1162" s="1" t="s">
        <v>100</v>
      </c>
      <c r="H1162" s="1" t="s">
        <v>101</v>
      </c>
      <c r="I1162" s="1" t="s">
        <v>91</v>
      </c>
      <c r="J1162" s="1" t="s">
        <v>96</v>
      </c>
      <c r="K1162" s="1" t="s">
        <v>271</v>
      </c>
      <c r="L1162" s="1" t="s">
        <v>341</v>
      </c>
      <c r="M1162" s="1" t="s">
        <v>229</v>
      </c>
      <c r="N1162" s="28">
        <v>2</v>
      </c>
    </row>
    <row r="1163" spans="1:14" hidden="1" x14ac:dyDescent="0.25">
      <c r="A1163" s="29">
        <v>2021</v>
      </c>
      <c r="B1163" s="29">
        <v>3</v>
      </c>
      <c r="C1163">
        <v>62</v>
      </c>
      <c r="D1163" s="1" t="s">
        <v>8</v>
      </c>
      <c r="E1163" s="76">
        <v>13952064000134</v>
      </c>
      <c r="F1163" s="1" t="s">
        <v>174</v>
      </c>
      <c r="G1163" s="1" t="s">
        <v>100</v>
      </c>
      <c r="H1163" s="1" t="s">
        <v>101</v>
      </c>
      <c r="I1163" s="1" t="s">
        <v>91</v>
      </c>
      <c r="J1163" s="1" t="s">
        <v>33</v>
      </c>
      <c r="K1163" s="1" t="s">
        <v>321</v>
      </c>
      <c r="L1163" s="1" t="s">
        <v>339</v>
      </c>
      <c r="M1163" s="1" t="s">
        <v>227</v>
      </c>
      <c r="N1163" s="28">
        <v>2</v>
      </c>
    </row>
    <row r="1164" spans="1:14" hidden="1" x14ac:dyDescent="0.25">
      <c r="A1164" s="29">
        <v>2021</v>
      </c>
      <c r="B1164" s="29">
        <v>3</v>
      </c>
      <c r="C1164">
        <v>62</v>
      </c>
      <c r="D1164" s="1" t="s">
        <v>8</v>
      </c>
      <c r="E1164" s="76">
        <v>5816630000152</v>
      </c>
      <c r="F1164" s="1" t="s">
        <v>632</v>
      </c>
      <c r="G1164" s="1" t="s">
        <v>100</v>
      </c>
      <c r="H1164" s="1" t="s">
        <v>101</v>
      </c>
      <c r="I1164" s="1" t="s">
        <v>182</v>
      </c>
      <c r="J1164" s="1" t="s">
        <v>19</v>
      </c>
      <c r="K1164" s="1" t="s">
        <v>241</v>
      </c>
      <c r="L1164" s="1" t="s">
        <v>340</v>
      </c>
      <c r="M1164" s="1" t="s">
        <v>222</v>
      </c>
      <c r="N1164" s="28">
        <v>17</v>
      </c>
    </row>
    <row r="1165" spans="1:14" hidden="1" x14ac:dyDescent="0.25">
      <c r="A1165" s="29">
        <v>2021</v>
      </c>
      <c r="B1165" s="29">
        <v>3</v>
      </c>
      <c r="C1165">
        <v>62</v>
      </c>
      <c r="D1165" s="1" t="s">
        <v>8</v>
      </c>
      <c r="E1165" s="76">
        <v>5816630000152</v>
      </c>
      <c r="F1165" s="1" t="s">
        <v>632</v>
      </c>
      <c r="G1165" s="1" t="s">
        <v>100</v>
      </c>
      <c r="H1165" s="1" t="s">
        <v>101</v>
      </c>
      <c r="I1165" s="1" t="s">
        <v>182</v>
      </c>
      <c r="J1165" s="1" t="s">
        <v>96</v>
      </c>
      <c r="K1165" s="1" t="s">
        <v>271</v>
      </c>
      <c r="L1165" s="1" t="s">
        <v>341</v>
      </c>
      <c r="M1165" s="1" t="s">
        <v>229</v>
      </c>
      <c r="N1165" s="28">
        <v>17</v>
      </c>
    </row>
    <row r="1166" spans="1:14" hidden="1" x14ac:dyDescent="0.25">
      <c r="A1166" s="29">
        <v>2021</v>
      </c>
      <c r="B1166" s="29">
        <v>3</v>
      </c>
      <c r="C1166">
        <v>62</v>
      </c>
      <c r="D1166" s="1" t="s">
        <v>8</v>
      </c>
      <c r="E1166" s="76">
        <v>5816630000152</v>
      </c>
      <c r="F1166" s="1" t="s">
        <v>632</v>
      </c>
      <c r="G1166" s="1" t="s">
        <v>100</v>
      </c>
      <c r="H1166" s="1" t="s">
        <v>101</v>
      </c>
      <c r="I1166" s="1" t="s">
        <v>182</v>
      </c>
      <c r="J1166" s="1" t="s">
        <v>33</v>
      </c>
      <c r="K1166" s="1" t="s">
        <v>321</v>
      </c>
      <c r="L1166" s="1" t="s">
        <v>339</v>
      </c>
      <c r="M1166" s="1" t="s">
        <v>227</v>
      </c>
      <c r="N1166" s="28">
        <v>17</v>
      </c>
    </row>
    <row r="1167" spans="1:14" hidden="1" x14ac:dyDescent="0.25">
      <c r="A1167" s="29">
        <v>2021</v>
      </c>
      <c r="B1167" s="29">
        <v>3</v>
      </c>
      <c r="C1167">
        <v>62</v>
      </c>
      <c r="D1167" s="1" t="s">
        <v>8</v>
      </c>
      <c r="E1167" s="76">
        <v>13016092000140</v>
      </c>
      <c r="F1167" s="1" t="s">
        <v>173</v>
      </c>
      <c r="G1167" s="1" t="s">
        <v>100</v>
      </c>
      <c r="H1167" s="1" t="s">
        <v>101</v>
      </c>
      <c r="I1167" s="1" t="s">
        <v>91</v>
      </c>
      <c r="J1167" s="1" t="s">
        <v>19</v>
      </c>
      <c r="K1167" s="1" t="s">
        <v>241</v>
      </c>
      <c r="L1167" s="1" t="s">
        <v>340</v>
      </c>
      <c r="M1167" s="1" t="s">
        <v>222</v>
      </c>
      <c r="N1167" s="28">
        <v>18</v>
      </c>
    </row>
    <row r="1168" spans="1:14" hidden="1" x14ac:dyDescent="0.25">
      <c r="A1168" s="29">
        <v>2021</v>
      </c>
      <c r="B1168" s="29">
        <v>3</v>
      </c>
      <c r="C1168">
        <v>62</v>
      </c>
      <c r="D1168" s="1" t="s">
        <v>8</v>
      </c>
      <c r="E1168" s="76">
        <v>13016092000140</v>
      </c>
      <c r="F1168" s="1" t="s">
        <v>173</v>
      </c>
      <c r="G1168" s="1" t="s">
        <v>100</v>
      </c>
      <c r="H1168" s="1" t="s">
        <v>101</v>
      </c>
      <c r="I1168" s="1" t="s">
        <v>91</v>
      </c>
      <c r="J1168" s="1" t="s">
        <v>96</v>
      </c>
      <c r="K1168" s="1" t="s">
        <v>271</v>
      </c>
      <c r="L1168" s="1" t="s">
        <v>341</v>
      </c>
      <c r="M1168" s="1" t="s">
        <v>229</v>
      </c>
      <c r="N1168" s="28">
        <v>18</v>
      </c>
    </row>
    <row r="1169" spans="1:14" hidden="1" x14ac:dyDescent="0.25">
      <c r="A1169" s="29">
        <v>2021</v>
      </c>
      <c r="B1169" s="29">
        <v>3</v>
      </c>
      <c r="C1169">
        <v>62</v>
      </c>
      <c r="D1169" s="1" t="s">
        <v>8</v>
      </c>
      <c r="E1169" s="76">
        <v>13016092000140</v>
      </c>
      <c r="F1169" s="1" t="s">
        <v>173</v>
      </c>
      <c r="G1169" s="1" t="s">
        <v>100</v>
      </c>
      <c r="H1169" s="1" t="s">
        <v>101</v>
      </c>
      <c r="I1169" s="1" t="s">
        <v>91</v>
      </c>
      <c r="J1169" s="1" t="s">
        <v>33</v>
      </c>
      <c r="K1169" s="1" t="s">
        <v>321</v>
      </c>
      <c r="L1169" s="1" t="s">
        <v>339</v>
      </c>
      <c r="M1169" s="1" t="s">
        <v>227</v>
      </c>
      <c r="N1169" s="28">
        <v>18</v>
      </c>
    </row>
    <row r="1170" spans="1:14" hidden="1" x14ac:dyDescent="0.25">
      <c r="A1170" s="29">
        <v>2021</v>
      </c>
      <c r="B1170" s="29">
        <v>3</v>
      </c>
      <c r="C1170">
        <v>62</v>
      </c>
      <c r="D1170" s="1" t="s">
        <v>8</v>
      </c>
      <c r="E1170" s="76">
        <v>15166416000151</v>
      </c>
      <c r="F1170" s="1" t="s">
        <v>527</v>
      </c>
      <c r="G1170" s="1" t="s">
        <v>100</v>
      </c>
      <c r="H1170" s="1" t="s">
        <v>101</v>
      </c>
      <c r="I1170" s="1" t="s">
        <v>91</v>
      </c>
      <c r="J1170" s="1" t="s">
        <v>19</v>
      </c>
      <c r="K1170" s="1" t="s">
        <v>241</v>
      </c>
      <c r="L1170" s="1" t="s">
        <v>340</v>
      </c>
      <c r="M1170" s="1" t="s">
        <v>222</v>
      </c>
      <c r="N1170" s="28">
        <v>6</v>
      </c>
    </row>
    <row r="1171" spans="1:14" hidden="1" x14ac:dyDescent="0.25">
      <c r="A1171" s="29">
        <v>2021</v>
      </c>
      <c r="B1171" s="29">
        <v>3</v>
      </c>
      <c r="C1171">
        <v>62</v>
      </c>
      <c r="D1171" s="1" t="s">
        <v>8</v>
      </c>
      <c r="E1171" s="76">
        <v>15166416000151</v>
      </c>
      <c r="F1171" s="1" t="s">
        <v>527</v>
      </c>
      <c r="G1171" s="1" t="s">
        <v>100</v>
      </c>
      <c r="H1171" s="1" t="s">
        <v>101</v>
      </c>
      <c r="I1171" s="1" t="s">
        <v>91</v>
      </c>
      <c r="J1171" s="1" t="s">
        <v>96</v>
      </c>
      <c r="K1171" s="1" t="s">
        <v>271</v>
      </c>
      <c r="L1171" s="1" t="s">
        <v>341</v>
      </c>
      <c r="M1171" s="1" t="s">
        <v>229</v>
      </c>
      <c r="N1171" s="28">
        <v>6</v>
      </c>
    </row>
    <row r="1172" spans="1:14" hidden="1" x14ac:dyDescent="0.25">
      <c r="A1172" s="29">
        <v>2021</v>
      </c>
      <c r="B1172" s="29">
        <v>3</v>
      </c>
      <c r="C1172">
        <v>62</v>
      </c>
      <c r="D1172" s="1" t="s">
        <v>8</v>
      </c>
      <c r="E1172" s="76">
        <v>15166416000151</v>
      </c>
      <c r="F1172" s="1" t="s">
        <v>527</v>
      </c>
      <c r="G1172" s="1" t="s">
        <v>100</v>
      </c>
      <c r="H1172" s="1" t="s">
        <v>101</v>
      </c>
      <c r="I1172" s="1" t="s">
        <v>91</v>
      </c>
      <c r="J1172" s="1" t="s">
        <v>33</v>
      </c>
      <c r="K1172" s="1" t="s">
        <v>321</v>
      </c>
      <c r="L1172" s="1" t="s">
        <v>339</v>
      </c>
      <c r="M1172" s="1" t="s">
        <v>227</v>
      </c>
      <c r="N1172" s="28">
        <v>6</v>
      </c>
    </row>
    <row r="1173" spans="1:14" hidden="1" x14ac:dyDescent="0.25">
      <c r="A1173" s="29">
        <v>2021</v>
      </c>
      <c r="B1173" s="29">
        <v>3</v>
      </c>
      <c r="C1173">
        <v>62</v>
      </c>
      <c r="D1173" s="1" t="s">
        <v>8</v>
      </c>
      <c r="E1173" s="76">
        <v>27372066000169</v>
      </c>
      <c r="F1173" s="1" t="s">
        <v>422</v>
      </c>
      <c r="G1173" s="1" t="s">
        <v>100</v>
      </c>
      <c r="H1173" s="1" t="s">
        <v>101</v>
      </c>
      <c r="I1173" s="1" t="s">
        <v>91</v>
      </c>
      <c r="J1173" s="1" t="s">
        <v>19</v>
      </c>
      <c r="K1173" s="1" t="s">
        <v>241</v>
      </c>
      <c r="L1173" s="1" t="s">
        <v>340</v>
      </c>
      <c r="M1173" s="1" t="s">
        <v>222</v>
      </c>
      <c r="N1173" s="28">
        <v>35</v>
      </c>
    </row>
    <row r="1174" spans="1:14" hidden="1" x14ac:dyDescent="0.25">
      <c r="A1174" s="29">
        <v>2021</v>
      </c>
      <c r="B1174" s="29">
        <v>3</v>
      </c>
      <c r="C1174">
        <v>62</v>
      </c>
      <c r="D1174" s="1" t="s">
        <v>8</v>
      </c>
      <c r="E1174" s="76">
        <v>27372066000169</v>
      </c>
      <c r="F1174" s="1" t="s">
        <v>422</v>
      </c>
      <c r="G1174" s="1" t="s">
        <v>100</v>
      </c>
      <c r="H1174" s="1" t="s">
        <v>101</v>
      </c>
      <c r="I1174" s="1" t="s">
        <v>91</v>
      </c>
      <c r="J1174" s="1" t="s">
        <v>96</v>
      </c>
      <c r="K1174" s="1" t="s">
        <v>271</v>
      </c>
      <c r="L1174" s="1" t="s">
        <v>341</v>
      </c>
      <c r="M1174" s="1" t="s">
        <v>229</v>
      </c>
      <c r="N1174" s="28">
        <v>35</v>
      </c>
    </row>
    <row r="1175" spans="1:14" hidden="1" x14ac:dyDescent="0.25">
      <c r="A1175" s="29">
        <v>2021</v>
      </c>
      <c r="B1175" s="29">
        <v>3</v>
      </c>
      <c r="C1175">
        <v>62</v>
      </c>
      <c r="D1175" s="1" t="s">
        <v>8</v>
      </c>
      <c r="E1175" s="76">
        <v>27372066000169</v>
      </c>
      <c r="F1175" s="1" t="s">
        <v>422</v>
      </c>
      <c r="G1175" s="1" t="s">
        <v>100</v>
      </c>
      <c r="H1175" s="1" t="s">
        <v>101</v>
      </c>
      <c r="I1175" s="1" t="s">
        <v>91</v>
      </c>
      <c r="J1175" s="1" t="s">
        <v>33</v>
      </c>
      <c r="K1175" s="1" t="s">
        <v>321</v>
      </c>
      <c r="L1175" s="1" t="s">
        <v>339</v>
      </c>
      <c r="M1175" s="1" t="s">
        <v>227</v>
      </c>
      <c r="N1175" s="28">
        <v>35</v>
      </c>
    </row>
    <row r="1176" spans="1:14" hidden="1" x14ac:dyDescent="0.25">
      <c r="A1176" s="29">
        <v>2021</v>
      </c>
      <c r="B1176" s="29">
        <v>3</v>
      </c>
      <c r="C1176">
        <v>62</v>
      </c>
      <c r="D1176" s="1" t="s">
        <v>8</v>
      </c>
      <c r="E1176" s="76">
        <v>12361267011802</v>
      </c>
      <c r="F1176" s="1" t="s">
        <v>490</v>
      </c>
      <c r="G1176" s="1" t="s">
        <v>103</v>
      </c>
      <c r="H1176" s="1" t="s">
        <v>104</v>
      </c>
      <c r="I1176" s="1" t="s">
        <v>91</v>
      </c>
      <c r="J1176" s="1" t="s">
        <v>18</v>
      </c>
      <c r="K1176" s="1" t="s">
        <v>240</v>
      </c>
      <c r="L1176" s="1" t="s">
        <v>340</v>
      </c>
      <c r="M1176" s="1" t="s">
        <v>222</v>
      </c>
      <c r="N1176" s="28">
        <v>9</v>
      </c>
    </row>
    <row r="1177" spans="1:14" hidden="1" x14ac:dyDescent="0.25">
      <c r="A1177" s="29">
        <v>2021</v>
      </c>
      <c r="B1177" s="29">
        <v>3</v>
      </c>
      <c r="C1177">
        <v>62</v>
      </c>
      <c r="D1177" s="1" t="s">
        <v>8</v>
      </c>
      <c r="E1177" s="76">
        <v>12361267011802</v>
      </c>
      <c r="F1177" s="1" t="s">
        <v>490</v>
      </c>
      <c r="G1177" s="1" t="s">
        <v>103</v>
      </c>
      <c r="H1177" s="1" t="s">
        <v>104</v>
      </c>
      <c r="I1177" s="1" t="s">
        <v>91</v>
      </c>
      <c r="J1177" s="1" t="s">
        <v>96</v>
      </c>
      <c r="K1177" s="1" t="s">
        <v>271</v>
      </c>
      <c r="L1177" s="1" t="s">
        <v>341</v>
      </c>
      <c r="M1177" s="1" t="s">
        <v>229</v>
      </c>
      <c r="N1177" s="28">
        <v>9</v>
      </c>
    </row>
    <row r="1178" spans="1:14" hidden="1" x14ac:dyDescent="0.25">
      <c r="A1178" s="29">
        <v>2021</v>
      </c>
      <c r="B1178" s="29">
        <v>3</v>
      </c>
      <c r="C1178">
        <v>62</v>
      </c>
      <c r="D1178" s="1" t="s">
        <v>8</v>
      </c>
      <c r="E1178" s="76">
        <v>12361267011802</v>
      </c>
      <c r="F1178" s="1" t="s">
        <v>490</v>
      </c>
      <c r="G1178" s="1" t="s">
        <v>103</v>
      </c>
      <c r="H1178" s="1" t="s">
        <v>104</v>
      </c>
      <c r="I1178" s="1" t="s">
        <v>91</v>
      </c>
      <c r="J1178" s="1" t="s">
        <v>33</v>
      </c>
      <c r="K1178" s="1" t="s">
        <v>321</v>
      </c>
      <c r="L1178" s="1" t="s">
        <v>339</v>
      </c>
      <c r="M1178" s="1" t="s">
        <v>227</v>
      </c>
      <c r="N1178" s="28">
        <v>9</v>
      </c>
    </row>
    <row r="1179" spans="1:14" hidden="1" x14ac:dyDescent="0.25">
      <c r="A1179" s="29">
        <v>2021</v>
      </c>
      <c r="B1179" s="29">
        <v>3</v>
      </c>
      <c r="C1179">
        <v>62</v>
      </c>
      <c r="D1179" s="1" t="s">
        <v>8</v>
      </c>
      <c r="E1179" s="76">
        <v>15126437001468</v>
      </c>
      <c r="F1179" s="1" t="s">
        <v>644</v>
      </c>
      <c r="G1179" s="1" t="s">
        <v>103</v>
      </c>
      <c r="H1179" s="1" t="s">
        <v>104</v>
      </c>
      <c r="I1179" s="1" t="s">
        <v>182</v>
      </c>
      <c r="J1179" s="1" t="s">
        <v>18</v>
      </c>
      <c r="K1179" s="1" t="s">
        <v>240</v>
      </c>
      <c r="L1179" s="1" t="s">
        <v>340</v>
      </c>
      <c r="M1179" s="1" t="s">
        <v>222</v>
      </c>
      <c r="N1179" s="28">
        <v>15</v>
      </c>
    </row>
    <row r="1180" spans="1:14" hidden="1" x14ac:dyDescent="0.25">
      <c r="A1180" s="29">
        <v>2021</v>
      </c>
      <c r="B1180" s="29">
        <v>3</v>
      </c>
      <c r="C1180">
        <v>62</v>
      </c>
      <c r="D1180" s="1" t="s">
        <v>8</v>
      </c>
      <c r="E1180" s="76">
        <v>15126437001468</v>
      </c>
      <c r="F1180" s="1" t="s">
        <v>644</v>
      </c>
      <c r="G1180" s="1" t="s">
        <v>103</v>
      </c>
      <c r="H1180" s="1" t="s">
        <v>104</v>
      </c>
      <c r="I1180" s="1" t="s">
        <v>182</v>
      </c>
      <c r="J1180" s="1" t="s">
        <v>96</v>
      </c>
      <c r="K1180" s="1" t="s">
        <v>271</v>
      </c>
      <c r="L1180" s="1" t="s">
        <v>341</v>
      </c>
      <c r="M1180" s="1" t="s">
        <v>229</v>
      </c>
      <c r="N1180" s="28">
        <v>15</v>
      </c>
    </row>
    <row r="1181" spans="1:14" hidden="1" x14ac:dyDescent="0.25">
      <c r="A1181" s="29">
        <v>2021</v>
      </c>
      <c r="B1181" s="29">
        <v>3</v>
      </c>
      <c r="C1181">
        <v>62</v>
      </c>
      <c r="D1181" s="1" t="s">
        <v>8</v>
      </c>
      <c r="E1181" s="76">
        <v>15126437001468</v>
      </c>
      <c r="F1181" s="1" t="s">
        <v>644</v>
      </c>
      <c r="G1181" s="1" t="s">
        <v>103</v>
      </c>
      <c r="H1181" s="1" t="s">
        <v>104</v>
      </c>
      <c r="I1181" s="1" t="s">
        <v>182</v>
      </c>
      <c r="J1181" s="1" t="s">
        <v>33</v>
      </c>
      <c r="K1181" s="1" t="s">
        <v>321</v>
      </c>
      <c r="L1181" s="1" t="s">
        <v>339</v>
      </c>
      <c r="M1181" s="1" t="s">
        <v>227</v>
      </c>
      <c r="N1181" s="28">
        <v>15</v>
      </c>
    </row>
    <row r="1182" spans="1:14" hidden="1" x14ac:dyDescent="0.25">
      <c r="A1182" s="29">
        <v>2021</v>
      </c>
      <c r="B1182" s="29">
        <v>3</v>
      </c>
      <c r="C1182">
        <v>62</v>
      </c>
      <c r="D1182" s="1" t="s">
        <v>8</v>
      </c>
      <c r="E1182" s="76">
        <v>28102490000156</v>
      </c>
      <c r="F1182" s="1" t="s">
        <v>645</v>
      </c>
      <c r="G1182" s="1" t="s">
        <v>103</v>
      </c>
      <c r="H1182" s="1" t="s">
        <v>104</v>
      </c>
      <c r="I1182" s="1" t="s">
        <v>189</v>
      </c>
      <c r="J1182" s="1" t="s">
        <v>18</v>
      </c>
      <c r="K1182" s="1" t="s">
        <v>240</v>
      </c>
      <c r="L1182" s="1" t="s">
        <v>340</v>
      </c>
      <c r="M1182" s="1" t="s">
        <v>222</v>
      </c>
      <c r="N1182" s="28">
        <v>10</v>
      </c>
    </row>
    <row r="1183" spans="1:14" hidden="1" x14ac:dyDescent="0.25">
      <c r="A1183" s="29">
        <v>2021</v>
      </c>
      <c r="B1183" s="29">
        <v>3</v>
      </c>
      <c r="C1183">
        <v>62</v>
      </c>
      <c r="D1183" s="1" t="s">
        <v>8</v>
      </c>
      <c r="E1183" s="76">
        <v>28102490000156</v>
      </c>
      <c r="F1183" s="1" t="s">
        <v>645</v>
      </c>
      <c r="G1183" s="1" t="s">
        <v>103</v>
      </c>
      <c r="H1183" s="1" t="s">
        <v>104</v>
      </c>
      <c r="I1183" s="1" t="s">
        <v>189</v>
      </c>
      <c r="J1183" s="1" t="s">
        <v>96</v>
      </c>
      <c r="K1183" s="1" t="s">
        <v>271</v>
      </c>
      <c r="L1183" s="1" t="s">
        <v>341</v>
      </c>
      <c r="M1183" s="1" t="s">
        <v>229</v>
      </c>
      <c r="N1183" s="28">
        <v>10</v>
      </c>
    </row>
    <row r="1184" spans="1:14" hidden="1" x14ac:dyDescent="0.25">
      <c r="A1184" s="29">
        <v>2021</v>
      </c>
      <c r="B1184" s="29">
        <v>3</v>
      </c>
      <c r="C1184">
        <v>62</v>
      </c>
      <c r="D1184" s="1" t="s">
        <v>8</v>
      </c>
      <c r="E1184" s="76">
        <v>28102490000156</v>
      </c>
      <c r="F1184" s="1" t="s">
        <v>645</v>
      </c>
      <c r="G1184" s="1" t="s">
        <v>103</v>
      </c>
      <c r="H1184" s="1" t="s">
        <v>104</v>
      </c>
      <c r="I1184" s="1" t="s">
        <v>189</v>
      </c>
      <c r="J1184" s="1" t="s">
        <v>33</v>
      </c>
      <c r="K1184" s="1" t="s">
        <v>321</v>
      </c>
      <c r="L1184" s="1" t="s">
        <v>339</v>
      </c>
      <c r="M1184" s="1" t="s">
        <v>227</v>
      </c>
      <c r="N1184" s="28">
        <v>10</v>
      </c>
    </row>
    <row r="1185" spans="1:14" hidden="1" x14ac:dyDescent="0.25">
      <c r="A1185" s="29">
        <v>2021</v>
      </c>
      <c r="B1185" s="29">
        <v>3</v>
      </c>
      <c r="C1185">
        <v>62</v>
      </c>
      <c r="D1185" s="1" t="s">
        <v>8</v>
      </c>
      <c r="E1185" s="76">
        <v>74031865000151</v>
      </c>
      <c r="F1185" s="1" t="s">
        <v>184</v>
      </c>
      <c r="G1185" s="1" t="s">
        <v>103</v>
      </c>
      <c r="H1185" s="1" t="s">
        <v>104</v>
      </c>
      <c r="I1185" s="1" t="s">
        <v>182</v>
      </c>
      <c r="J1185" s="1" t="s">
        <v>18</v>
      </c>
      <c r="K1185" s="1" t="s">
        <v>240</v>
      </c>
      <c r="L1185" s="1" t="s">
        <v>340</v>
      </c>
      <c r="M1185" s="1" t="s">
        <v>222</v>
      </c>
      <c r="N1185" s="28">
        <v>60</v>
      </c>
    </row>
    <row r="1186" spans="1:14" hidden="1" x14ac:dyDescent="0.25">
      <c r="A1186" s="29">
        <v>2021</v>
      </c>
      <c r="B1186" s="29">
        <v>3</v>
      </c>
      <c r="C1186">
        <v>62</v>
      </c>
      <c r="D1186" s="1" t="s">
        <v>8</v>
      </c>
      <c r="E1186" s="76">
        <v>74031865000151</v>
      </c>
      <c r="F1186" s="1" t="s">
        <v>184</v>
      </c>
      <c r="G1186" s="1" t="s">
        <v>103</v>
      </c>
      <c r="H1186" s="1" t="s">
        <v>104</v>
      </c>
      <c r="I1186" s="1" t="s">
        <v>182</v>
      </c>
      <c r="J1186" s="1" t="s">
        <v>96</v>
      </c>
      <c r="K1186" s="1" t="s">
        <v>271</v>
      </c>
      <c r="L1186" s="1" t="s">
        <v>341</v>
      </c>
      <c r="M1186" s="1" t="s">
        <v>229</v>
      </c>
      <c r="N1186" s="28">
        <v>60</v>
      </c>
    </row>
    <row r="1187" spans="1:14" hidden="1" x14ac:dyDescent="0.25">
      <c r="A1187" s="29">
        <v>2021</v>
      </c>
      <c r="B1187" s="29">
        <v>3</v>
      </c>
      <c r="C1187">
        <v>62</v>
      </c>
      <c r="D1187" s="1" t="s">
        <v>8</v>
      </c>
      <c r="E1187" s="76">
        <v>74031865000151</v>
      </c>
      <c r="F1187" s="1" t="s">
        <v>184</v>
      </c>
      <c r="G1187" s="1" t="s">
        <v>103</v>
      </c>
      <c r="H1187" s="1" t="s">
        <v>104</v>
      </c>
      <c r="I1187" s="1" t="s">
        <v>182</v>
      </c>
      <c r="J1187" s="1" t="s">
        <v>33</v>
      </c>
      <c r="K1187" s="1" t="s">
        <v>321</v>
      </c>
      <c r="L1187" s="1" t="s">
        <v>339</v>
      </c>
      <c r="M1187" s="1" t="s">
        <v>227</v>
      </c>
      <c r="N1187" s="28">
        <v>60</v>
      </c>
    </row>
    <row r="1188" spans="1:14" hidden="1" x14ac:dyDescent="0.25">
      <c r="A1188" s="29">
        <v>2021</v>
      </c>
      <c r="B1188" s="29">
        <v>3</v>
      </c>
      <c r="C1188">
        <v>62</v>
      </c>
      <c r="D1188" s="1" t="s">
        <v>8</v>
      </c>
      <c r="E1188" s="76">
        <v>5868278000280</v>
      </c>
      <c r="F1188" s="1" t="s">
        <v>102</v>
      </c>
      <c r="G1188" s="1" t="s">
        <v>103</v>
      </c>
      <c r="H1188" s="1" t="s">
        <v>104</v>
      </c>
      <c r="I1188" s="1" t="s">
        <v>91</v>
      </c>
      <c r="J1188" s="1" t="s">
        <v>18</v>
      </c>
      <c r="K1188" s="1" t="s">
        <v>240</v>
      </c>
      <c r="L1188" s="1" t="s">
        <v>340</v>
      </c>
      <c r="M1188" s="1" t="s">
        <v>222</v>
      </c>
      <c r="N1188" s="28">
        <v>19</v>
      </c>
    </row>
    <row r="1189" spans="1:14" hidden="1" x14ac:dyDescent="0.25">
      <c r="A1189" s="29">
        <v>2021</v>
      </c>
      <c r="B1189" s="29">
        <v>3</v>
      </c>
      <c r="C1189">
        <v>62</v>
      </c>
      <c r="D1189" s="1" t="s">
        <v>8</v>
      </c>
      <c r="E1189" s="76">
        <v>5868278000280</v>
      </c>
      <c r="F1189" s="1" t="s">
        <v>102</v>
      </c>
      <c r="G1189" s="1" t="s">
        <v>103</v>
      </c>
      <c r="H1189" s="1" t="s">
        <v>104</v>
      </c>
      <c r="I1189" s="1" t="s">
        <v>91</v>
      </c>
      <c r="J1189" s="1" t="s">
        <v>96</v>
      </c>
      <c r="K1189" s="1" t="s">
        <v>271</v>
      </c>
      <c r="L1189" s="1" t="s">
        <v>341</v>
      </c>
      <c r="M1189" s="1" t="s">
        <v>229</v>
      </c>
      <c r="N1189" s="28">
        <v>19</v>
      </c>
    </row>
    <row r="1190" spans="1:14" hidden="1" x14ac:dyDescent="0.25">
      <c r="A1190" s="29">
        <v>2021</v>
      </c>
      <c r="B1190" s="29">
        <v>3</v>
      </c>
      <c r="C1190">
        <v>62</v>
      </c>
      <c r="D1190" s="1" t="s">
        <v>8</v>
      </c>
      <c r="E1190" s="76">
        <v>5868278000280</v>
      </c>
      <c r="F1190" s="1" t="s">
        <v>102</v>
      </c>
      <c r="G1190" s="1" t="s">
        <v>103</v>
      </c>
      <c r="H1190" s="1" t="s">
        <v>104</v>
      </c>
      <c r="I1190" s="1" t="s">
        <v>91</v>
      </c>
      <c r="J1190" s="1" t="s">
        <v>33</v>
      </c>
      <c r="K1190" s="1" t="s">
        <v>321</v>
      </c>
      <c r="L1190" s="1" t="s">
        <v>339</v>
      </c>
      <c r="M1190" s="1" t="s">
        <v>227</v>
      </c>
      <c r="N1190" s="28">
        <v>19</v>
      </c>
    </row>
    <row r="1191" spans="1:14" hidden="1" x14ac:dyDescent="0.25">
      <c r="A1191" s="29">
        <v>2021</v>
      </c>
      <c r="B1191" s="29">
        <v>3</v>
      </c>
      <c r="C1191">
        <v>62</v>
      </c>
      <c r="D1191" s="1" t="s">
        <v>8</v>
      </c>
      <c r="E1191" s="76">
        <v>31635857000616</v>
      </c>
      <c r="F1191" s="1" t="s">
        <v>517</v>
      </c>
      <c r="G1191" s="1" t="s">
        <v>89</v>
      </c>
      <c r="H1191" s="1" t="s">
        <v>90</v>
      </c>
      <c r="I1191" s="1" t="s">
        <v>91</v>
      </c>
      <c r="J1191" s="1" t="s">
        <v>16</v>
      </c>
      <c r="K1191" s="1" t="s">
        <v>238</v>
      </c>
      <c r="L1191" s="1" t="s">
        <v>340</v>
      </c>
      <c r="M1191" s="1" t="s">
        <v>222</v>
      </c>
      <c r="N1191" s="28">
        <v>12</v>
      </c>
    </row>
    <row r="1192" spans="1:14" hidden="1" x14ac:dyDescent="0.25">
      <c r="A1192" s="29">
        <v>2021</v>
      </c>
      <c r="B1192" s="29">
        <v>3</v>
      </c>
      <c r="C1192">
        <v>62</v>
      </c>
      <c r="D1192" s="1" t="s">
        <v>8</v>
      </c>
      <c r="E1192" s="76">
        <v>31635857000616</v>
      </c>
      <c r="F1192" s="1" t="s">
        <v>517</v>
      </c>
      <c r="G1192" s="1" t="s">
        <v>89</v>
      </c>
      <c r="H1192" s="1" t="s">
        <v>90</v>
      </c>
      <c r="I1192" s="1" t="s">
        <v>91</v>
      </c>
      <c r="J1192" s="1" t="s">
        <v>92</v>
      </c>
      <c r="K1192" s="1" t="s">
        <v>274</v>
      </c>
      <c r="L1192" s="1" t="s">
        <v>339</v>
      </c>
      <c r="M1192" s="1" t="s">
        <v>227</v>
      </c>
      <c r="N1192" s="28">
        <v>12</v>
      </c>
    </row>
    <row r="1193" spans="1:14" hidden="1" x14ac:dyDescent="0.25">
      <c r="A1193" s="29">
        <v>2021</v>
      </c>
      <c r="B1193" s="29">
        <v>3</v>
      </c>
      <c r="C1193">
        <v>62</v>
      </c>
      <c r="D1193" s="1" t="s">
        <v>8</v>
      </c>
      <c r="E1193" s="76">
        <v>37108388000159</v>
      </c>
      <c r="F1193" s="1" t="s">
        <v>518</v>
      </c>
      <c r="G1193" s="1" t="s">
        <v>89</v>
      </c>
      <c r="H1193" s="1" t="s">
        <v>90</v>
      </c>
      <c r="I1193" s="1" t="s">
        <v>91</v>
      </c>
      <c r="J1193" s="1" t="s">
        <v>16</v>
      </c>
      <c r="K1193" s="1" t="s">
        <v>238</v>
      </c>
      <c r="L1193" s="1" t="s">
        <v>340</v>
      </c>
      <c r="M1193" s="1" t="s">
        <v>222</v>
      </c>
      <c r="N1193" s="28">
        <v>10</v>
      </c>
    </row>
    <row r="1194" spans="1:14" hidden="1" x14ac:dyDescent="0.25">
      <c r="A1194" s="29">
        <v>2021</v>
      </c>
      <c r="B1194" s="29">
        <v>3</v>
      </c>
      <c r="C1194">
        <v>62</v>
      </c>
      <c r="D1194" s="1" t="s">
        <v>8</v>
      </c>
      <c r="E1194" s="76">
        <v>37108388000159</v>
      </c>
      <c r="F1194" s="1" t="s">
        <v>518</v>
      </c>
      <c r="G1194" s="1" t="s">
        <v>89</v>
      </c>
      <c r="H1194" s="1" t="s">
        <v>90</v>
      </c>
      <c r="I1194" s="1" t="s">
        <v>91</v>
      </c>
      <c r="J1194" s="1" t="s">
        <v>92</v>
      </c>
      <c r="K1194" s="1" t="s">
        <v>274</v>
      </c>
      <c r="L1194" s="1" t="s">
        <v>339</v>
      </c>
      <c r="M1194" s="1" t="s">
        <v>227</v>
      </c>
      <c r="N1194" s="28">
        <v>10</v>
      </c>
    </row>
    <row r="1195" spans="1:14" hidden="1" x14ac:dyDescent="0.25">
      <c r="A1195" s="29">
        <v>2021</v>
      </c>
      <c r="B1195" s="29">
        <v>3</v>
      </c>
      <c r="C1195">
        <v>62</v>
      </c>
      <c r="D1195" s="1" t="s">
        <v>8</v>
      </c>
      <c r="E1195" s="76">
        <v>60884855002289</v>
      </c>
      <c r="F1195" s="1" t="s">
        <v>150</v>
      </c>
      <c r="G1195" s="1" t="s">
        <v>89</v>
      </c>
      <c r="H1195" s="1" t="s">
        <v>90</v>
      </c>
      <c r="I1195" s="1" t="s">
        <v>91</v>
      </c>
      <c r="J1195" s="1" t="s">
        <v>16</v>
      </c>
      <c r="K1195" s="1" t="s">
        <v>238</v>
      </c>
      <c r="L1195" s="1" t="s">
        <v>340</v>
      </c>
      <c r="M1195" s="1" t="s">
        <v>222</v>
      </c>
      <c r="N1195" s="28">
        <v>30</v>
      </c>
    </row>
    <row r="1196" spans="1:14" hidden="1" x14ac:dyDescent="0.25">
      <c r="A1196" s="29">
        <v>2021</v>
      </c>
      <c r="B1196" s="29">
        <v>3</v>
      </c>
      <c r="C1196">
        <v>62</v>
      </c>
      <c r="D1196" s="1" t="s">
        <v>8</v>
      </c>
      <c r="E1196" s="76">
        <v>60884855002289</v>
      </c>
      <c r="F1196" s="1" t="s">
        <v>150</v>
      </c>
      <c r="G1196" s="1" t="s">
        <v>89</v>
      </c>
      <c r="H1196" s="1" t="s">
        <v>90</v>
      </c>
      <c r="I1196" s="1" t="s">
        <v>91</v>
      </c>
      <c r="J1196" s="1" t="s">
        <v>92</v>
      </c>
      <c r="K1196" s="1" t="s">
        <v>274</v>
      </c>
      <c r="L1196" s="1" t="s">
        <v>339</v>
      </c>
      <c r="M1196" s="1" t="s">
        <v>227</v>
      </c>
      <c r="N1196" s="28">
        <v>30</v>
      </c>
    </row>
    <row r="1197" spans="1:14" hidden="1" x14ac:dyDescent="0.25">
      <c r="A1197" s="29">
        <v>2021</v>
      </c>
      <c r="B1197" s="29">
        <v>3</v>
      </c>
      <c r="C1197">
        <v>62</v>
      </c>
      <c r="D1197" s="1" t="s">
        <v>8</v>
      </c>
      <c r="E1197" s="76">
        <v>6047087004207</v>
      </c>
      <c r="F1197" s="1" t="s">
        <v>113</v>
      </c>
      <c r="G1197" s="1" t="s">
        <v>89</v>
      </c>
      <c r="H1197" s="1" t="s">
        <v>90</v>
      </c>
      <c r="I1197" s="1" t="s">
        <v>91</v>
      </c>
      <c r="J1197" s="1" t="s">
        <v>16</v>
      </c>
      <c r="K1197" s="1" t="s">
        <v>238</v>
      </c>
      <c r="L1197" s="1" t="s">
        <v>340</v>
      </c>
      <c r="M1197" s="1" t="s">
        <v>222</v>
      </c>
      <c r="N1197" s="28">
        <v>45</v>
      </c>
    </row>
    <row r="1198" spans="1:14" hidden="1" x14ac:dyDescent="0.25">
      <c r="A1198" s="29">
        <v>2021</v>
      </c>
      <c r="B1198" s="29">
        <v>3</v>
      </c>
      <c r="C1198">
        <v>62</v>
      </c>
      <c r="D1198" s="1" t="s">
        <v>8</v>
      </c>
      <c r="E1198" s="76">
        <v>6047087004207</v>
      </c>
      <c r="F1198" s="1" t="s">
        <v>113</v>
      </c>
      <c r="G1198" s="1" t="s">
        <v>89</v>
      </c>
      <c r="H1198" s="1" t="s">
        <v>90</v>
      </c>
      <c r="I1198" s="1" t="s">
        <v>91</v>
      </c>
      <c r="J1198" s="1" t="s">
        <v>92</v>
      </c>
      <c r="K1198" s="1" t="s">
        <v>274</v>
      </c>
      <c r="L1198" s="1" t="s">
        <v>339</v>
      </c>
      <c r="M1198" s="1" t="s">
        <v>227</v>
      </c>
      <c r="N1198" s="28">
        <v>45</v>
      </c>
    </row>
    <row r="1199" spans="1:14" hidden="1" x14ac:dyDescent="0.25">
      <c r="A1199" s="29">
        <v>2021</v>
      </c>
      <c r="B1199" s="29">
        <v>3</v>
      </c>
      <c r="C1199">
        <v>62</v>
      </c>
      <c r="D1199" s="1" t="s">
        <v>8</v>
      </c>
      <c r="E1199" s="76">
        <v>49791000144</v>
      </c>
      <c r="F1199" s="1" t="s">
        <v>545</v>
      </c>
      <c r="G1199" s="1" t="s">
        <v>89</v>
      </c>
      <c r="H1199" s="1" t="s">
        <v>90</v>
      </c>
      <c r="I1199" s="1" t="s">
        <v>91</v>
      </c>
      <c r="J1199" s="1" t="s">
        <v>16</v>
      </c>
      <c r="K1199" s="1" t="s">
        <v>238</v>
      </c>
      <c r="L1199" s="1" t="s">
        <v>340</v>
      </c>
      <c r="M1199" s="1" t="s">
        <v>222</v>
      </c>
      <c r="N1199" s="28">
        <v>1</v>
      </c>
    </row>
    <row r="1200" spans="1:14" hidden="1" x14ac:dyDescent="0.25">
      <c r="A1200" s="29">
        <v>2021</v>
      </c>
      <c r="B1200" s="29">
        <v>3</v>
      </c>
      <c r="C1200">
        <v>62</v>
      </c>
      <c r="D1200" s="1" t="s">
        <v>8</v>
      </c>
      <c r="E1200" s="76">
        <v>49791000144</v>
      </c>
      <c r="F1200" s="1" t="s">
        <v>545</v>
      </c>
      <c r="G1200" s="1" t="s">
        <v>89</v>
      </c>
      <c r="H1200" s="1" t="s">
        <v>90</v>
      </c>
      <c r="I1200" s="1" t="s">
        <v>91</v>
      </c>
      <c r="J1200" s="1" t="s">
        <v>92</v>
      </c>
      <c r="K1200" s="1" t="s">
        <v>274</v>
      </c>
      <c r="L1200" s="1" t="s">
        <v>339</v>
      </c>
      <c r="M1200" s="1" t="s">
        <v>227</v>
      </c>
      <c r="N1200" s="28">
        <v>1</v>
      </c>
    </row>
    <row r="1201" spans="1:14" hidden="1" x14ac:dyDescent="0.25">
      <c r="A1201" s="29">
        <v>2021</v>
      </c>
      <c r="B1201" s="29">
        <v>3</v>
      </c>
      <c r="C1201">
        <v>62</v>
      </c>
      <c r="D1201" s="1" t="s">
        <v>8</v>
      </c>
      <c r="E1201" s="76">
        <v>610980000144</v>
      </c>
      <c r="F1201" s="1" t="s">
        <v>93</v>
      </c>
      <c r="G1201" s="1" t="s">
        <v>89</v>
      </c>
      <c r="H1201" s="1" t="s">
        <v>90</v>
      </c>
      <c r="I1201" s="1" t="s">
        <v>91</v>
      </c>
      <c r="J1201" s="1" t="s">
        <v>16</v>
      </c>
      <c r="K1201" s="1" t="s">
        <v>238</v>
      </c>
      <c r="L1201" s="1" t="s">
        <v>340</v>
      </c>
      <c r="M1201" s="1" t="s">
        <v>222</v>
      </c>
      <c r="N1201" s="28">
        <v>1</v>
      </c>
    </row>
    <row r="1202" spans="1:14" hidden="1" x14ac:dyDescent="0.25">
      <c r="A1202" s="29">
        <v>2021</v>
      </c>
      <c r="B1202" s="29">
        <v>3</v>
      </c>
      <c r="C1202">
        <v>62</v>
      </c>
      <c r="D1202" s="1" t="s">
        <v>8</v>
      </c>
      <c r="E1202" s="76">
        <v>610980000144</v>
      </c>
      <c r="F1202" s="1" t="s">
        <v>93</v>
      </c>
      <c r="G1202" s="1" t="s">
        <v>89</v>
      </c>
      <c r="H1202" s="1" t="s">
        <v>90</v>
      </c>
      <c r="I1202" s="1" t="s">
        <v>91</v>
      </c>
      <c r="J1202" s="1" t="s">
        <v>92</v>
      </c>
      <c r="K1202" s="1" t="s">
        <v>274</v>
      </c>
      <c r="L1202" s="1" t="s">
        <v>339</v>
      </c>
      <c r="M1202" s="1" t="s">
        <v>227</v>
      </c>
      <c r="N1202" s="28">
        <v>1</v>
      </c>
    </row>
    <row r="1203" spans="1:14" hidden="1" x14ac:dyDescent="0.25">
      <c r="A1203" s="29">
        <v>2021</v>
      </c>
      <c r="B1203" s="29">
        <v>3</v>
      </c>
      <c r="C1203">
        <v>62</v>
      </c>
      <c r="D1203" s="1" t="s">
        <v>8</v>
      </c>
      <c r="E1203" s="76">
        <v>511816000180</v>
      </c>
      <c r="F1203" s="1" t="s">
        <v>595</v>
      </c>
      <c r="G1203" s="1" t="s">
        <v>89</v>
      </c>
      <c r="H1203" s="1" t="s">
        <v>90</v>
      </c>
      <c r="I1203" s="1" t="s">
        <v>91</v>
      </c>
      <c r="J1203" s="1" t="s">
        <v>16</v>
      </c>
      <c r="K1203" s="1" t="s">
        <v>238</v>
      </c>
      <c r="L1203" s="1" t="s">
        <v>340</v>
      </c>
      <c r="M1203" s="1" t="s">
        <v>222</v>
      </c>
      <c r="N1203" s="28">
        <v>4</v>
      </c>
    </row>
    <row r="1204" spans="1:14" hidden="1" x14ac:dyDescent="0.25">
      <c r="A1204" s="29">
        <v>2021</v>
      </c>
      <c r="B1204" s="29">
        <v>3</v>
      </c>
      <c r="C1204">
        <v>62</v>
      </c>
      <c r="D1204" s="1" t="s">
        <v>8</v>
      </c>
      <c r="E1204" s="76">
        <v>511816000180</v>
      </c>
      <c r="F1204" s="1" t="s">
        <v>595</v>
      </c>
      <c r="G1204" s="1" t="s">
        <v>89</v>
      </c>
      <c r="H1204" s="1" t="s">
        <v>90</v>
      </c>
      <c r="I1204" s="1" t="s">
        <v>91</v>
      </c>
      <c r="J1204" s="1" t="s">
        <v>92</v>
      </c>
      <c r="K1204" s="1" t="s">
        <v>274</v>
      </c>
      <c r="L1204" s="1" t="s">
        <v>339</v>
      </c>
      <c r="M1204" s="1" t="s">
        <v>227</v>
      </c>
      <c r="N1204" s="28">
        <v>4</v>
      </c>
    </row>
    <row r="1205" spans="1:14" hidden="1" x14ac:dyDescent="0.25">
      <c r="A1205" s="29">
        <v>2021</v>
      </c>
      <c r="B1205" s="29">
        <v>3</v>
      </c>
      <c r="C1205">
        <v>62</v>
      </c>
      <c r="D1205" s="1" t="s">
        <v>8</v>
      </c>
      <c r="E1205" s="76">
        <v>25841000153</v>
      </c>
      <c r="F1205" s="1" t="s">
        <v>88</v>
      </c>
      <c r="G1205" s="1" t="s">
        <v>89</v>
      </c>
      <c r="H1205" s="1" t="s">
        <v>90</v>
      </c>
      <c r="I1205" s="1" t="s">
        <v>91</v>
      </c>
      <c r="J1205" s="1" t="s">
        <v>16</v>
      </c>
      <c r="K1205" s="1" t="s">
        <v>238</v>
      </c>
      <c r="L1205" s="1" t="s">
        <v>340</v>
      </c>
      <c r="M1205" s="1" t="s">
        <v>222</v>
      </c>
      <c r="N1205" s="28">
        <v>10</v>
      </c>
    </row>
    <row r="1206" spans="1:14" hidden="1" x14ac:dyDescent="0.25">
      <c r="A1206" s="29">
        <v>2021</v>
      </c>
      <c r="B1206" s="29">
        <v>3</v>
      </c>
      <c r="C1206">
        <v>62</v>
      </c>
      <c r="D1206" s="1" t="s">
        <v>8</v>
      </c>
      <c r="E1206" s="76">
        <v>25841000153</v>
      </c>
      <c r="F1206" s="1" t="s">
        <v>88</v>
      </c>
      <c r="G1206" s="1" t="s">
        <v>89</v>
      </c>
      <c r="H1206" s="1" t="s">
        <v>90</v>
      </c>
      <c r="I1206" s="1" t="s">
        <v>91</v>
      </c>
      <c r="J1206" s="1" t="s">
        <v>92</v>
      </c>
      <c r="K1206" s="1" t="s">
        <v>274</v>
      </c>
      <c r="L1206" s="1" t="s">
        <v>339</v>
      </c>
      <c r="M1206" s="1" t="s">
        <v>227</v>
      </c>
      <c r="N1206" s="28">
        <v>10</v>
      </c>
    </row>
    <row r="1207" spans="1:14" hidden="1" x14ac:dyDescent="0.25">
      <c r="A1207" s="29">
        <v>2021</v>
      </c>
      <c r="B1207" s="29">
        <v>3</v>
      </c>
      <c r="C1207">
        <v>62</v>
      </c>
      <c r="D1207" s="1" t="s">
        <v>8</v>
      </c>
      <c r="E1207" s="76">
        <v>61590410001287</v>
      </c>
      <c r="F1207" s="1" t="s">
        <v>614</v>
      </c>
      <c r="G1207" s="1" t="s">
        <v>89</v>
      </c>
      <c r="H1207" s="1" t="s">
        <v>90</v>
      </c>
      <c r="I1207" s="1" t="s">
        <v>91</v>
      </c>
      <c r="J1207" s="1" t="s">
        <v>16</v>
      </c>
      <c r="K1207" s="1" t="s">
        <v>238</v>
      </c>
      <c r="L1207" s="1" t="s">
        <v>340</v>
      </c>
      <c r="M1207" s="1" t="s">
        <v>222</v>
      </c>
      <c r="N1207" s="28">
        <v>10</v>
      </c>
    </row>
    <row r="1208" spans="1:14" hidden="1" x14ac:dyDescent="0.25">
      <c r="A1208" s="29">
        <v>2021</v>
      </c>
      <c r="B1208" s="29">
        <v>3</v>
      </c>
      <c r="C1208">
        <v>62</v>
      </c>
      <c r="D1208" s="1" t="s">
        <v>8</v>
      </c>
      <c r="E1208" s="76">
        <v>61590410001287</v>
      </c>
      <c r="F1208" s="1" t="s">
        <v>614</v>
      </c>
      <c r="G1208" s="1" t="s">
        <v>89</v>
      </c>
      <c r="H1208" s="1" t="s">
        <v>90</v>
      </c>
      <c r="I1208" s="1" t="s">
        <v>91</v>
      </c>
      <c r="J1208" s="1" t="s">
        <v>92</v>
      </c>
      <c r="K1208" s="1" t="s">
        <v>274</v>
      </c>
      <c r="L1208" s="1" t="s">
        <v>339</v>
      </c>
      <c r="M1208" s="1" t="s">
        <v>227</v>
      </c>
      <c r="N1208" s="28">
        <v>10</v>
      </c>
    </row>
    <row r="1209" spans="1:14" hidden="1" x14ac:dyDescent="0.25">
      <c r="A1209" s="29">
        <v>2021</v>
      </c>
      <c r="B1209" s="29">
        <v>3</v>
      </c>
      <c r="C1209">
        <v>62</v>
      </c>
      <c r="D1209" s="1" t="s">
        <v>8</v>
      </c>
      <c r="E1209" s="76">
        <v>15126437000496</v>
      </c>
      <c r="F1209" s="1" t="s">
        <v>183</v>
      </c>
      <c r="G1209" s="1" t="s">
        <v>97</v>
      </c>
      <c r="H1209" s="1" t="s">
        <v>98</v>
      </c>
      <c r="I1209" s="1" t="s">
        <v>182</v>
      </c>
      <c r="J1209" s="1" t="s">
        <v>18</v>
      </c>
      <c r="K1209" s="1" t="s">
        <v>240</v>
      </c>
      <c r="L1209" s="1" t="s">
        <v>340</v>
      </c>
      <c r="M1209" s="1" t="s">
        <v>222</v>
      </c>
      <c r="N1209" s="28">
        <v>12</v>
      </c>
    </row>
    <row r="1210" spans="1:14" hidden="1" x14ac:dyDescent="0.25">
      <c r="A1210" s="29">
        <v>2021</v>
      </c>
      <c r="B1210" s="29">
        <v>3</v>
      </c>
      <c r="C1210">
        <v>62</v>
      </c>
      <c r="D1210" s="1" t="s">
        <v>8</v>
      </c>
      <c r="E1210" s="76">
        <v>15126437000496</v>
      </c>
      <c r="F1210" s="1" t="s">
        <v>183</v>
      </c>
      <c r="G1210" s="1" t="s">
        <v>97</v>
      </c>
      <c r="H1210" s="1" t="s">
        <v>98</v>
      </c>
      <c r="I1210" s="1" t="s">
        <v>182</v>
      </c>
      <c r="J1210" s="1" t="s">
        <v>92</v>
      </c>
      <c r="K1210" s="1" t="s">
        <v>274</v>
      </c>
      <c r="L1210" s="1" t="s">
        <v>339</v>
      </c>
      <c r="M1210" s="1" t="s">
        <v>227</v>
      </c>
      <c r="N1210" s="28">
        <v>12</v>
      </c>
    </row>
    <row r="1211" spans="1:14" hidden="1" x14ac:dyDescent="0.25">
      <c r="A1211" s="29">
        <v>2021</v>
      </c>
      <c r="B1211" s="29">
        <v>3</v>
      </c>
      <c r="C1211">
        <v>62</v>
      </c>
      <c r="D1211" s="1" t="s">
        <v>8</v>
      </c>
      <c r="E1211" s="76">
        <v>11006293000130</v>
      </c>
      <c r="F1211" s="1" t="s">
        <v>615</v>
      </c>
      <c r="G1211" s="1" t="s">
        <v>97</v>
      </c>
      <c r="H1211" s="1" t="s">
        <v>98</v>
      </c>
      <c r="I1211" s="1" t="s">
        <v>91</v>
      </c>
      <c r="J1211" s="1" t="s">
        <v>18</v>
      </c>
      <c r="K1211" s="1" t="s">
        <v>240</v>
      </c>
      <c r="L1211" s="1" t="s">
        <v>340</v>
      </c>
      <c r="M1211" s="1" t="s">
        <v>222</v>
      </c>
      <c r="N1211" s="28">
        <v>6</v>
      </c>
    </row>
    <row r="1212" spans="1:14" hidden="1" x14ac:dyDescent="0.25">
      <c r="A1212" s="29">
        <v>2021</v>
      </c>
      <c r="B1212" s="29">
        <v>3</v>
      </c>
      <c r="C1212">
        <v>62</v>
      </c>
      <c r="D1212" s="1" t="s">
        <v>8</v>
      </c>
      <c r="E1212" s="76">
        <v>11006293000130</v>
      </c>
      <c r="F1212" s="1" t="s">
        <v>615</v>
      </c>
      <c r="G1212" s="1" t="s">
        <v>97</v>
      </c>
      <c r="H1212" s="1" t="s">
        <v>98</v>
      </c>
      <c r="I1212" s="1" t="s">
        <v>91</v>
      </c>
      <c r="J1212" s="1" t="s">
        <v>92</v>
      </c>
      <c r="K1212" s="1" t="s">
        <v>274</v>
      </c>
      <c r="L1212" s="1" t="s">
        <v>339</v>
      </c>
      <c r="M1212" s="1" t="s">
        <v>227</v>
      </c>
      <c r="N1212" s="28">
        <v>6</v>
      </c>
    </row>
    <row r="1213" spans="1:14" hidden="1" x14ac:dyDescent="0.25">
      <c r="A1213" s="29">
        <v>2021</v>
      </c>
      <c r="B1213" s="29">
        <v>3</v>
      </c>
      <c r="C1213">
        <v>62</v>
      </c>
      <c r="D1213" s="1" t="s">
        <v>8</v>
      </c>
      <c r="E1213" s="76">
        <v>2284062001170</v>
      </c>
      <c r="F1213" s="1" t="s">
        <v>588</v>
      </c>
      <c r="G1213" s="1" t="s">
        <v>97</v>
      </c>
      <c r="H1213" s="1" t="s">
        <v>98</v>
      </c>
      <c r="I1213" s="1" t="s">
        <v>91</v>
      </c>
      <c r="J1213" s="1" t="s">
        <v>18</v>
      </c>
      <c r="K1213" s="1" t="s">
        <v>240</v>
      </c>
      <c r="L1213" s="1" t="s">
        <v>340</v>
      </c>
      <c r="M1213" s="1" t="s">
        <v>222</v>
      </c>
      <c r="N1213" s="28">
        <v>5</v>
      </c>
    </row>
    <row r="1214" spans="1:14" hidden="1" x14ac:dyDescent="0.25">
      <c r="A1214" s="29">
        <v>2021</v>
      </c>
      <c r="B1214" s="29">
        <v>3</v>
      </c>
      <c r="C1214">
        <v>62</v>
      </c>
      <c r="D1214" s="1" t="s">
        <v>8</v>
      </c>
      <c r="E1214" s="76">
        <v>2284062001170</v>
      </c>
      <c r="F1214" s="1" t="s">
        <v>588</v>
      </c>
      <c r="G1214" s="1" t="s">
        <v>97</v>
      </c>
      <c r="H1214" s="1" t="s">
        <v>98</v>
      </c>
      <c r="I1214" s="1" t="s">
        <v>91</v>
      </c>
      <c r="J1214" s="1" t="s">
        <v>92</v>
      </c>
      <c r="K1214" s="1" t="s">
        <v>274</v>
      </c>
      <c r="L1214" s="1" t="s">
        <v>339</v>
      </c>
      <c r="M1214" s="1" t="s">
        <v>227</v>
      </c>
      <c r="N1214" s="28">
        <v>5</v>
      </c>
    </row>
    <row r="1215" spans="1:14" hidden="1" x14ac:dyDescent="0.25">
      <c r="A1215" s="29">
        <v>2021</v>
      </c>
      <c r="B1215" s="29">
        <v>3</v>
      </c>
      <c r="C1215">
        <v>62</v>
      </c>
      <c r="D1215" s="1" t="s">
        <v>8</v>
      </c>
      <c r="E1215" s="76">
        <v>17214149000176</v>
      </c>
      <c r="F1215" s="1" t="s">
        <v>546</v>
      </c>
      <c r="G1215" s="1" t="s">
        <v>126</v>
      </c>
      <c r="H1215" s="1" t="s">
        <v>123</v>
      </c>
      <c r="I1215" s="1" t="s">
        <v>91</v>
      </c>
      <c r="J1215" s="1" t="s">
        <v>15</v>
      </c>
      <c r="K1215" s="1" t="s">
        <v>236</v>
      </c>
      <c r="L1215" s="1" t="s">
        <v>341</v>
      </c>
      <c r="M1215" s="1" t="s">
        <v>229</v>
      </c>
      <c r="N1215" s="28">
        <v>25</v>
      </c>
    </row>
    <row r="1216" spans="1:14" hidden="1" x14ac:dyDescent="0.25">
      <c r="A1216" s="29">
        <v>2021</v>
      </c>
      <c r="B1216" s="29">
        <v>3</v>
      </c>
      <c r="C1216">
        <v>62</v>
      </c>
      <c r="D1216" s="1" t="s">
        <v>8</v>
      </c>
      <c r="E1216" s="76">
        <v>17214149000176</v>
      </c>
      <c r="F1216" s="1" t="s">
        <v>546</v>
      </c>
      <c r="G1216" s="1" t="s">
        <v>126</v>
      </c>
      <c r="H1216" s="1" t="s">
        <v>123</v>
      </c>
      <c r="I1216" s="1" t="s">
        <v>91</v>
      </c>
      <c r="J1216" s="1" t="s">
        <v>124</v>
      </c>
      <c r="K1216" s="1" t="s">
        <v>276</v>
      </c>
      <c r="L1216" s="1" t="s">
        <v>339</v>
      </c>
      <c r="M1216" s="1" t="s">
        <v>227</v>
      </c>
      <c r="N1216" s="28">
        <v>25</v>
      </c>
    </row>
    <row r="1217" spans="1:14" hidden="1" x14ac:dyDescent="0.25">
      <c r="A1217" s="29">
        <v>2021</v>
      </c>
      <c r="B1217" s="29">
        <v>3</v>
      </c>
      <c r="C1217">
        <v>62</v>
      </c>
      <c r="D1217" s="1" t="s">
        <v>8</v>
      </c>
      <c r="E1217" s="76">
        <v>17214149000176</v>
      </c>
      <c r="F1217" s="1" t="s">
        <v>546</v>
      </c>
      <c r="G1217" s="1" t="s">
        <v>126</v>
      </c>
      <c r="H1217" s="1" t="s">
        <v>123</v>
      </c>
      <c r="I1217" s="1" t="s">
        <v>91</v>
      </c>
      <c r="J1217" s="1" t="s">
        <v>125</v>
      </c>
      <c r="K1217" s="1" t="s">
        <v>280</v>
      </c>
      <c r="L1217" s="1" t="s">
        <v>340</v>
      </c>
      <c r="M1217" s="1" t="s">
        <v>222</v>
      </c>
      <c r="N1217" s="28">
        <v>25</v>
      </c>
    </row>
    <row r="1218" spans="1:14" hidden="1" x14ac:dyDescent="0.25">
      <c r="A1218" s="29">
        <v>2021</v>
      </c>
      <c r="B1218" s="29">
        <v>3</v>
      </c>
      <c r="C1218">
        <v>62</v>
      </c>
      <c r="D1218" s="1" t="s">
        <v>8</v>
      </c>
      <c r="E1218" s="76">
        <v>18484378000173</v>
      </c>
      <c r="F1218" s="1" t="s">
        <v>437</v>
      </c>
      <c r="G1218" s="1" t="s">
        <v>122</v>
      </c>
      <c r="H1218" s="1" t="s">
        <v>123</v>
      </c>
      <c r="I1218" s="1" t="s">
        <v>91</v>
      </c>
      <c r="J1218" s="1" t="s">
        <v>15</v>
      </c>
      <c r="K1218" s="1" t="s">
        <v>236</v>
      </c>
      <c r="L1218" s="1" t="s">
        <v>341</v>
      </c>
      <c r="M1218" s="1" t="s">
        <v>229</v>
      </c>
      <c r="N1218" s="28">
        <v>3</v>
      </c>
    </row>
    <row r="1219" spans="1:14" hidden="1" x14ac:dyDescent="0.25">
      <c r="A1219" s="29">
        <v>2021</v>
      </c>
      <c r="B1219" s="29">
        <v>3</v>
      </c>
      <c r="C1219">
        <v>62</v>
      </c>
      <c r="D1219" s="1" t="s">
        <v>8</v>
      </c>
      <c r="E1219" s="76">
        <v>18484378000173</v>
      </c>
      <c r="F1219" s="1" t="s">
        <v>437</v>
      </c>
      <c r="G1219" s="1" t="s">
        <v>122</v>
      </c>
      <c r="H1219" s="1" t="s">
        <v>123</v>
      </c>
      <c r="I1219" s="1" t="s">
        <v>91</v>
      </c>
      <c r="J1219" s="1" t="s">
        <v>124</v>
      </c>
      <c r="K1219" s="1" t="s">
        <v>276</v>
      </c>
      <c r="L1219" s="1" t="s">
        <v>339</v>
      </c>
      <c r="M1219" s="1" t="s">
        <v>227</v>
      </c>
      <c r="N1219" s="28">
        <v>3</v>
      </c>
    </row>
    <row r="1220" spans="1:14" hidden="1" x14ac:dyDescent="0.25">
      <c r="A1220" s="29">
        <v>2021</v>
      </c>
      <c r="B1220" s="29">
        <v>3</v>
      </c>
      <c r="C1220">
        <v>62</v>
      </c>
      <c r="D1220" s="1" t="s">
        <v>8</v>
      </c>
      <c r="E1220" s="76">
        <v>18484378000173</v>
      </c>
      <c r="F1220" s="1" t="s">
        <v>437</v>
      </c>
      <c r="G1220" s="1" t="s">
        <v>122</v>
      </c>
      <c r="H1220" s="1" t="s">
        <v>123</v>
      </c>
      <c r="I1220" s="1" t="s">
        <v>91</v>
      </c>
      <c r="J1220" s="1" t="s">
        <v>125</v>
      </c>
      <c r="K1220" s="1" t="s">
        <v>280</v>
      </c>
      <c r="L1220" s="1" t="s">
        <v>340</v>
      </c>
      <c r="M1220" s="1" t="s">
        <v>222</v>
      </c>
      <c r="N1220" s="28">
        <v>3</v>
      </c>
    </row>
    <row r="1221" spans="1:14" hidden="1" x14ac:dyDescent="0.25">
      <c r="A1221" s="29">
        <v>2021</v>
      </c>
      <c r="B1221" s="29">
        <v>3</v>
      </c>
      <c r="C1221">
        <v>62</v>
      </c>
      <c r="D1221" s="1" t="s">
        <v>8</v>
      </c>
      <c r="E1221" s="76">
        <v>17087591000189</v>
      </c>
      <c r="F1221" s="1" t="s">
        <v>121</v>
      </c>
      <c r="G1221" s="1" t="s">
        <v>122</v>
      </c>
      <c r="H1221" s="1" t="s">
        <v>123</v>
      </c>
      <c r="I1221" s="1" t="s">
        <v>91</v>
      </c>
      <c r="J1221" s="1" t="s">
        <v>15</v>
      </c>
      <c r="K1221" s="1" t="s">
        <v>236</v>
      </c>
      <c r="L1221" s="1" t="s">
        <v>341</v>
      </c>
      <c r="M1221" s="1" t="s">
        <v>229</v>
      </c>
      <c r="N1221" s="28">
        <v>4</v>
      </c>
    </row>
    <row r="1222" spans="1:14" hidden="1" x14ac:dyDescent="0.25">
      <c r="A1222" s="29">
        <v>2021</v>
      </c>
      <c r="B1222" s="29">
        <v>3</v>
      </c>
      <c r="C1222">
        <v>62</v>
      </c>
      <c r="D1222" s="1" t="s">
        <v>8</v>
      </c>
      <c r="E1222" s="76">
        <v>17087591000189</v>
      </c>
      <c r="F1222" s="1" t="s">
        <v>121</v>
      </c>
      <c r="G1222" s="1" t="s">
        <v>122</v>
      </c>
      <c r="H1222" s="1" t="s">
        <v>123</v>
      </c>
      <c r="I1222" s="1" t="s">
        <v>91</v>
      </c>
      <c r="J1222" s="1" t="s">
        <v>124</v>
      </c>
      <c r="K1222" s="1" t="s">
        <v>276</v>
      </c>
      <c r="L1222" s="1" t="s">
        <v>339</v>
      </c>
      <c r="M1222" s="1" t="s">
        <v>227</v>
      </c>
      <c r="N1222" s="28">
        <v>4</v>
      </c>
    </row>
    <row r="1223" spans="1:14" hidden="1" x14ac:dyDescent="0.25">
      <c r="A1223" s="29">
        <v>2021</v>
      </c>
      <c r="B1223" s="29">
        <v>3</v>
      </c>
      <c r="C1223">
        <v>62</v>
      </c>
      <c r="D1223" s="1" t="s">
        <v>8</v>
      </c>
      <c r="E1223" s="76">
        <v>17087591000189</v>
      </c>
      <c r="F1223" s="1" t="s">
        <v>121</v>
      </c>
      <c r="G1223" s="1" t="s">
        <v>122</v>
      </c>
      <c r="H1223" s="1" t="s">
        <v>123</v>
      </c>
      <c r="I1223" s="1" t="s">
        <v>91</v>
      </c>
      <c r="J1223" s="1" t="s">
        <v>125</v>
      </c>
      <c r="K1223" s="1" t="s">
        <v>280</v>
      </c>
      <c r="L1223" s="1" t="s">
        <v>340</v>
      </c>
      <c r="M1223" s="1" t="s">
        <v>222</v>
      </c>
      <c r="N1223" s="28">
        <v>4</v>
      </c>
    </row>
    <row r="1224" spans="1:14" hidden="1" x14ac:dyDescent="0.25">
      <c r="A1224" s="29">
        <v>2021</v>
      </c>
      <c r="B1224" s="29">
        <v>3</v>
      </c>
      <c r="C1224">
        <v>62</v>
      </c>
      <c r="D1224" s="1" t="s">
        <v>8</v>
      </c>
      <c r="E1224" s="76">
        <v>3925419000142</v>
      </c>
      <c r="F1224" s="1" t="s">
        <v>610</v>
      </c>
      <c r="G1224" s="1" t="s">
        <v>590</v>
      </c>
      <c r="H1224" s="1" t="s">
        <v>591</v>
      </c>
      <c r="I1224" s="1" t="s">
        <v>91</v>
      </c>
      <c r="J1224" s="1" t="s">
        <v>16</v>
      </c>
      <c r="K1224" s="1" t="s">
        <v>238</v>
      </c>
      <c r="L1224" s="1" t="s">
        <v>340</v>
      </c>
      <c r="M1224" s="1" t="s">
        <v>222</v>
      </c>
      <c r="N1224" s="28">
        <v>4</v>
      </c>
    </row>
    <row r="1225" spans="1:14" hidden="1" x14ac:dyDescent="0.25">
      <c r="A1225" s="29">
        <v>2021</v>
      </c>
      <c r="B1225" s="29">
        <v>3</v>
      </c>
      <c r="C1225">
        <v>62</v>
      </c>
      <c r="D1225" s="1" t="s">
        <v>8</v>
      </c>
      <c r="E1225" s="76">
        <v>3925419000142</v>
      </c>
      <c r="F1225" s="1" t="s">
        <v>610</v>
      </c>
      <c r="G1225" s="1" t="s">
        <v>590</v>
      </c>
      <c r="H1225" s="1" t="s">
        <v>591</v>
      </c>
      <c r="I1225" s="1" t="s">
        <v>91</v>
      </c>
      <c r="J1225" s="1" t="s">
        <v>96</v>
      </c>
      <c r="K1225" s="1" t="s">
        <v>271</v>
      </c>
      <c r="L1225" s="1" t="s">
        <v>341</v>
      </c>
      <c r="M1225" s="1" t="s">
        <v>229</v>
      </c>
      <c r="N1225" s="28">
        <v>4</v>
      </c>
    </row>
    <row r="1226" spans="1:14" hidden="1" x14ac:dyDescent="0.25">
      <c r="A1226" s="29">
        <v>2021</v>
      </c>
      <c r="B1226" s="29">
        <v>3</v>
      </c>
      <c r="C1226">
        <v>62</v>
      </c>
      <c r="D1226" s="1" t="s">
        <v>8</v>
      </c>
      <c r="E1226" s="76">
        <v>3925419000142</v>
      </c>
      <c r="F1226" s="1" t="s">
        <v>610</v>
      </c>
      <c r="G1226" s="1" t="s">
        <v>590</v>
      </c>
      <c r="H1226" s="1" t="s">
        <v>591</v>
      </c>
      <c r="I1226" s="1" t="s">
        <v>91</v>
      </c>
      <c r="J1226" s="1" t="s">
        <v>92</v>
      </c>
      <c r="K1226" s="1" t="s">
        <v>274</v>
      </c>
      <c r="L1226" s="1" t="s">
        <v>339</v>
      </c>
      <c r="M1226" s="1" t="s">
        <v>227</v>
      </c>
      <c r="N1226" s="28">
        <v>4</v>
      </c>
    </row>
    <row r="1227" spans="1:14" hidden="1" x14ac:dyDescent="0.25">
      <c r="A1227" s="29">
        <v>2021</v>
      </c>
      <c r="B1227" s="29">
        <v>3</v>
      </c>
      <c r="C1227">
        <v>62</v>
      </c>
      <c r="D1227" s="1" t="s">
        <v>8</v>
      </c>
      <c r="E1227" s="76">
        <v>10892164000124</v>
      </c>
      <c r="F1227" s="1" t="s">
        <v>116</v>
      </c>
      <c r="G1227" s="1" t="s">
        <v>117</v>
      </c>
      <c r="H1227" s="1" t="s">
        <v>118</v>
      </c>
      <c r="I1227" s="1" t="s">
        <v>91</v>
      </c>
      <c r="J1227" s="1" t="s">
        <v>20</v>
      </c>
      <c r="K1227" s="1" t="s">
        <v>242</v>
      </c>
      <c r="L1227" s="1" t="s">
        <v>340</v>
      </c>
      <c r="M1227" s="1" t="s">
        <v>222</v>
      </c>
      <c r="N1227" s="28">
        <v>6</v>
      </c>
    </row>
    <row r="1228" spans="1:14" hidden="1" x14ac:dyDescent="0.25">
      <c r="A1228" s="29">
        <v>2021</v>
      </c>
      <c r="B1228" s="29">
        <v>3</v>
      </c>
      <c r="C1228">
        <v>62</v>
      </c>
      <c r="D1228" s="1" t="s">
        <v>8</v>
      </c>
      <c r="E1228" s="76">
        <v>10892164000124</v>
      </c>
      <c r="F1228" s="1" t="s">
        <v>116</v>
      </c>
      <c r="G1228" s="1" t="s">
        <v>117</v>
      </c>
      <c r="H1228" s="1" t="s">
        <v>118</v>
      </c>
      <c r="I1228" s="1" t="s">
        <v>91</v>
      </c>
      <c r="J1228" s="1" t="s">
        <v>96</v>
      </c>
      <c r="K1228" s="1" t="s">
        <v>271</v>
      </c>
      <c r="L1228" s="1" t="s">
        <v>341</v>
      </c>
      <c r="M1228" s="1" t="s">
        <v>229</v>
      </c>
      <c r="N1228" s="28">
        <v>6</v>
      </c>
    </row>
    <row r="1229" spans="1:14" hidden="1" x14ac:dyDescent="0.25">
      <c r="A1229" s="29">
        <v>2021</v>
      </c>
      <c r="B1229" s="29">
        <v>3</v>
      </c>
      <c r="C1229">
        <v>62</v>
      </c>
      <c r="D1229" s="1" t="s">
        <v>8</v>
      </c>
      <c r="E1229" s="76">
        <v>10892164000124</v>
      </c>
      <c r="F1229" s="1" t="s">
        <v>116</v>
      </c>
      <c r="G1229" s="1" t="s">
        <v>117</v>
      </c>
      <c r="H1229" s="1" t="s">
        <v>118</v>
      </c>
      <c r="I1229" s="1" t="s">
        <v>91</v>
      </c>
      <c r="J1229" s="1" t="s">
        <v>33</v>
      </c>
      <c r="K1229" s="1" t="s">
        <v>321</v>
      </c>
      <c r="L1229" s="1" t="s">
        <v>339</v>
      </c>
      <c r="M1229" s="1" t="s">
        <v>227</v>
      </c>
      <c r="N1229" s="28">
        <v>6</v>
      </c>
    </row>
    <row r="1230" spans="1:14" hidden="1" x14ac:dyDescent="0.25">
      <c r="A1230" s="29">
        <v>2021</v>
      </c>
      <c r="B1230" s="29">
        <v>3</v>
      </c>
      <c r="C1230">
        <v>62</v>
      </c>
      <c r="D1230" s="1" t="s">
        <v>8</v>
      </c>
      <c r="E1230" s="76">
        <v>11022597001325</v>
      </c>
      <c r="F1230" s="1" t="s">
        <v>646</v>
      </c>
      <c r="G1230" s="1" t="s">
        <v>117</v>
      </c>
      <c r="H1230" s="1" t="s">
        <v>118</v>
      </c>
      <c r="I1230" s="1" t="s">
        <v>182</v>
      </c>
      <c r="J1230" s="1" t="s">
        <v>20</v>
      </c>
      <c r="K1230" s="1" t="s">
        <v>242</v>
      </c>
      <c r="L1230" s="1" t="s">
        <v>340</v>
      </c>
      <c r="M1230" s="1" t="s">
        <v>222</v>
      </c>
      <c r="N1230" s="28">
        <v>14</v>
      </c>
    </row>
    <row r="1231" spans="1:14" hidden="1" x14ac:dyDescent="0.25">
      <c r="A1231" s="29">
        <v>2021</v>
      </c>
      <c r="B1231" s="29">
        <v>3</v>
      </c>
      <c r="C1231">
        <v>62</v>
      </c>
      <c r="D1231" s="1" t="s">
        <v>8</v>
      </c>
      <c r="E1231" s="76">
        <v>11022597001325</v>
      </c>
      <c r="F1231" s="1" t="s">
        <v>646</v>
      </c>
      <c r="G1231" s="1" t="s">
        <v>117</v>
      </c>
      <c r="H1231" s="1" t="s">
        <v>118</v>
      </c>
      <c r="I1231" s="1" t="s">
        <v>182</v>
      </c>
      <c r="J1231" s="1" t="s">
        <v>96</v>
      </c>
      <c r="K1231" s="1" t="s">
        <v>271</v>
      </c>
      <c r="L1231" s="1" t="s">
        <v>341</v>
      </c>
      <c r="M1231" s="1" t="s">
        <v>229</v>
      </c>
      <c r="N1231" s="28">
        <v>14</v>
      </c>
    </row>
    <row r="1232" spans="1:14" hidden="1" x14ac:dyDescent="0.25">
      <c r="A1232" s="29">
        <v>2021</v>
      </c>
      <c r="B1232" s="29">
        <v>3</v>
      </c>
      <c r="C1232">
        <v>62</v>
      </c>
      <c r="D1232" s="1" t="s">
        <v>8</v>
      </c>
      <c r="E1232" s="76">
        <v>11022597001325</v>
      </c>
      <c r="F1232" s="1" t="s">
        <v>646</v>
      </c>
      <c r="G1232" s="1" t="s">
        <v>117</v>
      </c>
      <c r="H1232" s="1" t="s">
        <v>118</v>
      </c>
      <c r="I1232" s="1" t="s">
        <v>182</v>
      </c>
      <c r="J1232" s="1" t="s">
        <v>33</v>
      </c>
      <c r="K1232" s="1" t="s">
        <v>321</v>
      </c>
      <c r="L1232" s="1" t="s">
        <v>339</v>
      </c>
      <c r="M1232" s="1" t="s">
        <v>227</v>
      </c>
      <c r="N1232" s="28">
        <v>14</v>
      </c>
    </row>
    <row r="1233" spans="1:14" hidden="1" x14ac:dyDescent="0.25">
      <c r="A1233" s="29">
        <v>2021</v>
      </c>
      <c r="B1233" s="29">
        <v>3</v>
      </c>
      <c r="C1233">
        <v>62</v>
      </c>
      <c r="D1233" s="1" t="s">
        <v>8</v>
      </c>
      <c r="E1233" s="76">
        <v>76591569000130</v>
      </c>
      <c r="F1233" s="1" t="s">
        <v>602</v>
      </c>
      <c r="G1233" s="1" t="s">
        <v>603</v>
      </c>
      <c r="H1233" s="1" t="s">
        <v>604</v>
      </c>
      <c r="I1233" s="1" t="s">
        <v>91</v>
      </c>
      <c r="J1233" s="1" t="s">
        <v>14</v>
      </c>
      <c r="K1233" s="1" t="s">
        <v>235</v>
      </c>
      <c r="L1233" s="1" t="s">
        <v>340</v>
      </c>
      <c r="M1233" s="1" t="s">
        <v>222</v>
      </c>
      <c r="N1233" s="28">
        <v>5</v>
      </c>
    </row>
    <row r="1234" spans="1:14" hidden="1" x14ac:dyDescent="0.25">
      <c r="A1234" s="29">
        <v>2021</v>
      </c>
      <c r="B1234" s="29">
        <v>3</v>
      </c>
      <c r="C1234">
        <v>62</v>
      </c>
      <c r="D1234" s="1" t="s">
        <v>8</v>
      </c>
      <c r="E1234" s="76">
        <v>76591569000130</v>
      </c>
      <c r="F1234" s="1" t="s">
        <v>602</v>
      </c>
      <c r="G1234" s="1" t="s">
        <v>603</v>
      </c>
      <c r="H1234" s="1" t="s">
        <v>604</v>
      </c>
      <c r="I1234" s="1" t="s">
        <v>91</v>
      </c>
      <c r="J1234" s="1" t="s">
        <v>32</v>
      </c>
      <c r="K1234" s="1" t="s">
        <v>246</v>
      </c>
      <c r="L1234" s="1" t="s">
        <v>339</v>
      </c>
      <c r="M1234" s="1" t="s">
        <v>227</v>
      </c>
      <c r="N1234" s="28">
        <v>5</v>
      </c>
    </row>
    <row r="1235" spans="1:14" hidden="1" x14ac:dyDescent="0.25">
      <c r="A1235" s="29">
        <v>2021</v>
      </c>
      <c r="B1235" s="29">
        <v>3</v>
      </c>
      <c r="C1235">
        <v>62</v>
      </c>
      <c r="D1235" s="1" t="s">
        <v>8</v>
      </c>
      <c r="E1235" s="76">
        <v>76591569000130</v>
      </c>
      <c r="F1235" s="1" t="s">
        <v>602</v>
      </c>
      <c r="G1235" s="1" t="s">
        <v>603</v>
      </c>
      <c r="H1235" s="1" t="s">
        <v>604</v>
      </c>
      <c r="I1235" s="1" t="s">
        <v>91</v>
      </c>
      <c r="J1235" s="1" t="s">
        <v>111</v>
      </c>
      <c r="K1235" s="1" t="s">
        <v>273</v>
      </c>
      <c r="L1235" s="1" t="s">
        <v>341</v>
      </c>
      <c r="M1235" s="1" t="s">
        <v>229</v>
      </c>
      <c r="N1235" s="28">
        <v>5</v>
      </c>
    </row>
    <row r="1236" spans="1:14" hidden="1" x14ac:dyDescent="0.25">
      <c r="A1236" s="29">
        <v>2021</v>
      </c>
      <c r="B1236" s="29">
        <v>3</v>
      </c>
      <c r="C1236">
        <v>62</v>
      </c>
      <c r="D1236" s="1" t="s">
        <v>8</v>
      </c>
      <c r="E1236" s="76">
        <v>60884855001207</v>
      </c>
      <c r="F1236" s="1" t="s">
        <v>147</v>
      </c>
      <c r="G1236" s="1" t="s">
        <v>148</v>
      </c>
      <c r="H1236" s="1" t="s">
        <v>110</v>
      </c>
      <c r="I1236" s="1" t="s">
        <v>91</v>
      </c>
      <c r="J1236" s="1" t="s">
        <v>30</v>
      </c>
      <c r="K1236" s="1" t="s">
        <v>234</v>
      </c>
      <c r="L1236" s="1" t="s">
        <v>339</v>
      </c>
      <c r="M1236" s="1" t="s">
        <v>227</v>
      </c>
      <c r="N1236" s="28">
        <v>20</v>
      </c>
    </row>
    <row r="1237" spans="1:14" hidden="1" x14ac:dyDescent="0.25">
      <c r="A1237" s="29">
        <v>2021</v>
      </c>
      <c r="B1237" s="29">
        <v>3</v>
      </c>
      <c r="C1237">
        <v>62</v>
      </c>
      <c r="D1237" s="1" t="s">
        <v>8</v>
      </c>
      <c r="E1237" s="76">
        <v>60884855001207</v>
      </c>
      <c r="F1237" s="1" t="s">
        <v>147</v>
      </c>
      <c r="G1237" s="1" t="s">
        <v>148</v>
      </c>
      <c r="H1237" s="1" t="s">
        <v>110</v>
      </c>
      <c r="I1237" s="1" t="s">
        <v>91</v>
      </c>
      <c r="J1237" s="1" t="s">
        <v>111</v>
      </c>
      <c r="K1237" s="1" t="s">
        <v>273</v>
      </c>
      <c r="L1237" s="1" t="s">
        <v>341</v>
      </c>
      <c r="M1237" s="1" t="s">
        <v>229</v>
      </c>
      <c r="N1237" s="28">
        <v>20</v>
      </c>
    </row>
    <row r="1238" spans="1:14" hidden="1" x14ac:dyDescent="0.25">
      <c r="A1238" s="29">
        <v>2021</v>
      </c>
      <c r="B1238" s="29">
        <v>3</v>
      </c>
      <c r="C1238">
        <v>62</v>
      </c>
      <c r="D1238" s="1" t="s">
        <v>8</v>
      </c>
      <c r="E1238" s="76">
        <v>60884855001207</v>
      </c>
      <c r="F1238" s="1" t="s">
        <v>147</v>
      </c>
      <c r="G1238" s="1" t="s">
        <v>148</v>
      </c>
      <c r="H1238" s="1" t="s">
        <v>110</v>
      </c>
      <c r="I1238" s="1" t="s">
        <v>91</v>
      </c>
      <c r="J1238" s="1" t="s">
        <v>22</v>
      </c>
      <c r="K1238" s="1" t="s">
        <v>281</v>
      </c>
      <c r="L1238" s="1" t="s">
        <v>340</v>
      </c>
      <c r="M1238" s="1" t="s">
        <v>222</v>
      </c>
      <c r="N1238" s="28">
        <v>20</v>
      </c>
    </row>
    <row r="1239" spans="1:14" hidden="1" x14ac:dyDescent="0.25">
      <c r="A1239" s="29">
        <v>2021</v>
      </c>
      <c r="B1239" s="29">
        <v>3</v>
      </c>
      <c r="C1239">
        <v>62</v>
      </c>
      <c r="D1239" s="1" t="s">
        <v>8</v>
      </c>
      <c r="E1239" s="76">
        <v>60922168000348</v>
      </c>
      <c r="F1239" s="1" t="s">
        <v>509</v>
      </c>
      <c r="G1239" s="1" t="s">
        <v>109</v>
      </c>
      <c r="H1239" s="1" t="s">
        <v>110</v>
      </c>
      <c r="I1239" s="1" t="s">
        <v>91</v>
      </c>
      <c r="J1239" s="1" t="s">
        <v>30</v>
      </c>
      <c r="K1239" s="1" t="s">
        <v>234</v>
      </c>
      <c r="L1239" s="1" t="s">
        <v>339</v>
      </c>
      <c r="M1239" s="1" t="s">
        <v>227</v>
      </c>
      <c r="N1239" s="28">
        <v>28</v>
      </c>
    </row>
    <row r="1240" spans="1:14" hidden="1" x14ac:dyDescent="0.25">
      <c r="A1240" s="29">
        <v>2021</v>
      </c>
      <c r="B1240" s="29">
        <v>3</v>
      </c>
      <c r="C1240">
        <v>62</v>
      </c>
      <c r="D1240" s="1" t="s">
        <v>8</v>
      </c>
      <c r="E1240" s="76">
        <v>60922168000348</v>
      </c>
      <c r="F1240" s="1" t="s">
        <v>509</v>
      </c>
      <c r="G1240" s="1" t="s">
        <v>109</v>
      </c>
      <c r="H1240" s="1" t="s">
        <v>110</v>
      </c>
      <c r="I1240" s="1" t="s">
        <v>91</v>
      </c>
      <c r="J1240" s="1" t="s">
        <v>111</v>
      </c>
      <c r="K1240" s="1" t="s">
        <v>273</v>
      </c>
      <c r="L1240" s="1" t="s">
        <v>341</v>
      </c>
      <c r="M1240" s="1" t="s">
        <v>229</v>
      </c>
      <c r="N1240" s="28">
        <v>28</v>
      </c>
    </row>
    <row r="1241" spans="1:14" hidden="1" x14ac:dyDescent="0.25">
      <c r="A1241" s="29">
        <v>2021</v>
      </c>
      <c r="B1241" s="29">
        <v>3</v>
      </c>
      <c r="C1241">
        <v>62</v>
      </c>
      <c r="D1241" s="1" t="s">
        <v>8</v>
      </c>
      <c r="E1241" s="76">
        <v>60922168000348</v>
      </c>
      <c r="F1241" s="1" t="s">
        <v>509</v>
      </c>
      <c r="G1241" s="1" t="s">
        <v>109</v>
      </c>
      <c r="H1241" s="1" t="s">
        <v>110</v>
      </c>
      <c r="I1241" s="1" t="s">
        <v>91</v>
      </c>
      <c r="J1241" s="1" t="s">
        <v>22</v>
      </c>
      <c r="K1241" s="1" t="s">
        <v>281</v>
      </c>
      <c r="L1241" s="1" t="s">
        <v>340</v>
      </c>
      <c r="M1241" s="1" t="s">
        <v>222</v>
      </c>
      <c r="N1241" s="28">
        <v>28</v>
      </c>
    </row>
    <row r="1242" spans="1:14" hidden="1" x14ac:dyDescent="0.25">
      <c r="A1242" s="29">
        <v>2021</v>
      </c>
      <c r="B1242" s="29">
        <v>3</v>
      </c>
      <c r="C1242">
        <v>62</v>
      </c>
      <c r="D1242" s="1" t="s">
        <v>8</v>
      </c>
      <c r="E1242" s="76">
        <v>29435005005198</v>
      </c>
      <c r="F1242" s="1" t="s">
        <v>130</v>
      </c>
      <c r="G1242" s="1" t="s">
        <v>109</v>
      </c>
      <c r="H1242" s="1" t="s">
        <v>110</v>
      </c>
      <c r="I1242" s="1" t="s">
        <v>91</v>
      </c>
      <c r="J1242" s="1" t="s">
        <v>30</v>
      </c>
      <c r="K1242" s="1" t="s">
        <v>234</v>
      </c>
      <c r="L1242" s="1" t="s">
        <v>339</v>
      </c>
      <c r="M1242" s="1" t="s">
        <v>227</v>
      </c>
      <c r="N1242" s="28">
        <v>28</v>
      </c>
    </row>
    <row r="1243" spans="1:14" hidden="1" x14ac:dyDescent="0.25">
      <c r="A1243" s="29">
        <v>2021</v>
      </c>
      <c r="B1243" s="29">
        <v>3</v>
      </c>
      <c r="C1243">
        <v>62</v>
      </c>
      <c r="D1243" s="1" t="s">
        <v>8</v>
      </c>
      <c r="E1243" s="76">
        <v>29435005005198</v>
      </c>
      <c r="F1243" s="1" t="s">
        <v>130</v>
      </c>
      <c r="G1243" s="1" t="s">
        <v>109</v>
      </c>
      <c r="H1243" s="1" t="s">
        <v>110</v>
      </c>
      <c r="I1243" s="1" t="s">
        <v>91</v>
      </c>
      <c r="J1243" s="1" t="s">
        <v>111</v>
      </c>
      <c r="K1243" s="1" t="s">
        <v>273</v>
      </c>
      <c r="L1243" s="1" t="s">
        <v>341</v>
      </c>
      <c r="M1243" s="1" t="s">
        <v>229</v>
      </c>
      <c r="N1243" s="28">
        <v>28</v>
      </c>
    </row>
    <row r="1244" spans="1:14" hidden="1" x14ac:dyDescent="0.25">
      <c r="A1244" s="29">
        <v>2021</v>
      </c>
      <c r="B1244" s="29">
        <v>3</v>
      </c>
      <c r="C1244">
        <v>62</v>
      </c>
      <c r="D1244" s="1" t="s">
        <v>8</v>
      </c>
      <c r="E1244" s="76">
        <v>29435005005198</v>
      </c>
      <c r="F1244" s="1" t="s">
        <v>130</v>
      </c>
      <c r="G1244" s="1" t="s">
        <v>109</v>
      </c>
      <c r="H1244" s="1" t="s">
        <v>110</v>
      </c>
      <c r="I1244" s="1" t="s">
        <v>91</v>
      </c>
      <c r="J1244" s="1" t="s">
        <v>22</v>
      </c>
      <c r="K1244" s="1" t="s">
        <v>281</v>
      </c>
      <c r="L1244" s="1" t="s">
        <v>340</v>
      </c>
      <c r="M1244" s="1" t="s">
        <v>222</v>
      </c>
      <c r="N1244" s="28">
        <v>28</v>
      </c>
    </row>
    <row r="1245" spans="1:14" hidden="1" x14ac:dyDescent="0.25">
      <c r="A1245" s="29">
        <v>2021</v>
      </c>
      <c r="B1245" s="29">
        <v>3</v>
      </c>
      <c r="C1245">
        <v>62</v>
      </c>
      <c r="D1245" s="1" t="s">
        <v>8</v>
      </c>
      <c r="E1245" s="76">
        <v>29435005006160</v>
      </c>
      <c r="F1245" s="1" t="s">
        <v>177</v>
      </c>
      <c r="G1245" s="1" t="s">
        <v>109</v>
      </c>
      <c r="H1245" s="1" t="s">
        <v>110</v>
      </c>
      <c r="I1245" s="1" t="s">
        <v>91</v>
      </c>
      <c r="J1245" s="1" t="s">
        <v>30</v>
      </c>
      <c r="K1245" s="1" t="s">
        <v>234</v>
      </c>
      <c r="L1245" s="1" t="s">
        <v>339</v>
      </c>
      <c r="M1245" s="1" t="s">
        <v>227</v>
      </c>
      <c r="N1245" s="28">
        <v>20</v>
      </c>
    </row>
    <row r="1246" spans="1:14" hidden="1" x14ac:dyDescent="0.25">
      <c r="A1246" s="29">
        <v>2021</v>
      </c>
      <c r="B1246" s="29">
        <v>3</v>
      </c>
      <c r="C1246">
        <v>62</v>
      </c>
      <c r="D1246" s="1" t="s">
        <v>8</v>
      </c>
      <c r="E1246" s="76">
        <v>29435005006160</v>
      </c>
      <c r="F1246" s="1" t="s">
        <v>177</v>
      </c>
      <c r="G1246" s="1" t="s">
        <v>109</v>
      </c>
      <c r="H1246" s="1" t="s">
        <v>110</v>
      </c>
      <c r="I1246" s="1" t="s">
        <v>91</v>
      </c>
      <c r="J1246" s="1" t="s">
        <v>111</v>
      </c>
      <c r="K1246" s="1" t="s">
        <v>273</v>
      </c>
      <c r="L1246" s="1" t="s">
        <v>341</v>
      </c>
      <c r="M1246" s="1" t="s">
        <v>229</v>
      </c>
      <c r="N1246" s="28">
        <v>20</v>
      </c>
    </row>
    <row r="1247" spans="1:14" hidden="1" x14ac:dyDescent="0.25">
      <c r="A1247" s="29">
        <v>2021</v>
      </c>
      <c r="B1247" s="29">
        <v>3</v>
      </c>
      <c r="C1247">
        <v>62</v>
      </c>
      <c r="D1247" s="1" t="s">
        <v>8</v>
      </c>
      <c r="E1247" s="76">
        <v>29435005006160</v>
      </c>
      <c r="F1247" s="1" t="s">
        <v>177</v>
      </c>
      <c r="G1247" s="1" t="s">
        <v>109</v>
      </c>
      <c r="H1247" s="1" t="s">
        <v>110</v>
      </c>
      <c r="I1247" s="1" t="s">
        <v>91</v>
      </c>
      <c r="J1247" s="1" t="s">
        <v>22</v>
      </c>
      <c r="K1247" s="1" t="s">
        <v>281</v>
      </c>
      <c r="L1247" s="1" t="s">
        <v>340</v>
      </c>
      <c r="M1247" s="1" t="s">
        <v>222</v>
      </c>
      <c r="N1247" s="28">
        <v>20</v>
      </c>
    </row>
    <row r="1248" spans="1:14" hidden="1" x14ac:dyDescent="0.25">
      <c r="A1248" s="29">
        <v>2021</v>
      </c>
      <c r="B1248" s="29">
        <v>3</v>
      </c>
      <c r="C1248">
        <v>62</v>
      </c>
      <c r="D1248" s="1" t="s">
        <v>8</v>
      </c>
      <c r="E1248" s="76">
        <v>31635857000454</v>
      </c>
      <c r="F1248" s="1" t="s">
        <v>510</v>
      </c>
      <c r="G1248" s="1" t="s">
        <v>109</v>
      </c>
      <c r="H1248" s="1" t="s">
        <v>110</v>
      </c>
      <c r="I1248" s="1" t="s">
        <v>91</v>
      </c>
      <c r="J1248" s="1" t="s">
        <v>30</v>
      </c>
      <c r="K1248" s="1" t="s">
        <v>234</v>
      </c>
      <c r="L1248" s="1" t="s">
        <v>339</v>
      </c>
      <c r="M1248" s="1" t="s">
        <v>227</v>
      </c>
      <c r="N1248" s="28">
        <v>1</v>
      </c>
    </row>
    <row r="1249" spans="1:14" hidden="1" x14ac:dyDescent="0.25">
      <c r="A1249" s="29">
        <v>2021</v>
      </c>
      <c r="B1249" s="29">
        <v>3</v>
      </c>
      <c r="C1249">
        <v>62</v>
      </c>
      <c r="D1249" s="1" t="s">
        <v>8</v>
      </c>
      <c r="E1249" s="76">
        <v>31635857000454</v>
      </c>
      <c r="F1249" s="1" t="s">
        <v>510</v>
      </c>
      <c r="G1249" s="1" t="s">
        <v>109</v>
      </c>
      <c r="H1249" s="1" t="s">
        <v>110</v>
      </c>
      <c r="I1249" s="1" t="s">
        <v>91</v>
      </c>
      <c r="J1249" s="1" t="s">
        <v>111</v>
      </c>
      <c r="K1249" s="1" t="s">
        <v>273</v>
      </c>
      <c r="L1249" s="1" t="s">
        <v>341</v>
      </c>
      <c r="M1249" s="1" t="s">
        <v>229</v>
      </c>
      <c r="N1249" s="28">
        <v>1</v>
      </c>
    </row>
    <row r="1250" spans="1:14" hidden="1" x14ac:dyDescent="0.25">
      <c r="A1250" s="29">
        <v>2021</v>
      </c>
      <c r="B1250" s="29">
        <v>3</v>
      </c>
      <c r="C1250">
        <v>62</v>
      </c>
      <c r="D1250" s="1" t="s">
        <v>8</v>
      </c>
      <c r="E1250" s="76">
        <v>31635857000454</v>
      </c>
      <c r="F1250" s="1" t="s">
        <v>510</v>
      </c>
      <c r="G1250" s="1" t="s">
        <v>109</v>
      </c>
      <c r="H1250" s="1" t="s">
        <v>110</v>
      </c>
      <c r="I1250" s="1" t="s">
        <v>91</v>
      </c>
      <c r="J1250" s="1" t="s">
        <v>22</v>
      </c>
      <c r="K1250" s="1" t="s">
        <v>281</v>
      </c>
      <c r="L1250" s="1" t="s">
        <v>340</v>
      </c>
      <c r="M1250" s="1" t="s">
        <v>222</v>
      </c>
      <c r="N1250" s="28">
        <v>1</v>
      </c>
    </row>
    <row r="1251" spans="1:14" hidden="1" x14ac:dyDescent="0.25">
      <c r="A1251" s="29">
        <v>2021</v>
      </c>
      <c r="B1251" s="29">
        <v>3</v>
      </c>
      <c r="C1251">
        <v>62</v>
      </c>
      <c r="D1251" s="1" t="s">
        <v>8</v>
      </c>
      <c r="E1251" s="76">
        <v>6047087002697</v>
      </c>
      <c r="F1251" s="1" t="s">
        <v>112</v>
      </c>
      <c r="G1251" s="1" t="s">
        <v>109</v>
      </c>
      <c r="H1251" s="1" t="s">
        <v>110</v>
      </c>
      <c r="I1251" s="1" t="s">
        <v>91</v>
      </c>
      <c r="J1251" s="1" t="s">
        <v>30</v>
      </c>
      <c r="K1251" s="1" t="s">
        <v>234</v>
      </c>
      <c r="L1251" s="1" t="s">
        <v>339</v>
      </c>
      <c r="M1251" s="1" t="s">
        <v>227</v>
      </c>
      <c r="N1251" s="28">
        <v>10</v>
      </c>
    </row>
    <row r="1252" spans="1:14" hidden="1" x14ac:dyDescent="0.25">
      <c r="A1252" s="29">
        <v>2021</v>
      </c>
      <c r="B1252" s="29">
        <v>3</v>
      </c>
      <c r="C1252">
        <v>62</v>
      </c>
      <c r="D1252" s="1" t="s">
        <v>8</v>
      </c>
      <c r="E1252" s="76">
        <v>6047087002697</v>
      </c>
      <c r="F1252" s="1" t="s">
        <v>112</v>
      </c>
      <c r="G1252" s="1" t="s">
        <v>109</v>
      </c>
      <c r="H1252" s="1" t="s">
        <v>110</v>
      </c>
      <c r="I1252" s="1" t="s">
        <v>91</v>
      </c>
      <c r="J1252" s="1" t="s">
        <v>111</v>
      </c>
      <c r="K1252" s="1" t="s">
        <v>273</v>
      </c>
      <c r="L1252" s="1" t="s">
        <v>341</v>
      </c>
      <c r="M1252" s="1" t="s">
        <v>229</v>
      </c>
      <c r="N1252" s="28">
        <v>10</v>
      </c>
    </row>
    <row r="1253" spans="1:14" hidden="1" x14ac:dyDescent="0.25">
      <c r="A1253" s="29">
        <v>2021</v>
      </c>
      <c r="B1253" s="29">
        <v>3</v>
      </c>
      <c r="C1253">
        <v>62</v>
      </c>
      <c r="D1253" s="1" t="s">
        <v>8</v>
      </c>
      <c r="E1253" s="76">
        <v>6047087002697</v>
      </c>
      <c r="F1253" s="1" t="s">
        <v>112</v>
      </c>
      <c r="G1253" s="1" t="s">
        <v>109</v>
      </c>
      <c r="H1253" s="1" t="s">
        <v>110</v>
      </c>
      <c r="I1253" s="1" t="s">
        <v>91</v>
      </c>
      <c r="J1253" s="1" t="s">
        <v>22</v>
      </c>
      <c r="K1253" s="1" t="s">
        <v>281</v>
      </c>
      <c r="L1253" s="1" t="s">
        <v>340</v>
      </c>
      <c r="M1253" s="1" t="s">
        <v>222</v>
      </c>
      <c r="N1253" s="28">
        <v>10</v>
      </c>
    </row>
    <row r="1254" spans="1:14" hidden="1" x14ac:dyDescent="0.25">
      <c r="A1254" s="29">
        <v>2021</v>
      </c>
      <c r="B1254" s="29">
        <v>3</v>
      </c>
      <c r="C1254">
        <v>62</v>
      </c>
      <c r="D1254" s="1" t="s">
        <v>8</v>
      </c>
      <c r="E1254" s="76">
        <v>6047087001020</v>
      </c>
      <c r="F1254" s="1" t="s">
        <v>108</v>
      </c>
      <c r="G1254" s="1" t="s">
        <v>109</v>
      </c>
      <c r="H1254" s="1" t="s">
        <v>110</v>
      </c>
      <c r="I1254" s="1" t="s">
        <v>91</v>
      </c>
      <c r="J1254" s="1" t="s">
        <v>30</v>
      </c>
      <c r="K1254" s="1" t="s">
        <v>234</v>
      </c>
      <c r="L1254" s="1" t="s">
        <v>339</v>
      </c>
      <c r="M1254" s="1" t="s">
        <v>227</v>
      </c>
      <c r="N1254" s="28">
        <v>37</v>
      </c>
    </row>
    <row r="1255" spans="1:14" hidden="1" x14ac:dyDescent="0.25">
      <c r="A1255" s="29">
        <v>2021</v>
      </c>
      <c r="B1255" s="29">
        <v>3</v>
      </c>
      <c r="C1255">
        <v>62</v>
      </c>
      <c r="D1255" s="1" t="s">
        <v>8</v>
      </c>
      <c r="E1255" s="76">
        <v>6047087001020</v>
      </c>
      <c r="F1255" s="1" t="s">
        <v>108</v>
      </c>
      <c r="G1255" s="1" t="s">
        <v>109</v>
      </c>
      <c r="H1255" s="1" t="s">
        <v>110</v>
      </c>
      <c r="I1255" s="1" t="s">
        <v>91</v>
      </c>
      <c r="J1255" s="1" t="s">
        <v>111</v>
      </c>
      <c r="K1255" s="1" t="s">
        <v>273</v>
      </c>
      <c r="L1255" s="1" t="s">
        <v>341</v>
      </c>
      <c r="M1255" s="1" t="s">
        <v>229</v>
      </c>
      <c r="N1255" s="28">
        <v>37</v>
      </c>
    </row>
    <row r="1256" spans="1:14" hidden="1" x14ac:dyDescent="0.25">
      <c r="A1256" s="29">
        <v>2021</v>
      </c>
      <c r="B1256" s="29">
        <v>3</v>
      </c>
      <c r="C1256">
        <v>62</v>
      </c>
      <c r="D1256" s="1" t="s">
        <v>8</v>
      </c>
      <c r="E1256" s="76">
        <v>6047087001020</v>
      </c>
      <c r="F1256" s="1" t="s">
        <v>108</v>
      </c>
      <c r="G1256" s="1" t="s">
        <v>109</v>
      </c>
      <c r="H1256" s="1" t="s">
        <v>110</v>
      </c>
      <c r="I1256" s="1" t="s">
        <v>91</v>
      </c>
      <c r="J1256" s="1" t="s">
        <v>22</v>
      </c>
      <c r="K1256" s="1" t="s">
        <v>281</v>
      </c>
      <c r="L1256" s="1" t="s">
        <v>340</v>
      </c>
      <c r="M1256" s="1" t="s">
        <v>222</v>
      </c>
      <c r="N1256" s="28">
        <v>37</v>
      </c>
    </row>
    <row r="1257" spans="1:14" hidden="1" x14ac:dyDescent="0.25">
      <c r="A1257" s="29">
        <v>2021</v>
      </c>
      <c r="B1257" s="29">
        <v>3</v>
      </c>
      <c r="C1257">
        <v>62</v>
      </c>
      <c r="D1257" s="1" t="s">
        <v>8</v>
      </c>
      <c r="E1257" s="76">
        <v>29259736000403</v>
      </c>
      <c r="F1257" s="1" t="s">
        <v>511</v>
      </c>
      <c r="G1257" s="1" t="s">
        <v>109</v>
      </c>
      <c r="H1257" s="1" t="s">
        <v>110</v>
      </c>
      <c r="I1257" s="1" t="s">
        <v>91</v>
      </c>
      <c r="J1257" s="1" t="s">
        <v>30</v>
      </c>
      <c r="K1257" s="1" t="s">
        <v>234</v>
      </c>
      <c r="L1257" s="1" t="s">
        <v>339</v>
      </c>
      <c r="M1257" s="1" t="s">
        <v>227</v>
      </c>
      <c r="N1257" s="28">
        <v>5</v>
      </c>
    </row>
    <row r="1258" spans="1:14" hidden="1" x14ac:dyDescent="0.25">
      <c r="A1258" s="29">
        <v>2021</v>
      </c>
      <c r="B1258" s="29">
        <v>3</v>
      </c>
      <c r="C1258">
        <v>62</v>
      </c>
      <c r="D1258" s="1" t="s">
        <v>8</v>
      </c>
      <c r="E1258" s="76">
        <v>29259736000403</v>
      </c>
      <c r="F1258" s="1" t="s">
        <v>511</v>
      </c>
      <c r="G1258" s="1" t="s">
        <v>109</v>
      </c>
      <c r="H1258" s="1" t="s">
        <v>110</v>
      </c>
      <c r="I1258" s="1" t="s">
        <v>91</v>
      </c>
      <c r="J1258" s="1" t="s">
        <v>111</v>
      </c>
      <c r="K1258" s="1" t="s">
        <v>273</v>
      </c>
      <c r="L1258" s="1" t="s">
        <v>341</v>
      </c>
      <c r="M1258" s="1" t="s">
        <v>229</v>
      </c>
      <c r="N1258" s="28">
        <v>5</v>
      </c>
    </row>
    <row r="1259" spans="1:14" hidden="1" x14ac:dyDescent="0.25">
      <c r="A1259" s="29">
        <v>2021</v>
      </c>
      <c r="B1259" s="29">
        <v>3</v>
      </c>
      <c r="C1259">
        <v>62</v>
      </c>
      <c r="D1259" s="1" t="s">
        <v>8</v>
      </c>
      <c r="E1259" s="76">
        <v>29259736000403</v>
      </c>
      <c r="F1259" s="1" t="s">
        <v>511</v>
      </c>
      <c r="G1259" s="1" t="s">
        <v>109</v>
      </c>
      <c r="H1259" s="1" t="s">
        <v>110</v>
      </c>
      <c r="I1259" s="1" t="s">
        <v>91</v>
      </c>
      <c r="J1259" s="1" t="s">
        <v>22</v>
      </c>
      <c r="K1259" s="1" t="s">
        <v>281</v>
      </c>
      <c r="L1259" s="1" t="s">
        <v>340</v>
      </c>
      <c r="M1259" s="1" t="s">
        <v>222</v>
      </c>
      <c r="N1259" s="28">
        <v>5</v>
      </c>
    </row>
    <row r="1260" spans="1:14" hidden="1" x14ac:dyDescent="0.25">
      <c r="A1260" s="29">
        <v>2021</v>
      </c>
      <c r="B1260" s="29">
        <v>3</v>
      </c>
      <c r="C1260">
        <v>62</v>
      </c>
      <c r="D1260" s="1" t="s">
        <v>8</v>
      </c>
      <c r="E1260" s="76">
        <v>8100676002102</v>
      </c>
      <c r="F1260" s="1" t="s">
        <v>114</v>
      </c>
      <c r="G1260" s="1" t="s">
        <v>109</v>
      </c>
      <c r="H1260" s="1" t="s">
        <v>110</v>
      </c>
      <c r="I1260" s="1" t="s">
        <v>91</v>
      </c>
      <c r="J1260" s="1" t="s">
        <v>30</v>
      </c>
      <c r="K1260" s="1" t="s">
        <v>234</v>
      </c>
      <c r="L1260" s="1" t="s">
        <v>339</v>
      </c>
      <c r="M1260" s="1" t="s">
        <v>227</v>
      </c>
      <c r="N1260" s="28">
        <v>36</v>
      </c>
    </row>
    <row r="1261" spans="1:14" hidden="1" x14ac:dyDescent="0.25">
      <c r="A1261" s="29">
        <v>2021</v>
      </c>
      <c r="B1261" s="29">
        <v>3</v>
      </c>
      <c r="C1261">
        <v>62</v>
      </c>
      <c r="D1261" s="1" t="s">
        <v>8</v>
      </c>
      <c r="E1261" s="76">
        <v>8100676002102</v>
      </c>
      <c r="F1261" s="1" t="s">
        <v>114</v>
      </c>
      <c r="G1261" s="1" t="s">
        <v>109</v>
      </c>
      <c r="H1261" s="1" t="s">
        <v>110</v>
      </c>
      <c r="I1261" s="1" t="s">
        <v>91</v>
      </c>
      <c r="J1261" s="1" t="s">
        <v>111</v>
      </c>
      <c r="K1261" s="1" t="s">
        <v>273</v>
      </c>
      <c r="L1261" s="1" t="s">
        <v>341</v>
      </c>
      <c r="M1261" s="1" t="s">
        <v>229</v>
      </c>
      <c r="N1261" s="28">
        <v>36</v>
      </c>
    </row>
    <row r="1262" spans="1:14" hidden="1" x14ac:dyDescent="0.25">
      <c r="A1262" s="29">
        <v>2021</v>
      </c>
      <c r="B1262" s="29">
        <v>3</v>
      </c>
      <c r="C1262">
        <v>62</v>
      </c>
      <c r="D1262" s="1" t="s">
        <v>8</v>
      </c>
      <c r="E1262" s="76">
        <v>8100676002102</v>
      </c>
      <c r="F1262" s="1" t="s">
        <v>114</v>
      </c>
      <c r="G1262" s="1" t="s">
        <v>109</v>
      </c>
      <c r="H1262" s="1" t="s">
        <v>110</v>
      </c>
      <c r="I1262" s="1" t="s">
        <v>91</v>
      </c>
      <c r="J1262" s="1" t="s">
        <v>22</v>
      </c>
      <c r="K1262" s="1" t="s">
        <v>281</v>
      </c>
      <c r="L1262" s="1" t="s">
        <v>340</v>
      </c>
      <c r="M1262" s="1" t="s">
        <v>222</v>
      </c>
      <c r="N1262" s="28">
        <v>36</v>
      </c>
    </row>
    <row r="1263" spans="1:14" hidden="1" x14ac:dyDescent="0.25">
      <c r="A1263" s="29">
        <v>2021</v>
      </c>
      <c r="B1263" s="29">
        <v>3</v>
      </c>
      <c r="C1263">
        <v>62</v>
      </c>
      <c r="D1263" s="1" t="s">
        <v>8</v>
      </c>
      <c r="E1263" s="76">
        <v>60884855001630</v>
      </c>
      <c r="F1263" s="1" t="s">
        <v>149</v>
      </c>
      <c r="G1263" s="1" t="s">
        <v>109</v>
      </c>
      <c r="H1263" s="1" t="s">
        <v>110</v>
      </c>
      <c r="I1263" s="1" t="s">
        <v>91</v>
      </c>
      <c r="J1263" s="1" t="s">
        <v>30</v>
      </c>
      <c r="K1263" s="1" t="s">
        <v>234</v>
      </c>
      <c r="L1263" s="1" t="s">
        <v>339</v>
      </c>
      <c r="M1263" s="1" t="s">
        <v>227</v>
      </c>
      <c r="N1263" s="28">
        <v>26</v>
      </c>
    </row>
    <row r="1264" spans="1:14" hidden="1" x14ac:dyDescent="0.25">
      <c r="A1264" s="29">
        <v>2021</v>
      </c>
      <c r="B1264" s="29">
        <v>3</v>
      </c>
      <c r="C1264">
        <v>62</v>
      </c>
      <c r="D1264" s="1" t="s">
        <v>8</v>
      </c>
      <c r="E1264" s="76">
        <v>60884855001630</v>
      </c>
      <c r="F1264" s="1" t="s">
        <v>149</v>
      </c>
      <c r="G1264" s="1" t="s">
        <v>109</v>
      </c>
      <c r="H1264" s="1" t="s">
        <v>110</v>
      </c>
      <c r="I1264" s="1" t="s">
        <v>91</v>
      </c>
      <c r="J1264" s="1" t="s">
        <v>21</v>
      </c>
      <c r="K1264" s="1" t="s">
        <v>245</v>
      </c>
      <c r="L1264" s="1" t="s">
        <v>340</v>
      </c>
      <c r="M1264" s="1" t="s">
        <v>222</v>
      </c>
      <c r="N1264" s="28">
        <v>26</v>
      </c>
    </row>
    <row r="1265" spans="1:14" hidden="1" x14ac:dyDescent="0.25">
      <c r="A1265" s="29">
        <v>2021</v>
      </c>
      <c r="B1265" s="29">
        <v>3</v>
      </c>
      <c r="C1265">
        <v>62</v>
      </c>
      <c r="D1265" s="1" t="s">
        <v>8</v>
      </c>
      <c r="E1265" s="76">
        <v>60884855001630</v>
      </c>
      <c r="F1265" s="1" t="s">
        <v>149</v>
      </c>
      <c r="G1265" s="1" t="s">
        <v>109</v>
      </c>
      <c r="H1265" s="1" t="s">
        <v>110</v>
      </c>
      <c r="I1265" s="1" t="s">
        <v>91</v>
      </c>
      <c r="J1265" s="1" t="s">
        <v>111</v>
      </c>
      <c r="K1265" s="1" t="s">
        <v>273</v>
      </c>
      <c r="L1265" s="1" t="s">
        <v>341</v>
      </c>
      <c r="M1265" s="1" t="s">
        <v>229</v>
      </c>
      <c r="N1265" s="28">
        <v>26</v>
      </c>
    </row>
    <row r="1266" spans="1:14" hidden="1" x14ac:dyDescent="0.25">
      <c r="A1266" s="29">
        <v>2021</v>
      </c>
      <c r="B1266" s="29">
        <v>3</v>
      </c>
      <c r="C1266">
        <v>62</v>
      </c>
      <c r="D1266" s="1" t="s">
        <v>8</v>
      </c>
      <c r="E1266" s="76">
        <v>8850962000222</v>
      </c>
      <c r="F1266" s="1" t="s">
        <v>421</v>
      </c>
      <c r="G1266" s="1" t="s">
        <v>109</v>
      </c>
      <c r="H1266" s="1" t="s">
        <v>110</v>
      </c>
      <c r="I1266" s="1" t="s">
        <v>91</v>
      </c>
      <c r="J1266" s="1" t="s">
        <v>30</v>
      </c>
      <c r="K1266" s="1" t="s">
        <v>234</v>
      </c>
      <c r="L1266" s="1" t="s">
        <v>339</v>
      </c>
      <c r="M1266" s="1" t="s">
        <v>227</v>
      </c>
      <c r="N1266" s="28">
        <v>58</v>
      </c>
    </row>
    <row r="1267" spans="1:14" hidden="1" x14ac:dyDescent="0.25">
      <c r="A1267" s="29">
        <v>2021</v>
      </c>
      <c r="B1267" s="29">
        <v>3</v>
      </c>
      <c r="C1267">
        <v>62</v>
      </c>
      <c r="D1267" s="1" t="s">
        <v>8</v>
      </c>
      <c r="E1267" s="76">
        <v>8850962000222</v>
      </c>
      <c r="F1267" s="1" t="s">
        <v>421</v>
      </c>
      <c r="G1267" s="1" t="s">
        <v>109</v>
      </c>
      <c r="H1267" s="1" t="s">
        <v>110</v>
      </c>
      <c r="I1267" s="1" t="s">
        <v>91</v>
      </c>
      <c r="J1267" s="1" t="s">
        <v>111</v>
      </c>
      <c r="K1267" s="1" t="s">
        <v>273</v>
      </c>
      <c r="L1267" s="1" t="s">
        <v>341</v>
      </c>
      <c r="M1267" s="1" t="s">
        <v>229</v>
      </c>
      <c r="N1267" s="28">
        <v>58</v>
      </c>
    </row>
    <row r="1268" spans="1:14" hidden="1" x14ac:dyDescent="0.25">
      <c r="A1268" s="29">
        <v>2021</v>
      </c>
      <c r="B1268" s="29">
        <v>3</v>
      </c>
      <c r="C1268">
        <v>62</v>
      </c>
      <c r="D1268" s="1" t="s">
        <v>8</v>
      </c>
      <c r="E1268" s="76">
        <v>8850962000222</v>
      </c>
      <c r="F1268" s="1" t="s">
        <v>421</v>
      </c>
      <c r="G1268" s="1" t="s">
        <v>109</v>
      </c>
      <c r="H1268" s="1" t="s">
        <v>110</v>
      </c>
      <c r="I1268" s="1" t="s">
        <v>91</v>
      </c>
      <c r="J1268" s="1" t="s">
        <v>22</v>
      </c>
      <c r="K1268" s="1" t="s">
        <v>281</v>
      </c>
      <c r="L1268" s="1" t="s">
        <v>340</v>
      </c>
      <c r="M1268" s="1" t="s">
        <v>222</v>
      </c>
      <c r="N1268" s="28">
        <v>58</v>
      </c>
    </row>
    <row r="1269" spans="1:14" hidden="1" x14ac:dyDescent="0.25">
      <c r="A1269" s="29">
        <v>2021</v>
      </c>
      <c r="B1269" s="29">
        <v>3</v>
      </c>
      <c r="C1269">
        <v>62</v>
      </c>
      <c r="D1269" s="1" t="s">
        <v>8</v>
      </c>
      <c r="E1269" s="76">
        <v>33419482000259</v>
      </c>
      <c r="F1269" s="1" t="s">
        <v>137</v>
      </c>
      <c r="G1269" s="1" t="s">
        <v>109</v>
      </c>
      <c r="H1269" s="1" t="s">
        <v>110</v>
      </c>
      <c r="I1269" s="1" t="s">
        <v>91</v>
      </c>
      <c r="J1269" s="1" t="s">
        <v>30</v>
      </c>
      <c r="K1269" s="1" t="s">
        <v>234</v>
      </c>
      <c r="L1269" s="1" t="s">
        <v>339</v>
      </c>
      <c r="M1269" s="1" t="s">
        <v>227</v>
      </c>
      <c r="N1269" s="28">
        <v>7</v>
      </c>
    </row>
    <row r="1270" spans="1:14" hidden="1" x14ac:dyDescent="0.25">
      <c r="A1270" s="29">
        <v>2021</v>
      </c>
      <c r="B1270" s="29">
        <v>3</v>
      </c>
      <c r="C1270">
        <v>62</v>
      </c>
      <c r="D1270" s="1" t="s">
        <v>8</v>
      </c>
      <c r="E1270" s="76">
        <v>33419482000259</v>
      </c>
      <c r="F1270" s="1" t="s">
        <v>137</v>
      </c>
      <c r="G1270" s="1" t="s">
        <v>109</v>
      </c>
      <c r="H1270" s="1" t="s">
        <v>110</v>
      </c>
      <c r="I1270" s="1" t="s">
        <v>91</v>
      </c>
      <c r="J1270" s="1" t="s">
        <v>111</v>
      </c>
      <c r="K1270" s="1" t="s">
        <v>273</v>
      </c>
      <c r="L1270" s="1" t="s">
        <v>341</v>
      </c>
      <c r="M1270" s="1" t="s">
        <v>229</v>
      </c>
      <c r="N1270" s="28">
        <v>7</v>
      </c>
    </row>
    <row r="1271" spans="1:14" hidden="1" x14ac:dyDescent="0.25">
      <c r="A1271" s="29">
        <v>2021</v>
      </c>
      <c r="B1271" s="29">
        <v>3</v>
      </c>
      <c r="C1271">
        <v>62</v>
      </c>
      <c r="D1271" s="1" t="s">
        <v>8</v>
      </c>
      <c r="E1271" s="76">
        <v>33419482000259</v>
      </c>
      <c r="F1271" s="1" t="s">
        <v>137</v>
      </c>
      <c r="G1271" s="1" t="s">
        <v>109</v>
      </c>
      <c r="H1271" s="1" t="s">
        <v>110</v>
      </c>
      <c r="I1271" s="1" t="s">
        <v>91</v>
      </c>
      <c r="J1271" s="1" t="s">
        <v>22</v>
      </c>
      <c r="K1271" s="1" t="s">
        <v>281</v>
      </c>
      <c r="L1271" s="1" t="s">
        <v>340</v>
      </c>
      <c r="M1271" s="1" t="s">
        <v>222</v>
      </c>
      <c r="N1271" s="28">
        <v>7</v>
      </c>
    </row>
    <row r="1272" spans="1:14" hidden="1" x14ac:dyDescent="0.25">
      <c r="A1272" s="29">
        <v>2021</v>
      </c>
      <c r="B1272" s="29">
        <v>3</v>
      </c>
      <c r="C1272">
        <v>62</v>
      </c>
      <c r="D1272" s="1" t="s">
        <v>8</v>
      </c>
      <c r="E1272" s="76">
        <v>9219138000584</v>
      </c>
      <c r="F1272" s="1" t="s">
        <v>115</v>
      </c>
      <c r="G1272" s="1" t="s">
        <v>109</v>
      </c>
      <c r="H1272" s="1" t="s">
        <v>110</v>
      </c>
      <c r="I1272" s="1" t="s">
        <v>91</v>
      </c>
      <c r="J1272" s="1" t="s">
        <v>30</v>
      </c>
      <c r="K1272" s="1" t="s">
        <v>234</v>
      </c>
      <c r="L1272" s="1" t="s">
        <v>339</v>
      </c>
      <c r="M1272" s="1" t="s">
        <v>227</v>
      </c>
      <c r="N1272" s="28">
        <v>4</v>
      </c>
    </row>
    <row r="1273" spans="1:14" hidden="1" x14ac:dyDescent="0.25">
      <c r="A1273" s="29">
        <v>2021</v>
      </c>
      <c r="B1273" s="29">
        <v>3</v>
      </c>
      <c r="C1273">
        <v>62</v>
      </c>
      <c r="D1273" s="1" t="s">
        <v>8</v>
      </c>
      <c r="E1273" s="76">
        <v>9219138000584</v>
      </c>
      <c r="F1273" s="1" t="s">
        <v>115</v>
      </c>
      <c r="G1273" s="1" t="s">
        <v>109</v>
      </c>
      <c r="H1273" s="1" t="s">
        <v>110</v>
      </c>
      <c r="I1273" s="1" t="s">
        <v>91</v>
      </c>
      <c r="J1273" s="1" t="s">
        <v>21</v>
      </c>
      <c r="K1273" s="1" t="s">
        <v>245</v>
      </c>
      <c r="L1273" s="1" t="s">
        <v>340</v>
      </c>
      <c r="M1273" s="1" t="s">
        <v>222</v>
      </c>
      <c r="N1273" s="28">
        <v>4</v>
      </c>
    </row>
    <row r="1274" spans="1:14" hidden="1" x14ac:dyDescent="0.25">
      <c r="A1274" s="29">
        <v>2021</v>
      </c>
      <c r="B1274" s="29">
        <v>3</v>
      </c>
      <c r="C1274">
        <v>62</v>
      </c>
      <c r="D1274" s="1" t="s">
        <v>8</v>
      </c>
      <c r="E1274" s="76">
        <v>9219138000584</v>
      </c>
      <c r="F1274" s="1" t="s">
        <v>115</v>
      </c>
      <c r="G1274" s="1" t="s">
        <v>109</v>
      </c>
      <c r="H1274" s="1" t="s">
        <v>110</v>
      </c>
      <c r="I1274" s="1" t="s">
        <v>91</v>
      </c>
      <c r="J1274" s="1" t="s">
        <v>111</v>
      </c>
      <c r="K1274" s="1" t="s">
        <v>273</v>
      </c>
      <c r="L1274" s="1" t="s">
        <v>341</v>
      </c>
      <c r="M1274" s="1" t="s">
        <v>229</v>
      </c>
      <c r="N1274" s="28">
        <v>4</v>
      </c>
    </row>
    <row r="1275" spans="1:14" hidden="1" x14ac:dyDescent="0.25">
      <c r="A1275" s="29">
        <v>2021</v>
      </c>
      <c r="B1275" s="29">
        <v>3</v>
      </c>
      <c r="C1275">
        <v>62</v>
      </c>
      <c r="D1275" s="1" t="s">
        <v>8</v>
      </c>
      <c r="E1275" s="76">
        <v>8319329000121</v>
      </c>
      <c r="F1275" s="1" t="s">
        <v>430</v>
      </c>
      <c r="G1275" s="1" t="s">
        <v>133</v>
      </c>
      <c r="H1275" s="1" t="s">
        <v>134</v>
      </c>
      <c r="I1275" s="1" t="s">
        <v>91</v>
      </c>
      <c r="J1275" s="1" t="s">
        <v>20</v>
      </c>
      <c r="K1275" s="1" t="s">
        <v>242</v>
      </c>
      <c r="L1275" s="1" t="s">
        <v>340</v>
      </c>
      <c r="M1275" s="1" t="s">
        <v>222</v>
      </c>
      <c r="N1275" s="28">
        <v>8</v>
      </c>
    </row>
    <row r="1276" spans="1:14" hidden="1" x14ac:dyDescent="0.25">
      <c r="A1276" s="29">
        <v>2021</v>
      </c>
      <c r="B1276" s="29">
        <v>3</v>
      </c>
      <c r="C1276">
        <v>62</v>
      </c>
      <c r="D1276" s="1" t="s">
        <v>8</v>
      </c>
      <c r="E1276" s="76">
        <v>8319329000121</v>
      </c>
      <c r="F1276" s="1" t="s">
        <v>430</v>
      </c>
      <c r="G1276" s="1" t="s">
        <v>133</v>
      </c>
      <c r="H1276" s="1" t="s">
        <v>134</v>
      </c>
      <c r="I1276" s="1" t="s">
        <v>91</v>
      </c>
      <c r="J1276" s="1" t="s">
        <v>96</v>
      </c>
      <c r="K1276" s="1" t="s">
        <v>271</v>
      </c>
      <c r="L1276" s="1" t="s">
        <v>341</v>
      </c>
      <c r="M1276" s="1" t="s">
        <v>229</v>
      </c>
      <c r="N1276" s="28">
        <v>8</v>
      </c>
    </row>
    <row r="1277" spans="1:14" hidden="1" x14ac:dyDescent="0.25">
      <c r="A1277" s="29">
        <v>2021</v>
      </c>
      <c r="B1277" s="29">
        <v>3</v>
      </c>
      <c r="C1277">
        <v>62</v>
      </c>
      <c r="D1277" s="1" t="s">
        <v>8</v>
      </c>
      <c r="E1277" s="76">
        <v>8319329000121</v>
      </c>
      <c r="F1277" s="1" t="s">
        <v>430</v>
      </c>
      <c r="G1277" s="1" t="s">
        <v>133</v>
      </c>
      <c r="H1277" s="1" t="s">
        <v>134</v>
      </c>
      <c r="I1277" s="1" t="s">
        <v>91</v>
      </c>
      <c r="J1277" s="1" t="s">
        <v>33</v>
      </c>
      <c r="K1277" s="1" t="s">
        <v>321</v>
      </c>
      <c r="L1277" s="1" t="s">
        <v>339</v>
      </c>
      <c r="M1277" s="1" t="s">
        <v>227</v>
      </c>
      <c r="N1277" s="28">
        <v>8</v>
      </c>
    </row>
    <row r="1278" spans="1:14" hidden="1" x14ac:dyDescent="0.25">
      <c r="A1278" s="29">
        <v>2021</v>
      </c>
      <c r="B1278" s="29">
        <v>3</v>
      </c>
      <c r="C1278">
        <v>62</v>
      </c>
      <c r="D1278" s="1" t="s">
        <v>8</v>
      </c>
      <c r="E1278" s="76">
        <v>29435005009851</v>
      </c>
      <c r="F1278" s="1" t="s">
        <v>132</v>
      </c>
      <c r="G1278" s="1" t="s">
        <v>133</v>
      </c>
      <c r="H1278" s="1" t="s">
        <v>134</v>
      </c>
      <c r="I1278" s="1" t="s">
        <v>91</v>
      </c>
      <c r="J1278" s="1" t="s">
        <v>20</v>
      </c>
      <c r="K1278" s="1" t="s">
        <v>242</v>
      </c>
      <c r="L1278" s="1" t="s">
        <v>340</v>
      </c>
      <c r="M1278" s="1" t="s">
        <v>222</v>
      </c>
      <c r="N1278" s="28">
        <v>8</v>
      </c>
    </row>
    <row r="1279" spans="1:14" hidden="1" x14ac:dyDescent="0.25">
      <c r="A1279" s="29">
        <v>2021</v>
      </c>
      <c r="B1279" s="29">
        <v>3</v>
      </c>
      <c r="C1279">
        <v>62</v>
      </c>
      <c r="D1279" s="1" t="s">
        <v>8</v>
      </c>
      <c r="E1279" s="76">
        <v>29435005009851</v>
      </c>
      <c r="F1279" s="1" t="s">
        <v>132</v>
      </c>
      <c r="G1279" s="1" t="s">
        <v>133</v>
      </c>
      <c r="H1279" s="1" t="s">
        <v>134</v>
      </c>
      <c r="I1279" s="1" t="s">
        <v>91</v>
      </c>
      <c r="J1279" s="1" t="s">
        <v>96</v>
      </c>
      <c r="K1279" s="1" t="s">
        <v>271</v>
      </c>
      <c r="L1279" s="1" t="s">
        <v>341</v>
      </c>
      <c r="M1279" s="1" t="s">
        <v>229</v>
      </c>
      <c r="N1279" s="28">
        <v>8</v>
      </c>
    </row>
    <row r="1280" spans="1:14" hidden="1" x14ac:dyDescent="0.25">
      <c r="A1280" s="29">
        <v>2021</v>
      </c>
      <c r="B1280" s="29">
        <v>3</v>
      </c>
      <c r="C1280">
        <v>62</v>
      </c>
      <c r="D1280" s="1" t="s">
        <v>8</v>
      </c>
      <c r="E1280" s="76">
        <v>29435005009851</v>
      </c>
      <c r="F1280" s="1" t="s">
        <v>132</v>
      </c>
      <c r="G1280" s="1" t="s">
        <v>133</v>
      </c>
      <c r="H1280" s="1" t="s">
        <v>134</v>
      </c>
      <c r="I1280" s="1" t="s">
        <v>91</v>
      </c>
      <c r="J1280" s="1" t="s">
        <v>33</v>
      </c>
      <c r="K1280" s="1" t="s">
        <v>321</v>
      </c>
      <c r="L1280" s="1" t="s">
        <v>339</v>
      </c>
      <c r="M1280" s="1" t="s">
        <v>227</v>
      </c>
      <c r="N1280" s="28">
        <v>8</v>
      </c>
    </row>
    <row r="1281" spans="1:14" hidden="1" x14ac:dyDescent="0.25">
      <c r="A1281" s="29">
        <v>2021</v>
      </c>
      <c r="B1281" s="29">
        <v>3</v>
      </c>
      <c r="C1281">
        <v>62</v>
      </c>
      <c r="D1281" s="1" t="s">
        <v>8</v>
      </c>
      <c r="E1281" s="76">
        <v>1507901000137</v>
      </c>
      <c r="F1281" s="1" t="s">
        <v>547</v>
      </c>
      <c r="G1281" s="1" t="s">
        <v>133</v>
      </c>
      <c r="H1281" s="1" t="s">
        <v>134</v>
      </c>
      <c r="I1281" s="1" t="s">
        <v>91</v>
      </c>
      <c r="J1281" s="1" t="s">
        <v>20</v>
      </c>
      <c r="K1281" s="1" t="s">
        <v>242</v>
      </c>
      <c r="L1281" s="1" t="s">
        <v>340</v>
      </c>
      <c r="M1281" s="1" t="s">
        <v>222</v>
      </c>
      <c r="N1281" s="28">
        <v>1</v>
      </c>
    </row>
    <row r="1282" spans="1:14" hidden="1" x14ac:dyDescent="0.25">
      <c r="A1282" s="29">
        <v>2021</v>
      </c>
      <c r="B1282" s="29">
        <v>3</v>
      </c>
      <c r="C1282">
        <v>62</v>
      </c>
      <c r="D1282" s="1" t="s">
        <v>8</v>
      </c>
      <c r="E1282" s="76">
        <v>1507901000137</v>
      </c>
      <c r="F1282" s="1" t="s">
        <v>547</v>
      </c>
      <c r="G1282" s="1" t="s">
        <v>133</v>
      </c>
      <c r="H1282" s="1" t="s">
        <v>134</v>
      </c>
      <c r="I1282" s="1" t="s">
        <v>91</v>
      </c>
      <c r="J1282" s="1" t="s">
        <v>96</v>
      </c>
      <c r="K1282" s="1" t="s">
        <v>271</v>
      </c>
      <c r="L1282" s="1" t="s">
        <v>341</v>
      </c>
      <c r="M1282" s="1" t="s">
        <v>229</v>
      </c>
      <c r="N1282" s="28">
        <v>1</v>
      </c>
    </row>
    <row r="1283" spans="1:14" hidden="1" x14ac:dyDescent="0.25">
      <c r="A1283" s="29">
        <v>2021</v>
      </c>
      <c r="B1283" s="29">
        <v>3</v>
      </c>
      <c r="C1283">
        <v>62</v>
      </c>
      <c r="D1283" s="1" t="s">
        <v>8</v>
      </c>
      <c r="E1283" s="76">
        <v>1507901000137</v>
      </c>
      <c r="F1283" s="1" t="s">
        <v>547</v>
      </c>
      <c r="G1283" s="1" t="s">
        <v>133</v>
      </c>
      <c r="H1283" s="1" t="s">
        <v>134</v>
      </c>
      <c r="I1283" s="1" t="s">
        <v>91</v>
      </c>
      <c r="J1283" s="1" t="s">
        <v>33</v>
      </c>
      <c r="K1283" s="1" t="s">
        <v>321</v>
      </c>
      <c r="L1283" s="1" t="s">
        <v>339</v>
      </c>
      <c r="M1283" s="1" t="s">
        <v>227</v>
      </c>
      <c r="N1283" s="28">
        <v>1</v>
      </c>
    </row>
    <row r="1284" spans="1:14" hidden="1" x14ac:dyDescent="0.25">
      <c r="A1284" s="29">
        <v>2021</v>
      </c>
      <c r="B1284" s="29">
        <v>3</v>
      </c>
      <c r="C1284">
        <v>62</v>
      </c>
      <c r="D1284" s="1" t="s">
        <v>8</v>
      </c>
      <c r="E1284" s="76">
        <v>81887838001112</v>
      </c>
      <c r="F1284" s="1" t="s">
        <v>549</v>
      </c>
      <c r="G1284" s="1" t="s">
        <v>491</v>
      </c>
      <c r="H1284" s="1" t="s">
        <v>134</v>
      </c>
      <c r="I1284" s="1" t="s">
        <v>91</v>
      </c>
      <c r="J1284" s="1" t="s">
        <v>20</v>
      </c>
      <c r="K1284" s="1" t="s">
        <v>242</v>
      </c>
      <c r="L1284" s="1" t="s">
        <v>340</v>
      </c>
      <c r="M1284" s="1" t="s">
        <v>222</v>
      </c>
      <c r="N1284" s="28">
        <v>4</v>
      </c>
    </row>
    <row r="1285" spans="1:14" hidden="1" x14ac:dyDescent="0.25">
      <c r="A1285" s="29">
        <v>2021</v>
      </c>
      <c r="B1285" s="29">
        <v>3</v>
      </c>
      <c r="C1285">
        <v>62</v>
      </c>
      <c r="D1285" s="1" t="s">
        <v>8</v>
      </c>
      <c r="E1285" s="76">
        <v>81887838001112</v>
      </c>
      <c r="F1285" s="1" t="s">
        <v>549</v>
      </c>
      <c r="G1285" s="1" t="s">
        <v>491</v>
      </c>
      <c r="H1285" s="1" t="s">
        <v>134</v>
      </c>
      <c r="I1285" s="1" t="s">
        <v>91</v>
      </c>
      <c r="J1285" s="1" t="s">
        <v>96</v>
      </c>
      <c r="K1285" s="1" t="s">
        <v>271</v>
      </c>
      <c r="L1285" s="1" t="s">
        <v>341</v>
      </c>
      <c r="M1285" s="1" t="s">
        <v>229</v>
      </c>
      <c r="N1285" s="28">
        <v>4</v>
      </c>
    </row>
    <row r="1286" spans="1:14" hidden="1" x14ac:dyDescent="0.25">
      <c r="A1286" s="29">
        <v>2021</v>
      </c>
      <c r="B1286" s="29">
        <v>3</v>
      </c>
      <c r="C1286">
        <v>62</v>
      </c>
      <c r="D1286" s="1" t="s">
        <v>8</v>
      </c>
      <c r="E1286" s="76">
        <v>81887838001112</v>
      </c>
      <c r="F1286" s="1" t="s">
        <v>549</v>
      </c>
      <c r="G1286" s="1" t="s">
        <v>491</v>
      </c>
      <c r="H1286" s="1" t="s">
        <v>134</v>
      </c>
      <c r="I1286" s="1" t="s">
        <v>91</v>
      </c>
      <c r="J1286" s="1" t="s">
        <v>33</v>
      </c>
      <c r="K1286" s="1" t="s">
        <v>321</v>
      </c>
      <c r="L1286" s="1" t="s">
        <v>339</v>
      </c>
      <c r="M1286" s="1" t="s">
        <v>227</v>
      </c>
      <c r="N1286" s="28">
        <v>4</v>
      </c>
    </row>
    <row r="1287" spans="1:14" hidden="1" x14ac:dyDescent="0.25">
      <c r="A1287" s="29">
        <v>2021</v>
      </c>
      <c r="B1287" s="29">
        <v>3</v>
      </c>
      <c r="C1287">
        <v>62</v>
      </c>
      <c r="D1287" s="1" t="s">
        <v>8</v>
      </c>
      <c r="E1287" s="76">
        <v>92898550000279</v>
      </c>
      <c r="F1287" s="1" t="s">
        <v>605</v>
      </c>
      <c r="G1287" s="1" t="s">
        <v>606</v>
      </c>
      <c r="H1287" s="1" t="s">
        <v>161</v>
      </c>
      <c r="I1287" s="1" t="s">
        <v>91</v>
      </c>
      <c r="J1287" s="1" t="s">
        <v>9</v>
      </c>
      <c r="K1287" s="1" t="s">
        <v>220</v>
      </c>
      <c r="L1287" s="1" t="s">
        <v>340</v>
      </c>
      <c r="M1287" s="1" t="s">
        <v>222</v>
      </c>
      <c r="N1287" s="28">
        <v>3</v>
      </c>
    </row>
    <row r="1288" spans="1:14" hidden="1" x14ac:dyDescent="0.25">
      <c r="A1288" s="29">
        <v>2021</v>
      </c>
      <c r="B1288" s="29">
        <v>3</v>
      </c>
      <c r="C1288">
        <v>62</v>
      </c>
      <c r="D1288" s="1" t="s">
        <v>8</v>
      </c>
      <c r="E1288" s="76">
        <v>92898550000279</v>
      </c>
      <c r="F1288" s="1" t="s">
        <v>605</v>
      </c>
      <c r="G1288" s="1" t="s">
        <v>606</v>
      </c>
      <c r="H1288" s="1" t="s">
        <v>161</v>
      </c>
      <c r="I1288" s="1" t="s">
        <v>91</v>
      </c>
      <c r="J1288" s="1" t="s">
        <v>32</v>
      </c>
      <c r="K1288" s="1" t="s">
        <v>246</v>
      </c>
      <c r="L1288" s="1" t="s">
        <v>339</v>
      </c>
      <c r="M1288" s="1" t="s">
        <v>227</v>
      </c>
      <c r="N1288" s="28">
        <v>3</v>
      </c>
    </row>
    <row r="1289" spans="1:14" hidden="1" x14ac:dyDescent="0.25">
      <c r="A1289" s="29">
        <v>2021</v>
      </c>
      <c r="B1289" s="29">
        <v>3</v>
      </c>
      <c r="C1289">
        <v>62</v>
      </c>
      <c r="D1289" s="1" t="s">
        <v>8</v>
      </c>
      <c r="E1289" s="76">
        <v>92898550000279</v>
      </c>
      <c r="F1289" s="1" t="s">
        <v>605</v>
      </c>
      <c r="G1289" s="1" t="s">
        <v>606</v>
      </c>
      <c r="H1289" s="1" t="s">
        <v>161</v>
      </c>
      <c r="I1289" s="1" t="s">
        <v>91</v>
      </c>
      <c r="J1289" s="1" t="s">
        <v>111</v>
      </c>
      <c r="K1289" s="1" t="s">
        <v>273</v>
      </c>
      <c r="L1289" s="1" t="s">
        <v>341</v>
      </c>
      <c r="M1289" s="1" t="s">
        <v>229</v>
      </c>
      <c r="N1289" s="28">
        <v>3</v>
      </c>
    </row>
    <row r="1290" spans="1:14" hidden="1" x14ac:dyDescent="0.25">
      <c r="A1290" s="29">
        <v>2021</v>
      </c>
      <c r="B1290" s="29">
        <v>3</v>
      </c>
      <c r="C1290">
        <v>62</v>
      </c>
      <c r="D1290" s="1" t="s">
        <v>8</v>
      </c>
      <c r="E1290" s="76">
        <v>92685833000151</v>
      </c>
      <c r="F1290" s="1" t="s">
        <v>584</v>
      </c>
      <c r="G1290" s="1" t="s">
        <v>160</v>
      </c>
      <c r="H1290" s="1" t="s">
        <v>161</v>
      </c>
      <c r="I1290" s="1" t="s">
        <v>91</v>
      </c>
      <c r="J1290" s="1" t="s">
        <v>9</v>
      </c>
      <c r="K1290" s="1" t="s">
        <v>220</v>
      </c>
      <c r="L1290" s="1" t="s">
        <v>340</v>
      </c>
      <c r="M1290" s="1" t="s">
        <v>222</v>
      </c>
      <c r="N1290" s="28">
        <v>32</v>
      </c>
    </row>
    <row r="1291" spans="1:14" hidden="1" x14ac:dyDescent="0.25">
      <c r="A1291" s="29">
        <v>2021</v>
      </c>
      <c r="B1291" s="29">
        <v>3</v>
      </c>
      <c r="C1291">
        <v>62</v>
      </c>
      <c r="D1291" s="1" t="s">
        <v>8</v>
      </c>
      <c r="E1291" s="76">
        <v>92685833000151</v>
      </c>
      <c r="F1291" s="1" t="s">
        <v>584</v>
      </c>
      <c r="G1291" s="1" t="s">
        <v>160</v>
      </c>
      <c r="H1291" s="1" t="s">
        <v>161</v>
      </c>
      <c r="I1291" s="1" t="s">
        <v>91</v>
      </c>
      <c r="J1291" s="1" t="s">
        <v>32</v>
      </c>
      <c r="K1291" s="1" t="s">
        <v>246</v>
      </c>
      <c r="L1291" s="1" t="s">
        <v>339</v>
      </c>
      <c r="M1291" s="1" t="s">
        <v>227</v>
      </c>
      <c r="N1291" s="28">
        <v>32</v>
      </c>
    </row>
    <row r="1292" spans="1:14" hidden="1" x14ac:dyDescent="0.25">
      <c r="A1292" s="29">
        <v>2021</v>
      </c>
      <c r="B1292" s="29">
        <v>3</v>
      </c>
      <c r="C1292">
        <v>62</v>
      </c>
      <c r="D1292" s="1" t="s">
        <v>8</v>
      </c>
      <c r="E1292" s="76">
        <v>92685833000151</v>
      </c>
      <c r="F1292" s="1" t="s">
        <v>584</v>
      </c>
      <c r="G1292" s="1" t="s">
        <v>160</v>
      </c>
      <c r="H1292" s="1" t="s">
        <v>161</v>
      </c>
      <c r="I1292" s="1" t="s">
        <v>91</v>
      </c>
      <c r="J1292" s="1" t="s">
        <v>111</v>
      </c>
      <c r="K1292" s="1" t="s">
        <v>273</v>
      </c>
      <c r="L1292" s="1" t="s">
        <v>341</v>
      </c>
      <c r="M1292" s="1" t="s">
        <v>229</v>
      </c>
      <c r="N1292" s="28">
        <v>32</v>
      </c>
    </row>
    <row r="1293" spans="1:14" hidden="1" x14ac:dyDescent="0.25">
      <c r="A1293" s="29">
        <v>2021</v>
      </c>
      <c r="B1293" s="29">
        <v>3</v>
      </c>
      <c r="C1293">
        <v>62</v>
      </c>
      <c r="D1293" s="1" t="s">
        <v>8</v>
      </c>
      <c r="E1293" s="76">
        <v>92898550000198</v>
      </c>
      <c r="F1293" s="1" t="s">
        <v>607</v>
      </c>
      <c r="G1293" s="1" t="s">
        <v>160</v>
      </c>
      <c r="H1293" s="1" t="s">
        <v>161</v>
      </c>
      <c r="I1293" s="1" t="s">
        <v>91</v>
      </c>
      <c r="J1293" s="1" t="s">
        <v>9</v>
      </c>
      <c r="K1293" s="1" t="s">
        <v>220</v>
      </c>
      <c r="L1293" s="1" t="s">
        <v>340</v>
      </c>
      <c r="M1293" s="1" t="s">
        <v>222</v>
      </c>
      <c r="N1293" s="28">
        <v>2</v>
      </c>
    </row>
    <row r="1294" spans="1:14" hidden="1" x14ac:dyDescent="0.25">
      <c r="A1294" s="29">
        <v>2021</v>
      </c>
      <c r="B1294" s="29">
        <v>3</v>
      </c>
      <c r="C1294">
        <v>62</v>
      </c>
      <c r="D1294" s="1" t="s">
        <v>8</v>
      </c>
      <c r="E1294" s="76">
        <v>92898550000198</v>
      </c>
      <c r="F1294" s="1" t="s">
        <v>607</v>
      </c>
      <c r="G1294" s="1" t="s">
        <v>160</v>
      </c>
      <c r="H1294" s="1" t="s">
        <v>161</v>
      </c>
      <c r="I1294" s="1" t="s">
        <v>91</v>
      </c>
      <c r="J1294" s="1" t="s">
        <v>32</v>
      </c>
      <c r="K1294" s="1" t="s">
        <v>246</v>
      </c>
      <c r="L1294" s="1" t="s">
        <v>339</v>
      </c>
      <c r="M1294" s="1" t="s">
        <v>227</v>
      </c>
      <c r="N1294" s="28">
        <v>2</v>
      </c>
    </row>
    <row r="1295" spans="1:14" hidden="1" x14ac:dyDescent="0.25">
      <c r="A1295" s="29">
        <v>2021</v>
      </c>
      <c r="B1295" s="29">
        <v>3</v>
      </c>
      <c r="C1295">
        <v>62</v>
      </c>
      <c r="D1295" s="1" t="s">
        <v>8</v>
      </c>
      <c r="E1295" s="76">
        <v>92898550000198</v>
      </c>
      <c r="F1295" s="1" t="s">
        <v>607</v>
      </c>
      <c r="G1295" s="1" t="s">
        <v>160</v>
      </c>
      <c r="H1295" s="1" t="s">
        <v>161</v>
      </c>
      <c r="I1295" s="1" t="s">
        <v>91</v>
      </c>
      <c r="J1295" s="1" t="s">
        <v>111</v>
      </c>
      <c r="K1295" s="1" t="s">
        <v>273</v>
      </c>
      <c r="L1295" s="1" t="s">
        <v>341</v>
      </c>
      <c r="M1295" s="1" t="s">
        <v>229</v>
      </c>
      <c r="N1295" s="28">
        <v>2</v>
      </c>
    </row>
    <row r="1296" spans="1:14" hidden="1" x14ac:dyDescent="0.25">
      <c r="A1296" s="29">
        <v>2021</v>
      </c>
      <c r="B1296" s="29">
        <v>3</v>
      </c>
      <c r="C1296">
        <v>62</v>
      </c>
      <c r="D1296" s="1" t="s">
        <v>8</v>
      </c>
      <c r="E1296" s="76">
        <v>87020517000120</v>
      </c>
      <c r="F1296" s="1" t="s">
        <v>185</v>
      </c>
      <c r="G1296" s="1" t="s">
        <v>160</v>
      </c>
      <c r="H1296" s="1" t="s">
        <v>161</v>
      </c>
      <c r="I1296" s="1" t="s">
        <v>182</v>
      </c>
      <c r="J1296" s="1" t="s">
        <v>9</v>
      </c>
      <c r="K1296" s="1" t="s">
        <v>220</v>
      </c>
      <c r="L1296" s="1" t="s">
        <v>340</v>
      </c>
      <c r="M1296" s="1" t="s">
        <v>222</v>
      </c>
      <c r="N1296" s="28">
        <v>20</v>
      </c>
    </row>
    <row r="1297" spans="1:14" hidden="1" x14ac:dyDescent="0.25">
      <c r="A1297" s="29">
        <v>2021</v>
      </c>
      <c r="B1297" s="29">
        <v>3</v>
      </c>
      <c r="C1297">
        <v>62</v>
      </c>
      <c r="D1297" s="1" t="s">
        <v>8</v>
      </c>
      <c r="E1297" s="76">
        <v>87020517000120</v>
      </c>
      <c r="F1297" s="1" t="s">
        <v>185</v>
      </c>
      <c r="G1297" s="1" t="s">
        <v>160</v>
      </c>
      <c r="H1297" s="1" t="s">
        <v>161</v>
      </c>
      <c r="I1297" s="1" t="s">
        <v>182</v>
      </c>
      <c r="J1297" s="1" t="s">
        <v>32</v>
      </c>
      <c r="K1297" s="1" t="s">
        <v>246</v>
      </c>
      <c r="L1297" s="1" t="s">
        <v>339</v>
      </c>
      <c r="M1297" s="1" t="s">
        <v>227</v>
      </c>
      <c r="N1297" s="28">
        <v>20</v>
      </c>
    </row>
    <row r="1298" spans="1:14" hidden="1" x14ac:dyDescent="0.25">
      <c r="A1298" s="29">
        <v>2021</v>
      </c>
      <c r="B1298" s="29">
        <v>3</v>
      </c>
      <c r="C1298">
        <v>62</v>
      </c>
      <c r="D1298" s="1" t="s">
        <v>8</v>
      </c>
      <c r="E1298" s="76">
        <v>87020517000120</v>
      </c>
      <c r="F1298" s="1" t="s">
        <v>185</v>
      </c>
      <c r="G1298" s="1" t="s">
        <v>160</v>
      </c>
      <c r="H1298" s="1" t="s">
        <v>161</v>
      </c>
      <c r="I1298" s="1" t="s">
        <v>182</v>
      </c>
      <c r="J1298" s="1" t="s">
        <v>111</v>
      </c>
      <c r="K1298" s="1" t="s">
        <v>273</v>
      </c>
      <c r="L1298" s="1" t="s">
        <v>341</v>
      </c>
      <c r="M1298" s="1" t="s">
        <v>229</v>
      </c>
      <c r="N1298" s="28">
        <v>20</v>
      </c>
    </row>
    <row r="1299" spans="1:14" hidden="1" x14ac:dyDescent="0.25">
      <c r="A1299" s="29">
        <v>2021</v>
      </c>
      <c r="B1299" s="29">
        <v>3</v>
      </c>
      <c r="C1299">
        <v>62</v>
      </c>
      <c r="D1299" s="1" t="s">
        <v>8</v>
      </c>
      <c r="E1299" s="76">
        <v>92741016000254</v>
      </c>
      <c r="F1299" s="1" t="s">
        <v>162</v>
      </c>
      <c r="G1299" s="1" t="s">
        <v>160</v>
      </c>
      <c r="H1299" s="1" t="s">
        <v>161</v>
      </c>
      <c r="I1299" s="1" t="s">
        <v>91</v>
      </c>
      <c r="J1299" s="1" t="s">
        <v>9</v>
      </c>
      <c r="K1299" s="1" t="s">
        <v>220</v>
      </c>
      <c r="L1299" s="1" t="s">
        <v>340</v>
      </c>
      <c r="M1299" s="1" t="s">
        <v>222</v>
      </c>
      <c r="N1299" s="28">
        <v>12</v>
      </c>
    </row>
    <row r="1300" spans="1:14" hidden="1" x14ac:dyDescent="0.25">
      <c r="A1300" s="29">
        <v>2021</v>
      </c>
      <c r="B1300" s="29">
        <v>3</v>
      </c>
      <c r="C1300">
        <v>62</v>
      </c>
      <c r="D1300" s="1" t="s">
        <v>8</v>
      </c>
      <c r="E1300" s="76">
        <v>92741016000254</v>
      </c>
      <c r="F1300" s="1" t="s">
        <v>162</v>
      </c>
      <c r="G1300" s="1" t="s">
        <v>160</v>
      </c>
      <c r="H1300" s="1" t="s">
        <v>161</v>
      </c>
      <c r="I1300" s="1" t="s">
        <v>91</v>
      </c>
      <c r="J1300" s="1" t="s">
        <v>32</v>
      </c>
      <c r="K1300" s="1" t="s">
        <v>246</v>
      </c>
      <c r="L1300" s="1" t="s">
        <v>339</v>
      </c>
      <c r="M1300" s="1" t="s">
        <v>227</v>
      </c>
      <c r="N1300" s="28">
        <v>12</v>
      </c>
    </row>
    <row r="1301" spans="1:14" hidden="1" x14ac:dyDescent="0.25">
      <c r="A1301" s="29">
        <v>2021</v>
      </c>
      <c r="B1301" s="29">
        <v>3</v>
      </c>
      <c r="C1301">
        <v>62</v>
      </c>
      <c r="D1301" s="1" t="s">
        <v>8</v>
      </c>
      <c r="E1301" s="76">
        <v>92741016000254</v>
      </c>
      <c r="F1301" s="1" t="s">
        <v>162</v>
      </c>
      <c r="G1301" s="1" t="s">
        <v>160</v>
      </c>
      <c r="H1301" s="1" t="s">
        <v>161</v>
      </c>
      <c r="I1301" s="1" t="s">
        <v>91</v>
      </c>
      <c r="J1301" s="1" t="s">
        <v>111</v>
      </c>
      <c r="K1301" s="1" t="s">
        <v>273</v>
      </c>
      <c r="L1301" s="1" t="s">
        <v>341</v>
      </c>
      <c r="M1301" s="1" t="s">
        <v>229</v>
      </c>
      <c r="N1301" s="28">
        <v>12</v>
      </c>
    </row>
    <row r="1302" spans="1:14" hidden="1" x14ac:dyDescent="0.25">
      <c r="A1302" s="29">
        <v>2021</v>
      </c>
      <c r="B1302" s="29">
        <v>3</v>
      </c>
      <c r="C1302">
        <v>62</v>
      </c>
      <c r="D1302" s="1" t="s">
        <v>8</v>
      </c>
      <c r="E1302" s="76">
        <v>88630413000796</v>
      </c>
      <c r="F1302" s="1" t="s">
        <v>425</v>
      </c>
      <c r="G1302" s="1" t="s">
        <v>160</v>
      </c>
      <c r="H1302" s="1" t="s">
        <v>161</v>
      </c>
      <c r="I1302" s="1" t="s">
        <v>91</v>
      </c>
      <c r="J1302" s="1" t="s">
        <v>9</v>
      </c>
      <c r="K1302" s="1" t="s">
        <v>220</v>
      </c>
      <c r="L1302" s="1" t="s">
        <v>340</v>
      </c>
      <c r="M1302" s="1" t="s">
        <v>222</v>
      </c>
      <c r="N1302" s="28">
        <v>9</v>
      </c>
    </row>
    <row r="1303" spans="1:14" hidden="1" x14ac:dyDescent="0.25">
      <c r="A1303" s="29">
        <v>2021</v>
      </c>
      <c r="B1303" s="29">
        <v>3</v>
      </c>
      <c r="C1303">
        <v>62</v>
      </c>
      <c r="D1303" s="1" t="s">
        <v>8</v>
      </c>
      <c r="E1303" s="76">
        <v>88630413000796</v>
      </c>
      <c r="F1303" s="1" t="s">
        <v>425</v>
      </c>
      <c r="G1303" s="1" t="s">
        <v>160</v>
      </c>
      <c r="H1303" s="1" t="s">
        <v>161</v>
      </c>
      <c r="I1303" s="1" t="s">
        <v>91</v>
      </c>
      <c r="J1303" s="1" t="s">
        <v>32</v>
      </c>
      <c r="K1303" s="1" t="s">
        <v>246</v>
      </c>
      <c r="L1303" s="1" t="s">
        <v>339</v>
      </c>
      <c r="M1303" s="1" t="s">
        <v>227</v>
      </c>
      <c r="N1303" s="28">
        <v>9</v>
      </c>
    </row>
    <row r="1304" spans="1:14" hidden="1" x14ac:dyDescent="0.25">
      <c r="A1304" s="29">
        <v>2021</v>
      </c>
      <c r="B1304" s="29">
        <v>3</v>
      </c>
      <c r="C1304">
        <v>62</v>
      </c>
      <c r="D1304" s="1" t="s">
        <v>8</v>
      </c>
      <c r="E1304" s="76">
        <v>88630413000796</v>
      </c>
      <c r="F1304" s="1" t="s">
        <v>425</v>
      </c>
      <c r="G1304" s="1" t="s">
        <v>160</v>
      </c>
      <c r="H1304" s="1" t="s">
        <v>161</v>
      </c>
      <c r="I1304" s="1" t="s">
        <v>91</v>
      </c>
      <c r="J1304" s="1" t="s">
        <v>111</v>
      </c>
      <c r="K1304" s="1" t="s">
        <v>273</v>
      </c>
      <c r="L1304" s="1" t="s">
        <v>341</v>
      </c>
      <c r="M1304" s="1" t="s">
        <v>229</v>
      </c>
      <c r="N1304" s="28">
        <v>9</v>
      </c>
    </row>
    <row r="1305" spans="1:14" hidden="1" x14ac:dyDescent="0.25">
      <c r="A1305" s="29">
        <v>2021</v>
      </c>
      <c r="B1305" s="29">
        <v>3</v>
      </c>
      <c r="C1305">
        <v>62</v>
      </c>
      <c r="D1305" s="1" t="s">
        <v>8</v>
      </c>
      <c r="E1305" s="76">
        <v>92815000000168</v>
      </c>
      <c r="F1305" s="1" t="s">
        <v>163</v>
      </c>
      <c r="G1305" s="1" t="s">
        <v>160</v>
      </c>
      <c r="H1305" s="1" t="s">
        <v>161</v>
      </c>
      <c r="I1305" s="1" t="s">
        <v>91</v>
      </c>
      <c r="J1305" s="1" t="s">
        <v>9</v>
      </c>
      <c r="K1305" s="1" t="s">
        <v>220</v>
      </c>
      <c r="L1305" s="1" t="s">
        <v>340</v>
      </c>
      <c r="M1305" s="1" t="s">
        <v>222</v>
      </c>
      <c r="N1305" s="28">
        <v>37</v>
      </c>
    </row>
    <row r="1306" spans="1:14" hidden="1" x14ac:dyDescent="0.25">
      <c r="A1306" s="29">
        <v>2021</v>
      </c>
      <c r="B1306" s="29">
        <v>3</v>
      </c>
      <c r="C1306">
        <v>62</v>
      </c>
      <c r="D1306" s="1" t="s">
        <v>8</v>
      </c>
      <c r="E1306" s="76">
        <v>92815000000168</v>
      </c>
      <c r="F1306" s="1" t="s">
        <v>163</v>
      </c>
      <c r="G1306" s="1" t="s">
        <v>160</v>
      </c>
      <c r="H1306" s="1" t="s">
        <v>161</v>
      </c>
      <c r="I1306" s="1" t="s">
        <v>91</v>
      </c>
      <c r="J1306" s="1" t="s">
        <v>32</v>
      </c>
      <c r="K1306" s="1" t="s">
        <v>246</v>
      </c>
      <c r="L1306" s="1" t="s">
        <v>339</v>
      </c>
      <c r="M1306" s="1" t="s">
        <v>227</v>
      </c>
      <c r="N1306" s="28">
        <v>37</v>
      </c>
    </row>
    <row r="1307" spans="1:14" hidden="1" x14ac:dyDescent="0.25">
      <c r="A1307" s="29">
        <v>2021</v>
      </c>
      <c r="B1307" s="29">
        <v>3</v>
      </c>
      <c r="C1307">
        <v>62</v>
      </c>
      <c r="D1307" s="1" t="s">
        <v>8</v>
      </c>
      <c r="E1307" s="76">
        <v>92815000000168</v>
      </c>
      <c r="F1307" s="1" t="s">
        <v>163</v>
      </c>
      <c r="G1307" s="1" t="s">
        <v>160</v>
      </c>
      <c r="H1307" s="1" t="s">
        <v>161</v>
      </c>
      <c r="I1307" s="1" t="s">
        <v>91</v>
      </c>
      <c r="J1307" s="1" t="s">
        <v>111</v>
      </c>
      <c r="K1307" s="1" t="s">
        <v>273</v>
      </c>
      <c r="L1307" s="1" t="s">
        <v>341</v>
      </c>
      <c r="M1307" s="1" t="s">
        <v>229</v>
      </c>
      <c r="N1307" s="28">
        <v>37</v>
      </c>
    </row>
    <row r="1308" spans="1:14" hidden="1" x14ac:dyDescent="0.25">
      <c r="A1308" s="29">
        <v>2021</v>
      </c>
      <c r="B1308" s="29">
        <v>3</v>
      </c>
      <c r="C1308">
        <v>62</v>
      </c>
      <c r="D1308" s="1" t="s">
        <v>8</v>
      </c>
      <c r="E1308" s="76">
        <v>92963560000160</v>
      </c>
      <c r="F1308" s="1" t="s">
        <v>548</v>
      </c>
      <c r="G1308" s="1" t="s">
        <v>160</v>
      </c>
      <c r="H1308" s="1" t="s">
        <v>161</v>
      </c>
      <c r="I1308" s="1" t="s">
        <v>182</v>
      </c>
      <c r="J1308" s="1" t="s">
        <v>9</v>
      </c>
      <c r="K1308" s="1" t="s">
        <v>220</v>
      </c>
      <c r="L1308" s="1" t="s">
        <v>340</v>
      </c>
      <c r="M1308" s="1" t="s">
        <v>222</v>
      </c>
      <c r="N1308" s="28">
        <v>10</v>
      </c>
    </row>
    <row r="1309" spans="1:14" hidden="1" x14ac:dyDescent="0.25">
      <c r="A1309" s="29">
        <v>2021</v>
      </c>
      <c r="B1309" s="29">
        <v>3</v>
      </c>
      <c r="C1309">
        <v>62</v>
      </c>
      <c r="D1309" s="1" t="s">
        <v>8</v>
      </c>
      <c r="E1309" s="76">
        <v>92963560000160</v>
      </c>
      <c r="F1309" s="1" t="s">
        <v>548</v>
      </c>
      <c r="G1309" s="1" t="s">
        <v>160</v>
      </c>
      <c r="H1309" s="1" t="s">
        <v>161</v>
      </c>
      <c r="I1309" s="1" t="s">
        <v>182</v>
      </c>
      <c r="J1309" s="1" t="s">
        <v>32</v>
      </c>
      <c r="K1309" s="1" t="s">
        <v>246</v>
      </c>
      <c r="L1309" s="1" t="s">
        <v>339</v>
      </c>
      <c r="M1309" s="1" t="s">
        <v>227</v>
      </c>
      <c r="N1309" s="28">
        <v>10</v>
      </c>
    </row>
    <row r="1310" spans="1:14" hidden="1" x14ac:dyDescent="0.25">
      <c r="A1310" s="29">
        <v>2021</v>
      </c>
      <c r="B1310" s="29">
        <v>3</v>
      </c>
      <c r="C1310">
        <v>62</v>
      </c>
      <c r="D1310" s="1" t="s">
        <v>8</v>
      </c>
      <c r="E1310" s="76">
        <v>92963560000160</v>
      </c>
      <c r="F1310" s="1" t="s">
        <v>548</v>
      </c>
      <c r="G1310" s="1" t="s">
        <v>160</v>
      </c>
      <c r="H1310" s="1" t="s">
        <v>161</v>
      </c>
      <c r="I1310" s="1" t="s">
        <v>182</v>
      </c>
      <c r="J1310" s="1" t="s">
        <v>111</v>
      </c>
      <c r="K1310" s="1" t="s">
        <v>273</v>
      </c>
      <c r="L1310" s="1" t="s">
        <v>341</v>
      </c>
      <c r="M1310" s="1" t="s">
        <v>229</v>
      </c>
      <c r="N1310" s="28">
        <v>10</v>
      </c>
    </row>
    <row r="1311" spans="1:14" hidden="1" x14ac:dyDescent="0.25">
      <c r="A1311" s="29">
        <v>2021</v>
      </c>
      <c r="B1311" s="29">
        <v>3</v>
      </c>
      <c r="C1311">
        <v>62</v>
      </c>
      <c r="D1311" s="1" t="s">
        <v>8</v>
      </c>
      <c r="E1311" s="76">
        <v>15126437001972</v>
      </c>
      <c r="F1311" s="1" t="s">
        <v>639</v>
      </c>
      <c r="G1311" s="1" t="s">
        <v>640</v>
      </c>
      <c r="H1311" s="1" t="s">
        <v>161</v>
      </c>
      <c r="I1311" s="1" t="s">
        <v>182</v>
      </c>
      <c r="J1311" s="1" t="s">
        <v>9</v>
      </c>
      <c r="K1311" s="1" t="s">
        <v>220</v>
      </c>
      <c r="L1311" s="1" t="s">
        <v>340</v>
      </c>
      <c r="M1311" s="1" t="s">
        <v>222</v>
      </c>
      <c r="N1311" s="28">
        <v>10</v>
      </c>
    </row>
    <row r="1312" spans="1:14" hidden="1" x14ac:dyDescent="0.25">
      <c r="A1312" s="29">
        <v>2021</v>
      </c>
      <c r="B1312" s="29">
        <v>3</v>
      </c>
      <c r="C1312">
        <v>62</v>
      </c>
      <c r="D1312" s="1" t="s">
        <v>8</v>
      </c>
      <c r="E1312" s="76">
        <v>15126437001972</v>
      </c>
      <c r="F1312" s="1" t="s">
        <v>639</v>
      </c>
      <c r="G1312" s="1" t="s">
        <v>640</v>
      </c>
      <c r="H1312" s="1" t="s">
        <v>161</v>
      </c>
      <c r="I1312" s="1" t="s">
        <v>182</v>
      </c>
      <c r="J1312" s="1" t="s">
        <v>32</v>
      </c>
      <c r="K1312" s="1" t="s">
        <v>246</v>
      </c>
      <c r="L1312" s="1" t="s">
        <v>339</v>
      </c>
      <c r="M1312" s="1" t="s">
        <v>227</v>
      </c>
      <c r="N1312" s="28">
        <v>10</v>
      </c>
    </row>
    <row r="1313" spans="1:14" hidden="1" x14ac:dyDescent="0.25">
      <c r="A1313" s="29">
        <v>2021</v>
      </c>
      <c r="B1313" s="29">
        <v>3</v>
      </c>
      <c r="C1313">
        <v>62</v>
      </c>
      <c r="D1313" s="1" t="s">
        <v>8</v>
      </c>
      <c r="E1313" s="76">
        <v>15126437001972</v>
      </c>
      <c r="F1313" s="1" t="s">
        <v>639</v>
      </c>
      <c r="G1313" s="1" t="s">
        <v>640</v>
      </c>
      <c r="H1313" s="1" t="s">
        <v>161</v>
      </c>
      <c r="I1313" s="1" t="s">
        <v>182</v>
      </c>
      <c r="J1313" s="1" t="s">
        <v>111</v>
      </c>
      <c r="K1313" s="1" t="s">
        <v>273</v>
      </c>
      <c r="L1313" s="1" t="s">
        <v>341</v>
      </c>
      <c r="M1313" s="1" t="s">
        <v>229</v>
      </c>
      <c r="N1313" s="28">
        <v>10</v>
      </c>
    </row>
    <row r="1314" spans="1:14" hidden="1" x14ac:dyDescent="0.25">
      <c r="A1314" s="29">
        <v>2021</v>
      </c>
      <c r="B1314" s="29">
        <v>3</v>
      </c>
      <c r="C1314">
        <v>62</v>
      </c>
      <c r="D1314" s="1" t="s">
        <v>8</v>
      </c>
      <c r="E1314" s="76">
        <v>95610887000146</v>
      </c>
      <c r="F1314" s="1" t="s">
        <v>652</v>
      </c>
      <c r="G1314" s="1" t="s">
        <v>640</v>
      </c>
      <c r="H1314" s="1" t="s">
        <v>161</v>
      </c>
      <c r="I1314" s="1" t="s">
        <v>91</v>
      </c>
      <c r="J1314" s="1" t="s">
        <v>9</v>
      </c>
      <c r="K1314" s="1" t="s">
        <v>220</v>
      </c>
      <c r="L1314" s="1" t="s">
        <v>340</v>
      </c>
      <c r="M1314" s="1" t="s">
        <v>222</v>
      </c>
      <c r="N1314" s="28">
        <v>10</v>
      </c>
    </row>
    <row r="1315" spans="1:14" hidden="1" x14ac:dyDescent="0.25">
      <c r="A1315" s="29">
        <v>2021</v>
      </c>
      <c r="B1315" s="29">
        <v>3</v>
      </c>
      <c r="C1315">
        <v>62</v>
      </c>
      <c r="D1315" s="1" t="s">
        <v>8</v>
      </c>
      <c r="E1315" s="76">
        <v>95610887000146</v>
      </c>
      <c r="F1315" s="1" t="s">
        <v>652</v>
      </c>
      <c r="G1315" s="1" t="s">
        <v>640</v>
      </c>
      <c r="H1315" s="1" t="s">
        <v>161</v>
      </c>
      <c r="I1315" s="1" t="s">
        <v>91</v>
      </c>
      <c r="J1315" s="1" t="s">
        <v>32</v>
      </c>
      <c r="K1315" s="1" t="s">
        <v>246</v>
      </c>
      <c r="L1315" s="1" t="s">
        <v>339</v>
      </c>
      <c r="M1315" s="1" t="s">
        <v>227</v>
      </c>
      <c r="N1315" s="28">
        <v>10</v>
      </c>
    </row>
    <row r="1316" spans="1:14" hidden="1" x14ac:dyDescent="0.25">
      <c r="A1316" s="29">
        <v>2021</v>
      </c>
      <c r="B1316" s="29">
        <v>3</v>
      </c>
      <c r="C1316">
        <v>62</v>
      </c>
      <c r="D1316" s="1" t="s">
        <v>8</v>
      </c>
      <c r="E1316" s="76">
        <v>95610887000146</v>
      </c>
      <c r="F1316" s="1" t="s">
        <v>652</v>
      </c>
      <c r="G1316" s="1" t="s">
        <v>640</v>
      </c>
      <c r="H1316" s="1" t="s">
        <v>161</v>
      </c>
      <c r="I1316" s="1" t="s">
        <v>91</v>
      </c>
      <c r="J1316" s="1" t="s">
        <v>111</v>
      </c>
      <c r="K1316" s="1" t="s">
        <v>273</v>
      </c>
      <c r="L1316" s="1" t="s">
        <v>341</v>
      </c>
      <c r="M1316" s="1" t="s">
        <v>229</v>
      </c>
      <c r="N1316" s="28">
        <v>10</v>
      </c>
    </row>
    <row r="1317" spans="1:14" hidden="1" x14ac:dyDescent="0.25">
      <c r="A1317" s="29">
        <v>2021</v>
      </c>
      <c r="B1317" s="29">
        <v>3</v>
      </c>
      <c r="C1317">
        <v>62</v>
      </c>
      <c r="D1317" s="1" t="s">
        <v>8</v>
      </c>
      <c r="E1317" s="76">
        <v>60922168005226</v>
      </c>
      <c r="F1317" s="1" t="s">
        <v>515</v>
      </c>
      <c r="G1317" s="1" t="s">
        <v>516</v>
      </c>
      <c r="H1317" s="1" t="s">
        <v>151</v>
      </c>
      <c r="I1317" s="1" t="s">
        <v>91</v>
      </c>
      <c r="J1317" s="1" t="s">
        <v>14</v>
      </c>
      <c r="K1317" s="1" t="s">
        <v>235</v>
      </c>
      <c r="L1317" s="1" t="s">
        <v>340</v>
      </c>
      <c r="M1317" s="1" t="s">
        <v>222</v>
      </c>
      <c r="N1317" s="28">
        <v>3</v>
      </c>
    </row>
    <row r="1318" spans="1:14" hidden="1" x14ac:dyDescent="0.25">
      <c r="A1318" s="29">
        <v>2021</v>
      </c>
      <c r="B1318" s="29">
        <v>3</v>
      </c>
      <c r="C1318">
        <v>62</v>
      </c>
      <c r="D1318" s="1" t="s">
        <v>8</v>
      </c>
      <c r="E1318" s="76">
        <v>60922168005226</v>
      </c>
      <c r="F1318" s="1" t="s">
        <v>515</v>
      </c>
      <c r="G1318" s="1" t="s">
        <v>516</v>
      </c>
      <c r="H1318" s="1" t="s">
        <v>151</v>
      </c>
      <c r="I1318" s="1" t="s">
        <v>91</v>
      </c>
      <c r="J1318" s="1" t="s">
        <v>32</v>
      </c>
      <c r="K1318" s="1" t="s">
        <v>246</v>
      </c>
      <c r="L1318" s="1" t="s">
        <v>339</v>
      </c>
      <c r="M1318" s="1" t="s">
        <v>227</v>
      </c>
      <c r="N1318" s="28">
        <v>3</v>
      </c>
    </row>
    <row r="1319" spans="1:14" hidden="1" x14ac:dyDescent="0.25">
      <c r="A1319" s="29">
        <v>2021</v>
      </c>
      <c r="B1319" s="29">
        <v>3</v>
      </c>
      <c r="C1319">
        <v>62</v>
      </c>
      <c r="D1319" s="1" t="s">
        <v>8</v>
      </c>
      <c r="E1319" s="76">
        <v>60922168005226</v>
      </c>
      <c r="F1319" s="1" t="s">
        <v>515</v>
      </c>
      <c r="G1319" s="1" t="s">
        <v>516</v>
      </c>
      <c r="H1319" s="1" t="s">
        <v>151</v>
      </c>
      <c r="I1319" s="1" t="s">
        <v>91</v>
      </c>
      <c r="J1319" s="1" t="s">
        <v>111</v>
      </c>
      <c r="K1319" s="1" t="s">
        <v>273</v>
      </c>
      <c r="L1319" s="1" t="s">
        <v>341</v>
      </c>
      <c r="M1319" s="1" t="s">
        <v>229</v>
      </c>
      <c r="N1319" s="28">
        <v>3</v>
      </c>
    </row>
    <row r="1320" spans="1:14" hidden="1" x14ac:dyDescent="0.25">
      <c r="A1320" s="29">
        <v>2021</v>
      </c>
      <c r="B1320" s="29">
        <v>3</v>
      </c>
      <c r="C1320">
        <v>62</v>
      </c>
      <c r="D1320" s="1" t="s">
        <v>8</v>
      </c>
      <c r="E1320" s="76">
        <v>44456036000311</v>
      </c>
      <c r="F1320" s="1" t="s">
        <v>565</v>
      </c>
      <c r="G1320" s="1" t="s">
        <v>566</v>
      </c>
      <c r="H1320" s="1" t="s">
        <v>106</v>
      </c>
      <c r="I1320" s="1" t="s">
        <v>91</v>
      </c>
      <c r="J1320" s="1" t="s">
        <v>13</v>
      </c>
      <c r="K1320" s="1" t="s">
        <v>225</v>
      </c>
      <c r="L1320" s="1" t="s">
        <v>340</v>
      </c>
      <c r="M1320" s="1" t="s">
        <v>222</v>
      </c>
      <c r="N1320" s="28">
        <v>7</v>
      </c>
    </row>
    <row r="1321" spans="1:14" hidden="1" x14ac:dyDescent="0.25">
      <c r="A1321" s="29">
        <v>2021</v>
      </c>
      <c r="B1321" s="29">
        <v>3</v>
      </c>
      <c r="C1321">
        <v>62</v>
      </c>
      <c r="D1321" s="1" t="s">
        <v>8</v>
      </c>
      <c r="E1321" s="76">
        <v>44456036000311</v>
      </c>
      <c r="F1321" s="1" t="s">
        <v>565</v>
      </c>
      <c r="G1321" s="1" t="s">
        <v>566</v>
      </c>
      <c r="H1321" s="1" t="s">
        <v>106</v>
      </c>
      <c r="I1321" s="1" t="s">
        <v>91</v>
      </c>
      <c r="J1321" s="1" t="s">
        <v>28</v>
      </c>
      <c r="K1321" s="1" t="s">
        <v>226</v>
      </c>
      <c r="L1321" s="1" t="s">
        <v>339</v>
      </c>
      <c r="M1321" s="1" t="s">
        <v>227</v>
      </c>
      <c r="N1321" s="28">
        <v>7</v>
      </c>
    </row>
    <row r="1322" spans="1:14" hidden="1" x14ac:dyDescent="0.25">
      <c r="A1322" s="29">
        <v>2021</v>
      </c>
      <c r="B1322" s="29">
        <v>3</v>
      </c>
      <c r="C1322">
        <v>62</v>
      </c>
      <c r="D1322" s="1" t="s">
        <v>8</v>
      </c>
      <c r="E1322" s="76">
        <v>44456036000311</v>
      </c>
      <c r="F1322" s="1" t="s">
        <v>565</v>
      </c>
      <c r="G1322" s="1" t="s">
        <v>566</v>
      </c>
      <c r="H1322" s="1" t="s">
        <v>106</v>
      </c>
      <c r="I1322" s="1" t="s">
        <v>91</v>
      </c>
      <c r="J1322" s="1" t="s">
        <v>107</v>
      </c>
      <c r="K1322" s="1" t="s">
        <v>272</v>
      </c>
      <c r="L1322" s="1" t="s">
        <v>341</v>
      </c>
      <c r="M1322" s="1" t="s">
        <v>229</v>
      </c>
      <c r="N1322" s="28">
        <v>7</v>
      </c>
    </row>
    <row r="1323" spans="1:14" hidden="1" x14ac:dyDescent="0.25">
      <c r="A1323" s="29">
        <v>2021</v>
      </c>
      <c r="B1323" s="29">
        <v>3</v>
      </c>
      <c r="C1323">
        <v>62</v>
      </c>
      <c r="D1323" s="1" t="s">
        <v>8</v>
      </c>
      <c r="E1323" s="76">
        <v>12474705000120</v>
      </c>
      <c r="F1323" s="1" t="s">
        <v>635</v>
      </c>
      <c r="G1323" s="1" t="s">
        <v>636</v>
      </c>
      <c r="H1323" s="1" t="s">
        <v>106</v>
      </c>
      <c r="I1323" s="1" t="s">
        <v>182</v>
      </c>
      <c r="J1323" s="1" t="s">
        <v>13</v>
      </c>
      <c r="K1323" s="1" t="s">
        <v>225</v>
      </c>
      <c r="L1323" s="1" t="s">
        <v>340</v>
      </c>
      <c r="M1323" s="1" t="s">
        <v>222</v>
      </c>
      <c r="N1323" s="28">
        <v>4</v>
      </c>
    </row>
    <row r="1324" spans="1:14" hidden="1" x14ac:dyDescent="0.25">
      <c r="A1324" s="29">
        <v>2021</v>
      </c>
      <c r="B1324" s="29">
        <v>3</v>
      </c>
      <c r="C1324">
        <v>62</v>
      </c>
      <c r="D1324" s="1" t="s">
        <v>8</v>
      </c>
      <c r="E1324" s="76">
        <v>12474705000120</v>
      </c>
      <c r="F1324" s="1" t="s">
        <v>635</v>
      </c>
      <c r="G1324" s="1" t="s">
        <v>636</v>
      </c>
      <c r="H1324" s="1" t="s">
        <v>106</v>
      </c>
      <c r="I1324" s="1" t="s">
        <v>182</v>
      </c>
      <c r="J1324" s="1" t="s">
        <v>28</v>
      </c>
      <c r="K1324" s="1" t="s">
        <v>226</v>
      </c>
      <c r="L1324" s="1" t="s">
        <v>339</v>
      </c>
      <c r="M1324" s="1" t="s">
        <v>227</v>
      </c>
      <c r="N1324" s="28">
        <v>4</v>
      </c>
    </row>
    <row r="1325" spans="1:14" hidden="1" x14ac:dyDescent="0.25">
      <c r="A1325" s="29">
        <v>2021</v>
      </c>
      <c r="B1325" s="29">
        <v>3</v>
      </c>
      <c r="C1325">
        <v>62</v>
      </c>
      <c r="D1325" s="1" t="s">
        <v>8</v>
      </c>
      <c r="E1325" s="76">
        <v>12474705000120</v>
      </c>
      <c r="F1325" s="1" t="s">
        <v>635</v>
      </c>
      <c r="G1325" s="1" t="s">
        <v>636</v>
      </c>
      <c r="H1325" s="1" t="s">
        <v>106</v>
      </c>
      <c r="I1325" s="1" t="s">
        <v>182</v>
      </c>
      <c r="J1325" s="1" t="s">
        <v>107</v>
      </c>
      <c r="K1325" s="1" t="s">
        <v>272</v>
      </c>
      <c r="L1325" s="1" t="s">
        <v>341</v>
      </c>
      <c r="M1325" s="1" t="s">
        <v>229</v>
      </c>
      <c r="N1325" s="28">
        <v>4</v>
      </c>
    </row>
    <row r="1326" spans="1:14" hidden="1" x14ac:dyDescent="0.25">
      <c r="A1326" s="29">
        <v>2021</v>
      </c>
      <c r="B1326" s="29">
        <v>3</v>
      </c>
      <c r="C1326">
        <v>62</v>
      </c>
      <c r="D1326" s="1" t="s">
        <v>8</v>
      </c>
      <c r="E1326" s="76">
        <v>57571275001760</v>
      </c>
      <c r="F1326" s="1" t="s">
        <v>572</v>
      </c>
      <c r="G1326" s="1" t="s">
        <v>138</v>
      </c>
      <c r="H1326" s="1" t="s">
        <v>106</v>
      </c>
      <c r="I1326" s="1" t="s">
        <v>91</v>
      </c>
      <c r="J1326" s="1" t="s">
        <v>11</v>
      </c>
      <c r="K1326" s="1" t="s">
        <v>223</v>
      </c>
      <c r="L1326" s="1" t="s">
        <v>340</v>
      </c>
      <c r="M1326" s="1" t="s">
        <v>222</v>
      </c>
      <c r="N1326" s="28">
        <v>14</v>
      </c>
    </row>
    <row r="1327" spans="1:14" hidden="1" x14ac:dyDescent="0.25">
      <c r="A1327" s="29">
        <v>2021</v>
      </c>
      <c r="B1327" s="29">
        <v>3</v>
      </c>
      <c r="C1327">
        <v>62</v>
      </c>
      <c r="D1327" s="1" t="s">
        <v>8</v>
      </c>
      <c r="E1327" s="76">
        <v>57571275001760</v>
      </c>
      <c r="F1327" s="1" t="s">
        <v>572</v>
      </c>
      <c r="G1327" s="1" t="s">
        <v>138</v>
      </c>
      <c r="H1327" s="1" t="s">
        <v>106</v>
      </c>
      <c r="I1327" s="1" t="s">
        <v>91</v>
      </c>
      <c r="J1327" s="1" t="s">
        <v>136</v>
      </c>
      <c r="K1327" s="1" t="s">
        <v>275</v>
      </c>
      <c r="L1327" s="1" t="s">
        <v>339</v>
      </c>
      <c r="M1327" s="1" t="s">
        <v>227</v>
      </c>
      <c r="N1327" s="28">
        <v>14</v>
      </c>
    </row>
    <row r="1328" spans="1:14" hidden="1" x14ac:dyDescent="0.25">
      <c r="A1328" s="29">
        <v>2021</v>
      </c>
      <c r="B1328" s="29">
        <v>3</v>
      </c>
      <c r="C1328">
        <v>62</v>
      </c>
      <c r="D1328" s="1" t="s">
        <v>8</v>
      </c>
      <c r="E1328" s="76">
        <v>60003761000129</v>
      </c>
      <c r="F1328" s="1" t="s">
        <v>139</v>
      </c>
      <c r="G1328" s="1" t="s">
        <v>140</v>
      </c>
      <c r="H1328" s="1" t="s">
        <v>106</v>
      </c>
      <c r="I1328" s="1" t="s">
        <v>91</v>
      </c>
      <c r="J1328" s="1" t="s">
        <v>13</v>
      </c>
      <c r="K1328" s="1" t="s">
        <v>225</v>
      </c>
      <c r="L1328" s="1" t="s">
        <v>340</v>
      </c>
      <c r="M1328" s="1" t="s">
        <v>222</v>
      </c>
      <c r="N1328" s="28">
        <v>31</v>
      </c>
    </row>
    <row r="1329" spans="1:14" hidden="1" x14ac:dyDescent="0.25">
      <c r="A1329" s="29">
        <v>2021</v>
      </c>
      <c r="B1329" s="29">
        <v>3</v>
      </c>
      <c r="C1329">
        <v>62</v>
      </c>
      <c r="D1329" s="1" t="s">
        <v>8</v>
      </c>
      <c r="E1329" s="76">
        <v>60003761000129</v>
      </c>
      <c r="F1329" s="1" t="s">
        <v>139</v>
      </c>
      <c r="G1329" s="1" t="s">
        <v>140</v>
      </c>
      <c r="H1329" s="1" t="s">
        <v>106</v>
      </c>
      <c r="I1329" s="1" t="s">
        <v>91</v>
      </c>
      <c r="J1329" s="1" t="s">
        <v>28</v>
      </c>
      <c r="K1329" s="1" t="s">
        <v>226</v>
      </c>
      <c r="L1329" s="1" t="s">
        <v>339</v>
      </c>
      <c r="M1329" s="1" t="s">
        <v>227</v>
      </c>
      <c r="N1329" s="28">
        <v>31</v>
      </c>
    </row>
    <row r="1330" spans="1:14" hidden="1" x14ac:dyDescent="0.25">
      <c r="A1330" s="29">
        <v>2021</v>
      </c>
      <c r="B1330" s="29">
        <v>3</v>
      </c>
      <c r="C1330">
        <v>62</v>
      </c>
      <c r="D1330" s="1" t="s">
        <v>8</v>
      </c>
      <c r="E1330" s="76">
        <v>60003761000129</v>
      </c>
      <c r="F1330" s="1" t="s">
        <v>139</v>
      </c>
      <c r="G1330" s="1" t="s">
        <v>140</v>
      </c>
      <c r="H1330" s="1" t="s">
        <v>106</v>
      </c>
      <c r="I1330" s="1" t="s">
        <v>91</v>
      </c>
      <c r="J1330" s="1" t="s">
        <v>107</v>
      </c>
      <c r="K1330" s="1" t="s">
        <v>272</v>
      </c>
      <c r="L1330" s="1" t="s">
        <v>341</v>
      </c>
      <c r="M1330" s="1" t="s">
        <v>229</v>
      </c>
      <c r="N1330" s="28">
        <v>31</v>
      </c>
    </row>
    <row r="1331" spans="1:14" hidden="1" x14ac:dyDescent="0.25">
      <c r="A1331" s="29">
        <v>2021</v>
      </c>
      <c r="B1331" s="29">
        <v>3</v>
      </c>
      <c r="C1331">
        <v>62</v>
      </c>
      <c r="D1331" s="1" t="s">
        <v>8</v>
      </c>
      <c r="E1331" s="76">
        <v>59972307000105</v>
      </c>
      <c r="F1331" s="1" t="s">
        <v>573</v>
      </c>
      <c r="G1331" s="1" t="s">
        <v>140</v>
      </c>
      <c r="H1331" s="1" t="s">
        <v>106</v>
      </c>
      <c r="I1331" s="1" t="s">
        <v>91</v>
      </c>
      <c r="J1331" s="1" t="s">
        <v>13</v>
      </c>
      <c r="K1331" s="1" t="s">
        <v>225</v>
      </c>
      <c r="L1331" s="1" t="s">
        <v>340</v>
      </c>
      <c r="M1331" s="1" t="s">
        <v>222</v>
      </c>
      <c r="N1331" s="28">
        <v>2</v>
      </c>
    </row>
    <row r="1332" spans="1:14" hidden="1" x14ac:dyDescent="0.25">
      <c r="A1332" s="29">
        <v>2021</v>
      </c>
      <c r="B1332" s="29">
        <v>3</v>
      </c>
      <c r="C1332">
        <v>62</v>
      </c>
      <c r="D1332" s="1" t="s">
        <v>8</v>
      </c>
      <c r="E1332" s="76">
        <v>59972307000105</v>
      </c>
      <c r="F1332" s="1" t="s">
        <v>573</v>
      </c>
      <c r="G1332" s="1" t="s">
        <v>140</v>
      </c>
      <c r="H1332" s="1" t="s">
        <v>106</v>
      </c>
      <c r="I1332" s="1" t="s">
        <v>91</v>
      </c>
      <c r="J1332" s="1" t="s">
        <v>28</v>
      </c>
      <c r="K1332" s="1" t="s">
        <v>226</v>
      </c>
      <c r="L1332" s="1" t="s">
        <v>339</v>
      </c>
      <c r="M1332" s="1" t="s">
        <v>227</v>
      </c>
      <c r="N1332" s="28">
        <v>2</v>
      </c>
    </row>
    <row r="1333" spans="1:14" hidden="1" x14ac:dyDescent="0.25">
      <c r="A1333" s="29">
        <v>2021</v>
      </c>
      <c r="B1333" s="29">
        <v>3</v>
      </c>
      <c r="C1333">
        <v>62</v>
      </c>
      <c r="D1333" s="1" t="s">
        <v>8</v>
      </c>
      <c r="E1333" s="76">
        <v>59972307000105</v>
      </c>
      <c r="F1333" s="1" t="s">
        <v>573</v>
      </c>
      <c r="G1333" s="1" t="s">
        <v>140</v>
      </c>
      <c r="H1333" s="1" t="s">
        <v>106</v>
      </c>
      <c r="I1333" s="1" t="s">
        <v>91</v>
      </c>
      <c r="J1333" s="1" t="s">
        <v>107</v>
      </c>
      <c r="K1333" s="1" t="s">
        <v>272</v>
      </c>
      <c r="L1333" s="1" t="s">
        <v>341</v>
      </c>
      <c r="M1333" s="1" t="s">
        <v>229</v>
      </c>
      <c r="N1333" s="28">
        <v>2</v>
      </c>
    </row>
    <row r="1334" spans="1:14" hidden="1" x14ac:dyDescent="0.25">
      <c r="A1334" s="29">
        <v>2021</v>
      </c>
      <c r="B1334" s="29">
        <v>3</v>
      </c>
      <c r="C1334">
        <v>62</v>
      </c>
      <c r="D1334" s="1" t="s">
        <v>8</v>
      </c>
      <c r="E1334" s="76">
        <v>60961968000106</v>
      </c>
      <c r="F1334" s="1" t="s">
        <v>554</v>
      </c>
      <c r="G1334" s="1" t="s">
        <v>105</v>
      </c>
      <c r="H1334" s="1" t="s">
        <v>106</v>
      </c>
      <c r="I1334" s="1" t="s">
        <v>91</v>
      </c>
      <c r="J1334" s="1" t="s">
        <v>29</v>
      </c>
      <c r="K1334" s="1" t="s">
        <v>228</v>
      </c>
      <c r="L1334" s="1" t="s">
        <v>341</v>
      </c>
      <c r="M1334" s="1" t="s">
        <v>229</v>
      </c>
      <c r="N1334" s="28">
        <v>10</v>
      </c>
    </row>
    <row r="1335" spans="1:14" hidden="1" x14ac:dyDescent="0.25">
      <c r="A1335" s="29">
        <v>2021</v>
      </c>
      <c r="B1335" s="29">
        <v>3</v>
      </c>
      <c r="C1335">
        <v>62</v>
      </c>
      <c r="D1335" s="1" t="s">
        <v>8</v>
      </c>
      <c r="E1335" s="76">
        <v>60961968000106</v>
      </c>
      <c r="F1335" s="1" t="s">
        <v>554</v>
      </c>
      <c r="G1335" s="1" t="s">
        <v>105</v>
      </c>
      <c r="H1335" s="1" t="s">
        <v>106</v>
      </c>
      <c r="I1335" s="1" t="s">
        <v>91</v>
      </c>
      <c r="J1335" s="1" t="s">
        <v>136</v>
      </c>
      <c r="K1335" s="1" t="s">
        <v>275</v>
      </c>
      <c r="L1335" s="1" t="s">
        <v>339</v>
      </c>
      <c r="M1335" s="1" t="s">
        <v>227</v>
      </c>
      <c r="N1335" s="28">
        <v>10</v>
      </c>
    </row>
    <row r="1336" spans="1:14" hidden="1" x14ac:dyDescent="0.25">
      <c r="A1336" s="29">
        <v>2021</v>
      </c>
      <c r="B1336" s="29">
        <v>3</v>
      </c>
      <c r="C1336">
        <v>62</v>
      </c>
      <c r="D1336" s="1" t="s">
        <v>8</v>
      </c>
      <c r="E1336" s="76">
        <v>60961968000106</v>
      </c>
      <c r="F1336" s="1" t="s">
        <v>554</v>
      </c>
      <c r="G1336" s="1" t="s">
        <v>105</v>
      </c>
      <c r="H1336" s="1" t="s">
        <v>106</v>
      </c>
      <c r="I1336" s="1" t="s">
        <v>91</v>
      </c>
      <c r="J1336" s="1" t="s">
        <v>24</v>
      </c>
      <c r="K1336" s="1" t="s">
        <v>318</v>
      </c>
      <c r="L1336" s="1" t="s">
        <v>340</v>
      </c>
      <c r="M1336" s="1" t="s">
        <v>222</v>
      </c>
      <c r="N1336" s="28">
        <v>10</v>
      </c>
    </row>
    <row r="1337" spans="1:14" hidden="1" x14ac:dyDescent="0.25">
      <c r="A1337" s="29">
        <v>2021</v>
      </c>
      <c r="B1337" s="29">
        <v>3</v>
      </c>
      <c r="C1337">
        <v>62</v>
      </c>
      <c r="D1337" s="1" t="s">
        <v>8</v>
      </c>
      <c r="E1337" s="76">
        <v>60992427000650</v>
      </c>
      <c r="F1337" s="1" t="s">
        <v>556</v>
      </c>
      <c r="G1337" s="1" t="s">
        <v>105</v>
      </c>
      <c r="H1337" s="1" t="s">
        <v>106</v>
      </c>
      <c r="I1337" s="1" t="s">
        <v>91</v>
      </c>
      <c r="J1337" s="1" t="s">
        <v>136</v>
      </c>
      <c r="K1337" s="1" t="s">
        <v>275</v>
      </c>
      <c r="L1337" s="1" t="s">
        <v>339</v>
      </c>
      <c r="M1337" s="1" t="s">
        <v>227</v>
      </c>
      <c r="N1337" s="28">
        <v>2</v>
      </c>
    </row>
    <row r="1338" spans="1:14" hidden="1" x14ac:dyDescent="0.25">
      <c r="A1338" s="29">
        <v>2021</v>
      </c>
      <c r="B1338" s="29">
        <v>3</v>
      </c>
      <c r="C1338">
        <v>62</v>
      </c>
      <c r="D1338" s="1" t="s">
        <v>8</v>
      </c>
      <c r="E1338" s="76">
        <v>60992427000650</v>
      </c>
      <c r="F1338" s="1" t="s">
        <v>556</v>
      </c>
      <c r="G1338" s="1" t="s">
        <v>105</v>
      </c>
      <c r="H1338" s="1" t="s">
        <v>106</v>
      </c>
      <c r="I1338" s="1" t="s">
        <v>91</v>
      </c>
      <c r="J1338" s="1" t="s">
        <v>23</v>
      </c>
      <c r="K1338" s="1" t="s">
        <v>285</v>
      </c>
      <c r="L1338" s="1" t="s">
        <v>340</v>
      </c>
      <c r="M1338" s="1" t="s">
        <v>222</v>
      </c>
      <c r="N1338" s="28">
        <v>2</v>
      </c>
    </row>
    <row r="1339" spans="1:14" hidden="1" x14ac:dyDescent="0.25">
      <c r="A1339" s="29">
        <v>2021</v>
      </c>
      <c r="B1339" s="29">
        <v>3</v>
      </c>
      <c r="C1339">
        <v>62</v>
      </c>
      <c r="D1339" s="1" t="s">
        <v>8</v>
      </c>
      <c r="E1339" s="76">
        <v>50644053000113</v>
      </c>
      <c r="F1339" s="1" t="s">
        <v>485</v>
      </c>
      <c r="G1339" s="1" t="s">
        <v>105</v>
      </c>
      <c r="H1339" s="1" t="s">
        <v>106</v>
      </c>
      <c r="I1339" s="1" t="s">
        <v>91</v>
      </c>
      <c r="J1339" s="1" t="s">
        <v>29</v>
      </c>
      <c r="K1339" s="1" t="s">
        <v>228</v>
      </c>
      <c r="L1339" s="1" t="s">
        <v>341</v>
      </c>
      <c r="M1339" s="1" t="s">
        <v>229</v>
      </c>
      <c r="N1339" s="28">
        <v>14</v>
      </c>
    </row>
    <row r="1340" spans="1:14" hidden="1" x14ac:dyDescent="0.25">
      <c r="A1340" s="29">
        <v>2021</v>
      </c>
      <c r="B1340" s="29">
        <v>3</v>
      </c>
      <c r="C1340">
        <v>62</v>
      </c>
      <c r="D1340" s="1" t="s">
        <v>8</v>
      </c>
      <c r="E1340" s="76">
        <v>50644053000113</v>
      </c>
      <c r="F1340" s="1" t="s">
        <v>485</v>
      </c>
      <c r="G1340" s="1" t="s">
        <v>105</v>
      </c>
      <c r="H1340" s="1" t="s">
        <v>106</v>
      </c>
      <c r="I1340" s="1" t="s">
        <v>91</v>
      </c>
      <c r="J1340" s="1" t="s">
        <v>136</v>
      </c>
      <c r="K1340" s="1" t="s">
        <v>275</v>
      </c>
      <c r="L1340" s="1" t="s">
        <v>339</v>
      </c>
      <c r="M1340" s="1" t="s">
        <v>227</v>
      </c>
      <c r="N1340" s="28">
        <v>14</v>
      </c>
    </row>
    <row r="1341" spans="1:14" hidden="1" x14ac:dyDescent="0.25">
      <c r="A1341" s="29">
        <v>2021</v>
      </c>
      <c r="B1341" s="29">
        <v>3</v>
      </c>
      <c r="C1341">
        <v>62</v>
      </c>
      <c r="D1341" s="1" t="s">
        <v>8</v>
      </c>
      <c r="E1341" s="76">
        <v>50644053000113</v>
      </c>
      <c r="F1341" s="1" t="s">
        <v>485</v>
      </c>
      <c r="G1341" s="1" t="s">
        <v>105</v>
      </c>
      <c r="H1341" s="1" t="s">
        <v>106</v>
      </c>
      <c r="I1341" s="1" t="s">
        <v>91</v>
      </c>
      <c r="J1341" s="1" t="s">
        <v>24</v>
      </c>
      <c r="K1341" s="1" t="s">
        <v>318</v>
      </c>
      <c r="L1341" s="1" t="s">
        <v>340</v>
      </c>
      <c r="M1341" s="1" t="s">
        <v>222</v>
      </c>
      <c r="N1341" s="28">
        <v>14</v>
      </c>
    </row>
    <row r="1342" spans="1:14" hidden="1" x14ac:dyDescent="0.25">
      <c r="A1342" s="29">
        <v>2021</v>
      </c>
      <c r="B1342" s="29">
        <v>3</v>
      </c>
      <c r="C1342">
        <v>62</v>
      </c>
      <c r="D1342" s="1" t="s">
        <v>8</v>
      </c>
      <c r="E1342" s="76">
        <v>60884855000316</v>
      </c>
      <c r="F1342" s="1" t="s">
        <v>146</v>
      </c>
      <c r="G1342" s="1" t="s">
        <v>105</v>
      </c>
      <c r="H1342" s="1" t="s">
        <v>106</v>
      </c>
      <c r="I1342" s="1" t="s">
        <v>91</v>
      </c>
      <c r="J1342" s="1" t="s">
        <v>136</v>
      </c>
      <c r="K1342" s="1" t="s">
        <v>275</v>
      </c>
      <c r="L1342" s="1" t="s">
        <v>339</v>
      </c>
      <c r="M1342" s="1" t="s">
        <v>227</v>
      </c>
      <c r="N1342" s="28">
        <v>35</v>
      </c>
    </row>
    <row r="1343" spans="1:14" hidden="1" x14ac:dyDescent="0.25">
      <c r="A1343" s="29">
        <v>2021</v>
      </c>
      <c r="B1343" s="29">
        <v>3</v>
      </c>
      <c r="C1343">
        <v>62</v>
      </c>
      <c r="D1343" s="1" t="s">
        <v>8</v>
      </c>
      <c r="E1343" s="76">
        <v>60884855000316</v>
      </c>
      <c r="F1343" s="1" t="s">
        <v>146</v>
      </c>
      <c r="G1343" s="1" t="s">
        <v>105</v>
      </c>
      <c r="H1343" s="1" t="s">
        <v>106</v>
      </c>
      <c r="I1343" s="1" t="s">
        <v>91</v>
      </c>
      <c r="J1343" s="1" t="s">
        <v>23</v>
      </c>
      <c r="K1343" s="1" t="s">
        <v>285</v>
      </c>
      <c r="L1343" s="1" t="s">
        <v>340</v>
      </c>
      <c r="M1343" s="1" t="s">
        <v>222</v>
      </c>
      <c r="N1343" s="28">
        <v>35</v>
      </c>
    </row>
    <row r="1344" spans="1:14" hidden="1" x14ac:dyDescent="0.25">
      <c r="A1344" s="29">
        <v>2021</v>
      </c>
      <c r="B1344" s="29">
        <v>3</v>
      </c>
      <c r="C1344">
        <v>62</v>
      </c>
      <c r="D1344" s="1" t="s">
        <v>8</v>
      </c>
      <c r="E1344" s="76">
        <v>60726502000126</v>
      </c>
      <c r="F1344" s="1" t="s">
        <v>143</v>
      </c>
      <c r="G1344" s="1" t="s">
        <v>105</v>
      </c>
      <c r="H1344" s="1" t="s">
        <v>106</v>
      </c>
      <c r="I1344" s="1" t="s">
        <v>91</v>
      </c>
      <c r="J1344" s="1" t="s">
        <v>136</v>
      </c>
      <c r="K1344" s="1" t="s">
        <v>275</v>
      </c>
      <c r="L1344" s="1" t="s">
        <v>339</v>
      </c>
      <c r="M1344" s="1" t="s">
        <v>227</v>
      </c>
      <c r="N1344" s="28">
        <v>15</v>
      </c>
    </row>
    <row r="1345" spans="1:14" hidden="1" x14ac:dyDescent="0.25">
      <c r="A1345" s="29">
        <v>2021</v>
      </c>
      <c r="B1345" s="29">
        <v>3</v>
      </c>
      <c r="C1345">
        <v>62</v>
      </c>
      <c r="D1345" s="1" t="s">
        <v>8</v>
      </c>
      <c r="E1345" s="76">
        <v>60726502000126</v>
      </c>
      <c r="F1345" s="1" t="s">
        <v>143</v>
      </c>
      <c r="G1345" s="1" t="s">
        <v>105</v>
      </c>
      <c r="H1345" s="1" t="s">
        <v>106</v>
      </c>
      <c r="I1345" s="1" t="s">
        <v>91</v>
      </c>
      <c r="J1345" s="1" t="s">
        <v>23</v>
      </c>
      <c r="K1345" s="1" t="s">
        <v>285</v>
      </c>
      <c r="L1345" s="1" t="s">
        <v>340</v>
      </c>
      <c r="M1345" s="1" t="s">
        <v>222</v>
      </c>
      <c r="N1345" s="28">
        <v>15</v>
      </c>
    </row>
    <row r="1346" spans="1:14" hidden="1" x14ac:dyDescent="0.25">
      <c r="A1346" s="29">
        <v>2021</v>
      </c>
      <c r="B1346" s="29">
        <v>3</v>
      </c>
      <c r="C1346">
        <v>62</v>
      </c>
      <c r="D1346" s="1" t="s">
        <v>8</v>
      </c>
      <c r="E1346" s="76">
        <v>60726502000711</v>
      </c>
      <c r="F1346" s="1" t="s">
        <v>144</v>
      </c>
      <c r="G1346" s="1" t="s">
        <v>105</v>
      </c>
      <c r="H1346" s="1" t="s">
        <v>106</v>
      </c>
      <c r="I1346" s="1" t="s">
        <v>91</v>
      </c>
      <c r="J1346" s="1" t="s">
        <v>136</v>
      </c>
      <c r="K1346" s="1" t="s">
        <v>275</v>
      </c>
      <c r="L1346" s="1" t="s">
        <v>339</v>
      </c>
      <c r="M1346" s="1" t="s">
        <v>227</v>
      </c>
      <c r="N1346" s="28">
        <v>10</v>
      </c>
    </row>
    <row r="1347" spans="1:14" hidden="1" x14ac:dyDescent="0.25">
      <c r="A1347" s="29">
        <v>2021</v>
      </c>
      <c r="B1347" s="29">
        <v>3</v>
      </c>
      <c r="C1347">
        <v>62</v>
      </c>
      <c r="D1347" s="1" t="s">
        <v>8</v>
      </c>
      <c r="E1347" s="76">
        <v>60726502000711</v>
      </c>
      <c r="F1347" s="1" t="s">
        <v>144</v>
      </c>
      <c r="G1347" s="1" t="s">
        <v>105</v>
      </c>
      <c r="H1347" s="1" t="s">
        <v>106</v>
      </c>
      <c r="I1347" s="1" t="s">
        <v>91</v>
      </c>
      <c r="J1347" s="1" t="s">
        <v>23</v>
      </c>
      <c r="K1347" s="1" t="s">
        <v>285</v>
      </c>
      <c r="L1347" s="1" t="s">
        <v>340</v>
      </c>
      <c r="M1347" s="1" t="s">
        <v>222</v>
      </c>
      <c r="N1347" s="28">
        <v>10</v>
      </c>
    </row>
    <row r="1348" spans="1:14" hidden="1" x14ac:dyDescent="0.25">
      <c r="A1348" s="29">
        <v>2021</v>
      </c>
      <c r="B1348" s="29">
        <v>3</v>
      </c>
      <c r="C1348">
        <v>62</v>
      </c>
      <c r="D1348" s="1" t="s">
        <v>8</v>
      </c>
      <c r="E1348" s="76">
        <v>21371777000132</v>
      </c>
      <c r="F1348" s="1" t="s">
        <v>128</v>
      </c>
      <c r="G1348" s="1" t="s">
        <v>105</v>
      </c>
      <c r="H1348" s="1" t="s">
        <v>106</v>
      </c>
      <c r="I1348" s="1" t="s">
        <v>91</v>
      </c>
      <c r="J1348" s="1" t="s">
        <v>31</v>
      </c>
      <c r="K1348" s="1" t="s">
        <v>237</v>
      </c>
      <c r="L1348" s="1" t="s">
        <v>339</v>
      </c>
      <c r="M1348" s="1" t="s">
        <v>227</v>
      </c>
      <c r="N1348" s="28">
        <v>10</v>
      </c>
    </row>
    <row r="1349" spans="1:14" hidden="1" x14ac:dyDescent="0.25">
      <c r="A1349" s="29">
        <v>2021</v>
      </c>
      <c r="B1349" s="29">
        <v>3</v>
      </c>
      <c r="C1349">
        <v>62</v>
      </c>
      <c r="D1349" s="1" t="s">
        <v>8</v>
      </c>
      <c r="E1349" s="76">
        <v>21371777000132</v>
      </c>
      <c r="F1349" s="1" t="s">
        <v>128</v>
      </c>
      <c r="G1349" s="1" t="s">
        <v>105</v>
      </c>
      <c r="H1349" s="1" t="s">
        <v>106</v>
      </c>
      <c r="I1349" s="1" t="s">
        <v>91</v>
      </c>
      <c r="J1349" s="1" t="s">
        <v>107</v>
      </c>
      <c r="K1349" s="1" t="s">
        <v>272</v>
      </c>
      <c r="L1349" s="1" t="s">
        <v>341</v>
      </c>
      <c r="M1349" s="1" t="s">
        <v>229</v>
      </c>
      <c r="N1349" s="28">
        <v>10</v>
      </c>
    </row>
    <row r="1350" spans="1:14" hidden="1" x14ac:dyDescent="0.25">
      <c r="A1350" s="29">
        <v>2021</v>
      </c>
      <c r="B1350" s="29">
        <v>3</v>
      </c>
      <c r="C1350">
        <v>62</v>
      </c>
      <c r="D1350" s="1" t="s">
        <v>8</v>
      </c>
      <c r="E1350" s="76">
        <v>21371777000132</v>
      </c>
      <c r="F1350" s="1" t="s">
        <v>128</v>
      </c>
      <c r="G1350" s="1" t="s">
        <v>105</v>
      </c>
      <c r="H1350" s="1" t="s">
        <v>106</v>
      </c>
      <c r="I1350" s="1" t="s">
        <v>91</v>
      </c>
      <c r="J1350" s="1" t="s">
        <v>23</v>
      </c>
      <c r="K1350" s="1" t="s">
        <v>285</v>
      </c>
      <c r="L1350" s="1" t="s">
        <v>340</v>
      </c>
      <c r="M1350" s="1" t="s">
        <v>222</v>
      </c>
      <c r="N1350" s="28">
        <v>10</v>
      </c>
    </row>
    <row r="1351" spans="1:14" hidden="1" x14ac:dyDescent="0.25">
      <c r="A1351" s="29">
        <v>2021</v>
      </c>
      <c r="B1351" s="29">
        <v>3</v>
      </c>
      <c r="C1351">
        <v>62</v>
      </c>
      <c r="D1351" s="1" t="s">
        <v>8</v>
      </c>
      <c r="E1351" s="76">
        <v>60448040000122</v>
      </c>
      <c r="F1351" s="1" t="s">
        <v>188</v>
      </c>
      <c r="G1351" s="1" t="s">
        <v>105</v>
      </c>
      <c r="H1351" s="1" t="s">
        <v>106</v>
      </c>
      <c r="I1351" s="1" t="s">
        <v>182</v>
      </c>
      <c r="J1351" s="1" t="s">
        <v>29</v>
      </c>
      <c r="K1351" s="1" t="s">
        <v>228</v>
      </c>
      <c r="L1351" s="1" t="s">
        <v>341</v>
      </c>
      <c r="M1351" s="1" t="s">
        <v>229</v>
      </c>
      <c r="N1351" s="28">
        <v>255</v>
      </c>
    </row>
    <row r="1352" spans="1:14" hidden="1" x14ac:dyDescent="0.25">
      <c r="A1352" s="29">
        <v>2021</v>
      </c>
      <c r="B1352" s="29">
        <v>3</v>
      </c>
      <c r="C1352">
        <v>62</v>
      </c>
      <c r="D1352" s="1" t="s">
        <v>8</v>
      </c>
      <c r="E1352" s="76">
        <v>60448040000122</v>
      </c>
      <c r="F1352" s="1" t="s">
        <v>188</v>
      </c>
      <c r="G1352" s="1" t="s">
        <v>105</v>
      </c>
      <c r="H1352" s="1" t="s">
        <v>106</v>
      </c>
      <c r="I1352" s="1" t="s">
        <v>182</v>
      </c>
      <c r="J1352" s="1" t="s">
        <v>136</v>
      </c>
      <c r="K1352" s="1" t="s">
        <v>275</v>
      </c>
      <c r="L1352" s="1" t="s">
        <v>339</v>
      </c>
      <c r="M1352" s="1" t="s">
        <v>227</v>
      </c>
      <c r="N1352" s="28">
        <v>255</v>
      </c>
    </row>
    <row r="1353" spans="1:14" hidden="1" x14ac:dyDescent="0.25">
      <c r="A1353" s="29">
        <v>2021</v>
      </c>
      <c r="B1353" s="29">
        <v>3</v>
      </c>
      <c r="C1353">
        <v>62</v>
      </c>
      <c r="D1353" s="1" t="s">
        <v>8</v>
      </c>
      <c r="E1353" s="76">
        <v>60448040000122</v>
      </c>
      <c r="F1353" s="1" t="s">
        <v>188</v>
      </c>
      <c r="G1353" s="1" t="s">
        <v>105</v>
      </c>
      <c r="H1353" s="1" t="s">
        <v>106</v>
      </c>
      <c r="I1353" s="1" t="s">
        <v>182</v>
      </c>
      <c r="J1353" s="1" t="s">
        <v>24</v>
      </c>
      <c r="K1353" s="1" t="s">
        <v>318</v>
      </c>
      <c r="L1353" s="1" t="s">
        <v>340</v>
      </c>
      <c r="M1353" s="1" t="s">
        <v>222</v>
      </c>
      <c r="N1353" s="28">
        <v>255</v>
      </c>
    </row>
    <row r="1354" spans="1:14" hidden="1" x14ac:dyDescent="0.25">
      <c r="A1354" s="29">
        <v>2021</v>
      </c>
      <c r="B1354" s="29">
        <v>3</v>
      </c>
      <c r="C1354">
        <v>62</v>
      </c>
      <c r="D1354" s="1" t="s">
        <v>8</v>
      </c>
      <c r="E1354" s="76">
        <v>60453024000390</v>
      </c>
      <c r="F1354" s="1" t="s">
        <v>141</v>
      </c>
      <c r="G1354" s="1" t="s">
        <v>105</v>
      </c>
      <c r="H1354" s="1" t="s">
        <v>106</v>
      </c>
      <c r="I1354" s="1" t="s">
        <v>91</v>
      </c>
      <c r="J1354" s="1" t="s">
        <v>136</v>
      </c>
      <c r="K1354" s="1" t="s">
        <v>275</v>
      </c>
      <c r="L1354" s="1" t="s">
        <v>339</v>
      </c>
      <c r="M1354" s="1" t="s">
        <v>227</v>
      </c>
      <c r="N1354" s="28">
        <v>55</v>
      </c>
    </row>
    <row r="1355" spans="1:14" hidden="1" x14ac:dyDescent="0.25">
      <c r="A1355" s="29">
        <v>2021</v>
      </c>
      <c r="B1355" s="29">
        <v>3</v>
      </c>
      <c r="C1355">
        <v>62</v>
      </c>
      <c r="D1355" s="1" t="s">
        <v>8</v>
      </c>
      <c r="E1355" s="76">
        <v>60453024000390</v>
      </c>
      <c r="F1355" s="1" t="s">
        <v>141</v>
      </c>
      <c r="G1355" s="1" t="s">
        <v>105</v>
      </c>
      <c r="H1355" s="1" t="s">
        <v>106</v>
      </c>
      <c r="I1355" s="1" t="s">
        <v>91</v>
      </c>
      <c r="J1355" s="1" t="s">
        <v>23</v>
      </c>
      <c r="K1355" s="1" t="s">
        <v>285</v>
      </c>
      <c r="L1355" s="1" t="s">
        <v>340</v>
      </c>
      <c r="M1355" s="1" t="s">
        <v>222</v>
      </c>
      <c r="N1355" s="28">
        <v>55</v>
      </c>
    </row>
    <row r="1356" spans="1:14" hidden="1" x14ac:dyDescent="0.25">
      <c r="A1356" s="29">
        <v>2021</v>
      </c>
      <c r="B1356" s="29">
        <v>3</v>
      </c>
      <c r="C1356">
        <v>62</v>
      </c>
      <c r="D1356" s="1" t="s">
        <v>8</v>
      </c>
      <c r="E1356" s="76">
        <v>60678604000113</v>
      </c>
      <c r="F1356" s="1" t="s">
        <v>142</v>
      </c>
      <c r="G1356" s="1" t="s">
        <v>105</v>
      </c>
      <c r="H1356" s="1" t="s">
        <v>106</v>
      </c>
      <c r="I1356" s="1" t="s">
        <v>91</v>
      </c>
      <c r="J1356" s="1" t="s">
        <v>11</v>
      </c>
      <c r="K1356" s="1" t="s">
        <v>223</v>
      </c>
      <c r="L1356" s="1" t="s">
        <v>340</v>
      </c>
      <c r="M1356" s="1" t="s">
        <v>222</v>
      </c>
      <c r="N1356" s="28">
        <v>107</v>
      </c>
    </row>
    <row r="1357" spans="1:14" hidden="1" x14ac:dyDescent="0.25">
      <c r="A1357" s="29">
        <v>2021</v>
      </c>
      <c r="B1357" s="29">
        <v>3</v>
      </c>
      <c r="C1357">
        <v>62</v>
      </c>
      <c r="D1357" s="1" t="s">
        <v>8</v>
      </c>
      <c r="E1357" s="76">
        <v>60678604000113</v>
      </c>
      <c r="F1357" s="1" t="s">
        <v>142</v>
      </c>
      <c r="G1357" s="1" t="s">
        <v>105</v>
      </c>
      <c r="H1357" s="1" t="s">
        <v>106</v>
      </c>
      <c r="I1357" s="1" t="s">
        <v>91</v>
      </c>
      <c r="J1357" s="1" t="s">
        <v>31</v>
      </c>
      <c r="K1357" s="1" t="s">
        <v>237</v>
      </c>
      <c r="L1357" s="1" t="s">
        <v>339</v>
      </c>
      <c r="M1357" s="1" t="s">
        <v>227</v>
      </c>
      <c r="N1357" s="28">
        <v>107</v>
      </c>
    </row>
    <row r="1358" spans="1:14" hidden="1" x14ac:dyDescent="0.25">
      <c r="A1358" s="29">
        <v>2021</v>
      </c>
      <c r="B1358" s="29">
        <v>3</v>
      </c>
      <c r="C1358">
        <v>62</v>
      </c>
      <c r="D1358" s="1" t="s">
        <v>8</v>
      </c>
      <c r="E1358" s="76">
        <v>60678604000113</v>
      </c>
      <c r="F1358" s="1" t="s">
        <v>142</v>
      </c>
      <c r="G1358" s="1" t="s">
        <v>105</v>
      </c>
      <c r="H1358" s="1" t="s">
        <v>106</v>
      </c>
      <c r="I1358" s="1" t="s">
        <v>91</v>
      </c>
      <c r="J1358" s="1" t="s">
        <v>107</v>
      </c>
      <c r="K1358" s="1" t="s">
        <v>272</v>
      </c>
      <c r="L1358" s="1" t="s">
        <v>341</v>
      </c>
      <c r="M1358" s="1" t="s">
        <v>229</v>
      </c>
      <c r="N1358" s="28">
        <v>107</v>
      </c>
    </row>
    <row r="1359" spans="1:14" hidden="1" x14ac:dyDescent="0.25">
      <c r="A1359" s="29">
        <v>2021</v>
      </c>
      <c r="B1359" s="29">
        <v>3</v>
      </c>
      <c r="C1359">
        <v>62</v>
      </c>
      <c r="D1359" s="1" t="s">
        <v>8</v>
      </c>
      <c r="E1359" s="76">
        <v>61213674000240</v>
      </c>
      <c r="F1359" s="1" t="s">
        <v>154</v>
      </c>
      <c r="G1359" s="1" t="s">
        <v>105</v>
      </c>
      <c r="H1359" s="1" t="s">
        <v>106</v>
      </c>
      <c r="I1359" s="1" t="s">
        <v>91</v>
      </c>
      <c r="J1359" s="1" t="s">
        <v>11</v>
      </c>
      <c r="K1359" s="1" t="s">
        <v>223</v>
      </c>
      <c r="L1359" s="1" t="s">
        <v>340</v>
      </c>
      <c r="M1359" s="1" t="s">
        <v>222</v>
      </c>
      <c r="N1359" s="28">
        <v>3</v>
      </c>
    </row>
    <row r="1360" spans="1:14" hidden="1" x14ac:dyDescent="0.25">
      <c r="A1360" s="29">
        <v>2021</v>
      </c>
      <c r="B1360" s="29">
        <v>3</v>
      </c>
      <c r="C1360">
        <v>62</v>
      </c>
      <c r="D1360" s="1" t="s">
        <v>8</v>
      </c>
      <c r="E1360" s="76">
        <v>61213674000240</v>
      </c>
      <c r="F1360" s="1" t="s">
        <v>154</v>
      </c>
      <c r="G1360" s="1" t="s">
        <v>105</v>
      </c>
      <c r="H1360" s="1" t="s">
        <v>106</v>
      </c>
      <c r="I1360" s="1" t="s">
        <v>91</v>
      </c>
      <c r="J1360" s="1" t="s">
        <v>136</v>
      </c>
      <c r="K1360" s="1" t="s">
        <v>275</v>
      </c>
      <c r="L1360" s="1" t="s">
        <v>339</v>
      </c>
      <c r="M1360" s="1" t="s">
        <v>227</v>
      </c>
      <c r="N1360" s="28">
        <v>3</v>
      </c>
    </row>
    <row r="1361" spans="1:14" hidden="1" x14ac:dyDescent="0.25">
      <c r="A1361" s="29">
        <v>2021</v>
      </c>
      <c r="B1361" s="29">
        <v>3</v>
      </c>
      <c r="C1361">
        <v>62</v>
      </c>
      <c r="D1361" s="1" t="s">
        <v>8</v>
      </c>
      <c r="E1361" s="76">
        <v>60765823000130</v>
      </c>
      <c r="F1361" s="1" t="s">
        <v>145</v>
      </c>
      <c r="G1361" s="1" t="s">
        <v>105</v>
      </c>
      <c r="H1361" s="1" t="s">
        <v>106</v>
      </c>
      <c r="I1361" s="1" t="s">
        <v>91</v>
      </c>
      <c r="J1361" s="1" t="s">
        <v>11</v>
      </c>
      <c r="K1361" s="1" t="s">
        <v>223</v>
      </c>
      <c r="L1361" s="1" t="s">
        <v>340</v>
      </c>
      <c r="M1361" s="1" t="s">
        <v>222</v>
      </c>
      <c r="N1361" s="28">
        <v>110</v>
      </c>
    </row>
    <row r="1362" spans="1:14" hidden="1" x14ac:dyDescent="0.25">
      <c r="A1362" s="29">
        <v>2021</v>
      </c>
      <c r="B1362" s="29">
        <v>3</v>
      </c>
      <c r="C1362">
        <v>62</v>
      </c>
      <c r="D1362" s="1" t="s">
        <v>8</v>
      </c>
      <c r="E1362" s="76">
        <v>60765823000130</v>
      </c>
      <c r="F1362" s="1" t="s">
        <v>145</v>
      </c>
      <c r="G1362" s="1" t="s">
        <v>105</v>
      </c>
      <c r="H1362" s="1" t="s">
        <v>106</v>
      </c>
      <c r="I1362" s="1" t="s">
        <v>91</v>
      </c>
      <c r="J1362" s="1" t="s">
        <v>136</v>
      </c>
      <c r="K1362" s="1" t="s">
        <v>275</v>
      </c>
      <c r="L1362" s="1" t="s">
        <v>339</v>
      </c>
      <c r="M1362" s="1" t="s">
        <v>227</v>
      </c>
      <c r="N1362" s="28">
        <v>110</v>
      </c>
    </row>
    <row r="1363" spans="1:14" hidden="1" x14ac:dyDescent="0.25">
      <c r="A1363" s="29">
        <v>2021</v>
      </c>
      <c r="B1363" s="29">
        <v>3</v>
      </c>
      <c r="C1363">
        <v>62</v>
      </c>
      <c r="D1363" s="1" t="s">
        <v>8</v>
      </c>
      <c r="E1363" s="76">
        <v>19056055000141</v>
      </c>
      <c r="F1363" s="1" t="s">
        <v>127</v>
      </c>
      <c r="G1363" s="1" t="s">
        <v>105</v>
      </c>
      <c r="H1363" s="1" t="s">
        <v>106</v>
      </c>
      <c r="I1363" s="1" t="s">
        <v>91</v>
      </c>
      <c r="J1363" s="1" t="s">
        <v>29</v>
      </c>
      <c r="K1363" s="1" t="s">
        <v>228</v>
      </c>
      <c r="L1363" s="1" t="s">
        <v>341</v>
      </c>
      <c r="M1363" s="1" t="s">
        <v>229</v>
      </c>
      <c r="N1363" s="28">
        <v>3</v>
      </c>
    </row>
    <row r="1364" spans="1:14" hidden="1" x14ac:dyDescent="0.25">
      <c r="A1364" s="29">
        <v>2021</v>
      </c>
      <c r="B1364" s="29">
        <v>3</v>
      </c>
      <c r="C1364">
        <v>62</v>
      </c>
      <c r="D1364" s="1" t="s">
        <v>8</v>
      </c>
      <c r="E1364" s="76">
        <v>19056055000141</v>
      </c>
      <c r="F1364" s="1" t="s">
        <v>127</v>
      </c>
      <c r="G1364" s="1" t="s">
        <v>105</v>
      </c>
      <c r="H1364" s="1" t="s">
        <v>106</v>
      </c>
      <c r="I1364" s="1" t="s">
        <v>91</v>
      </c>
      <c r="J1364" s="1" t="s">
        <v>31</v>
      </c>
      <c r="K1364" s="1" t="s">
        <v>237</v>
      </c>
      <c r="L1364" s="1" t="s">
        <v>339</v>
      </c>
      <c r="M1364" s="1" t="s">
        <v>227</v>
      </c>
      <c r="N1364" s="28">
        <v>3</v>
      </c>
    </row>
    <row r="1365" spans="1:14" hidden="1" x14ac:dyDescent="0.25">
      <c r="A1365" s="29">
        <v>2021</v>
      </c>
      <c r="B1365" s="29">
        <v>3</v>
      </c>
      <c r="C1365">
        <v>62</v>
      </c>
      <c r="D1365" s="1" t="s">
        <v>8</v>
      </c>
      <c r="E1365" s="76">
        <v>19056055000141</v>
      </c>
      <c r="F1365" s="1" t="s">
        <v>127</v>
      </c>
      <c r="G1365" s="1" t="s">
        <v>105</v>
      </c>
      <c r="H1365" s="1" t="s">
        <v>106</v>
      </c>
      <c r="I1365" s="1" t="s">
        <v>91</v>
      </c>
      <c r="J1365" s="1" t="s">
        <v>24</v>
      </c>
      <c r="K1365" s="1" t="s">
        <v>318</v>
      </c>
      <c r="L1365" s="1" t="s">
        <v>340</v>
      </c>
      <c r="M1365" s="1" t="s">
        <v>222</v>
      </c>
      <c r="N1365" s="28">
        <v>3</v>
      </c>
    </row>
    <row r="1366" spans="1:14" hidden="1" x14ac:dyDescent="0.25">
      <c r="A1366" s="29">
        <v>2021</v>
      </c>
      <c r="B1366" s="29">
        <v>3</v>
      </c>
      <c r="C1366">
        <v>62</v>
      </c>
      <c r="D1366" s="1" t="s">
        <v>8</v>
      </c>
      <c r="E1366" s="76">
        <v>61062212000198</v>
      </c>
      <c r="F1366" s="1" t="s">
        <v>557</v>
      </c>
      <c r="G1366" s="1" t="s">
        <v>105</v>
      </c>
      <c r="H1366" s="1" t="s">
        <v>106</v>
      </c>
      <c r="I1366" s="1" t="s">
        <v>91</v>
      </c>
      <c r="J1366" s="1" t="s">
        <v>136</v>
      </c>
      <c r="K1366" s="1" t="s">
        <v>275</v>
      </c>
      <c r="L1366" s="1" t="s">
        <v>339</v>
      </c>
      <c r="M1366" s="1" t="s">
        <v>227</v>
      </c>
      <c r="N1366" s="28">
        <v>4</v>
      </c>
    </row>
    <row r="1367" spans="1:14" hidden="1" x14ac:dyDescent="0.25">
      <c r="A1367" s="29">
        <v>2021</v>
      </c>
      <c r="B1367" s="29">
        <v>3</v>
      </c>
      <c r="C1367">
        <v>62</v>
      </c>
      <c r="D1367" s="1" t="s">
        <v>8</v>
      </c>
      <c r="E1367" s="76">
        <v>61062212000198</v>
      </c>
      <c r="F1367" s="1" t="s">
        <v>557</v>
      </c>
      <c r="G1367" s="1" t="s">
        <v>105</v>
      </c>
      <c r="H1367" s="1" t="s">
        <v>106</v>
      </c>
      <c r="I1367" s="1" t="s">
        <v>91</v>
      </c>
      <c r="J1367" s="1" t="s">
        <v>23</v>
      </c>
      <c r="K1367" s="1" t="s">
        <v>285</v>
      </c>
      <c r="L1367" s="1" t="s">
        <v>340</v>
      </c>
      <c r="M1367" s="1" t="s">
        <v>222</v>
      </c>
      <c r="N1367" s="28">
        <v>4</v>
      </c>
    </row>
    <row r="1368" spans="1:14" hidden="1" x14ac:dyDescent="0.25">
      <c r="A1368" s="29">
        <v>2021</v>
      </c>
      <c r="B1368" s="29">
        <v>3</v>
      </c>
      <c r="C1368">
        <v>62</v>
      </c>
      <c r="D1368" s="1" t="s">
        <v>8</v>
      </c>
      <c r="E1368" s="76">
        <v>60922168000771</v>
      </c>
      <c r="F1368" s="1" t="s">
        <v>558</v>
      </c>
      <c r="G1368" s="1" t="s">
        <v>105</v>
      </c>
      <c r="H1368" s="1" t="s">
        <v>106</v>
      </c>
      <c r="I1368" s="1" t="s">
        <v>91</v>
      </c>
      <c r="J1368" s="1" t="s">
        <v>136</v>
      </c>
      <c r="K1368" s="1" t="s">
        <v>275</v>
      </c>
      <c r="L1368" s="1" t="s">
        <v>339</v>
      </c>
      <c r="M1368" s="1" t="s">
        <v>227</v>
      </c>
      <c r="N1368" s="28">
        <v>11</v>
      </c>
    </row>
    <row r="1369" spans="1:14" hidden="1" x14ac:dyDescent="0.25">
      <c r="A1369" s="29">
        <v>2021</v>
      </c>
      <c r="B1369" s="29">
        <v>3</v>
      </c>
      <c r="C1369">
        <v>62</v>
      </c>
      <c r="D1369" s="1" t="s">
        <v>8</v>
      </c>
      <c r="E1369" s="76">
        <v>60922168000771</v>
      </c>
      <c r="F1369" s="1" t="s">
        <v>558</v>
      </c>
      <c r="G1369" s="1" t="s">
        <v>105</v>
      </c>
      <c r="H1369" s="1" t="s">
        <v>106</v>
      </c>
      <c r="I1369" s="1" t="s">
        <v>91</v>
      </c>
      <c r="J1369" s="1" t="s">
        <v>23</v>
      </c>
      <c r="K1369" s="1" t="s">
        <v>285</v>
      </c>
      <c r="L1369" s="1" t="s">
        <v>340</v>
      </c>
      <c r="M1369" s="1" t="s">
        <v>222</v>
      </c>
      <c r="N1369" s="28">
        <v>11</v>
      </c>
    </row>
    <row r="1370" spans="1:14" hidden="1" x14ac:dyDescent="0.25">
      <c r="A1370" s="29">
        <v>2021</v>
      </c>
      <c r="B1370" s="29">
        <v>3</v>
      </c>
      <c r="C1370">
        <v>62</v>
      </c>
      <c r="D1370" s="1" t="s">
        <v>8</v>
      </c>
      <c r="E1370" s="76">
        <v>60777901000116</v>
      </c>
      <c r="F1370" s="1" t="s">
        <v>563</v>
      </c>
      <c r="G1370" s="1" t="s">
        <v>105</v>
      </c>
      <c r="H1370" s="1" t="s">
        <v>106</v>
      </c>
      <c r="I1370" s="1" t="s">
        <v>91</v>
      </c>
      <c r="J1370" s="1" t="s">
        <v>31</v>
      </c>
      <c r="K1370" s="1" t="s">
        <v>237</v>
      </c>
      <c r="L1370" s="1" t="s">
        <v>339</v>
      </c>
      <c r="M1370" s="1" t="s">
        <v>227</v>
      </c>
      <c r="N1370" s="28">
        <v>2</v>
      </c>
    </row>
    <row r="1371" spans="1:14" hidden="1" x14ac:dyDescent="0.25">
      <c r="A1371" s="29">
        <v>2021</v>
      </c>
      <c r="B1371" s="29">
        <v>3</v>
      </c>
      <c r="C1371">
        <v>62</v>
      </c>
      <c r="D1371" s="1" t="s">
        <v>8</v>
      </c>
      <c r="E1371" s="76">
        <v>60777901000116</v>
      </c>
      <c r="F1371" s="1" t="s">
        <v>563</v>
      </c>
      <c r="G1371" s="1" t="s">
        <v>105</v>
      </c>
      <c r="H1371" s="1" t="s">
        <v>106</v>
      </c>
      <c r="I1371" s="1" t="s">
        <v>91</v>
      </c>
      <c r="J1371" s="1" t="s">
        <v>107</v>
      </c>
      <c r="K1371" s="1" t="s">
        <v>272</v>
      </c>
      <c r="L1371" s="1" t="s">
        <v>341</v>
      </c>
      <c r="M1371" s="1" t="s">
        <v>229</v>
      </c>
      <c r="N1371" s="28">
        <v>2</v>
      </c>
    </row>
    <row r="1372" spans="1:14" hidden="1" x14ac:dyDescent="0.25">
      <c r="A1372" s="29">
        <v>2021</v>
      </c>
      <c r="B1372" s="29">
        <v>3</v>
      </c>
      <c r="C1372">
        <v>62</v>
      </c>
      <c r="D1372" s="1" t="s">
        <v>8</v>
      </c>
      <c r="E1372" s="76">
        <v>60777901000116</v>
      </c>
      <c r="F1372" s="1" t="s">
        <v>563</v>
      </c>
      <c r="G1372" s="1" t="s">
        <v>105</v>
      </c>
      <c r="H1372" s="1" t="s">
        <v>106</v>
      </c>
      <c r="I1372" s="1" t="s">
        <v>91</v>
      </c>
      <c r="J1372" s="1" t="s">
        <v>23</v>
      </c>
      <c r="K1372" s="1" t="s">
        <v>285</v>
      </c>
      <c r="L1372" s="1" t="s">
        <v>340</v>
      </c>
      <c r="M1372" s="1" t="s">
        <v>222</v>
      </c>
      <c r="N1372" s="28">
        <v>2</v>
      </c>
    </row>
    <row r="1373" spans="1:14" hidden="1" x14ac:dyDescent="0.25">
      <c r="A1373" s="29">
        <v>2021</v>
      </c>
      <c r="B1373" s="29">
        <v>3</v>
      </c>
      <c r="C1373">
        <v>62</v>
      </c>
      <c r="D1373" s="1" t="s">
        <v>8</v>
      </c>
      <c r="E1373" s="76">
        <v>60975737000232</v>
      </c>
      <c r="F1373" s="1" t="s">
        <v>543</v>
      </c>
      <c r="G1373" s="1" t="s">
        <v>105</v>
      </c>
      <c r="H1373" s="1" t="s">
        <v>106</v>
      </c>
      <c r="I1373" s="1" t="s">
        <v>91</v>
      </c>
      <c r="J1373" s="1" t="s">
        <v>29</v>
      </c>
      <c r="K1373" s="1" t="s">
        <v>228</v>
      </c>
      <c r="L1373" s="1" t="s">
        <v>341</v>
      </c>
      <c r="M1373" s="1" t="s">
        <v>229</v>
      </c>
      <c r="N1373" s="28">
        <v>9</v>
      </c>
    </row>
    <row r="1374" spans="1:14" hidden="1" x14ac:dyDescent="0.25">
      <c r="A1374" s="29">
        <v>2021</v>
      </c>
      <c r="B1374" s="29">
        <v>3</v>
      </c>
      <c r="C1374">
        <v>62</v>
      </c>
      <c r="D1374" s="1" t="s">
        <v>8</v>
      </c>
      <c r="E1374" s="76">
        <v>60975737000232</v>
      </c>
      <c r="F1374" s="1" t="s">
        <v>543</v>
      </c>
      <c r="G1374" s="1" t="s">
        <v>105</v>
      </c>
      <c r="H1374" s="1" t="s">
        <v>106</v>
      </c>
      <c r="I1374" s="1" t="s">
        <v>91</v>
      </c>
      <c r="J1374" s="1" t="s">
        <v>31</v>
      </c>
      <c r="K1374" s="1" t="s">
        <v>237</v>
      </c>
      <c r="L1374" s="1" t="s">
        <v>339</v>
      </c>
      <c r="M1374" s="1" t="s">
        <v>227</v>
      </c>
      <c r="N1374" s="28">
        <v>9</v>
      </c>
    </row>
    <row r="1375" spans="1:14" hidden="1" x14ac:dyDescent="0.25">
      <c r="A1375" s="29">
        <v>2021</v>
      </c>
      <c r="B1375" s="29">
        <v>3</v>
      </c>
      <c r="C1375">
        <v>62</v>
      </c>
      <c r="D1375" s="1" t="s">
        <v>8</v>
      </c>
      <c r="E1375" s="76">
        <v>60975737000232</v>
      </c>
      <c r="F1375" s="1" t="s">
        <v>543</v>
      </c>
      <c r="G1375" s="1" t="s">
        <v>105</v>
      </c>
      <c r="H1375" s="1" t="s">
        <v>106</v>
      </c>
      <c r="I1375" s="1" t="s">
        <v>91</v>
      </c>
      <c r="J1375" s="1" t="s">
        <v>24</v>
      </c>
      <c r="K1375" s="1" t="s">
        <v>318</v>
      </c>
      <c r="L1375" s="1" t="s">
        <v>340</v>
      </c>
      <c r="M1375" s="1" t="s">
        <v>222</v>
      </c>
      <c r="N1375" s="28">
        <v>9</v>
      </c>
    </row>
    <row r="1376" spans="1:14" hidden="1" x14ac:dyDescent="0.25">
      <c r="A1376" s="29">
        <v>2021</v>
      </c>
      <c r="B1376" s="29">
        <v>3</v>
      </c>
      <c r="C1376">
        <v>62</v>
      </c>
      <c r="D1376" s="1" t="s">
        <v>8</v>
      </c>
      <c r="E1376" s="76">
        <v>6047087000210</v>
      </c>
      <c r="F1376" s="1" t="s">
        <v>552</v>
      </c>
      <c r="G1376" s="1" t="s">
        <v>105</v>
      </c>
      <c r="H1376" s="1" t="s">
        <v>106</v>
      </c>
      <c r="I1376" s="1" t="s">
        <v>91</v>
      </c>
      <c r="J1376" s="1" t="s">
        <v>11</v>
      </c>
      <c r="K1376" s="1" t="s">
        <v>223</v>
      </c>
      <c r="L1376" s="1" t="s">
        <v>340</v>
      </c>
      <c r="M1376" s="1" t="s">
        <v>222</v>
      </c>
      <c r="N1376" s="28">
        <v>14</v>
      </c>
    </row>
    <row r="1377" spans="1:14" hidden="1" x14ac:dyDescent="0.25">
      <c r="A1377" s="29">
        <v>2021</v>
      </c>
      <c r="B1377" s="29">
        <v>3</v>
      </c>
      <c r="C1377">
        <v>62</v>
      </c>
      <c r="D1377" s="1" t="s">
        <v>8</v>
      </c>
      <c r="E1377" s="76">
        <v>6047087000210</v>
      </c>
      <c r="F1377" s="1" t="s">
        <v>552</v>
      </c>
      <c r="G1377" s="1" t="s">
        <v>105</v>
      </c>
      <c r="H1377" s="1" t="s">
        <v>106</v>
      </c>
      <c r="I1377" s="1" t="s">
        <v>91</v>
      </c>
      <c r="J1377" s="1" t="s">
        <v>31</v>
      </c>
      <c r="K1377" s="1" t="s">
        <v>237</v>
      </c>
      <c r="L1377" s="1" t="s">
        <v>339</v>
      </c>
      <c r="M1377" s="1" t="s">
        <v>227</v>
      </c>
      <c r="N1377" s="28">
        <v>14</v>
      </c>
    </row>
    <row r="1378" spans="1:14" hidden="1" x14ac:dyDescent="0.25">
      <c r="A1378" s="29">
        <v>2021</v>
      </c>
      <c r="B1378" s="29">
        <v>3</v>
      </c>
      <c r="C1378">
        <v>62</v>
      </c>
      <c r="D1378" s="1" t="s">
        <v>8</v>
      </c>
      <c r="E1378" s="76">
        <v>6047087000210</v>
      </c>
      <c r="F1378" s="1" t="s">
        <v>552</v>
      </c>
      <c r="G1378" s="1" t="s">
        <v>105</v>
      </c>
      <c r="H1378" s="1" t="s">
        <v>106</v>
      </c>
      <c r="I1378" s="1" t="s">
        <v>91</v>
      </c>
      <c r="J1378" s="1" t="s">
        <v>107</v>
      </c>
      <c r="K1378" s="1" t="s">
        <v>272</v>
      </c>
      <c r="L1378" s="1" t="s">
        <v>341</v>
      </c>
      <c r="M1378" s="1" t="s">
        <v>229</v>
      </c>
      <c r="N1378" s="28">
        <v>14</v>
      </c>
    </row>
    <row r="1379" spans="1:14" hidden="1" x14ac:dyDescent="0.25">
      <c r="A1379" s="29">
        <v>2021</v>
      </c>
      <c r="B1379" s="29">
        <v>3</v>
      </c>
      <c r="C1379">
        <v>62</v>
      </c>
      <c r="D1379" s="1" t="s">
        <v>8</v>
      </c>
      <c r="E1379" s="76">
        <v>28290788000137</v>
      </c>
      <c r="F1379" s="1" t="s">
        <v>513</v>
      </c>
      <c r="G1379" s="1" t="s">
        <v>105</v>
      </c>
      <c r="H1379" s="1" t="s">
        <v>106</v>
      </c>
      <c r="I1379" s="1" t="s">
        <v>91</v>
      </c>
      <c r="J1379" s="1" t="s">
        <v>11</v>
      </c>
      <c r="K1379" s="1" t="s">
        <v>223</v>
      </c>
      <c r="L1379" s="1" t="s">
        <v>340</v>
      </c>
      <c r="M1379" s="1" t="s">
        <v>222</v>
      </c>
      <c r="N1379" s="28">
        <v>44</v>
      </c>
    </row>
    <row r="1380" spans="1:14" hidden="1" x14ac:dyDescent="0.25">
      <c r="A1380" s="29">
        <v>2021</v>
      </c>
      <c r="B1380" s="29">
        <v>3</v>
      </c>
      <c r="C1380">
        <v>62</v>
      </c>
      <c r="D1380" s="1" t="s">
        <v>8</v>
      </c>
      <c r="E1380" s="76">
        <v>28290788000137</v>
      </c>
      <c r="F1380" s="1" t="s">
        <v>513</v>
      </c>
      <c r="G1380" s="1" t="s">
        <v>105</v>
      </c>
      <c r="H1380" s="1" t="s">
        <v>106</v>
      </c>
      <c r="I1380" s="1" t="s">
        <v>91</v>
      </c>
      <c r="J1380" s="1" t="s">
        <v>31</v>
      </c>
      <c r="K1380" s="1" t="s">
        <v>237</v>
      </c>
      <c r="L1380" s="1" t="s">
        <v>339</v>
      </c>
      <c r="M1380" s="1" t="s">
        <v>227</v>
      </c>
      <c r="N1380" s="28">
        <v>44</v>
      </c>
    </row>
    <row r="1381" spans="1:14" hidden="1" x14ac:dyDescent="0.25">
      <c r="A1381" s="29">
        <v>2021</v>
      </c>
      <c r="B1381" s="29">
        <v>3</v>
      </c>
      <c r="C1381">
        <v>62</v>
      </c>
      <c r="D1381" s="1" t="s">
        <v>8</v>
      </c>
      <c r="E1381" s="76">
        <v>28290788000137</v>
      </c>
      <c r="F1381" s="1" t="s">
        <v>513</v>
      </c>
      <c r="G1381" s="1" t="s">
        <v>105</v>
      </c>
      <c r="H1381" s="1" t="s">
        <v>106</v>
      </c>
      <c r="I1381" s="1" t="s">
        <v>91</v>
      </c>
      <c r="J1381" s="1" t="s">
        <v>107</v>
      </c>
      <c r="K1381" s="1" t="s">
        <v>272</v>
      </c>
      <c r="L1381" s="1" t="s">
        <v>341</v>
      </c>
      <c r="M1381" s="1" t="s">
        <v>229</v>
      </c>
      <c r="N1381" s="28">
        <v>44</v>
      </c>
    </row>
    <row r="1382" spans="1:14" hidden="1" x14ac:dyDescent="0.25">
      <c r="A1382" s="29">
        <v>2021</v>
      </c>
      <c r="B1382" s="29">
        <v>3</v>
      </c>
      <c r="C1382">
        <v>62</v>
      </c>
      <c r="D1382" s="1" t="s">
        <v>8</v>
      </c>
      <c r="E1382" s="76">
        <v>60961422000155</v>
      </c>
      <c r="F1382" s="1" t="s">
        <v>152</v>
      </c>
      <c r="G1382" s="1" t="s">
        <v>105</v>
      </c>
      <c r="H1382" s="1" t="s">
        <v>106</v>
      </c>
      <c r="I1382" s="1" t="s">
        <v>91</v>
      </c>
      <c r="J1382" s="1" t="s">
        <v>11</v>
      </c>
      <c r="K1382" s="1" t="s">
        <v>223</v>
      </c>
      <c r="L1382" s="1" t="s">
        <v>340</v>
      </c>
      <c r="M1382" s="1" t="s">
        <v>222</v>
      </c>
      <c r="N1382" s="28">
        <v>31</v>
      </c>
    </row>
    <row r="1383" spans="1:14" hidden="1" x14ac:dyDescent="0.25">
      <c r="A1383" s="29">
        <v>2021</v>
      </c>
      <c r="B1383" s="29">
        <v>3</v>
      </c>
      <c r="C1383">
        <v>62</v>
      </c>
      <c r="D1383" s="1" t="s">
        <v>8</v>
      </c>
      <c r="E1383" s="76">
        <v>60961422000155</v>
      </c>
      <c r="F1383" s="1" t="s">
        <v>152</v>
      </c>
      <c r="G1383" s="1" t="s">
        <v>105</v>
      </c>
      <c r="H1383" s="1" t="s">
        <v>106</v>
      </c>
      <c r="I1383" s="1" t="s">
        <v>91</v>
      </c>
      <c r="J1383" s="1" t="s">
        <v>31</v>
      </c>
      <c r="K1383" s="1" t="s">
        <v>237</v>
      </c>
      <c r="L1383" s="1" t="s">
        <v>339</v>
      </c>
      <c r="M1383" s="1" t="s">
        <v>227</v>
      </c>
      <c r="N1383" s="28">
        <v>31</v>
      </c>
    </row>
    <row r="1384" spans="1:14" hidden="1" x14ac:dyDescent="0.25">
      <c r="A1384" s="29">
        <v>2021</v>
      </c>
      <c r="B1384" s="29">
        <v>3</v>
      </c>
      <c r="C1384">
        <v>62</v>
      </c>
      <c r="D1384" s="1" t="s">
        <v>8</v>
      </c>
      <c r="E1384" s="76">
        <v>60961422000155</v>
      </c>
      <c r="F1384" s="1" t="s">
        <v>152</v>
      </c>
      <c r="G1384" s="1" t="s">
        <v>105</v>
      </c>
      <c r="H1384" s="1" t="s">
        <v>106</v>
      </c>
      <c r="I1384" s="1" t="s">
        <v>91</v>
      </c>
      <c r="J1384" s="1" t="s">
        <v>107</v>
      </c>
      <c r="K1384" s="1" t="s">
        <v>272</v>
      </c>
      <c r="L1384" s="1" t="s">
        <v>341</v>
      </c>
      <c r="M1384" s="1" t="s">
        <v>229</v>
      </c>
      <c r="N1384" s="28">
        <v>31</v>
      </c>
    </row>
    <row r="1385" spans="1:14" hidden="1" x14ac:dyDescent="0.25">
      <c r="A1385" s="29">
        <v>2021</v>
      </c>
      <c r="B1385" s="29">
        <v>3</v>
      </c>
      <c r="C1385">
        <v>62</v>
      </c>
      <c r="D1385" s="1" t="s">
        <v>8</v>
      </c>
      <c r="E1385" s="76">
        <v>61590410000124</v>
      </c>
      <c r="F1385" s="1" t="s">
        <v>155</v>
      </c>
      <c r="G1385" s="1" t="s">
        <v>105</v>
      </c>
      <c r="H1385" s="1" t="s">
        <v>106</v>
      </c>
      <c r="I1385" s="1" t="s">
        <v>91</v>
      </c>
      <c r="J1385" s="1" t="s">
        <v>29</v>
      </c>
      <c r="K1385" s="1" t="s">
        <v>228</v>
      </c>
      <c r="L1385" s="1" t="s">
        <v>341</v>
      </c>
      <c r="M1385" s="1" t="s">
        <v>229</v>
      </c>
      <c r="N1385" s="28">
        <v>54</v>
      </c>
    </row>
    <row r="1386" spans="1:14" hidden="1" x14ac:dyDescent="0.25">
      <c r="A1386" s="29">
        <v>2021</v>
      </c>
      <c r="B1386" s="29">
        <v>3</v>
      </c>
      <c r="C1386">
        <v>62</v>
      </c>
      <c r="D1386" s="1" t="s">
        <v>8</v>
      </c>
      <c r="E1386" s="76">
        <v>61590410000124</v>
      </c>
      <c r="F1386" s="1" t="s">
        <v>155</v>
      </c>
      <c r="G1386" s="1" t="s">
        <v>105</v>
      </c>
      <c r="H1386" s="1" t="s">
        <v>106</v>
      </c>
      <c r="I1386" s="1" t="s">
        <v>91</v>
      </c>
      <c r="J1386" s="1" t="s">
        <v>136</v>
      </c>
      <c r="K1386" s="1" t="s">
        <v>275</v>
      </c>
      <c r="L1386" s="1" t="s">
        <v>339</v>
      </c>
      <c r="M1386" s="1" t="s">
        <v>227</v>
      </c>
      <c r="N1386" s="28">
        <v>54</v>
      </c>
    </row>
    <row r="1387" spans="1:14" hidden="1" x14ac:dyDescent="0.25">
      <c r="A1387" s="29">
        <v>2021</v>
      </c>
      <c r="B1387" s="29">
        <v>3</v>
      </c>
      <c r="C1387">
        <v>62</v>
      </c>
      <c r="D1387" s="1" t="s">
        <v>8</v>
      </c>
      <c r="E1387" s="76">
        <v>61590410000124</v>
      </c>
      <c r="F1387" s="1" t="s">
        <v>155</v>
      </c>
      <c r="G1387" s="1" t="s">
        <v>105</v>
      </c>
      <c r="H1387" s="1" t="s">
        <v>106</v>
      </c>
      <c r="I1387" s="1" t="s">
        <v>91</v>
      </c>
      <c r="J1387" s="1" t="s">
        <v>24</v>
      </c>
      <c r="K1387" s="1" t="s">
        <v>318</v>
      </c>
      <c r="L1387" s="1" t="s">
        <v>340</v>
      </c>
      <c r="M1387" s="1" t="s">
        <v>222</v>
      </c>
      <c r="N1387" s="28">
        <v>54</v>
      </c>
    </row>
    <row r="1388" spans="1:14" hidden="1" x14ac:dyDescent="0.25">
      <c r="A1388" s="29">
        <v>2021</v>
      </c>
      <c r="B1388" s="29">
        <v>3</v>
      </c>
      <c r="C1388">
        <v>62</v>
      </c>
      <c r="D1388" s="1" t="s">
        <v>8</v>
      </c>
      <c r="E1388" s="76">
        <v>61699567000435</v>
      </c>
      <c r="F1388" s="1" t="s">
        <v>574</v>
      </c>
      <c r="G1388" s="1" t="s">
        <v>575</v>
      </c>
      <c r="H1388" s="1" t="s">
        <v>106</v>
      </c>
      <c r="I1388" s="1" t="s">
        <v>91</v>
      </c>
      <c r="J1388" s="1" t="s">
        <v>107</v>
      </c>
      <c r="K1388" s="1" t="s">
        <v>272</v>
      </c>
      <c r="L1388" s="1" t="s">
        <v>341</v>
      </c>
      <c r="M1388" s="1" t="s">
        <v>229</v>
      </c>
      <c r="N1388" s="28">
        <v>1</v>
      </c>
    </row>
    <row r="1389" spans="1:14" hidden="1" x14ac:dyDescent="0.25">
      <c r="A1389" s="29">
        <v>2021</v>
      </c>
      <c r="B1389" s="29">
        <v>3</v>
      </c>
      <c r="C1389">
        <v>62</v>
      </c>
      <c r="D1389" s="1" t="s">
        <v>8</v>
      </c>
      <c r="E1389" s="76">
        <v>61699567000435</v>
      </c>
      <c r="F1389" s="1" t="s">
        <v>574</v>
      </c>
      <c r="G1389" s="1" t="s">
        <v>575</v>
      </c>
      <c r="H1389" s="1" t="s">
        <v>106</v>
      </c>
      <c r="I1389" s="1" t="s">
        <v>91</v>
      </c>
      <c r="J1389" s="1" t="s">
        <v>136</v>
      </c>
      <c r="K1389" s="1" t="s">
        <v>275</v>
      </c>
      <c r="L1389" s="1" t="s">
        <v>339</v>
      </c>
      <c r="M1389" s="1" t="s">
        <v>227</v>
      </c>
      <c r="N1389" s="28">
        <v>1</v>
      </c>
    </row>
    <row r="1390" spans="1:14" hidden="1" x14ac:dyDescent="0.25">
      <c r="A1390" s="29">
        <v>2021</v>
      </c>
      <c r="B1390" s="29">
        <v>3</v>
      </c>
      <c r="C1390">
        <v>62</v>
      </c>
      <c r="D1390" s="1" t="s">
        <v>8</v>
      </c>
      <c r="E1390" s="76">
        <v>61699567000435</v>
      </c>
      <c r="F1390" s="1" t="s">
        <v>574</v>
      </c>
      <c r="G1390" s="1" t="s">
        <v>575</v>
      </c>
      <c r="H1390" s="1" t="s">
        <v>106</v>
      </c>
      <c r="I1390" s="1" t="s">
        <v>91</v>
      </c>
      <c r="J1390" s="1" t="s">
        <v>23</v>
      </c>
      <c r="K1390" s="1" t="s">
        <v>285</v>
      </c>
      <c r="L1390" s="1" t="s">
        <v>340</v>
      </c>
      <c r="M1390" s="1" t="s">
        <v>222</v>
      </c>
      <c r="N1390" s="28">
        <v>1</v>
      </c>
    </row>
    <row r="1395" spans="6:6" x14ac:dyDescent="0.25">
      <c r="F1395" s="77" t="s">
        <v>362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499"/>
  <sheetViews>
    <sheetView showGridLines="0" zoomScaleNormal="10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4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657</v>
      </c>
    </row>
    <row r="4" spans="1:14" x14ac:dyDescent="0.25">
      <c r="J4" s="4" t="s">
        <v>388</v>
      </c>
      <c r="K4" s="5"/>
      <c r="N4" s="40">
        <f>SUBTOTAL(9,MOVIMENTO_IV_DEMANDA[EQ])</f>
        <v>10146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80</v>
      </c>
      <c r="F5" s="4" t="s">
        <v>81</v>
      </c>
      <c r="G5" s="4" t="s">
        <v>82</v>
      </c>
      <c r="H5" s="4" t="s">
        <v>83</v>
      </c>
      <c r="I5" s="4" t="s">
        <v>84</v>
      </c>
      <c r="J5" s="4" t="s">
        <v>85</v>
      </c>
      <c r="K5" s="4" t="s">
        <v>86</v>
      </c>
      <c r="L5" s="4" t="s">
        <v>87</v>
      </c>
      <c r="M5" s="4" t="s">
        <v>5</v>
      </c>
      <c r="N5" s="5" t="s">
        <v>7</v>
      </c>
    </row>
    <row r="6" spans="1:14" x14ac:dyDescent="0.25">
      <c r="A6" s="5">
        <v>2021</v>
      </c>
      <c r="B6" s="5">
        <v>1</v>
      </c>
      <c r="C6" s="4">
        <v>64</v>
      </c>
      <c r="D6" s="6" t="s">
        <v>26</v>
      </c>
      <c r="E6" s="4">
        <v>19803199000114</v>
      </c>
      <c r="F6" s="6" t="s">
        <v>175</v>
      </c>
      <c r="G6" s="6" t="s">
        <v>105</v>
      </c>
      <c r="H6" s="6" t="s">
        <v>106</v>
      </c>
      <c r="I6" s="6" t="s">
        <v>91</v>
      </c>
      <c r="J6" s="6" t="s">
        <v>28</v>
      </c>
      <c r="K6" s="6" t="s">
        <v>13</v>
      </c>
      <c r="L6" s="6" t="s">
        <v>107</v>
      </c>
      <c r="M6" s="6" t="s">
        <v>12</v>
      </c>
      <c r="N6" s="32">
        <v>4</v>
      </c>
    </row>
    <row r="7" spans="1:14" x14ac:dyDescent="0.25">
      <c r="A7" s="5">
        <v>2021</v>
      </c>
      <c r="B7" s="5">
        <v>1</v>
      </c>
      <c r="C7" s="4">
        <v>64</v>
      </c>
      <c r="D7" s="6" t="s">
        <v>26</v>
      </c>
      <c r="E7" s="4">
        <v>18180008000142</v>
      </c>
      <c r="F7" s="6" t="s">
        <v>466</v>
      </c>
      <c r="G7" s="6" t="s">
        <v>105</v>
      </c>
      <c r="H7" s="6" t="s">
        <v>106</v>
      </c>
      <c r="I7" s="6" t="s">
        <v>91</v>
      </c>
      <c r="J7" s="6" t="s">
        <v>31</v>
      </c>
      <c r="K7" s="6" t="s">
        <v>24</v>
      </c>
      <c r="L7" s="6" t="s">
        <v>29</v>
      </c>
      <c r="M7" s="6" t="s">
        <v>12</v>
      </c>
      <c r="N7" s="32">
        <v>2</v>
      </c>
    </row>
    <row r="8" spans="1:14" x14ac:dyDescent="0.25">
      <c r="A8" s="5">
        <v>2021</v>
      </c>
      <c r="B8" s="5">
        <v>1</v>
      </c>
      <c r="C8" s="4">
        <v>64</v>
      </c>
      <c r="D8" s="6" t="s">
        <v>26</v>
      </c>
      <c r="E8" s="4">
        <v>8100676002455</v>
      </c>
      <c r="F8" s="6" t="s">
        <v>467</v>
      </c>
      <c r="G8" s="6" t="s">
        <v>105</v>
      </c>
      <c r="H8" s="6" t="s">
        <v>106</v>
      </c>
      <c r="I8" s="6" t="s">
        <v>91</v>
      </c>
      <c r="J8" s="6" t="s">
        <v>31</v>
      </c>
      <c r="K8" s="6" t="s">
        <v>23</v>
      </c>
      <c r="L8" s="6" t="s">
        <v>107</v>
      </c>
      <c r="M8" s="6" t="s">
        <v>12</v>
      </c>
      <c r="N8" s="32">
        <v>5</v>
      </c>
    </row>
    <row r="9" spans="1:14" x14ac:dyDescent="0.25">
      <c r="A9" s="5">
        <v>2021</v>
      </c>
      <c r="B9" s="5">
        <v>1</v>
      </c>
      <c r="C9" s="4">
        <v>64</v>
      </c>
      <c r="D9" s="6" t="s">
        <v>26</v>
      </c>
      <c r="E9" s="4">
        <v>72775745000133</v>
      </c>
      <c r="F9" s="6" t="s">
        <v>512</v>
      </c>
      <c r="G9" s="6" t="s">
        <v>105</v>
      </c>
      <c r="H9" s="6" t="s">
        <v>106</v>
      </c>
      <c r="I9" s="6" t="s">
        <v>91</v>
      </c>
      <c r="J9" s="6" t="s">
        <v>31</v>
      </c>
      <c r="K9" s="6" t="s">
        <v>11</v>
      </c>
      <c r="L9" s="6" t="s">
        <v>107</v>
      </c>
      <c r="M9" s="6" t="s">
        <v>12</v>
      </c>
      <c r="N9" s="32">
        <v>5</v>
      </c>
    </row>
    <row r="10" spans="1:14" x14ac:dyDescent="0.25">
      <c r="A10" s="5">
        <v>2021</v>
      </c>
      <c r="B10" s="5">
        <v>1</v>
      </c>
      <c r="C10" s="4">
        <v>64</v>
      </c>
      <c r="D10" s="6" t="s">
        <v>26</v>
      </c>
      <c r="E10" s="4">
        <v>21371777000132</v>
      </c>
      <c r="F10" s="6" t="s">
        <v>128</v>
      </c>
      <c r="G10" s="6" t="s">
        <v>105</v>
      </c>
      <c r="H10" s="6" t="s">
        <v>106</v>
      </c>
      <c r="I10" s="6" t="s">
        <v>91</v>
      </c>
      <c r="J10" s="6" t="s">
        <v>31</v>
      </c>
      <c r="K10" s="6" t="s">
        <v>23</v>
      </c>
      <c r="L10" s="6" t="s">
        <v>107</v>
      </c>
      <c r="M10" s="6" t="s">
        <v>12</v>
      </c>
      <c r="N10" s="32">
        <v>7</v>
      </c>
    </row>
    <row r="11" spans="1:14" x14ac:dyDescent="0.25">
      <c r="A11" s="5">
        <v>2021</v>
      </c>
      <c r="B11" s="5">
        <v>1</v>
      </c>
      <c r="C11" s="4">
        <v>64</v>
      </c>
      <c r="D11" s="6" t="s">
        <v>26</v>
      </c>
      <c r="E11" s="4">
        <v>19056055000141</v>
      </c>
      <c r="F11" s="6" t="s">
        <v>127</v>
      </c>
      <c r="G11" s="6" t="s">
        <v>105</v>
      </c>
      <c r="H11" s="6" t="s">
        <v>106</v>
      </c>
      <c r="I11" s="6" t="s">
        <v>91</v>
      </c>
      <c r="J11" s="6" t="s">
        <v>31</v>
      </c>
      <c r="K11" s="6" t="s">
        <v>24</v>
      </c>
      <c r="L11" s="6" t="s">
        <v>29</v>
      </c>
      <c r="M11" s="6" t="s">
        <v>12</v>
      </c>
      <c r="N11" s="32">
        <v>5</v>
      </c>
    </row>
    <row r="12" spans="1:14" x14ac:dyDescent="0.25">
      <c r="A12" s="5">
        <v>2021</v>
      </c>
      <c r="B12" s="5">
        <v>1</v>
      </c>
      <c r="C12" s="4">
        <v>64</v>
      </c>
      <c r="D12" s="6" t="s">
        <v>26</v>
      </c>
      <c r="E12" s="4">
        <v>60975737001204</v>
      </c>
      <c r="F12" s="6" t="s">
        <v>153</v>
      </c>
      <c r="G12" s="6" t="s">
        <v>105</v>
      </c>
      <c r="H12" s="6" t="s">
        <v>106</v>
      </c>
      <c r="I12" s="6" t="s">
        <v>91</v>
      </c>
      <c r="J12" s="6" t="s">
        <v>31</v>
      </c>
      <c r="K12" s="6" t="s">
        <v>24</v>
      </c>
      <c r="L12" s="6" t="s">
        <v>29</v>
      </c>
      <c r="M12" s="6" t="s">
        <v>12</v>
      </c>
      <c r="N12" s="32">
        <v>4</v>
      </c>
    </row>
    <row r="13" spans="1:14" x14ac:dyDescent="0.25">
      <c r="A13" s="5">
        <v>2021</v>
      </c>
      <c r="B13" s="5">
        <v>1</v>
      </c>
      <c r="C13" s="4">
        <v>64</v>
      </c>
      <c r="D13" s="6" t="s">
        <v>26</v>
      </c>
      <c r="E13" s="4">
        <v>28290788000137</v>
      </c>
      <c r="F13" s="6" t="s">
        <v>513</v>
      </c>
      <c r="G13" s="6" t="s">
        <v>105</v>
      </c>
      <c r="H13" s="6" t="s">
        <v>106</v>
      </c>
      <c r="I13" s="6" t="s">
        <v>91</v>
      </c>
      <c r="J13" s="6" t="s">
        <v>31</v>
      </c>
      <c r="K13" s="6" t="s">
        <v>11</v>
      </c>
      <c r="L13" s="6" t="s">
        <v>107</v>
      </c>
      <c r="M13" s="6" t="s">
        <v>12</v>
      </c>
      <c r="N13" s="32">
        <v>4</v>
      </c>
    </row>
    <row r="14" spans="1:14" x14ac:dyDescent="0.25">
      <c r="A14" s="5">
        <v>2021</v>
      </c>
      <c r="B14" s="5">
        <v>1</v>
      </c>
      <c r="C14" s="4">
        <v>64</v>
      </c>
      <c r="D14" s="6" t="s">
        <v>26</v>
      </c>
      <c r="E14" s="4">
        <v>62779145000190</v>
      </c>
      <c r="F14" s="6" t="s">
        <v>178</v>
      </c>
      <c r="G14" s="6" t="s">
        <v>105</v>
      </c>
      <c r="H14" s="6" t="s">
        <v>106</v>
      </c>
      <c r="I14" s="6" t="s">
        <v>91</v>
      </c>
      <c r="J14" s="6" t="s">
        <v>31</v>
      </c>
      <c r="K14" s="6" t="s">
        <v>24</v>
      </c>
      <c r="L14" s="6" t="s">
        <v>29</v>
      </c>
      <c r="M14" s="6" t="s">
        <v>12</v>
      </c>
      <c r="N14" s="32">
        <v>2</v>
      </c>
    </row>
    <row r="15" spans="1:14" x14ac:dyDescent="0.25">
      <c r="A15" s="5">
        <v>2021</v>
      </c>
      <c r="B15" s="5">
        <v>1</v>
      </c>
      <c r="C15" s="4">
        <v>64</v>
      </c>
      <c r="D15" s="6" t="s">
        <v>26</v>
      </c>
      <c r="E15" s="4">
        <v>60961422000155</v>
      </c>
      <c r="F15" s="6" t="s">
        <v>152</v>
      </c>
      <c r="G15" s="6" t="s">
        <v>105</v>
      </c>
      <c r="H15" s="6" t="s">
        <v>106</v>
      </c>
      <c r="I15" s="6" t="s">
        <v>91</v>
      </c>
      <c r="J15" s="6" t="s">
        <v>31</v>
      </c>
      <c r="K15" s="6" t="s">
        <v>11</v>
      </c>
      <c r="L15" s="6" t="s">
        <v>107</v>
      </c>
      <c r="M15" s="6" t="s">
        <v>12</v>
      </c>
      <c r="N15" s="32">
        <v>4</v>
      </c>
    </row>
    <row r="16" spans="1:14" x14ac:dyDescent="0.25">
      <c r="A16" s="5">
        <v>2021</v>
      </c>
      <c r="B16" s="5">
        <v>1</v>
      </c>
      <c r="C16" s="4">
        <v>62</v>
      </c>
      <c r="D16" s="6" t="s">
        <v>8</v>
      </c>
      <c r="E16" s="4">
        <v>21371777000132</v>
      </c>
      <c r="F16" s="6" t="s">
        <v>128</v>
      </c>
      <c r="G16" s="6" t="s">
        <v>105</v>
      </c>
      <c r="H16" s="6" t="s">
        <v>106</v>
      </c>
      <c r="I16" s="6" t="s">
        <v>91</v>
      </c>
      <c r="J16" s="6" t="s">
        <v>31</v>
      </c>
      <c r="K16" s="6" t="s">
        <v>23</v>
      </c>
      <c r="L16" s="6" t="s">
        <v>107</v>
      </c>
      <c r="M16" s="6" t="s">
        <v>12</v>
      </c>
      <c r="N16" s="32">
        <v>5</v>
      </c>
    </row>
    <row r="17" spans="1:14" x14ac:dyDescent="0.25">
      <c r="A17" s="5">
        <v>2021</v>
      </c>
      <c r="B17" s="5">
        <v>1</v>
      </c>
      <c r="C17" s="4">
        <v>62</v>
      </c>
      <c r="D17" s="6" t="s">
        <v>8</v>
      </c>
      <c r="E17" s="4">
        <v>60678604000113</v>
      </c>
      <c r="F17" s="6" t="s">
        <v>142</v>
      </c>
      <c r="G17" s="6" t="s">
        <v>105</v>
      </c>
      <c r="H17" s="6" t="s">
        <v>106</v>
      </c>
      <c r="I17" s="6" t="s">
        <v>91</v>
      </c>
      <c r="J17" s="6" t="s">
        <v>31</v>
      </c>
      <c r="K17" s="6" t="s">
        <v>11</v>
      </c>
      <c r="L17" s="6" t="s">
        <v>107</v>
      </c>
      <c r="M17" s="6" t="s">
        <v>12</v>
      </c>
      <c r="N17" s="32">
        <v>22</v>
      </c>
    </row>
    <row r="18" spans="1:14" x14ac:dyDescent="0.25">
      <c r="A18" s="5">
        <v>2021</v>
      </c>
      <c r="B18" s="5">
        <v>1</v>
      </c>
      <c r="C18" s="4">
        <v>62</v>
      </c>
      <c r="D18" s="6" t="s">
        <v>8</v>
      </c>
      <c r="E18" s="4">
        <v>49460108000156</v>
      </c>
      <c r="F18" s="6" t="s">
        <v>514</v>
      </c>
      <c r="G18" s="6" t="s">
        <v>105</v>
      </c>
      <c r="H18" s="6" t="s">
        <v>106</v>
      </c>
      <c r="I18" s="6" t="s">
        <v>91</v>
      </c>
      <c r="J18" s="6" t="s">
        <v>31</v>
      </c>
      <c r="K18" s="6" t="s">
        <v>24</v>
      </c>
      <c r="L18" s="6" t="s">
        <v>29</v>
      </c>
      <c r="M18" s="6" t="s">
        <v>12</v>
      </c>
      <c r="N18" s="32">
        <v>1</v>
      </c>
    </row>
    <row r="19" spans="1:14" x14ac:dyDescent="0.25">
      <c r="A19" s="5">
        <v>2021</v>
      </c>
      <c r="B19" s="5">
        <v>1</v>
      </c>
      <c r="C19" s="4">
        <v>62</v>
      </c>
      <c r="D19" s="6" t="s">
        <v>8</v>
      </c>
      <c r="E19" s="4">
        <v>60975737005110</v>
      </c>
      <c r="F19" s="6" t="s">
        <v>181</v>
      </c>
      <c r="G19" s="6" t="s">
        <v>105</v>
      </c>
      <c r="H19" s="6" t="s">
        <v>106</v>
      </c>
      <c r="I19" s="6" t="s">
        <v>91</v>
      </c>
      <c r="J19" s="6" t="s">
        <v>31</v>
      </c>
      <c r="K19" s="6" t="s">
        <v>24</v>
      </c>
      <c r="L19" s="6" t="s">
        <v>29</v>
      </c>
      <c r="M19" s="6" t="s">
        <v>12</v>
      </c>
      <c r="N19" s="32">
        <v>14</v>
      </c>
    </row>
    <row r="20" spans="1:14" x14ac:dyDescent="0.25">
      <c r="A20" s="5">
        <v>2021</v>
      </c>
      <c r="B20" s="5">
        <v>1</v>
      </c>
      <c r="C20" s="4">
        <v>62</v>
      </c>
      <c r="D20" s="6" t="s">
        <v>8</v>
      </c>
      <c r="E20" s="4">
        <v>60975737001204</v>
      </c>
      <c r="F20" s="6" t="s">
        <v>153</v>
      </c>
      <c r="G20" s="6" t="s">
        <v>105</v>
      </c>
      <c r="H20" s="6" t="s">
        <v>106</v>
      </c>
      <c r="I20" s="6" t="s">
        <v>91</v>
      </c>
      <c r="J20" s="6" t="s">
        <v>31</v>
      </c>
      <c r="K20" s="6" t="s">
        <v>24</v>
      </c>
      <c r="L20" s="6" t="s">
        <v>29</v>
      </c>
      <c r="M20" s="6" t="s">
        <v>12</v>
      </c>
      <c r="N20" s="32">
        <v>6</v>
      </c>
    </row>
    <row r="21" spans="1:14" x14ac:dyDescent="0.25">
      <c r="A21" s="5">
        <v>2021</v>
      </c>
      <c r="B21" s="5">
        <v>1</v>
      </c>
      <c r="C21" s="4">
        <v>62</v>
      </c>
      <c r="D21" s="6" t="s">
        <v>8</v>
      </c>
      <c r="E21" s="4">
        <v>6047087000139</v>
      </c>
      <c r="F21" s="6" t="s">
        <v>470</v>
      </c>
      <c r="G21" s="6" t="s">
        <v>105</v>
      </c>
      <c r="H21" s="6" t="s">
        <v>106</v>
      </c>
      <c r="I21" s="6" t="s">
        <v>91</v>
      </c>
      <c r="J21" s="6" t="s">
        <v>31</v>
      </c>
      <c r="K21" s="6" t="s">
        <v>11</v>
      </c>
      <c r="L21" s="6" t="s">
        <v>107</v>
      </c>
      <c r="M21" s="6" t="s">
        <v>12</v>
      </c>
      <c r="N21" s="32">
        <v>10</v>
      </c>
    </row>
    <row r="22" spans="1:14" x14ac:dyDescent="0.25">
      <c r="A22" s="5">
        <v>2021</v>
      </c>
      <c r="B22" s="5">
        <v>1</v>
      </c>
      <c r="C22" s="4">
        <v>62</v>
      </c>
      <c r="D22" s="6" t="s">
        <v>8</v>
      </c>
      <c r="E22" s="4">
        <v>60961422000155</v>
      </c>
      <c r="F22" s="6" t="s">
        <v>152</v>
      </c>
      <c r="G22" s="6" t="s">
        <v>105</v>
      </c>
      <c r="H22" s="6" t="s">
        <v>106</v>
      </c>
      <c r="I22" s="6" t="s">
        <v>91</v>
      </c>
      <c r="J22" s="6" t="s">
        <v>31</v>
      </c>
      <c r="K22" s="6" t="s">
        <v>11</v>
      </c>
      <c r="L22" s="6" t="s">
        <v>107</v>
      </c>
      <c r="M22" s="6" t="s">
        <v>12</v>
      </c>
      <c r="N22" s="32">
        <v>6</v>
      </c>
    </row>
    <row r="23" spans="1:14" x14ac:dyDescent="0.25">
      <c r="A23" s="5">
        <v>2021</v>
      </c>
      <c r="B23" s="5">
        <v>1</v>
      </c>
      <c r="C23" s="4">
        <v>64</v>
      </c>
      <c r="D23" s="6" t="s">
        <v>26</v>
      </c>
      <c r="E23" s="4">
        <v>29435005009932</v>
      </c>
      <c r="F23" s="6" t="s">
        <v>135</v>
      </c>
      <c r="G23" s="6" t="s">
        <v>105</v>
      </c>
      <c r="H23" s="6" t="s">
        <v>106</v>
      </c>
      <c r="I23" s="6" t="s">
        <v>91</v>
      </c>
      <c r="J23" s="6" t="s">
        <v>136</v>
      </c>
      <c r="K23" s="6" t="s">
        <v>11</v>
      </c>
      <c r="L23" s="6" t="s">
        <v>29</v>
      </c>
      <c r="M23" s="6" t="s">
        <v>12</v>
      </c>
      <c r="N23" s="32">
        <v>2</v>
      </c>
    </row>
    <row r="24" spans="1:14" x14ac:dyDescent="0.25">
      <c r="A24" s="5">
        <v>2021</v>
      </c>
      <c r="B24" s="5">
        <v>1</v>
      </c>
      <c r="C24" s="4">
        <v>64</v>
      </c>
      <c r="D24" s="6" t="s">
        <v>26</v>
      </c>
      <c r="E24" s="4">
        <v>50644053000113</v>
      </c>
      <c r="F24" s="6" t="s">
        <v>485</v>
      </c>
      <c r="G24" s="6" t="s">
        <v>105</v>
      </c>
      <c r="H24" s="6" t="s">
        <v>106</v>
      </c>
      <c r="I24" s="6" t="s">
        <v>91</v>
      </c>
      <c r="J24" s="6" t="s">
        <v>136</v>
      </c>
      <c r="K24" s="6" t="s">
        <v>24</v>
      </c>
      <c r="L24" s="6" t="s">
        <v>29</v>
      </c>
      <c r="M24" s="6" t="s">
        <v>12</v>
      </c>
      <c r="N24" s="32">
        <v>22</v>
      </c>
    </row>
    <row r="25" spans="1:14" x14ac:dyDescent="0.25">
      <c r="A25" s="5">
        <v>2021</v>
      </c>
      <c r="B25" s="5">
        <v>1</v>
      </c>
      <c r="C25" s="4">
        <v>64</v>
      </c>
      <c r="D25" s="6" t="s">
        <v>26</v>
      </c>
      <c r="E25" s="4">
        <v>60726502000126</v>
      </c>
      <c r="F25" s="6" t="s">
        <v>143</v>
      </c>
      <c r="G25" s="6" t="s">
        <v>105</v>
      </c>
      <c r="H25" s="6" t="s">
        <v>106</v>
      </c>
      <c r="I25" s="6" t="s">
        <v>91</v>
      </c>
      <c r="J25" s="6" t="s">
        <v>136</v>
      </c>
      <c r="K25" s="6" t="s">
        <v>23</v>
      </c>
      <c r="L25" s="6" t="s">
        <v>29</v>
      </c>
      <c r="M25" s="6" t="s">
        <v>12</v>
      </c>
      <c r="N25" s="32">
        <v>10</v>
      </c>
    </row>
    <row r="26" spans="1:14" x14ac:dyDescent="0.25">
      <c r="A26" s="5">
        <v>2021</v>
      </c>
      <c r="B26" s="5">
        <v>1</v>
      </c>
      <c r="C26" s="4">
        <v>64</v>
      </c>
      <c r="D26" s="6" t="s">
        <v>26</v>
      </c>
      <c r="E26" s="4">
        <v>60453024000390</v>
      </c>
      <c r="F26" s="6" t="s">
        <v>141</v>
      </c>
      <c r="G26" s="6" t="s">
        <v>105</v>
      </c>
      <c r="H26" s="6" t="s">
        <v>106</v>
      </c>
      <c r="I26" s="6" t="s">
        <v>91</v>
      </c>
      <c r="J26" s="6" t="s">
        <v>136</v>
      </c>
      <c r="K26" s="6" t="s">
        <v>23</v>
      </c>
      <c r="L26" s="6" t="s">
        <v>29</v>
      </c>
      <c r="M26" s="6" t="s">
        <v>12</v>
      </c>
      <c r="N26" s="32">
        <v>1</v>
      </c>
    </row>
    <row r="27" spans="1:14" x14ac:dyDescent="0.25">
      <c r="A27" s="5">
        <v>2021</v>
      </c>
      <c r="B27" s="5">
        <v>1</v>
      </c>
      <c r="C27" s="4">
        <v>64</v>
      </c>
      <c r="D27" s="6" t="s">
        <v>26</v>
      </c>
      <c r="E27" s="4">
        <v>61213674000240</v>
      </c>
      <c r="F27" s="6" t="s">
        <v>154</v>
      </c>
      <c r="G27" s="6" t="s">
        <v>105</v>
      </c>
      <c r="H27" s="6" t="s">
        <v>106</v>
      </c>
      <c r="I27" s="6" t="s">
        <v>91</v>
      </c>
      <c r="J27" s="6" t="s">
        <v>136</v>
      </c>
      <c r="K27" s="6" t="s">
        <v>11</v>
      </c>
      <c r="L27" s="6" t="s">
        <v>29</v>
      </c>
      <c r="M27" s="6" t="s">
        <v>12</v>
      </c>
      <c r="N27" s="32">
        <v>2</v>
      </c>
    </row>
    <row r="28" spans="1:14" x14ac:dyDescent="0.25">
      <c r="A28" s="5">
        <v>2021</v>
      </c>
      <c r="B28" s="5">
        <v>1</v>
      </c>
      <c r="C28" s="4">
        <v>64</v>
      </c>
      <c r="D28" s="6" t="s">
        <v>26</v>
      </c>
      <c r="E28" s="4">
        <v>60765823000130</v>
      </c>
      <c r="F28" s="6" t="s">
        <v>145</v>
      </c>
      <c r="G28" s="6" t="s">
        <v>105</v>
      </c>
      <c r="H28" s="6" t="s">
        <v>106</v>
      </c>
      <c r="I28" s="6" t="s">
        <v>91</v>
      </c>
      <c r="J28" s="6" t="s">
        <v>136</v>
      </c>
      <c r="K28" s="6" t="s">
        <v>11</v>
      </c>
      <c r="L28" s="6" t="s">
        <v>29</v>
      </c>
      <c r="M28" s="6" t="s">
        <v>12</v>
      </c>
      <c r="N28" s="32">
        <v>54</v>
      </c>
    </row>
    <row r="29" spans="1:14" x14ac:dyDescent="0.25">
      <c r="A29" s="5">
        <v>2021</v>
      </c>
      <c r="B29" s="5">
        <v>1</v>
      </c>
      <c r="C29" s="4">
        <v>64</v>
      </c>
      <c r="D29" s="6" t="s">
        <v>26</v>
      </c>
      <c r="E29" s="4">
        <v>44649812006926</v>
      </c>
      <c r="F29" s="6" t="s">
        <v>486</v>
      </c>
      <c r="G29" s="6" t="s">
        <v>105</v>
      </c>
      <c r="H29" s="6" t="s">
        <v>106</v>
      </c>
      <c r="I29" s="6" t="s">
        <v>91</v>
      </c>
      <c r="J29" s="6" t="s">
        <v>136</v>
      </c>
      <c r="K29" s="6" t="s">
        <v>11</v>
      </c>
      <c r="L29" s="6" t="s">
        <v>29</v>
      </c>
      <c r="M29" s="6" t="s">
        <v>12</v>
      </c>
      <c r="N29" s="32">
        <v>6</v>
      </c>
    </row>
    <row r="30" spans="1:14" x14ac:dyDescent="0.25">
      <c r="A30" s="5">
        <v>2021</v>
      </c>
      <c r="B30" s="5">
        <v>1</v>
      </c>
      <c r="C30" s="4">
        <v>64</v>
      </c>
      <c r="D30" s="6" t="s">
        <v>26</v>
      </c>
      <c r="E30" s="4">
        <v>61599908000158</v>
      </c>
      <c r="F30" s="6" t="s">
        <v>156</v>
      </c>
      <c r="G30" s="6" t="s">
        <v>105</v>
      </c>
      <c r="H30" s="6" t="s">
        <v>106</v>
      </c>
      <c r="I30" s="6" t="s">
        <v>91</v>
      </c>
      <c r="J30" s="6" t="s">
        <v>136</v>
      </c>
      <c r="K30" s="6" t="s">
        <v>23</v>
      </c>
      <c r="L30" s="6" t="s">
        <v>29</v>
      </c>
      <c r="M30" s="6" t="s">
        <v>12</v>
      </c>
      <c r="N30" s="32">
        <v>90</v>
      </c>
    </row>
    <row r="31" spans="1:14" x14ac:dyDescent="0.25">
      <c r="A31" s="5">
        <v>2021</v>
      </c>
      <c r="B31" s="5">
        <v>1</v>
      </c>
      <c r="C31" s="4">
        <v>64</v>
      </c>
      <c r="D31" s="6" t="s">
        <v>26</v>
      </c>
      <c r="E31" s="4">
        <v>61590410000124</v>
      </c>
      <c r="F31" s="6" t="s">
        <v>155</v>
      </c>
      <c r="G31" s="6" t="s">
        <v>105</v>
      </c>
      <c r="H31" s="6" t="s">
        <v>106</v>
      </c>
      <c r="I31" s="6" t="s">
        <v>91</v>
      </c>
      <c r="J31" s="6" t="s">
        <v>136</v>
      </c>
      <c r="K31" s="6" t="s">
        <v>24</v>
      </c>
      <c r="L31" s="6" t="s">
        <v>29</v>
      </c>
      <c r="M31" s="6" t="s">
        <v>12</v>
      </c>
      <c r="N31" s="32">
        <v>26</v>
      </c>
    </row>
    <row r="32" spans="1:14" x14ac:dyDescent="0.25">
      <c r="A32" s="5">
        <v>2021</v>
      </c>
      <c r="B32" s="5">
        <v>1</v>
      </c>
      <c r="C32" s="4">
        <v>62</v>
      </c>
      <c r="D32" s="6" t="s">
        <v>8</v>
      </c>
      <c r="E32" s="4">
        <v>29435005009932</v>
      </c>
      <c r="F32" s="6" t="s">
        <v>135</v>
      </c>
      <c r="G32" s="6" t="s">
        <v>105</v>
      </c>
      <c r="H32" s="6" t="s">
        <v>106</v>
      </c>
      <c r="I32" s="6" t="s">
        <v>91</v>
      </c>
      <c r="J32" s="6" t="s">
        <v>136</v>
      </c>
      <c r="K32" s="6" t="s">
        <v>11</v>
      </c>
      <c r="L32" s="6" t="s">
        <v>29</v>
      </c>
      <c r="M32" s="6" t="s">
        <v>12</v>
      </c>
      <c r="N32" s="32">
        <v>8</v>
      </c>
    </row>
    <row r="33" spans="1:14" x14ac:dyDescent="0.25">
      <c r="A33" s="5">
        <v>2021</v>
      </c>
      <c r="B33" s="5">
        <v>1</v>
      </c>
      <c r="C33" s="4">
        <v>62</v>
      </c>
      <c r="D33" s="6" t="s">
        <v>8</v>
      </c>
      <c r="E33" s="4">
        <v>60884855000316</v>
      </c>
      <c r="F33" s="6" t="s">
        <v>146</v>
      </c>
      <c r="G33" s="6" t="s">
        <v>105</v>
      </c>
      <c r="H33" s="6" t="s">
        <v>106</v>
      </c>
      <c r="I33" s="6" t="s">
        <v>91</v>
      </c>
      <c r="J33" s="6" t="s">
        <v>136</v>
      </c>
      <c r="K33" s="6" t="s">
        <v>23</v>
      </c>
      <c r="L33" s="6" t="s">
        <v>29</v>
      </c>
      <c r="M33" s="6" t="s">
        <v>12</v>
      </c>
      <c r="N33" s="32">
        <v>17</v>
      </c>
    </row>
    <row r="34" spans="1:14" x14ac:dyDescent="0.25">
      <c r="A34" s="5">
        <v>2021</v>
      </c>
      <c r="B34" s="5">
        <v>1</v>
      </c>
      <c r="C34" s="4">
        <v>62</v>
      </c>
      <c r="D34" s="6" t="s">
        <v>8</v>
      </c>
      <c r="E34" s="4">
        <v>60726502000126</v>
      </c>
      <c r="F34" s="6" t="s">
        <v>143</v>
      </c>
      <c r="G34" s="6" t="s">
        <v>105</v>
      </c>
      <c r="H34" s="6" t="s">
        <v>106</v>
      </c>
      <c r="I34" s="6" t="s">
        <v>91</v>
      </c>
      <c r="J34" s="6" t="s">
        <v>136</v>
      </c>
      <c r="K34" s="6" t="s">
        <v>23</v>
      </c>
      <c r="L34" s="6" t="s">
        <v>29</v>
      </c>
      <c r="M34" s="6" t="s">
        <v>12</v>
      </c>
      <c r="N34" s="32">
        <v>42</v>
      </c>
    </row>
    <row r="35" spans="1:14" x14ac:dyDescent="0.25">
      <c r="A35" s="5">
        <v>2021</v>
      </c>
      <c r="B35" s="5">
        <v>1</v>
      </c>
      <c r="C35" s="4">
        <v>62</v>
      </c>
      <c r="D35" s="6" t="s">
        <v>8</v>
      </c>
      <c r="E35" s="4">
        <v>60726502000711</v>
      </c>
      <c r="F35" s="6" t="s">
        <v>144</v>
      </c>
      <c r="G35" s="6" t="s">
        <v>105</v>
      </c>
      <c r="H35" s="6" t="s">
        <v>106</v>
      </c>
      <c r="I35" s="6" t="s">
        <v>91</v>
      </c>
      <c r="J35" s="6" t="s">
        <v>136</v>
      </c>
      <c r="K35" s="6" t="s">
        <v>23</v>
      </c>
      <c r="L35" s="6" t="s">
        <v>29</v>
      </c>
      <c r="M35" s="6" t="s">
        <v>12</v>
      </c>
      <c r="N35" s="32">
        <v>3</v>
      </c>
    </row>
    <row r="36" spans="1:14" x14ac:dyDescent="0.25">
      <c r="A36" s="5">
        <v>2021</v>
      </c>
      <c r="B36" s="5">
        <v>1</v>
      </c>
      <c r="C36" s="4">
        <v>62</v>
      </c>
      <c r="D36" s="6" t="s">
        <v>8</v>
      </c>
      <c r="E36" s="4">
        <v>60765823000130</v>
      </c>
      <c r="F36" s="6" t="s">
        <v>145</v>
      </c>
      <c r="G36" s="6" t="s">
        <v>105</v>
      </c>
      <c r="H36" s="6" t="s">
        <v>106</v>
      </c>
      <c r="I36" s="6" t="s">
        <v>91</v>
      </c>
      <c r="J36" s="6" t="s">
        <v>136</v>
      </c>
      <c r="K36" s="6" t="s">
        <v>11</v>
      </c>
      <c r="L36" s="6" t="s">
        <v>29</v>
      </c>
      <c r="M36" s="6" t="s">
        <v>12</v>
      </c>
      <c r="N36" s="32">
        <v>180</v>
      </c>
    </row>
    <row r="37" spans="1:14" x14ac:dyDescent="0.25">
      <c r="A37" s="5">
        <v>2021</v>
      </c>
      <c r="B37" s="5">
        <v>1</v>
      </c>
      <c r="C37" s="4">
        <v>62</v>
      </c>
      <c r="D37" s="6" t="s">
        <v>8</v>
      </c>
      <c r="E37" s="4">
        <v>61599908000158</v>
      </c>
      <c r="F37" s="6" t="s">
        <v>156</v>
      </c>
      <c r="G37" s="6" t="s">
        <v>105</v>
      </c>
      <c r="H37" s="6" t="s">
        <v>106</v>
      </c>
      <c r="I37" s="6" t="s">
        <v>91</v>
      </c>
      <c r="J37" s="6" t="s">
        <v>136</v>
      </c>
      <c r="K37" s="6" t="s">
        <v>23</v>
      </c>
      <c r="L37" s="6" t="s">
        <v>29</v>
      </c>
      <c r="M37" s="6" t="s">
        <v>12</v>
      </c>
      <c r="N37" s="32">
        <v>25</v>
      </c>
    </row>
    <row r="38" spans="1:14" x14ac:dyDescent="0.25">
      <c r="A38" s="5">
        <v>2021</v>
      </c>
      <c r="B38" s="5">
        <v>1</v>
      </c>
      <c r="C38" s="4">
        <v>62</v>
      </c>
      <c r="D38" s="6" t="s">
        <v>8</v>
      </c>
      <c r="E38" s="4">
        <v>61590410000124</v>
      </c>
      <c r="F38" s="6" t="s">
        <v>155</v>
      </c>
      <c r="G38" s="6" t="s">
        <v>105</v>
      </c>
      <c r="H38" s="6" t="s">
        <v>106</v>
      </c>
      <c r="I38" s="6" t="s">
        <v>91</v>
      </c>
      <c r="J38" s="6" t="s">
        <v>136</v>
      </c>
      <c r="K38" s="6" t="s">
        <v>24</v>
      </c>
      <c r="L38" s="6" t="s">
        <v>29</v>
      </c>
      <c r="M38" s="6" t="s">
        <v>12</v>
      </c>
      <c r="N38" s="32">
        <v>87</v>
      </c>
    </row>
    <row r="39" spans="1:14" x14ac:dyDescent="0.25">
      <c r="A39" s="5">
        <v>2021</v>
      </c>
      <c r="B39" s="5">
        <v>2</v>
      </c>
      <c r="C39" s="4">
        <v>64</v>
      </c>
      <c r="D39" s="6" t="s">
        <v>26</v>
      </c>
      <c r="E39" s="4">
        <v>51722957000506</v>
      </c>
      <c r="F39" s="6" t="s">
        <v>551</v>
      </c>
      <c r="G39" s="6" t="s">
        <v>105</v>
      </c>
      <c r="H39" s="6" t="s">
        <v>106</v>
      </c>
      <c r="I39" s="6" t="s">
        <v>91</v>
      </c>
      <c r="J39" s="6" t="s">
        <v>31</v>
      </c>
      <c r="K39" s="6" t="s">
        <v>23</v>
      </c>
      <c r="L39" s="6" t="s">
        <v>107</v>
      </c>
      <c r="M39" s="6" t="s">
        <v>12</v>
      </c>
      <c r="N39" s="32">
        <v>4</v>
      </c>
    </row>
    <row r="40" spans="1:14" x14ac:dyDescent="0.25">
      <c r="A40" s="5">
        <v>2021</v>
      </c>
      <c r="B40" s="5">
        <v>2</v>
      </c>
      <c r="C40" s="4">
        <v>64</v>
      </c>
      <c r="D40" s="6" t="s">
        <v>26</v>
      </c>
      <c r="E40" s="4">
        <v>8100676002455</v>
      </c>
      <c r="F40" s="6" t="s">
        <v>467</v>
      </c>
      <c r="G40" s="6" t="s">
        <v>105</v>
      </c>
      <c r="H40" s="6" t="s">
        <v>106</v>
      </c>
      <c r="I40" s="6" t="s">
        <v>91</v>
      </c>
      <c r="J40" s="6" t="s">
        <v>31</v>
      </c>
      <c r="K40" s="6" t="s">
        <v>23</v>
      </c>
      <c r="L40" s="6" t="s">
        <v>107</v>
      </c>
      <c r="M40" s="6" t="s">
        <v>12</v>
      </c>
      <c r="N40" s="32">
        <v>8</v>
      </c>
    </row>
    <row r="41" spans="1:14" x14ac:dyDescent="0.25">
      <c r="A41" s="5">
        <v>2021</v>
      </c>
      <c r="B41" s="5">
        <v>2</v>
      </c>
      <c r="C41" s="4">
        <v>64</v>
      </c>
      <c r="D41" s="6" t="s">
        <v>26</v>
      </c>
      <c r="E41" s="4">
        <v>21371777000132</v>
      </c>
      <c r="F41" s="6" t="s">
        <v>128</v>
      </c>
      <c r="G41" s="6" t="s">
        <v>105</v>
      </c>
      <c r="H41" s="6" t="s">
        <v>106</v>
      </c>
      <c r="I41" s="6" t="s">
        <v>91</v>
      </c>
      <c r="J41" s="6" t="s">
        <v>31</v>
      </c>
      <c r="K41" s="6" t="s">
        <v>23</v>
      </c>
      <c r="L41" s="6" t="s">
        <v>107</v>
      </c>
      <c r="M41" s="6" t="s">
        <v>12</v>
      </c>
      <c r="N41" s="32">
        <v>9</v>
      </c>
    </row>
    <row r="42" spans="1:14" x14ac:dyDescent="0.25">
      <c r="A42" s="5">
        <v>2021</v>
      </c>
      <c r="B42" s="5">
        <v>2</v>
      </c>
      <c r="C42" s="4">
        <v>64</v>
      </c>
      <c r="D42" s="6" t="s">
        <v>26</v>
      </c>
      <c r="E42" s="4">
        <v>6047087000210</v>
      </c>
      <c r="F42" s="6" t="s">
        <v>552</v>
      </c>
      <c r="G42" s="6" t="s">
        <v>105</v>
      </c>
      <c r="H42" s="6" t="s">
        <v>106</v>
      </c>
      <c r="I42" s="6" t="s">
        <v>91</v>
      </c>
      <c r="J42" s="6" t="s">
        <v>31</v>
      </c>
      <c r="K42" s="6" t="s">
        <v>11</v>
      </c>
      <c r="L42" s="6" t="s">
        <v>107</v>
      </c>
      <c r="M42" s="6" t="s">
        <v>12</v>
      </c>
      <c r="N42" s="32">
        <v>19</v>
      </c>
    </row>
    <row r="43" spans="1:14" x14ac:dyDescent="0.25">
      <c r="A43" s="5">
        <v>2021</v>
      </c>
      <c r="B43" s="5">
        <v>2</v>
      </c>
      <c r="C43" s="4">
        <v>64</v>
      </c>
      <c r="D43" s="6" t="s">
        <v>26</v>
      </c>
      <c r="E43" s="4">
        <v>62779145000190</v>
      </c>
      <c r="F43" s="6" t="s">
        <v>178</v>
      </c>
      <c r="G43" s="6" t="s">
        <v>105</v>
      </c>
      <c r="H43" s="6" t="s">
        <v>106</v>
      </c>
      <c r="I43" s="6" t="s">
        <v>91</v>
      </c>
      <c r="J43" s="6" t="s">
        <v>31</v>
      </c>
      <c r="K43" s="6" t="s">
        <v>24</v>
      </c>
      <c r="L43" s="6" t="s">
        <v>29</v>
      </c>
      <c r="M43" s="6" t="s">
        <v>12</v>
      </c>
      <c r="N43" s="32">
        <v>11</v>
      </c>
    </row>
    <row r="44" spans="1:14" x14ac:dyDescent="0.25">
      <c r="A44" s="5">
        <v>2021</v>
      </c>
      <c r="B44" s="5">
        <v>2</v>
      </c>
      <c r="C44" s="4">
        <v>64</v>
      </c>
      <c r="D44" s="6" t="s">
        <v>26</v>
      </c>
      <c r="E44" s="4">
        <v>60961422000155</v>
      </c>
      <c r="F44" s="6" t="s">
        <v>152</v>
      </c>
      <c r="G44" s="6" t="s">
        <v>105</v>
      </c>
      <c r="H44" s="6" t="s">
        <v>106</v>
      </c>
      <c r="I44" s="6" t="s">
        <v>91</v>
      </c>
      <c r="J44" s="6" t="s">
        <v>31</v>
      </c>
      <c r="K44" s="6" t="s">
        <v>11</v>
      </c>
      <c r="L44" s="6" t="s">
        <v>107</v>
      </c>
      <c r="M44" s="6" t="s">
        <v>12</v>
      </c>
      <c r="N44" s="32">
        <v>10</v>
      </c>
    </row>
    <row r="45" spans="1:14" x14ac:dyDescent="0.25">
      <c r="A45" s="5">
        <v>2021</v>
      </c>
      <c r="B45" s="5">
        <v>2</v>
      </c>
      <c r="C45" s="4">
        <v>62</v>
      </c>
      <c r="D45" s="6" t="s">
        <v>8</v>
      </c>
      <c r="E45" s="4">
        <v>60678604000113</v>
      </c>
      <c r="F45" s="6" t="s">
        <v>142</v>
      </c>
      <c r="G45" s="6" t="s">
        <v>105</v>
      </c>
      <c r="H45" s="6" t="s">
        <v>106</v>
      </c>
      <c r="I45" s="6" t="s">
        <v>91</v>
      </c>
      <c r="J45" s="6" t="s">
        <v>31</v>
      </c>
      <c r="K45" s="6" t="s">
        <v>11</v>
      </c>
      <c r="L45" s="6" t="s">
        <v>107</v>
      </c>
      <c r="M45" s="6" t="s">
        <v>12</v>
      </c>
      <c r="N45" s="32">
        <v>10</v>
      </c>
    </row>
    <row r="46" spans="1:14" x14ac:dyDescent="0.25">
      <c r="A46" s="5">
        <v>2021</v>
      </c>
      <c r="B46" s="5">
        <v>2</v>
      </c>
      <c r="C46" s="4">
        <v>62</v>
      </c>
      <c r="D46" s="6" t="s">
        <v>8</v>
      </c>
      <c r="E46" s="4">
        <v>19056055000141</v>
      </c>
      <c r="F46" s="6" t="s">
        <v>127</v>
      </c>
      <c r="G46" s="6" t="s">
        <v>105</v>
      </c>
      <c r="H46" s="6" t="s">
        <v>106</v>
      </c>
      <c r="I46" s="6" t="s">
        <v>91</v>
      </c>
      <c r="J46" s="6" t="s">
        <v>31</v>
      </c>
      <c r="K46" s="6" t="s">
        <v>24</v>
      </c>
      <c r="L46" s="6" t="s">
        <v>29</v>
      </c>
      <c r="M46" s="6" t="s">
        <v>12</v>
      </c>
      <c r="N46" s="32">
        <v>3</v>
      </c>
    </row>
    <row r="47" spans="1:14" x14ac:dyDescent="0.25">
      <c r="A47" s="5">
        <v>2021</v>
      </c>
      <c r="B47" s="5">
        <v>2</v>
      </c>
      <c r="C47" s="4">
        <v>62</v>
      </c>
      <c r="D47" s="6" t="s">
        <v>8</v>
      </c>
      <c r="E47" s="4">
        <v>60975737000232</v>
      </c>
      <c r="F47" s="6" t="s">
        <v>543</v>
      </c>
      <c r="G47" s="6" t="s">
        <v>105</v>
      </c>
      <c r="H47" s="6" t="s">
        <v>106</v>
      </c>
      <c r="I47" s="6" t="s">
        <v>91</v>
      </c>
      <c r="J47" s="6" t="s">
        <v>31</v>
      </c>
      <c r="K47" s="6" t="s">
        <v>24</v>
      </c>
      <c r="L47" s="6" t="s">
        <v>29</v>
      </c>
      <c r="M47" s="6" t="s">
        <v>12</v>
      </c>
      <c r="N47" s="32">
        <v>2</v>
      </c>
    </row>
    <row r="48" spans="1:14" x14ac:dyDescent="0.25">
      <c r="A48" s="5">
        <v>2021</v>
      </c>
      <c r="B48" s="5">
        <v>2</v>
      </c>
      <c r="C48" s="4">
        <v>62</v>
      </c>
      <c r="D48" s="6" t="s">
        <v>8</v>
      </c>
      <c r="E48" s="4">
        <v>6047087000210</v>
      </c>
      <c r="F48" s="6" t="s">
        <v>552</v>
      </c>
      <c r="G48" s="6" t="s">
        <v>105</v>
      </c>
      <c r="H48" s="6" t="s">
        <v>106</v>
      </c>
      <c r="I48" s="6" t="s">
        <v>91</v>
      </c>
      <c r="J48" s="6" t="s">
        <v>31</v>
      </c>
      <c r="K48" s="6" t="s">
        <v>11</v>
      </c>
      <c r="L48" s="6" t="s">
        <v>107</v>
      </c>
      <c r="M48" s="6" t="s">
        <v>12</v>
      </c>
      <c r="N48" s="32">
        <v>29</v>
      </c>
    </row>
    <row r="49" spans="1:14" x14ac:dyDescent="0.25">
      <c r="A49" s="5">
        <v>2021</v>
      </c>
      <c r="B49" s="5">
        <v>2</v>
      </c>
      <c r="C49" s="4">
        <v>62</v>
      </c>
      <c r="D49" s="6" t="s">
        <v>8</v>
      </c>
      <c r="E49" s="4">
        <v>6047087000309</v>
      </c>
      <c r="F49" s="6" t="s">
        <v>553</v>
      </c>
      <c r="G49" s="6" t="s">
        <v>105</v>
      </c>
      <c r="H49" s="6" t="s">
        <v>106</v>
      </c>
      <c r="I49" s="6" t="s">
        <v>91</v>
      </c>
      <c r="J49" s="6" t="s">
        <v>31</v>
      </c>
      <c r="K49" s="6" t="s">
        <v>11</v>
      </c>
      <c r="L49" s="6" t="s">
        <v>107</v>
      </c>
      <c r="M49" s="6" t="s">
        <v>12</v>
      </c>
      <c r="N49" s="32">
        <v>10</v>
      </c>
    </row>
    <row r="50" spans="1:14" x14ac:dyDescent="0.25">
      <c r="A50" s="5">
        <v>2021</v>
      </c>
      <c r="B50" s="5">
        <v>2</v>
      </c>
      <c r="C50" s="4">
        <v>62</v>
      </c>
      <c r="D50" s="6" t="s">
        <v>8</v>
      </c>
      <c r="E50" s="4">
        <v>60961422000155</v>
      </c>
      <c r="F50" s="6" t="s">
        <v>152</v>
      </c>
      <c r="G50" s="6" t="s">
        <v>105</v>
      </c>
      <c r="H50" s="6" t="s">
        <v>106</v>
      </c>
      <c r="I50" s="6" t="s">
        <v>91</v>
      </c>
      <c r="J50" s="6" t="s">
        <v>31</v>
      </c>
      <c r="K50" s="6" t="s">
        <v>11</v>
      </c>
      <c r="L50" s="6" t="s">
        <v>107</v>
      </c>
      <c r="M50" s="6" t="s">
        <v>12</v>
      </c>
      <c r="N50" s="32">
        <v>13</v>
      </c>
    </row>
    <row r="51" spans="1:14" x14ac:dyDescent="0.25">
      <c r="A51" s="5">
        <v>2021</v>
      </c>
      <c r="B51" s="5">
        <v>2</v>
      </c>
      <c r="C51" s="4">
        <v>66</v>
      </c>
      <c r="D51" s="6" t="s">
        <v>27</v>
      </c>
      <c r="E51" s="4">
        <v>60726502000126</v>
      </c>
      <c r="F51" s="6" t="s">
        <v>143</v>
      </c>
      <c r="G51" s="6" t="s">
        <v>105</v>
      </c>
      <c r="H51" s="6" t="s">
        <v>106</v>
      </c>
      <c r="I51" s="6" t="s">
        <v>91</v>
      </c>
      <c r="J51" s="6" t="s">
        <v>136</v>
      </c>
      <c r="K51" s="6" t="s">
        <v>23</v>
      </c>
      <c r="L51" s="6" t="s">
        <v>29</v>
      </c>
      <c r="M51" s="6" t="s">
        <v>12</v>
      </c>
      <c r="N51" s="32">
        <v>3</v>
      </c>
    </row>
    <row r="52" spans="1:14" x14ac:dyDescent="0.25">
      <c r="A52" s="5">
        <v>2021</v>
      </c>
      <c r="B52" s="5">
        <v>2</v>
      </c>
      <c r="C52" s="4">
        <v>66</v>
      </c>
      <c r="D52" s="6" t="s">
        <v>27</v>
      </c>
      <c r="E52" s="4">
        <v>60765823000130</v>
      </c>
      <c r="F52" s="6" t="s">
        <v>145</v>
      </c>
      <c r="G52" s="6" t="s">
        <v>105</v>
      </c>
      <c r="H52" s="6" t="s">
        <v>106</v>
      </c>
      <c r="I52" s="6" t="s">
        <v>91</v>
      </c>
      <c r="J52" s="6" t="s">
        <v>136</v>
      </c>
      <c r="K52" s="6" t="s">
        <v>11</v>
      </c>
      <c r="L52" s="6" t="s">
        <v>29</v>
      </c>
      <c r="M52" s="6" t="s">
        <v>12</v>
      </c>
      <c r="N52" s="32">
        <v>6</v>
      </c>
    </row>
    <row r="53" spans="1:14" x14ac:dyDescent="0.25">
      <c r="A53" s="5">
        <v>2021</v>
      </c>
      <c r="B53" s="5">
        <v>2</v>
      </c>
      <c r="C53" s="4">
        <v>64</v>
      </c>
      <c r="D53" s="6" t="s">
        <v>26</v>
      </c>
      <c r="E53" s="4">
        <v>60961968000106</v>
      </c>
      <c r="F53" s="6" t="s">
        <v>554</v>
      </c>
      <c r="G53" s="6" t="s">
        <v>105</v>
      </c>
      <c r="H53" s="6" t="s">
        <v>106</v>
      </c>
      <c r="I53" s="6" t="s">
        <v>91</v>
      </c>
      <c r="J53" s="6" t="s">
        <v>136</v>
      </c>
      <c r="K53" s="6" t="s">
        <v>24</v>
      </c>
      <c r="L53" s="6" t="s">
        <v>29</v>
      </c>
      <c r="M53" s="6" t="s">
        <v>12</v>
      </c>
      <c r="N53" s="32">
        <v>5</v>
      </c>
    </row>
    <row r="54" spans="1:14" x14ac:dyDescent="0.25">
      <c r="A54" s="5">
        <v>2021</v>
      </c>
      <c r="B54" s="5">
        <v>2</v>
      </c>
      <c r="C54" s="4">
        <v>64</v>
      </c>
      <c r="D54" s="6" t="s">
        <v>26</v>
      </c>
      <c r="E54" s="4">
        <v>29435005009932</v>
      </c>
      <c r="F54" s="6" t="s">
        <v>135</v>
      </c>
      <c r="G54" s="6" t="s">
        <v>105</v>
      </c>
      <c r="H54" s="6" t="s">
        <v>106</v>
      </c>
      <c r="I54" s="6" t="s">
        <v>91</v>
      </c>
      <c r="J54" s="6" t="s">
        <v>136</v>
      </c>
      <c r="K54" s="6" t="s">
        <v>11</v>
      </c>
      <c r="L54" s="6" t="s">
        <v>29</v>
      </c>
      <c r="M54" s="6" t="s">
        <v>12</v>
      </c>
      <c r="N54" s="32">
        <v>2</v>
      </c>
    </row>
    <row r="55" spans="1:14" x14ac:dyDescent="0.25">
      <c r="A55" s="5">
        <v>2021</v>
      </c>
      <c r="B55" s="5">
        <v>2</v>
      </c>
      <c r="C55" s="4">
        <v>64</v>
      </c>
      <c r="D55" s="6" t="s">
        <v>26</v>
      </c>
      <c r="E55" s="4">
        <v>60726502000126</v>
      </c>
      <c r="F55" s="6" t="s">
        <v>143</v>
      </c>
      <c r="G55" s="6" t="s">
        <v>105</v>
      </c>
      <c r="H55" s="6" t="s">
        <v>106</v>
      </c>
      <c r="I55" s="6" t="s">
        <v>91</v>
      </c>
      <c r="J55" s="6" t="s">
        <v>136</v>
      </c>
      <c r="K55" s="6" t="s">
        <v>23</v>
      </c>
      <c r="L55" s="6" t="s">
        <v>29</v>
      </c>
      <c r="M55" s="6" t="s">
        <v>12</v>
      </c>
      <c r="N55" s="32">
        <v>4</v>
      </c>
    </row>
    <row r="56" spans="1:14" x14ac:dyDescent="0.25">
      <c r="A56" s="5">
        <v>2021</v>
      </c>
      <c r="B56" s="5">
        <v>2</v>
      </c>
      <c r="C56" s="4">
        <v>64</v>
      </c>
      <c r="D56" s="6" t="s">
        <v>26</v>
      </c>
      <c r="E56" s="4">
        <v>60453024000390</v>
      </c>
      <c r="F56" s="6" t="s">
        <v>141</v>
      </c>
      <c r="G56" s="6" t="s">
        <v>105</v>
      </c>
      <c r="H56" s="6" t="s">
        <v>106</v>
      </c>
      <c r="I56" s="6" t="s">
        <v>91</v>
      </c>
      <c r="J56" s="6" t="s">
        <v>136</v>
      </c>
      <c r="K56" s="6" t="s">
        <v>23</v>
      </c>
      <c r="L56" s="6" t="s">
        <v>29</v>
      </c>
      <c r="M56" s="6" t="s">
        <v>12</v>
      </c>
      <c r="N56" s="32">
        <v>8</v>
      </c>
    </row>
    <row r="57" spans="1:14" x14ac:dyDescent="0.25">
      <c r="A57" s="5">
        <v>2021</v>
      </c>
      <c r="B57" s="5">
        <v>2</v>
      </c>
      <c r="C57" s="4">
        <v>64</v>
      </c>
      <c r="D57" s="6" t="s">
        <v>26</v>
      </c>
      <c r="E57" s="4">
        <v>60765823000130</v>
      </c>
      <c r="F57" s="6" t="s">
        <v>145</v>
      </c>
      <c r="G57" s="6" t="s">
        <v>105</v>
      </c>
      <c r="H57" s="6" t="s">
        <v>106</v>
      </c>
      <c r="I57" s="6" t="s">
        <v>91</v>
      </c>
      <c r="J57" s="6" t="s">
        <v>136</v>
      </c>
      <c r="K57" s="6" t="s">
        <v>11</v>
      </c>
      <c r="L57" s="6" t="s">
        <v>29</v>
      </c>
      <c r="M57" s="6" t="s">
        <v>12</v>
      </c>
      <c r="N57" s="32">
        <v>25</v>
      </c>
    </row>
    <row r="58" spans="1:14" x14ac:dyDescent="0.25">
      <c r="A58" s="5">
        <v>2021</v>
      </c>
      <c r="B58" s="5">
        <v>2</v>
      </c>
      <c r="C58" s="4">
        <v>64</v>
      </c>
      <c r="D58" s="6" t="s">
        <v>26</v>
      </c>
      <c r="E58" s="4">
        <v>56577059000606</v>
      </c>
      <c r="F58" s="6" t="s">
        <v>555</v>
      </c>
      <c r="G58" s="6" t="s">
        <v>105</v>
      </c>
      <c r="H58" s="6" t="s">
        <v>106</v>
      </c>
      <c r="I58" s="6" t="s">
        <v>91</v>
      </c>
      <c r="J58" s="6" t="s">
        <v>136</v>
      </c>
      <c r="K58" s="6" t="s">
        <v>24</v>
      </c>
      <c r="L58" s="6" t="s">
        <v>29</v>
      </c>
      <c r="M58" s="6" t="s">
        <v>12</v>
      </c>
      <c r="N58" s="32">
        <v>48</v>
      </c>
    </row>
    <row r="59" spans="1:14" x14ac:dyDescent="0.25">
      <c r="A59" s="5">
        <v>2021</v>
      </c>
      <c r="B59" s="5">
        <v>2</v>
      </c>
      <c r="C59" s="4">
        <v>64</v>
      </c>
      <c r="D59" s="6" t="s">
        <v>26</v>
      </c>
      <c r="E59" s="4">
        <v>61599908000158</v>
      </c>
      <c r="F59" s="6" t="s">
        <v>156</v>
      </c>
      <c r="G59" s="6" t="s">
        <v>105</v>
      </c>
      <c r="H59" s="6" t="s">
        <v>106</v>
      </c>
      <c r="I59" s="6" t="s">
        <v>91</v>
      </c>
      <c r="J59" s="6" t="s">
        <v>136</v>
      </c>
      <c r="K59" s="6" t="s">
        <v>23</v>
      </c>
      <c r="L59" s="6" t="s">
        <v>29</v>
      </c>
      <c r="M59" s="6" t="s">
        <v>12</v>
      </c>
      <c r="N59" s="32">
        <v>214</v>
      </c>
    </row>
    <row r="60" spans="1:14" x14ac:dyDescent="0.25">
      <c r="A60" s="5">
        <v>2021</v>
      </c>
      <c r="B60" s="5">
        <v>2</v>
      </c>
      <c r="C60" s="4">
        <v>64</v>
      </c>
      <c r="D60" s="6" t="s">
        <v>26</v>
      </c>
      <c r="E60" s="4">
        <v>61590410000124</v>
      </c>
      <c r="F60" s="6" t="s">
        <v>155</v>
      </c>
      <c r="G60" s="6" t="s">
        <v>105</v>
      </c>
      <c r="H60" s="6" t="s">
        <v>106</v>
      </c>
      <c r="I60" s="6" t="s">
        <v>91</v>
      </c>
      <c r="J60" s="6" t="s">
        <v>136</v>
      </c>
      <c r="K60" s="6" t="s">
        <v>24</v>
      </c>
      <c r="L60" s="6" t="s">
        <v>29</v>
      </c>
      <c r="M60" s="6" t="s">
        <v>12</v>
      </c>
      <c r="N60" s="32">
        <v>43</v>
      </c>
    </row>
    <row r="61" spans="1:14" x14ac:dyDescent="0.25">
      <c r="A61" s="5">
        <v>2021</v>
      </c>
      <c r="B61" s="5">
        <v>2</v>
      </c>
      <c r="C61" s="4">
        <v>62</v>
      </c>
      <c r="D61" s="6" t="s">
        <v>8</v>
      </c>
      <c r="E61" s="4">
        <v>60961968000106</v>
      </c>
      <c r="F61" s="6" t="s">
        <v>554</v>
      </c>
      <c r="G61" s="6" t="s">
        <v>105</v>
      </c>
      <c r="H61" s="6" t="s">
        <v>106</v>
      </c>
      <c r="I61" s="6" t="s">
        <v>91</v>
      </c>
      <c r="J61" s="6" t="s">
        <v>136</v>
      </c>
      <c r="K61" s="6" t="s">
        <v>24</v>
      </c>
      <c r="L61" s="6" t="s">
        <v>29</v>
      </c>
      <c r="M61" s="6" t="s">
        <v>12</v>
      </c>
      <c r="N61" s="32">
        <v>10</v>
      </c>
    </row>
    <row r="62" spans="1:14" x14ac:dyDescent="0.25">
      <c r="A62" s="5">
        <v>2021</v>
      </c>
      <c r="B62" s="5">
        <v>2</v>
      </c>
      <c r="C62" s="4">
        <v>62</v>
      </c>
      <c r="D62" s="6" t="s">
        <v>8</v>
      </c>
      <c r="E62" s="4">
        <v>60992427000650</v>
      </c>
      <c r="F62" s="6" t="s">
        <v>556</v>
      </c>
      <c r="G62" s="6" t="s">
        <v>105</v>
      </c>
      <c r="H62" s="6" t="s">
        <v>106</v>
      </c>
      <c r="I62" s="6" t="s">
        <v>91</v>
      </c>
      <c r="J62" s="6" t="s">
        <v>136</v>
      </c>
      <c r="K62" s="6" t="s">
        <v>23</v>
      </c>
      <c r="L62" s="6" t="s">
        <v>29</v>
      </c>
      <c r="M62" s="6" t="s">
        <v>12</v>
      </c>
      <c r="N62" s="32">
        <v>7</v>
      </c>
    </row>
    <row r="63" spans="1:14" x14ac:dyDescent="0.25">
      <c r="A63" s="5">
        <v>2021</v>
      </c>
      <c r="B63" s="5">
        <v>2</v>
      </c>
      <c r="C63" s="4">
        <v>62</v>
      </c>
      <c r="D63" s="6" t="s">
        <v>8</v>
      </c>
      <c r="E63" s="4">
        <v>29435005009932</v>
      </c>
      <c r="F63" s="6" t="s">
        <v>135</v>
      </c>
      <c r="G63" s="6" t="s">
        <v>105</v>
      </c>
      <c r="H63" s="6" t="s">
        <v>106</v>
      </c>
      <c r="I63" s="6" t="s">
        <v>91</v>
      </c>
      <c r="J63" s="6" t="s">
        <v>136</v>
      </c>
      <c r="K63" s="6" t="s">
        <v>11</v>
      </c>
      <c r="L63" s="6" t="s">
        <v>29</v>
      </c>
      <c r="M63" s="6" t="s">
        <v>12</v>
      </c>
      <c r="N63" s="32">
        <v>1</v>
      </c>
    </row>
    <row r="64" spans="1:14" x14ac:dyDescent="0.25">
      <c r="A64" s="5">
        <v>2021</v>
      </c>
      <c r="B64" s="5">
        <v>2</v>
      </c>
      <c r="C64" s="4">
        <v>62</v>
      </c>
      <c r="D64" s="6" t="s">
        <v>8</v>
      </c>
      <c r="E64" s="4">
        <v>60884855000316</v>
      </c>
      <c r="F64" s="6" t="s">
        <v>146</v>
      </c>
      <c r="G64" s="6" t="s">
        <v>105</v>
      </c>
      <c r="H64" s="6" t="s">
        <v>106</v>
      </c>
      <c r="I64" s="6" t="s">
        <v>91</v>
      </c>
      <c r="J64" s="6" t="s">
        <v>136</v>
      </c>
      <c r="K64" s="6" t="s">
        <v>23</v>
      </c>
      <c r="L64" s="6" t="s">
        <v>29</v>
      </c>
      <c r="M64" s="6" t="s">
        <v>12</v>
      </c>
      <c r="N64" s="32">
        <v>34</v>
      </c>
    </row>
    <row r="65" spans="1:14" x14ac:dyDescent="0.25">
      <c r="A65" s="5">
        <v>2021</v>
      </c>
      <c r="B65" s="5">
        <v>2</v>
      </c>
      <c r="C65" s="4">
        <v>62</v>
      </c>
      <c r="D65" s="6" t="s">
        <v>8</v>
      </c>
      <c r="E65" s="4">
        <v>60726502000126</v>
      </c>
      <c r="F65" s="6" t="s">
        <v>143</v>
      </c>
      <c r="G65" s="6" t="s">
        <v>105</v>
      </c>
      <c r="H65" s="6" t="s">
        <v>106</v>
      </c>
      <c r="I65" s="6" t="s">
        <v>91</v>
      </c>
      <c r="J65" s="6" t="s">
        <v>136</v>
      </c>
      <c r="K65" s="6" t="s">
        <v>23</v>
      </c>
      <c r="L65" s="6" t="s">
        <v>29</v>
      </c>
      <c r="M65" s="6" t="s">
        <v>12</v>
      </c>
      <c r="N65" s="32">
        <v>25</v>
      </c>
    </row>
    <row r="66" spans="1:14" x14ac:dyDescent="0.25">
      <c r="A66" s="5">
        <v>2021</v>
      </c>
      <c r="B66" s="5">
        <v>2</v>
      </c>
      <c r="C66" s="4">
        <v>62</v>
      </c>
      <c r="D66" s="6" t="s">
        <v>8</v>
      </c>
      <c r="E66" s="4">
        <v>60726502000711</v>
      </c>
      <c r="F66" s="6" t="s">
        <v>144</v>
      </c>
      <c r="G66" s="6" t="s">
        <v>105</v>
      </c>
      <c r="H66" s="6" t="s">
        <v>106</v>
      </c>
      <c r="I66" s="6" t="s">
        <v>91</v>
      </c>
      <c r="J66" s="6" t="s">
        <v>136</v>
      </c>
      <c r="K66" s="6" t="s">
        <v>23</v>
      </c>
      <c r="L66" s="6" t="s">
        <v>29</v>
      </c>
      <c r="M66" s="6" t="s">
        <v>12</v>
      </c>
      <c r="N66" s="32">
        <v>10</v>
      </c>
    </row>
    <row r="67" spans="1:14" x14ac:dyDescent="0.25">
      <c r="A67" s="5">
        <v>2021</v>
      </c>
      <c r="B67" s="5">
        <v>2</v>
      </c>
      <c r="C67" s="4">
        <v>62</v>
      </c>
      <c r="D67" s="6" t="s">
        <v>8</v>
      </c>
      <c r="E67" s="4">
        <v>60453024000390</v>
      </c>
      <c r="F67" s="6" t="s">
        <v>141</v>
      </c>
      <c r="G67" s="6" t="s">
        <v>105</v>
      </c>
      <c r="H67" s="6" t="s">
        <v>106</v>
      </c>
      <c r="I67" s="6" t="s">
        <v>91</v>
      </c>
      <c r="J67" s="6" t="s">
        <v>136</v>
      </c>
      <c r="K67" s="6" t="s">
        <v>23</v>
      </c>
      <c r="L67" s="6" t="s">
        <v>29</v>
      </c>
      <c r="M67" s="6" t="s">
        <v>12</v>
      </c>
      <c r="N67" s="32">
        <v>15</v>
      </c>
    </row>
    <row r="68" spans="1:14" x14ac:dyDescent="0.25">
      <c r="A68" s="5">
        <v>2021</v>
      </c>
      <c r="B68" s="5">
        <v>2</v>
      </c>
      <c r="C68" s="4">
        <v>62</v>
      </c>
      <c r="D68" s="6" t="s">
        <v>8</v>
      </c>
      <c r="E68" s="4">
        <v>61213674000240</v>
      </c>
      <c r="F68" s="6" t="s">
        <v>154</v>
      </c>
      <c r="G68" s="6" t="s">
        <v>105</v>
      </c>
      <c r="H68" s="6" t="s">
        <v>106</v>
      </c>
      <c r="I68" s="6" t="s">
        <v>91</v>
      </c>
      <c r="J68" s="6" t="s">
        <v>136</v>
      </c>
      <c r="K68" s="6" t="s">
        <v>11</v>
      </c>
      <c r="L68" s="6" t="s">
        <v>29</v>
      </c>
      <c r="M68" s="6" t="s">
        <v>12</v>
      </c>
      <c r="N68" s="32">
        <v>6</v>
      </c>
    </row>
    <row r="69" spans="1:14" x14ac:dyDescent="0.25">
      <c r="A69" s="5">
        <v>2021</v>
      </c>
      <c r="B69" s="5">
        <v>2</v>
      </c>
      <c r="C69" s="4">
        <v>62</v>
      </c>
      <c r="D69" s="6" t="s">
        <v>8</v>
      </c>
      <c r="E69" s="4">
        <v>60765823000130</v>
      </c>
      <c r="F69" s="6" t="s">
        <v>145</v>
      </c>
      <c r="G69" s="6" t="s">
        <v>105</v>
      </c>
      <c r="H69" s="6" t="s">
        <v>106</v>
      </c>
      <c r="I69" s="6" t="s">
        <v>91</v>
      </c>
      <c r="J69" s="6" t="s">
        <v>136</v>
      </c>
      <c r="K69" s="6" t="s">
        <v>11</v>
      </c>
      <c r="L69" s="6" t="s">
        <v>29</v>
      </c>
      <c r="M69" s="6" t="s">
        <v>12</v>
      </c>
      <c r="N69" s="32">
        <v>50</v>
      </c>
    </row>
    <row r="70" spans="1:14" x14ac:dyDescent="0.25">
      <c r="A70" s="5">
        <v>2021</v>
      </c>
      <c r="B70" s="5">
        <v>2</v>
      </c>
      <c r="C70" s="4">
        <v>62</v>
      </c>
      <c r="D70" s="6" t="s">
        <v>8</v>
      </c>
      <c r="E70" s="4">
        <v>61062212000198</v>
      </c>
      <c r="F70" s="6" t="s">
        <v>557</v>
      </c>
      <c r="G70" s="6" t="s">
        <v>105</v>
      </c>
      <c r="H70" s="6" t="s">
        <v>106</v>
      </c>
      <c r="I70" s="6" t="s">
        <v>91</v>
      </c>
      <c r="J70" s="6" t="s">
        <v>136</v>
      </c>
      <c r="K70" s="6" t="s">
        <v>23</v>
      </c>
      <c r="L70" s="6" t="s">
        <v>29</v>
      </c>
      <c r="M70" s="6" t="s">
        <v>12</v>
      </c>
      <c r="N70" s="32">
        <v>2</v>
      </c>
    </row>
    <row r="71" spans="1:14" x14ac:dyDescent="0.25">
      <c r="A71" s="5">
        <v>2021</v>
      </c>
      <c r="B71" s="5">
        <v>2</v>
      </c>
      <c r="C71" s="4">
        <v>62</v>
      </c>
      <c r="D71" s="6" t="s">
        <v>8</v>
      </c>
      <c r="E71" s="4">
        <v>60922168000771</v>
      </c>
      <c r="F71" s="6" t="s">
        <v>558</v>
      </c>
      <c r="G71" s="6" t="s">
        <v>105</v>
      </c>
      <c r="H71" s="6" t="s">
        <v>106</v>
      </c>
      <c r="I71" s="6" t="s">
        <v>91</v>
      </c>
      <c r="J71" s="6" t="s">
        <v>136</v>
      </c>
      <c r="K71" s="6" t="s">
        <v>23</v>
      </c>
      <c r="L71" s="6" t="s">
        <v>29</v>
      </c>
      <c r="M71" s="6" t="s">
        <v>12</v>
      </c>
      <c r="N71" s="32">
        <v>4</v>
      </c>
    </row>
    <row r="72" spans="1:14" x14ac:dyDescent="0.25">
      <c r="A72" s="5">
        <v>2021</v>
      </c>
      <c r="B72" s="5">
        <v>2</v>
      </c>
      <c r="C72" s="4">
        <v>62</v>
      </c>
      <c r="D72" s="6" t="s">
        <v>8</v>
      </c>
      <c r="E72" s="4">
        <v>44649812028490</v>
      </c>
      <c r="F72" s="6" t="s">
        <v>559</v>
      </c>
      <c r="G72" s="6" t="s">
        <v>105</v>
      </c>
      <c r="H72" s="6" t="s">
        <v>106</v>
      </c>
      <c r="I72" s="6" t="s">
        <v>91</v>
      </c>
      <c r="J72" s="6" t="s">
        <v>136</v>
      </c>
      <c r="K72" s="6" t="s">
        <v>23</v>
      </c>
      <c r="L72" s="6" t="s">
        <v>29</v>
      </c>
      <c r="M72" s="6" t="s">
        <v>12</v>
      </c>
      <c r="N72" s="32">
        <v>7</v>
      </c>
    </row>
    <row r="73" spans="1:14" x14ac:dyDescent="0.25">
      <c r="A73" s="5">
        <v>2021</v>
      </c>
      <c r="B73" s="5">
        <v>2</v>
      </c>
      <c r="C73" s="4">
        <v>62</v>
      </c>
      <c r="D73" s="6" t="s">
        <v>8</v>
      </c>
      <c r="E73" s="4">
        <v>61599908000158</v>
      </c>
      <c r="F73" s="6" t="s">
        <v>156</v>
      </c>
      <c r="G73" s="6" t="s">
        <v>105</v>
      </c>
      <c r="H73" s="6" t="s">
        <v>106</v>
      </c>
      <c r="I73" s="6" t="s">
        <v>91</v>
      </c>
      <c r="J73" s="6" t="s">
        <v>136</v>
      </c>
      <c r="K73" s="6" t="s">
        <v>23</v>
      </c>
      <c r="L73" s="6" t="s">
        <v>29</v>
      </c>
      <c r="M73" s="6" t="s">
        <v>12</v>
      </c>
      <c r="N73" s="32">
        <v>290</v>
      </c>
    </row>
    <row r="74" spans="1:14" x14ac:dyDescent="0.25">
      <c r="A74" s="5">
        <v>2021</v>
      </c>
      <c r="B74" s="5">
        <v>2</v>
      </c>
      <c r="C74" s="4">
        <v>62</v>
      </c>
      <c r="D74" s="6" t="s">
        <v>8</v>
      </c>
      <c r="E74" s="4">
        <v>61590410000124</v>
      </c>
      <c r="F74" s="6" t="s">
        <v>155</v>
      </c>
      <c r="G74" s="6" t="s">
        <v>105</v>
      </c>
      <c r="H74" s="6" t="s">
        <v>106</v>
      </c>
      <c r="I74" s="6" t="s">
        <v>91</v>
      </c>
      <c r="J74" s="6" t="s">
        <v>136</v>
      </c>
      <c r="K74" s="6" t="s">
        <v>24</v>
      </c>
      <c r="L74" s="6" t="s">
        <v>29</v>
      </c>
      <c r="M74" s="6" t="s">
        <v>12</v>
      </c>
      <c r="N74" s="32">
        <v>49</v>
      </c>
    </row>
    <row r="75" spans="1:14" x14ac:dyDescent="0.25">
      <c r="A75" s="5">
        <v>2021</v>
      </c>
      <c r="B75" s="5">
        <v>3</v>
      </c>
      <c r="C75" s="4">
        <v>64</v>
      </c>
      <c r="D75" s="6" t="s">
        <v>26</v>
      </c>
      <c r="E75" s="4">
        <v>19803199000114</v>
      </c>
      <c r="F75" s="6" t="s">
        <v>175</v>
      </c>
      <c r="G75" s="6" t="s">
        <v>105</v>
      </c>
      <c r="H75" s="6" t="s">
        <v>106</v>
      </c>
      <c r="I75" s="6" t="s">
        <v>91</v>
      </c>
      <c r="J75" s="6" t="s">
        <v>28</v>
      </c>
      <c r="K75" s="6" t="s">
        <v>13</v>
      </c>
      <c r="L75" s="6" t="s">
        <v>107</v>
      </c>
      <c r="M75" s="6" t="s">
        <v>12</v>
      </c>
      <c r="N75" s="32">
        <v>5</v>
      </c>
    </row>
    <row r="76" spans="1:14" x14ac:dyDescent="0.25">
      <c r="A76" s="5">
        <v>2021</v>
      </c>
      <c r="B76" s="5">
        <v>3</v>
      </c>
      <c r="C76" s="4">
        <v>66</v>
      </c>
      <c r="D76" s="6" t="s">
        <v>27</v>
      </c>
      <c r="E76" s="4">
        <v>11725429000162</v>
      </c>
      <c r="F76" s="6" t="s">
        <v>560</v>
      </c>
      <c r="G76" s="6" t="s">
        <v>105</v>
      </c>
      <c r="H76" s="6" t="s">
        <v>106</v>
      </c>
      <c r="I76" s="6" t="s">
        <v>91</v>
      </c>
      <c r="J76" s="6" t="s">
        <v>31</v>
      </c>
      <c r="K76" s="6" t="s">
        <v>11</v>
      </c>
      <c r="L76" s="6" t="s">
        <v>107</v>
      </c>
      <c r="M76" s="6" t="s">
        <v>12</v>
      </c>
      <c r="N76" s="32">
        <v>9</v>
      </c>
    </row>
    <row r="77" spans="1:14" x14ac:dyDescent="0.25">
      <c r="A77" s="5">
        <v>2021</v>
      </c>
      <c r="B77" s="5">
        <v>3</v>
      </c>
      <c r="C77" s="4">
        <v>64</v>
      </c>
      <c r="D77" s="6" t="s">
        <v>26</v>
      </c>
      <c r="E77" s="4">
        <v>8100676000592</v>
      </c>
      <c r="F77" s="6" t="s">
        <v>561</v>
      </c>
      <c r="G77" s="6" t="s">
        <v>105</v>
      </c>
      <c r="H77" s="6" t="s">
        <v>106</v>
      </c>
      <c r="I77" s="6" t="s">
        <v>91</v>
      </c>
      <c r="J77" s="6" t="s">
        <v>31</v>
      </c>
      <c r="K77" s="6" t="s">
        <v>23</v>
      </c>
      <c r="L77" s="6" t="s">
        <v>107</v>
      </c>
      <c r="M77" s="6" t="s">
        <v>12</v>
      </c>
      <c r="N77" s="32">
        <v>12</v>
      </c>
    </row>
    <row r="78" spans="1:14" x14ac:dyDescent="0.25">
      <c r="A78" s="5">
        <v>2021</v>
      </c>
      <c r="B78" s="5">
        <v>3</v>
      </c>
      <c r="C78" s="4">
        <v>64</v>
      </c>
      <c r="D78" s="6" t="s">
        <v>26</v>
      </c>
      <c r="E78" s="4">
        <v>8100676002455</v>
      </c>
      <c r="F78" s="6" t="s">
        <v>467</v>
      </c>
      <c r="G78" s="6" t="s">
        <v>105</v>
      </c>
      <c r="H78" s="6" t="s">
        <v>106</v>
      </c>
      <c r="I78" s="6" t="s">
        <v>91</v>
      </c>
      <c r="J78" s="6" t="s">
        <v>31</v>
      </c>
      <c r="K78" s="6" t="s">
        <v>23</v>
      </c>
      <c r="L78" s="6" t="s">
        <v>107</v>
      </c>
      <c r="M78" s="6" t="s">
        <v>12</v>
      </c>
      <c r="N78" s="32">
        <v>24</v>
      </c>
    </row>
    <row r="79" spans="1:14" x14ac:dyDescent="0.25">
      <c r="A79" s="5">
        <v>2021</v>
      </c>
      <c r="B79" s="5">
        <v>3</v>
      </c>
      <c r="C79" s="4">
        <v>64</v>
      </c>
      <c r="D79" s="6" t="s">
        <v>26</v>
      </c>
      <c r="E79" s="4">
        <v>51722957012512</v>
      </c>
      <c r="F79" s="6" t="s">
        <v>562</v>
      </c>
      <c r="G79" s="6" t="s">
        <v>105</v>
      </c>
      <c r="H79" s="6" t="s">
        <v>106</v>
      </c>
      <c r="I79" s="6" t="s">
        <v>91</v>
      </c>
      <c r="J79" s="6" t="s">
        <v>31</v>
      </c>
      <c r="K79" s="6" t="s">
        <v>23</v>
      </c>
      <c r="L79" s="6" t="s">
        <v>107</v>
      </c>
      <c r="M79" s="6" t="s">
        <v>12</v>
      </c>
      <c r="N79" s="32">
        <v>6</v>
      </c>
    </row>
    <row r="80" spans="1:14" x14ac:dyDescent="0.25">
      <c r="A80" s="5">
        <v>2021</v>
      </c>
      <c r="B80" s="5">
        <v>3</v>
      </c>
      <c r="C80" s="4">
        <v>64</v>
      </c>
      <c r="D80" s="6" t="s">
        <v>26</v>
      </c>
      <c r="E80" s="4">
        <v>60975737005110</v>
      </c>
      <c r="F80" s="6" t="s">
        <v>181</v>
      </c>
      <c r="G80" s="6" t="s">
        <v>105</v>
      </c>
      <c r="H80" s="6" t="s">
        <v>106</v>
      </c>
      <c r="I80" s="6" t="s">
        <v>91</v>
      </c>
      <c r="J80" s="6" t="s">
        <v>31</v>
      </c>
      <c r="K80" s="6" t="s">
        <v>24</v>
      </c>
      <c r="L80" s="6" t="s">
        <v>29</v>
      </c>
      <c r="M80" s="6" t="s">
        <v>12</v>
      </c>
      <c r="N80" s="32">
        <v>2</v>
      </c>
    </row>
    <row r="81" spans="1:14" x14ac:dyDescent="0.25">
      <c r="A81" s="5">
        <v>2021</v>
      </c>
      <c r="B81" s="5">
        <v>3</v>
      </c>
      <c r="C81" s="4">
        <v>64</v>
      </c>
      <c r="D81" s="6" t="s">
        <v>26</v>
      </c>
      <c r="E81" s="4">
        <v>60975737001204</v>
      </c>
      <c r="F81" s="6" t="s">
        <v>153</v>
      </c>
      <c r="G81" s="6" t="s">
        <v>105</v>
      </c>
      <c r="H81" s="6" t="s">
        <v>106</v>
      </c>
      <c r="I81" s="6" t="s">
        <v>91</v>
      </c>
      <c r="J81" s="6" t="s">
        <v>31</v>
      </c>
      <c r="K81" s="6" t="s">
        <v>24</v>
      </c>
      <c r="L81" s="6" t="s">
        <v>29</v>
      </c>
      <c r="M81" s="6" t="s">
        <v>12</v>
      </c>
      <c r="N81" s="32">
        <v>8</v>
      </c>
    </row>
    <row r="82" spans="1:14" x14ac:dyDescent="0.25">
      <c r="A82" s="5">
        <v>2021</v>
      </c>
      <c r="B82" s="5">
        <v>3</v>
      </c>
      <c r="C82" s="4">
        <v>64</v>
      </c>
      <c r="D82" s="6" t="s">
        <v>26</v>
      </c>
      <c r="E82" s="4">
        <v>6047087000210</v>
      </c>
      <c r="F82" s="6" t="s">
        <v>552</v>
      </c>
      <c r="G82" s="6" t="s">
        <v>105</v>
      </c>
      <c r="H82" s="6" t="s">
        <v>106</v>
      </c>
      <c r="I82" s="6" t="s">
        <v>91</v>
      </c>
      <c r="J82" s="6" t="s">
        <v>31</v>
      </c>
      <c r="K82" s="6" t="s">
        <v>11</v>
      </c>
      <c r="L82" s="6" t="s">
        <v>107</v>
      </c>
      <c r="M82" s="6" t="s">
        <v>12</v>
      </c>
      <c r="N82" s="32">
        <v>23</v>
      </c>
    </row>
    <row r="83" spans="1:14" x14ac:dyDescent="0.25">
      <c r="A83" s="5">
        <v>2021</v>
      </c>
      <c r="B83" s="5">
        <v>3</v>
      </c>
      <c r="C83" s="4">
        <v>64</v>
      </c>
      <c r="D83" s="6" t="s">
        <v>26</v>
      </c>
      <c r="E83" s="4">
        <v>28290788000137</v>
      </c>
      <c r="F83" s="6" t="s">
        <v>513</v>
      </c>
      <c r="G83" s="6" t="s">
        <v>105</v>
      </c>
      <c r="H83" s="6" t="s">
        <v>106</v>
      </c>
      <c r="I83" s="6" t="s">
        <v>91</v>
      </c>
      <c r="J83" s="6" t="s">
        <v>31</v>
      </c>
      <c r="K83" s="6" t="s">
        <v>11</v>
      </c>
      <c r="L83" s="6" t="s">
        <v>107</v>
      </c>
      <c r="M83" s="6" t="s">
        <v>12</v>
      </c>
      <c r="N83" s="32">
        <v>24</v>
      </c>
    </row>
    <row r="84" spans="1:14" x14ac:dyDescent="0.25">
      <c r="A84" s="5">
        <v>2021</v>
      </c>
      <c r="B84" s="5">
        <v>3</v>
      </c>
      <c r="C84" s="4">
        <v>64</v>
      </c>
      <c r="D84" s="6" t="s">
        <v>26</v>
      </c>
      <c r="E84" s="4">
        <v>62779145000190</v>
      </c>
      <c r="F84" s="6" t="s">
        <v>178</v>
      </c>
      <c r="G84" s="6" t="s">
        <v>105</v>
      </c>
      <c r="H84" s="6" t="s">
        <v>106</v>
      </c>
      <c r="I84" s="6" t="s">
        <v>91</v>
      </c>
      <c r="J84" s="6" t="s">
        <v>31</v>
      </c>
      <c r="K84" s="6" t="s">
        <v>24</v>
      </c>
      <c r="L84" s="6" t="s">
        <v>29</v>
      </c>
      <c r="M84" s="6" t="s">
        <v>12</v>
      </c>
      <c r="N84" s="32">
        <v>6</v>
      </c>
    </row>
    <row r="85" spans="1:14" x14ac:dyDescent="0.25">
      <c r="A85" s="5">
        <v>2021</v>
      </c>
      <c r="B85" s="5">
        <v>3</v>
      </c>
      <c r="C85" s="4">
        <v>64</v>
      </c>
      <c r="D85" s="6" t="s">
        <v>26</v>
      </c>
      <c r="E85" s="4">
        <v>60961422000155</v>
      </c>
      <c r="F85" s="6" t="s">
        <v>152</v>
      </c>
      <c r="G85" s="6" t="s">
        <v>105</v>
      </c>
      <c r="H85" s="6" t="s">
        <v>106</v>
      </c>
      <c r="I85" s="6" t="s">
        <v>91</v>
      </c>
      <c r="J85" s="6" t="s">
        <v>31</v>
      </c>
      <c r="K85" s="6" t="s">
        <v>11</v>
      </c>
      <c r="L85" s="6" t="s">
        <v>107</v>
      </c>
      <c r="M85" s="6" t="s">
        <v>12</v>
      </c>
      <c r="N85" s="32">
        <v>17</v>
      </c>
    </row>
    <row r="86" spans="1:14" x14ac:dyDescent="0.25">
      <c r="A86" s="5">
        <v>2021</v>
      </c>
      <c r="B86" s="5">
        <v>3</v>
      </c>
      <c r="C86" s="4">
        <v>62</v>
      </c>
      <c r="D86" s="6" t="s">
        <v>8</v>
      </c>
      <c r="E86" s="4">
        <v>21371777000132</v>
      </c>
      <c r="F86" s="6" t="s">
        <v>128</v>
      </c>
      <c r="G86" s="6" t="s">
        <v>105</v>
      </c>
      <c r="H86" s="6" t="s">
        <v>106</v>
      </c>
      <c r="I86" s="6" t="s">
        <v>91</v>
      </c>
      <c r="J86" s="6" t="s">
        <v>31</v>
      </c>
      <c r="K86" s="6" t="s">
        <v>23</v>
      </c>
      <c r="L86" s="6" t="s">
        <v>107</v>
      </c>
      <c r="M86" s="6" t="s">
        <v>12</v>
      </c>
      <c r="N86" s="32">
        <v>10</v>
      </c>
    </row>
    <row r="87" spans="1:14" x14ac:dyDescent="0.25">
      <c r="A87" s="5">
        <v>2021</v>
      </c>
      <c r="B87" s="5">
        <v>3</v>
      </c>
      <c r="C87" s="4">
        <v>62</v>
      </c>
      <c r="D87" s="6" t="s">
        <v>8</v>
      </c>
      <c r="E87" s="4">
        <v>60678604000113</v>
      </c>
      <c r="F87" s="6" t="s">
        <v>142</v>
      </c>
      <c r="G87" s="6" t="s">
        <v>105</v>
      </c>
      <c r="H87" s="6" t="s">
        <v>106</v>
      </c>
      <c r="I87" s="6" t="s">
        <v>91</v>
      </c>
      <c r="J87" s="6" t="s">
        <v>31</v>
      </c>
      <c r="K87" s="6" t="s">
        <v>11</v>
      </c>
      <c r="L87" s="6" t="s">
        <v>107</v>
      </c>
      <c r="M87" s="6" t="s">
        <v>12</v>
      </c>
      <c r="N87" s="32">
        <v>107</v>
      </c>
    </row>
    <row r="88" spans="1:14" x14ac:dyDescent="0.25">
      <c r="A88" s="5">
        <v>2021</v>
      </c>
      <c r="B88" s="5">
        <v>3</v>
      </c>
      <c r="C88" s="4">
        <v>62</v>
      </c>
      <c r="D88" s="6" t="s">
        <v>8</v>
      </c>
      <c r="E88" s="4">
        <v>19056055000141</v>
      </c>
      <c r="F88" s="6" t="s">
        <v>127</v>
      </c>
      <c r="G88" s="6" t="s">
        <v>105</v>
      </c>
      <c r="H88" s="6" t="s">
        <v>106</v>
      </c>
      <c r="I88" s="6" t="s">
        <v>91</v>
      </c>
      <c r="J88" s="6" t="s">
        <v>31</v>
      </c>
      <c r="K88" s="6" t="s">
        <v>24</v>
      </c>
      <c r="L88" s="6" t="s">
        <v>29</v>
      </c>
      <c r="M88" s="6" t="s">
        <v>12</v>
      </c>
      <c r="N88" s="32">
        <v>3</v>
      </c>
    </row>
    <row r="89" spans="1:14" x14ac:dyDescent="0.25">
      <c r="A89" s="5">
        <v>2021</v>
      </c>
      <c r="B89" s="5">
        <v>3</v>
      </c>
      <c r="C89" s="4">
        <v>62</v>
      </c>
      <c r="D89" s="6" t="s">
        <v>8</v>
      </c>
      <c r="E89" s="4">
        <v>60777901000116</v>
      </c>
      <c r="F89" s="6" t="s">
        <v>563</v>
      </c>
      <c r="G89" s="6" t="s">
        <v>105</v>
      </c>
      <c r="H89" s="6" t="s">
        <v>106</v>
      </c>
      <c r="I89" s="6" t="s">
        <v>91</v>
      </c>
      <c r="J89" s="6" t="s">
        <v>31</v>
      </c>
      <c r="K89" s="6" t="s">
        <v>23</v>
      </c>
      <c r="L89" s="6" t="s">
        <v>107</v>
      </c>
      <c r="M89" s="6" t="s">
        <v>12</v>
      </c>
      <c r="N89" s="32">
        <v>2</v>
      </c>
    </row>
    <row r="90" spans="1:14" x14ac:dyDescent="0.25">
      <c r="A90" s="5">
        <v>2021</v>
      </c>
      <c r="B90" s="5">
        <v>3</v>
      </c>
      <c r="C90" s="4">
        <v>62</v>
      </c>
      <c r="D90" s="6" t="s">
        <v>8</v>
      </c>
      <c r="E90" s="4">
        <v>60975737000232</v>
      </c>
      <c r="F90" s="6" t="s">
        <v>543</v>
      </c>
      <c r="G90" s="6" t="s">
        <v>105</v>
      </c>
      <c r="H90" s="6" t="s">
        <v>106</v>
      </c>
      <c r="I90" s="6" t="s">
        <v>91</v>
      </c>
      <c r="J90" s="6" t="s">
        <v>31</v>
      </c>
      <c r="K90" s="6" t="s">
        <v>24</v>
      </c>
      <c r="L90" s="6" t="s">
        <v>29</v>
      </c>
      <c r="M90" s="6" t="s">
        <v>12</v>
      </c>
      <c r="N90" s="32">
        <v>9</v>
      </c>
    </row>
    <row r="91" spans="1:14" x14ac:dyDescent="0.25">
      <c r="A91" s="5">
        <v>2021</v>
      </c>
      <c r="B91" s="5">
        <v>3</v>
      </c>
      <c r="C91" s="4">
        <v>62</v>
      </c>
      <c r="D91" s="6" t="s">
        <v>8</v>
      </c>
      <c r="E91" s="4">
        <v>6047087000210</v>
      </c>
      <c r="F91" s="6" t="s">
        <v>552</v>
      </c>
      <c r="G91" s="6" t="s">
        <v>105</v>
      </c>
      <c r="H91" s="6" t="s">
        <v>106</v>
      </c>
      <c r="I91" s="6" t="s">
        <v>91</v>
      </c>
      <c r="J91" s="6" t="s">
        <v>31</v>
      </c>
      <c r="K91" s="6" t="s">
        <v>11</v>
      </c>
      <c r="L91" s="6" t="s">
        <v>107</v>
      </c>
      <c r="M91" s="6" t="s">
        <v>12</v>
      </c>
      <c r="N91" s="32">
        <v>14</v>
      </c>
    </row>
    <row r="92" spans="1:14" x14ac:dyDescent="0.25">
      <c r="A92" s="5">
        <v>2021</v>
      </c>
      <c r="B92" s="5">
        <v>3</v>
      </c>
      <c r="C92" s="4">
        <v>62</v>
      </c>
      <c r="D92" s="6" t="s">
        <v>8</v>
      </c>
      <c r="E92" s="4">
        <v>28290788000137</v>
      </c>
      <c r="F92" s="6" t="s">
        <v>513</v>
      </c>
      <c r="G92" s="6" t="s">
        <v>105</v>
      </c>
      <c r="H92" s="6" t="s">
        <v>106</v>
      </c>
      <c r="I92" s="6" t="s">
        <v>91</v>
      </c>
      <c r="J92" s="6" t="s">
        <v>31</v>
      </c>
      <c r="K92" s="6" t="s">
        <v>11</v>
      </c>
      <c r="L92" s="6" t="s">
        <v>107</v>
      </c>
      <c r="M92" s="6" t="s">
        <v>12</v>
      </c>
      <c r="N92" s="32">
        <v>44</v>
      </c>
    </row>
    <row r="93" spans="1:14" x14ac:dyDescent="0.25">
      <c r="A93" s="5">
        <v>2021</v>
      </c>
      <c r="B93" s="5">
        <v>3</v>
      </c>
      <c r="C93" s="4">
        <v>62</v>
      </c>
      <c r="D93" s="6" t="s">
        <v>8</v>
      </c>
      <c r="E93" s="4">
        <v>60961422000155</v>
      </c>
      <c r="F93" s="6" t="s">
        <v>152</v>
      </c>
      <c r="G93" s="6" t="s">
        <v>105</v>
      </c>
      <c r="H93" s="6" t="s">
        <v>106</v>
      </c>
      <c r="I93" s="6" t="s">
        <v>91</v>
      </c>
      <c r="J93" s="6" t="s">
        <v>31</v>
      </c>
      <c r="K93" s="6" t="s">
        <v>11</v>
      </c>
      <c r="L93" s="6" t="s">
        <v>107</v>
      </c>
      <c r="M93" s="6" t="s">
        <v>12</v>
      </c>
      <c r="N93" s="32">
        <v>31</v>
      </c>
    </row>
    <row r="94" spans="1:14" x14ac:dyDescent="0.25">
      <c r="A94" s="5">
        <v>2021</v>
      </c>
      <c r="B94" s="5">
        <v>3</v>
      </c>
      <c r="C94" s="4">
        <v>64</v>
      </c>
      <c r="D94" s="6" t="s">
        <v>26</v>
      </c>
      <c r="E94" s="4">
        <v>60992427000650</v>
      </c>
      <c r="F94" s="6" t="s">
        <v>556</v>
      </c>
      <c r="G94" s="6" t="s">
        <v>105</v>
      </c>
      <c r="H94" s="6" t="s">
        <v>106</v>
      </c>
      <c r="I94" s="6" t="s">
        <v>91</v>
      </c>
      <c r="J94" s="6" t="s">
        <v>136</v>
      </c>
      <c r="K94" s="6" t="s">
        <v>23</v>
      </c>
      <c r="L94" s="6" t="s">
        <v>29</v>
      </c>
      <c r="M94" s="6" t="s">
        <v>12</v>
      </c>
      <c r="N94" s="32">
        <v>5</v>
      </c>
    </row>
    <row r="95" spans="1:14" x14ac:dyDescent="0.25">
      <c r="A95" s="5">
        <v>2021</v>
      </c>
      <c r="B95" s="5">
        <v>3</v>
      </c>
      <c r="C95" s="4">
        <v>64</v>
      </c>
      <c r="D95" s="6" t="s">
        <v>26</v>
      </c>
      <c r="E95" s="4">
        <v>29435005009932</v>
      </c>
      <c r="F95" s="6" t="s">
        <v>135</v>
      </c>
      <c r="G95" s="6" t="s">
        <v>105</v>
      </c>
      <c r="H95" s="6" t="s">
        <v>106</v>
      </c>
      <c r="I95" s="6" t="s">
        <v>91</v>
      </c>
      <c r="J95" s="6" t="s">
        <v>136</v>
      </c>
      <c r="K95" s="6" t="s">
        <v>11</v>
      </c>
      <c r="L95" s="6" t="s">
        <v>29</v>
      </c>
      <c r="M95" s="6" t="s">
        <v>12</v>
      </c>
      <c r="N95" s="32">
        <v>2</v>
      </c>
    </row>
    <row r="96" spans="1:14" x14ac:dyDescent="0.25">
      <c r="A96" s="5">
        <v>2021</v>
      </c>
      <c r="B96" s="5">
        <v>3</v>
      </c>
      <c r="C96" s="4">
        <v>64</v>
      </c>
      <c r="D96" s="6" t="s">
        <v>26</v>
      </c>
      <c r="E96" s="4">
        <v>60884855000316</v>
      </c>
      <c r="F96" s="6" t="s">
        <v>146</v>
      </c>
      <c r="G96" s="6" t="s">
        <v>105</v>
      </c>
      <c r="H96" s="6" t="s">
        <v>106</v>
      </c>
      <c r="I96" s="6" t="s">
        <v>91</v>
      </c>
      <c r="J96" s="6" t="s">
        <v>136</v>
      </c>
      <c r="K96" s="6" t="s">
        <v>23</v>
      </c>
      <c r="L96" s="6" t="s">
        <v>29</v>
      </c>
      <c r="M96" s="6" t="s">
        <v>12</v>
      </c>
      <c r="N96" s="32">
        <v>58</v>
      </c>
    </row>
    <row r="97" spans="1:14" x14ac:dyDescent="0.25">
      <c r="A97" s="5">
        <v>2021</v>
      </c>
      <c r="B97" s="5">
        <v>3</v>
      </c>
      <c r="C97" s="4">
        <v>64</v>
      </c>
      <c r="D97" s="6" t="s">
        <v>26</v>
      </c>
      <c r="E97" s="4">
        <v>60726502000126</v>
      </c>
      <c r="F97" s="6" t="s">
        <v>143</v>
      </c>
      <c r="G97" s="6" t="s">
        <v>105</v>
      </c>
      <c r="H97" s="6" t="s">
        <v>106</v>
      </c>
      <c r="I97" s="6" t="s">
        <v>91</v>
      </c>
      <c r="J97" s="6" t="s">
        <v>136</v>
      </c>
      <c r="K97" s="6" t="s">
        <v>23</v>
      </c>
      <c r="L97" s="6" t="s">
        <v>29</v>
      </c>
      <c r="M97" s="6" t="s">
        <v>12</v>
      </c>
      <c r="N97" s="32">
        <v>9</v>
      </c>
    </row>
    <row r="98" spans="1:14" x14ac:dyDescent="0.25">
      <c r="A98" s="5">
        <v>2021</v>
      </c>
      <c r="B98" s="5">
        <v>3</v>
      </c>
      <c r="C98" s="4">
        <v>64</v>
      </c>
      <c r="D98" s="6" t="s">
        <v>26</v>
      </c>
      <c r="E98" s="4">
        <v>60453024000390</v>
      </c>
      <c r="F98" s="6" t="s">
        <v>141</v>
      </c>
      <c r="G98" s="6" t="s">
        <v>105</v>
      </c>
      <c r="H98" s="6" t="s">
        <v>106</v>
      </c>
      <c r="I98" s="6" t="s">
        <v>91</v>
      </c>
      <c r="J98" s="6" t="s">
        <v>136</v>
      </c>
      <c r="K98" s="6" t="s">
        <v>23</v>
      </c>
      <c r="L98" s="6" t="s">
        <v>29</v>
      </c>
      <c r="M98" s="6" t="s">
        <v>12</v>
      </c>
      <c r="N98" s="32">
        <v>5</v>
      </c>
    </row>
    <row r="99" spans="1:14" x14ac:dyDescent="0.25">
      <c r="A99" s="5">
        <v>2021</v>
      </c>
      <c r="B99" s="5">
        <v>3</v>
      </c>
      <c r="C99" s="4">
        <v>64</v>
      </c>
      <c r="D99" s="6" t="s">
        <v>26</v>
      </c>
      <c r="E99" s="4">
        <v>60765823000130</v>
      </c>
      <c r="F99" s="6" t="s">
        <v>145</v>
      </c>
      <c r="G99" s="6" t="s">
        <v>105</v>
      </c>
      <c r="H99" s="6" t="s">
        <v>106</v>
      </c>
      <c r="I99" s="6" t="s">
        <v>91</v>
      </c>
      <c r="J99" s="6" t="s">
        <v>136</v>
      </c>
      <c r="K99" s="6" t="s">
        <v>11</v>
      </c>
      <c r="L99" s="6" t="s">
        <v>29</v>
      </c>
      <c r="M99" s="6" t="s">
        <v>12</v>
      </c>
      <c r="N99" s="32">
        <v>32</v>
      </c>
    </row>
    <row r="100" spans="1:14" x14ac:dyDescent="0.25">
      <c r="A100" s="5">
        <v>2021</v>
      </c>
      <c r="B100" s="5">
        <v>3</v>
      </c>
      <c r="C100" s="4">
        <v>64</v>
      </c>
      <c r="D100" s="6" t="s">
        <v>26</v>
      </c>
      <c r="E100" s="4">
        <v>461479009462</v>
      </c>
      <c r="F100" s="6" t="s">
        <v>564</v>
      </c>
      <c r="G100" s="6" t="s">
        <v>105</v>
      </c>
      <c r="H100" s="6" t="s">
        <v>106</v>
      </c>
      <c r="I100" s="6" t="s">
        <v>91</v>
      </c>
      <c r="J100" s="6" t="s">
        <v>136</v>
      </c>
      <c r="K100" s="6" t="s">
        <v>23</v>
      </c>
      <c r="L100" s="6" t="s">
        <v>29</v>
      </c>
      <c r="M100" s="6" t="s">
        <v>12</v>
      </c>
      <c r="N100" s="32">
        <v>6</v>
      </c>
    </row>
    <row r="101" spans="1:14" x14ac:dyDescent="0.25">
      <c r="A101" s="5">
        <v>2021</v>
      </c>
      <c r="B101" s="5">
        <v>3</v>
      </c>
      <c r="C101" s="4">
        <v>64</v>
      </c>
      <c r="D101" s="6" t="s">
        <v>26</v>
      </c>
      <c r="E101" s="4">
        <v>44649812028490</v>
      </c>
      <c r="F101" s="6" t="s">
        <v>559</v>
      </c>
      <c r="G101" s="6" t="s">
        <v>105</v>
      </c>
      <c r="H101" s="6" t="s">
        <v>106</v>
      </c>
      <c r="I101" s="6" t="s">
        <v>91</v>
      </c>
      <c r="J101" s="6" t="s">
        <v>136</v>
      </c>
      <c r="K101" s="6" t="s">
        <v>23</v>
      </c>
      <c r="L101" s="6" t="s">
        <v>29</v>
      </c>
      <c r="M101" s="6" t="s">
        <v>12</v>
      </c>
      <c r="N101" s="32">
        <v>5</v>
      </c>
    </row>
    <row r="102" spans="1:14" x14ac:dyDescent="0.25">
      <c r="A102" s="5">
        <v>2021</v>
      </c>
      <c r="B102" s="5">
        <v>3</v>
      </c>
      <c r="C102" s="4">
        <v>64</v>
      </c>
      <c r="D102" s="6" t="s">
        <v>26</v>
      </c>
      <c r="E102" s="4">
        <v>61599908000158</v>
      </c>
      <c r="F102" s="6" t="s">
        <v>156</v>
      </c>
      <c r="G102" s="6" t="s">
        <v>105</v>
      </c>
      <c r="H102" s="6" t="s">
        <v>106</v>
      </c>
      <c r="I102" s="6" t="s">
        <v>91</v>
      </c>
      <c r="J102" s="6" t="s">
        <v>136</v>
      </c>
      <c r="K102" s="6" t="s">
        <v>23</v>
      </c>
      <c r="L102" s="6" t="s">
        <v>29</v>
      </c>
      <c r="M102" s="6" t="s">
        <v>12</v>
      </c>
      <c r="N102" s="32">
        <v>30</v>
      </c>
    </row>
    <row r="103" spans="1:14" x14ac:dyDescent="0.25">
      <c r="A103" s="5">
        <v>2021</v>
      </c>
      <c r="B103" s="5">
        <v>3</v>
      </c>
      <c r="C103" s="4">
        <v>64</v>
      </c>
      <c r="D103" s="6" t="s">
        <v>26</v>
      </c>
      <c r="E103" s="4">
        <v>61590410000124</v>
      </c>
      <c r="F103" s="6" t="s">
        <v>155</v>
      </c>
      <c r="G103" s="6" t="s">
        <v>105</v>
      </c>
      <c r="H103" s="6" t="s">
        <v>106</v>
      </c>
      <c r="I103" s="6" t="s">
        <v>91</v>
      </c>
      <c r="J103" s="6" t="s">
        <v>136</v>
      </c>
      <c r="K103" s="6" t="s">
        <v>24</v>
      </c>
      <c r="L103" s="6" t="s">
        <v>29</v>
      </c>
      <c r="M103" s="6" t="s">
        <v>12</v>
      </c>
      <c r="N103" s="32">
        <v>112</v>
      </c>
    </row>
    <row r="104" spans="1:14" x14ac:dyDescent="0.25">
      <c r="A104" s="5">
        <v>2021</v>
      </c>
      <c r="B104" s="5">
        <v>3</v>
      </c>
      <c r="C104" s="4">
        <v>62</v>
      </c>
      <c r="D104" s="6" t="s">
        <v>8</v>
      </c>
      <c r="E104" s="4">
        <v>60961968000106</v>
      </c>
      <c r="F104" s="6" t="s">
        <v>554</v>
      </c>
      <c r="G104" s="6" t="s">
        <v>105</v>
      </c>
      <c r="H104" s="6" t="s">
        <v>106</v>
      </c>
      <c r="I104" s="6" t="s">
        <v>91</v>
      </c>
      <c r="J104" s="6" t="s">
        <v>136</v>
      </c>
      <c r="K104" s="6" t="s">
        <v>24</v>
      </c>
      <c r="L104" s="6" t="s">
        <v>29</v>
      </c>
      <c r="M104" s="6" t="s">
        <v>12</v>
      </c>
      <c r="N104" s="32">
        <v>10</v>
      </c>
    </row>
    <row r="105" spans="1:14" x14ac:dyDescent="0.25">
      <c r="A105" s="5">
        <v>2021</v>
      </c>
      <c r="B105" s="5">
        <v>3</v>
      </c>
      <c r="C105" s="4">
        <v>62</v>
      </c>
      <c r="D105" s="6" t="s">
        <v>8</v>
      </c>
      <c r="E105" s="4">
        <v>60992427000650</v>
      </c>
      <c r="F105" s="6" t="s">
        <v>556</v>
      </c>
      <c r="G105" s="6" t="s">
        <v>105</v>
      </c>
      <c r="H105" s="6" t="s">
        <v>106</v>
      </c>
      <c r="I105" s="6" t="s">
        <v>91</v>
      </c>
      <c r="J105" s="6" t="s">
        <v>136</v>
      </c>
      <c r="K105" s="6" t="s">
        <v>23</v>
      </c>
      <c r="L105" s="6" t="s">
        <v>29</v>
      </c>
      <c r="M105" s="6" t="s">
        <v>12</v>
      </c>
      <c r="N105" s="32">
        <v>2</v>
      </c>
    </row>
    <row r="106" spans="1:14" x14ac:dyDescent="0.25">
      <c r="A106" s="5">
        <v>2021</v>
      </c>
      <c r="B106" s="5">
        <v>3</v>
      </c>
      <c r="C106" s="4">
        <v>62</v>
      </c>
      <c r="D106" s="6" t="s">
        <v>8</v>
      </c>
      <c r="E106" s="4">
        <v>50644053000113</v>
      </c>
      <c r="F106" s="6" t="s">
        <v>485</v>
      </c>
      <c r="G106" s="6" t="s">
        <v>105</v>
      </c>
      <c r="H106" s="6" t="s">
        <v>106</v>
      </c>
      <c r="I106" s="6" t="s">
        <v>91</v>
      </c>
      <c r="J106" s="6" t="s">
        <v>136</v>
      </c>
      <c r="K106" s="6" t="s">
        <v>24</v>
      </c>
      <c r="L106" s="6" t="s">
        <v>29</v>
      </c>
      <c r="M106" s="6" t="s">
        <v>12</v>
      </c>
      <c r="N106" s="32">
        <v>14</v>
      </c>
    </row>
    <row r="107" spans="1:14" x14ac:dyDescent="0.25">
      <c r="A107" s="5">
        <v>2021</v>
      </c>
      <c r="B107" s="5">
        <v>3</v>
      </c>
      <c r="C107" s="4">
        <v>62</v>
      </c>
      <c r="D107" s="6" t="s">
        <v>8</v>
      </c>
      <c r="E107" s="4">
        <v>60884855000316</v>
      </c>
      <c r="F107" s="6" t="s">
        <v>146</v>
      </c>
      <c r="G107" s="6" t="s">
        <v>105</v>
      </c>
      <c r="H107" s="6" t="s">
        <v>106</v>
      </c>
      <c r="I107" s="6" t="s">
        <v>91</v>
      </c>
      <c r="J107" s="6" t="s">
        <v>136</v>
      </c>
      <c r="K107" s="6" t="s">
        <v>23</v>
      </c>
      <c r="L107" s="6" t="s">
        <v>29</v>
      </c>
      <c r="M107" s="6" t="s">
        <v>12</v>
      </c>
      <c r="N107" s="32">
        <v>35</v>
      </c>
    </row>
    <row r="108" spans="1:14" x14ac:dyDescent="0.25">
      <c r="A108" s="5">
        <v>2021</v>
      </c>
      <c r="B108" s="5">
        <v>3</v>
      </c>
      <c r="C108" s="4">
        <v>62</v>
      </c>
      <c r="D108" s="6" t="s">
        <v>8</v>
      </c>
      <c r="E108" s="4">
        <v>60726502000126</v>
      </c>
      <c r="F108" s="6" t="s">
        <v>143</v>
      </c>
      <c r="G108" s="6" t="s">
        <v>105</v>
      </c>
      <c r="H108" s="6" t="s">
        <v>106</v>
      </c>
      <c r="I108" s="6" t="s">
        <v>91</v>
      </c>
      <c r="J108" s="6" t="s">
        <v>136</v>
      </c>
      <c r="K108" s="6" t="s">
        <v>23</v>
      </c>
      <c r="L108" s="6" t="s">
        <v>29</v>
      </c>
      <c r="M108" s="6" t="s">
        <v>12</v>
      </c>
      <c r="N108" s="32">
        <v>15</v>
      </c>
    </row>
    <row r="109" spans="1:14" x14ac:dyDescent="0.25">
      <c r="A109" s="5">
        <v>2021</v>
      </c>
      <c r="B109" s="5">
        <v>3</v>
      </c>
      <c r="C109" s="4">
        <v>62</v>
      </c>
      <c r="D109" s="6" t="s">
        <v>8</v>
      </c>
      <c r="E109" s="4">
        <v>60726502000711</v>
      </c>
      <c r="F109" s="6" t="s">
        <v>144</v>
      </c>
      <c r="G109" s="6" t="s">
        <v>105</v>
      </c>
      <c r="H109" s="6" t="s">
        <v>106</v>
      </c>
      <c r="I109" s="6" t="s">
        <v>91</v>
      </c>
      <c r="J109" s="6" t="s">
        <v>136</v>
      </c>
      <c r="K109" s="6" t="s">
        <v>23</v>
      </c>
      <c r="L109" s="6" t="s">
        <v>29</v>
      </c>
      <c r="M109" s="6" t="s">
        <v>12</v>
      </c>
      <c r="N109" s="32">
        <v>10</v>
      </c>
    </row>
    <row r="110" spans="1:14" x14ac:dyDescent="0.25">
      <c r="A110" s="5">
        <v>2021</v>
      </c>
      <c r="B110" s="5">
        <v>3</v>
      </c>
      <c r="C110" s="4">
        <v>62</v>
      </c>
      <c r="D110" s="6" t="s">
        <v>8</v>
      </c>
      <c r="E110" s="4">
        <v>60453024000390</v>
      </c>
      <c r="F110" s="6" t="s">
        <v>141</v>
      </c>
      <c r="G110" s="6" t="s">
        <v>105</v>
      </c>
      <c r="H110" s="6" t="s">
        <v>106</v>
      </c>
      <c r="I110" s="6" t="s">
        <v>91</v>
      </c>
      <c r="J110" s="6" t="s">
        <v>136</v>
      </c>
      <c r="K110" s="6" t="s">
        <v>23</v>
      </c>
      <c r="L110" s="6" t="s">
        <v>29</v>
      </c>
      <c r="M110" s="6" t="s">
        <v>12</v>
      </c>
      <c r="N110" s="32">
        <v>55</v>
      </c>
    </row>
    <row r="111" spans="1:14" x14ac:dyDescent="0.25">
      <c r="A111" s="5">
        <v>2021</v>
      </c>
      <c r="B111" s="5">
        <v>3</v>
      </c>
      <c r="C111" s="4">
        <v>62</v>
      </c>
      <c r="D111" s="6" t="s">
        <v>8</v>
      </c>
      <c r="E111" s="4">
        <v>61213674000240</v>
      </c>
      <c r="F111" s="6" t="s">
        <v>154</v>
      </c>
      <c r="G111" s="6" t="s">
        <v>105</v>
      </c>
      <c r="H111" s="6" t="s">
        <v>106</v>
      </c>
      <c r="I111" s="6" t="s">
        <v>91</v>
      </c>
      <c r="J111" s="6" t="s">
        <v>136</v>
      </c>
      <c r="K111" s="6" t="s">
        <v>11</v>
      </c>
      <c r="L111" s="6" t="s">
        <v>29</v>
      </c>
      <c r="M111" s="6" t="s">
        <v>12</v>
      </c>
      <c r="N111" s="32">
        <v>3</v>
      </c>
    </row>
    <row r="112" spans="1:14" x14ac:dyDescent="0.25">
      <c r="A112" s="5">
        <v>2021</v>
      </c>
      <c r="B112" s="5">
        <v>3</v>
      </c>
      <c r="C112" s="4">
        <v>62</v>
      </c>
      <c r="D112" s="6" t="s">
        <v>8</v>
      </c>
      <c r="E112" s="4">
        <v>60765823000130</v>
      </c>
      <c r="F112" s="6" t="s">
        <v>145</v>
      </c>
      <c r="G112" s="6" t="s">
        <v>105</v>
      </c>
      <c r="H112" s="6" t="s">
        <v>106</v>
      </c>
      <c r="I112" s="6" t="s">
        <v>91</v>
      </c>
      <c r="J112" s="6" t="s">
        <v>136</v>
      </c>
      <c r="K112" s="6" t="s">
        <v>11</v>
      </c>
      <c r="L112" s="6" t="s">
        <v>29</v>
      </c>
      <c r="M112" s="6" t="s">
        <v>12</v>
      </c>
      <c r="N112" s="32">
        <v>110</v>
      </c>
    </row>
    <row r="113" spans="1:14" x14ac:dyDescent="0.25">
      <c r="A113" s="5">
        <v>2021</v>
      </c>
      <c r="B113" s="5">
        <v>3</v>
      </c>
      <c r="C113" s="4">
        <v>62</v>
      </c>
      <c r="D113" s="6" t="s">
        <v>8</v>
      </c>
      <c r="E113" s="4">
        <v>61062212000198</v>
      </c>
      <c r="F113" s="6" t="s">
        <v>557</v>
      </c>
      <c r="G113" s="6" t="s">
        <v>105</v>
      </c>
      <c r="H113" s="6" t="s">
        <v>106</v>
      </c>
      <c r="I113" s="6" t="s">
        <v>91</v>
      </c>
      <c r="J113" s="6" t="s">
        <v>136</v>
      </c>
      <c r="K113" s="6" t="s">
        <v>23</v>
      </c>
      <c r="L113" s="6" t="s">
        <v>29</v>
      </c>
      <c r="M113" s="6" t="s">
        <v>12</v>
      </c>
      <c r="N113" s="32">
        <v>4</v>
      </c>
    </row>
    <row r="114" spans="1:14" x14ac:dyDescent="0.25">
      <c r="A114" s="5">
        <v>2021</v>
      </c>
      <c r="B114" s="5">
        <v>3</v>
      </c>
      <c r="C114" s="4">
        <v>62</v>
      </c>
      <c r="D114" s="6" t="s">
        <v>8</v>
      </c>
      <c r="E114" s="4">
        <v>60922168000771</v>
      </c>
      <c r="F114" s="6" t="s">
        <v>558</v>
      </c>
      <c r="G114" s="6" t="s">
        <v>105</v>
      </c>
      <c r="H114" s="6" t="s">
        <v>106</v>
      </c>
      <c r="I114" s="6" t="s">
        <v>91</v>
      </c>
      <c r="J114" s="6" t="s">
        <v>136</v>
      </c>
      <c r="K114" s="6" t="s">
        <v>23</v>
      </c>
      <c r="L114" s="6" t="s">
        <v>29</v>
      </c>
      <c r="M114" s="6" t="s">
        <v>12</v>
      </c>
      <c r="N114" s="32">
        <v>11</v>
      </c>
    </row>
    <row r="115" spans="1:14" x14ac:dyDescent="0.25">
      <c r="A115" s="5">
        <v>2021</v>
      </c>
      <c r="B115" s="5">
        <v>3</v>
      </c>
      <c r="C115" s="4">
        <v>62</v>
      </c>
      <c r="D115" s="6" t="s">
        <v>8</v>
      </c>
      <c r="E115" s="4">
        <v>61590410000124</v>
      </c>
      <c r="F115" s="6" t="s">
        <v>155</v>
      </c>
      <c r="G115" s="6" t="s">
        <v>105</v>
      </c>
      <c r="H115" s="6" t="s">
        <v>106</v>
      </c>
      <c r="I115" s="6" t="s">
        <v>91</v>
      </c>
      <c r="J115" s="6" t="s">
        <v>136</v>
      </c>
      <c r="K115" s="6" t="s">
        <v>24</v>
      </c>
      <c r="L115" s="6" t="s">
        <v>29</v>
      </c>
      <c r="M115" s="6" t="s">
        <v>12</v>
      </c>
      <c r="N115" s="32">
        <v>54</v>
      </c>
    </row>
    <row r="116" spans="1:14" x14ac:dyDescent="0.25">
      <c r="A116" s="5">
        <v>2021</v>
      </c>
      <c r="B116" s="5">
        <v>1</v>
      </c>
      <c r="C116" s="4">
        <v>64</v>
      </c>
      <c r="D116" s="6" t="s">
        <v>26</v>
      </c>
      <c r="E116" s="4">
        <v>44782779000110</v>
      </c>
      <c r="F116" s="6" t="s">
        <v>449</v>
      </c>
      <c r="G116" s="6" t="s">
        <v>450</v>
      </c>
      <c r="H116" s="6" t="s">
        <v>106</v>
      </c>
      <c r="I116" s="6" t="s">
        <v>91</v>
      </c>
      <c r="J116" s="6" t="s">
        <v>28</v>
      </c>
      <c r="K116" s="6" t="s">
        <v>13</v>
      </c>
      <c r="L116" s="6" t="s">
        <v>107</v>
      </c>
      <c r="M116" s="6" t="s">
        <v>12</v>
      </c>
      <c r="N116" s="32">
        <v>2</v>
      </c>
    </row>
    <row r="117" spans="1:14" x14ac:dyDescent="0.25">
      <c r="A117" s="5">
        <v>2021</v>
      </c>
      <c r="B117" s="5">
        <v>1</v>
      </c>
      <c r="C117" s="4">
        <v>64</v>
      </c>
      <c r="D117" s="6" t="s">
        <v>26</v>
      </c>
      <c r="E117" s="4">
        <v>46020301000269</v>
      </c>
      <c r="F117" s="6" t="s">
        <v>443</v>
      </c>
      <c r="G117" s="6" t="s">
        <v>179</v>
      </c>
      <c r="H117" s="6" t="s">
        <v>106</v>
      </c>
      <c r="I117" s="6" t="s">
        <v>91</v>
      </c>
      <c r="J117" s="6" t="s">
        <v>28</v>
      </c>
      <c r="K117" s="6" t="s">
        <v>13</v>
      </c>
      <c r="L117" s="6" t="s">
        <v>107</v>
      </c>
      <c r="M117" s="6" t="s">
        <v>12</v>
      </c>
      <c r="N117" s="32">
        <v>1</v>
      </c>
    </row>
    <row r="118" spans="1:14" x14ac:dyDescent="0.25">
      <c r="A118" s="5">
        <v>2021</v>
      </c>
      <c r="B118" s="5">
        <v>1</v>
      </c>
      <c r="C118" s="4">
        <v>64</v>
      </c>
      <c r="D118" s="6" t="s">
        <v>26</v>
      </c>
      <c r="E118" s="4">
        <v>45118429001279</v>
      </c>
      <c r="F118" s="6" t="s">
        <v>451</v>
      </c>
      <c r="G118" s="6" t="s">
        <v>452</v>
      </c>
      <c r="H118" s="6" t="s">
        <v>106</v>
      </c>
      <c r="I118" s="6" t="s">
        <v>91</v>
      </c>
      <c r="J118" s="6" t="s">
        <v>28</v>
      </c>
      <c r="K118" s="6" t="s">
        <v>13</v>
      </c>
      <c r="L118" s="6" t="s">
        <v>107</v>
      </c>
      <c r="M118" s="6" t="s">
        <v>12</v>
      </c>
      <c r="N118" s="32">
        <v>7</v>
      </c>
    </row>
    <row r="119" spans="1:14" x14ac:dyDescent="0.25">
      <c r="A119" s="5">
        <v>2021</v>
      </c>
      <c r="B119" s="5">
        <v>1</v>
      </c>
      <c r="C119" s="4">
        <v>64</v>
      </c>
      <c r="D119" s="6" t="s">
        <v>26</v>
      </c>
      <c r="E119" s="4">
        <v>50944198000130</v>
      </c>
      <c r="F119" s="6" t="s">
        <v>453</v>
      </c>
      <c r="G119" s="6" t="s">
        <v>454</v>
      </c>
      <c r="H119" s="6" t="s">
        <v>106</v>
      </c>
      <c r="I119" s="6" t="s">
        <v>91</v>
      </c>
      <c r="J119" s="6" t="s">
        <v>28</v>
      </c>
      <c r="K119" s="6" t="s">
        <v>13</v>
      </c>
      <c r="L119" s="6" t="s">
        <v>107</v>
      </c>
      <c r="M119" s="6" t="s">
        <v>12</v>
      </c>
      <c r="N119" s="32">
        <v>5</v>
      </c>
    </row>
    <row r="120" spans="1:14" x14ac:dyDescent="0.25">
      <c r="A120" s="5">
        <v>2021</v>
      </c>
      <c r="B120" s="5">
        <v>1</v>
      </c>
      <c r="C120" s="4">
        <v>64</v>
      </c>
      <c r="D120" s="6" t="s">
        <v>26</v>
      </c>
      <c r="E120" s="4">
        <v>44649812001614</v>
      </c>
      <c r="F120" s="6" t="s">
        <v>455</v>
      </c>
      <c r="G120" s="6" t="s">
        <v>454</v>
      </c>
      <c r="H120" s="6" t="s">
        <v>106</v>
      </c>
      <c r="I120" s="6" t="s">
        <v>91</v>
      </c>
      <c r="J120" s="6" t="s">
        <v>28</v>
      </c>
      <c r="K120" s="6" t="s">
        <v>13</v>
      </c>
      <c r="L120" s="6" t="s">
        <v>107</v>
      </c>
      <c r="M120" s="6" t="s">
        <v>12</v>
      </c>
      <c r="N120" s="32">
        <v>6</v>
      </c>
    </row>
    <row r="121" spans="1:14" x14ac:dyDescent="0.25">
      <c r="A121" s="5">
        <v>2021</v>
      </c>
      <c r="B121" s="5">
        <v>1</v>
      </c>
      <c r="C121" s="4">
        <v>64</v>
      </c>
      <c r="D121" s="6" t="s">
        <v>26</v>
      </c>
      <c r="E121" s="4">
        <v>67577171000400</v>
      </c>
      <c r="F121" s="6" t="s">
        <v>456</v>
      </c>
      <c r="G121" s="6" t="s">
        <v>457</v>
      </c>
      <c r="H121" s="6" t="s">
        <v>106</v>
      </c>
      <c r="I121" s="6" t="s">
        <v>91</v>
      </c>
      <c r="J121" s="6" t="s">
        <v>28</v>
      </c>
      <c r="K121" s="6" t="s">
        <v>13</v>
      </c>
      <c r="L121" s="6" t="s">
        <v>107</v>
      </c>
      <c r="M121" s="6" t="s">
        <v>12</v>
      </c>
      <c r="N121" s="32">
        <v>1</v>
      </c>
    </row>
    <row r="122" spans="1:14" x14ac:dyDescent="0.25">
      <c r="A122" s="5">
        <v>2021</v>
      </c>
      <c r="B122" s="5">
        <v>1</v>
      </c>
      <c r="C122" s="4">
        <v>64</v>
      </c>
      <c r="D122" s="6" t="s">
        <v>26</v>
      </c>
      <c r="E122" s="4">
        <v>60003761000129</v>
      </c>
      <c r="F122" s="6" t="s">
        <v>139</v>
      </c>
      <c r="G122" s="6" t="s">
        <v>140</v>
      </c>
      <c r="H122" s="6" t="s">
        <v>106</v>
      </c>
      <c r="I122" s="6" t="s">
        <v>91</v>
      </c>
      <c r="J122" s="6" t="s">
        <v>28</v>
      </c>
      <c r="K122" s="6" t="s">
        <v>13</v>
      </c>
      <c r="L122" s="6" t="s">
        <v>107</v>
      </c>
      <c r="M122" s="6" t="s">
        <v>12</v>
      </c>
      <c r="N122" s="32">
        <v>52</v>
      </c>
    </row>
    <row r="123" spans="1:14" x14ac:dyDescent="0.25">
      <c r="A123" s="5">
        <v>2021</v>
      </c>
      <c r="B123" s="5">
        <v>1</v>
      </c>
      <c r="C123" s="4">
        <v>62</v>
      </c>
      <c r="D123" s="6" t="s">
        <v>8</v>
      </c>
      <c r="E123" s="4">
        <v>60003761000129</v>
      </c>
      <c r="F123" s="6" t="s">
        <v>139</v>
      </c>
      <c r="G123" s="6" t="s">
        <v>140</v>
      </c>
      <c r="H123" s="6" t="s">
        <v>106</v>
      </c>
      <c r="I123" s="6" t="s">
        <v>91</v>
      </c>
      <c r="J123" s="6" t="s">
        <v>28</v>
      </c>
      <c r="K123" s="6" t="s">
        <v>13</v>
      </c>
      <c r="L123" s="6" t="s">
        <v>107</v>
      </c>
      <c r="M123" s="6" t="s">
        <v>12</v>
      </c>
      <c r="N123" s="32">
        <v>15</v>
      </c>
    </row>
    <row r="124" spans="1:14" x14ac:dyDescent="0.25">
      <c r="A124" s="5">
        <v>2021</v>
      </c>
      <c r="B124" s="5">
        <v>1</v>
      </c>
      <c r="C124" s="4">
        <v>66</v>
      </c>
      <c r="D124" s="6" t="s">
        <v>27</v>
      </c>
      <c r="E124" s="4">
        <v>6047087003073</v>
      </c>
      <c r="F124" s="6" t="s">
        <v>423</v>
      </c>
      <c r="G124" s="6" t="s">
        <v>424</v>
      </c>
      <c r="H124" s="6" t="s">
        <v>106</v>
      </c>
      <c r="I124" s="6" t="s">
        <v>91</v>
      </c>
      <c r="J124" s="6" t="s">
        <v>31</v>
      </c>
      <c r="K124" s="6" t="s">
        <v>23</v>
      </c>
      <c r="L124" s="6" t="s">
        <v>107</v>
      </c>
      <c r="M124" s="6" t="s">
        <v>12</v>
      </c>
      <c r="N124" s="32">
        <v>50</v>
      </c>
    </row>
    <row r="125" spans="1:14" x14ac:dyDescent="0.25">
      <c r="A125" s="5">
        <v>2021</v>
      </c>
      <c r="B125" s="5">
        <v>1</v>
      </c>
      <c r="C125" s="4">
        <v>64</v>
      </c>
      <c r="D125" s="6" t="s">
        <v>26</v>
      </c>
      <c r="E125" s="4">
        <v>47565155000996</v>
      </c>
      <c r="F125" s="6" t="s">
        <v>444</v>
      </c>
      <c r="G125" s="6" t="s">
        <v>445</v>
      </c>
      <c r="H125" s="6" t="s">
        <v>106</v>
      </c>
      <c r="I125" s="6" t="s">
        <v>91</v>
      </c>
      <c r="J125" s="6" t="s">
        <v>31</v>
      </c>
      <c r="K125" s="6" t="s">
        <v>23</v>
      </c>
      <c r="L125" s="6" t="s">
        <v>107</v>
      </c>
      <c r="M125" s="6" t="s">
        <v>12</v>
      </c>
      <c r="N125" s="32">
        <v>1</v>
      </c>
    </row>
    <row r="126" spans="1:14" x14ac:dyDescent="0.25">
      <c r="A126" s="5">
        <v>2021</v>
      </c>
      <c r="B126" s="5">
        <v>1</v>
      </c>
      <c r="C126" s="4">
        <v>64</v>
      </c>
      <c r="D126" s="6" t="s">
        <v>26</v>
      </c>
      <c r="E126" s="4">
        <v>60975737007245</v>
      </c>
      <c r="F126" s="6" t="s">
        <v>468</v>
      </c>
      <c r="G126" s="6" t="s">
        <v>469</v>
      </c>
      <c r="H126" s="6" t="s">
        <v>106</v>
      </c>
      <c r="I126" s="6" t="s">
        <v>91</v>
      </c>
      <c r="J126" s="6" t="s">
        <v>31</v>
      </c>
      <c r="K126" s="6" t="s">
        <v>23</v>
      </c>
      <c r="L126" s="6" t="s">
        <v>107</v>
      </c>
      <c r="M126" s="6" t="s">
        <v>12</v>
      </c>
      <c r="N126" s="32">
        <v>3</v>
      </c>
    </row>
    <row r="127" spans="1:14" x14ac:dyDescent="0.25">
      <c r="A127" s="5">
        <v>2021</v>
      </c>
      <c r="B127" s="5">
        <v>1</v>
      </c>
      <c r="C127" s="4">
        <v>64</v>
      </c>
      <c r="D127" s="6" t="s">
        <v>26</v>
      </c>
      <c r="E127" s="4">
        <v>4708424000166</v>
      </c>
      <c r="F127" s="6" t="s">
        <v>474</v>
      </c>
      <c r="G127" s="6" t="s">
        <v>138</v>
      </c>
      <c r="H127" s="6" t="s">
        <v>106</v>
      </c>
      <c r="I127" s="6" t="s">
        <v>91</v>
      </c>
      <c r="J127" s="6" t="s">
        <v>255</v>
      </c>
      <c r="K127" s="6" t="s">
        <v>255</v>
      </c>
      <c r="L127" s="6" t="s">
        <v>255</v>
      </c>
      <c r="M127" s="6" t="s">
        <v>249</v>
      </c>
      <c r="N127" s="32">
        <v>1</v>
      </c>
    </row>
    <row r="128" spans="1:14" x14ac:dyDescent="0.25">
      <c r="A128" s="5">
        <v>2021</v>
      </c>
      <c r="B128" s="5">
        <v>1</v>
      </c>
      <c r="C128" s="4">
        <v>64</v>
      </c>
      <c r="D128" s="6" t="s">
        <v>26</v>
      </c>
      <c r="E128" s="4">
        <v>48858450000146</v>
      </c>
      <c r="F128" s="6" t="s">
        <v>482</v>
      </c>
      <c r="G128" s="6" t="s">
        <v>483</v>
      </c>
      <c r="H128" s="6" t="s">
        <v>106</v>
      </c>
      <c r="I128" s="6" t="s">
        <v>91</v>
      </c>
      <c r="J128" s="6" t="s">
        <v>136</v>
      </c>
      <c r="K128" s="6" t="s">
        <v>11</v>
      </c>
      <c r="L128" s="6" t="s">
        <v>29</v>
      </c>
      <c r="M128" s="6" t="s">
        <v>12</v>
      </c>
      <c r="N128" s="32">
        <v>2</v>
      </c>
    </row>
    <row r="129" spans="1:14" x14ac:dyDescent="0.25">
      <c r="A129" s="5">
        <v>2021</v>
      </c>
      <c r="B129" s="5">
        <v>1</v>
      </c>
      <c r="C129" s="4">
        <v>64</v>
      </c>
      <c r="D129" s="6" t="s">
        <v>26</v>
      </c>
      <c r="E129" s="4">
        <v>6033403000113</v>
      </c>
      <c r="F129" s="6" t="s">
        <v>484</v>
      </c>
      <c r="G129" s="6" t="s">
        <v>436</v>
      </c>
      <c r="H129" s="6" t="s">
        <v>106</v>
      </c>
      <c r="I129" s="6" t="s">
        <v>91</v>
      </c>
      <c r="J129" s="6" t="s">
        <v>136</v>
      </c>
      <c r="K129" s="6" t="s">
        <v>11</v>
      </c>
      <c r="L129" s="6" t="s">
        <v>29</v>
      </c>
      <c r="M129" s="6" t="s">
        <v>12</v>
      </c>
      <c r="N129" s="32">
        <v>2</v>
      </c>
    </row>
    <row r="130" spans="1:14" x14ac:dyDescent="0.25">
      <c r="A130" s="5">
        <v>2021</v>
      </c>
      <c r="B130" s="5">
        <v>2</v>
      </c>
      <c r="C130" s="4">
        <v>64</v>
      </c>
      <c r="D130" s="6" t="s">
        <v>26</v>
      </c>
      <c r="E130" s="4">
        <v>44456036000311</v>
      </c>
      <c r="F130" s="6" t="s">
        <v>565</v>
      </c>
      <c r="G130" s="6" t="s">
        <v>566</v>
      </c>
      <c r="H130" s="6" t="s">
        <v>106</v>
      </c>
      <c r="I130" s="6" t="s">
        <v>91</v>
      </c>
      <c r="J130" s="6" t="s">
        <v>28</v>
      </c>
      <c r="K130" s="6" t="s">
        <v>13</v>
      </c>
      <c r="L130" s="6" t="s">
        <v>107</v>
      </c>
      <c r="M130" s="6" t="s">
        <v>12</v>
      </c>
      <c r="N130" s="32">
        <v>3</v>
      </c>
    </row>
    <row r="131" spans="1:14" x14ac:dyDescent="0.25">
      <c r="A131" s="5">
        <v>2021</v>
      </c>
      <c r="B131" s="5">
        <v>2</v>
      </c>
      <c r="C131" s="4">
        <v>64</v>
      </c>
      <c r="D131" s="6" t="s">
        <v>26</v>
      </c>
      <c r="E131" s="4">
        <v>52049244000162</v>
      </c>
      <c r="F131" s="6" t="s">
        <v>567</v>
      </c>
      <c r="G131" s="6" t="s">
        <v>568</v>
      </c>
      <c r="H131" s="6" t="s">
        <v>106</v>
      </c>
      <c r="I131" s="6" t="s">
        <v>91</v>
      </c>
      <c r="J131" s="6" t="s">
        <v>28</v>
      </c>
      <c r="K131" s="6" t="s">
        <v>13</v>
      </c>
      <c r="L131" s="6" t="s">
        <v>107</v>
      </c>
      <c r="M131" s="6" t="s">
        <v>12</v>
      </c>
      <c r="N131" s="32">
        <v>29</v>
      </c>
    </row>
    <row r="132" spans="1:14" x14ac:dyDescent="0.25">
      <c r="A132" s="5">
        <v>2021</v>
      </c>
      <c r="B132" s="5">
        <v>2</v>
      </c>
      <c r="C132" s="4">
        <v>64</v>
      </c>
      <c r="D132" s="6" t="s">
        <v>26</v>
      </c>
      <c r="E132" s="4">
        <v>60003761000129</v>
      </c>
      <c r="F132" s="6" t="s">
        <v>139</v>
      </c>
      <c r="G132" s="6" t="s">
        <v>140</v>
      </c>
      <c r="H132" s="6" t="s">
        <v>106</v>
      </c>
      <c r="I132" s="6" t="s">
        <v>91</v>
      </c>
      <c r="J132" s="6" t="s">
        <v>28</v>
      </c>
      <c r="K132" s="6" t="s">
        <v>13</v>
      </c>
      <c r="L132" s="6" t="s">
        <v>107</v>
      </c>
      <c r="M132" s="6" t="s">
        <v>12</v>
      </c>
      <c r="N132" s="32">
        <v>10</v>
      </c>
    </row>
    <row r="133" spans="1:14" x14ac:dyDescent="0.25">
      <c r="A133" s="5">
        <v>2021</v>
      </c>
      <c r="B133" s="5">
        <v>2</v>
      </c>
      <c r="C133" s="4">
        <v>64</v>
      </c>
      <c r="D133" s="6" t="s">
        <v>26</v>
      </c>
      <c r="E133" s="4">
        <v>61699567007871</v>
      </c>
      <c r="F133" s="6" t="s">
        <v>569</v>
      </c>
      <c r="G133" s="6" t="s">
        <v>570</v>
      </c>
      <c r="H133" s="6" t="s">
        <v>106</v>
      </c>
      <c r="I133" s="6" t="s">
        <v>91</v>
      </c>
      <c r="J133" s="6" t="s">
        <v>28</v>
      </c>
      <c r="K133" s="6" t="s">
        <v>23</v>
      </c>
      <c r="L133" s="6" t="s">
        <v>107</v>
      </c>
      <c r="M133" s="6" t="s">
        <v>12</v>
      </c>
      <c r="N133" s="32">
        <v>2</v>
      </c>
    </row>
    <row r="134" spans="1:14" x14ac:dyDescent="0.25">
      <c r="A134" s="5">
        <v>2021</v>
      </c>
      <c r="B134" s="5">
        <v>2</v>
      </c>
      <c r="C134" s="4">
        <v>62</v>
      </c>
      <c r="D134" s="6" t="s">
        <v>8</v>
      </c>
      <c r="E134" s="4">
        <v>60003761000129</v>
      </c>
      <c r="F134" s="6" t="s">
        <v>139</v>
      </c>
      <c r="G134" s="6" t="s">
        <v>140</v>
      </c>
      <c r="H134" s="6" t="s">
        <v>106</v>
      </c>
      <c r="I134" s="6" t="s">
        <v>91</v>
      </c>
      <c r="J134" s="6" t="s">
        <v>28</v>
      </c>
      <c r="K134" s="6" t="s">
        <v>13</v>
      </c>
      <c r="L134" s="6" t="s">
        <v>107</v>
      </c>
      <c r="M134" s="6" t="s">
        <v>12</v>
      </c>
      <c r="N134" s="32">
        <v>23</v>
      </c>
    </row>
    <row r="135" spans="1:14" x14ac:dyDescent="0.25">
      <c r="A135" s="5">
        <v>2021</v>
      </c>
      <c r="B135" s="5">
        <v>2</v>
      </c>
      <c r="C135" s="4">
        <v>62</v>
      </c>
      <c r="D135" s="6" t="s">
        <v>8</v>
      </c>
      <c r="E135" s="4">
        <v>61699567007871</v>
      </c>
      <c r="F135" s="6" t="s">
        <v>569</v>
      </c>
      <c r="G135" s="6" t="s">
        <v>570</v>
      </c>
      <c r="H135" s="6" t="s">
        <v>106</v>
      </c>
      <c r="I135" s="6" t="s">
        <v>91</v>
      </c>
      <c r="J135" s="6" t="s">
        <v>28</v>
      </c>
      <c r="K135" s="6" t="s">
        <v>23</v>
      </c>
      <c r="L135" s="6" t="s">
        <v>107</v>
      </c>
      <c r="M135" s="6" t="s">
        <v>12</v>
      </c>
      <c r="N135" s="32">
        <v>2</v>
      </c>
    </row>
    <row r="136" spans="1:14" x14ac:dyDescent="0.25">
      <c r="A136" s="5">
        <v>2021</v>
      </c>
      <c r="B136" s="5">
        <v>2</v>
      </c>
      <c r="C136" s="4">
        <v>64</v>
      </c>
      <c r="D136" s="6" t="s">
        <v>26</v>
      </c>
      <c r="E136" s="4">
        <v>6047087007656</v>
      </c>
      <c r="F136" s="6" t="s">
        <v>541</v>
      </c>
      <c r="G136" s="6" t="s">
        <v>542</v>
      </c>
      <c r="H136" s="6" t="s">
        <v>106</v>
      </c>
      <c r="I136" s="6" t="s">
        <v>91</v>
      </c>
      <c r="J136" s="6" t="s">
        <v>31</v>
      </c>
      <c r="K136" s="6" t="s">
        <v>23</v>
      </c>
      <c r="L136" s="6" t="s">
        <v>107</v>
      </c>
      <c r="M136" s="6" t="s">
        <v>12</v>
      </c>
      <c r="N136" s="32">
        <v>25</v>
      </c>
    </row>
    <row r="137" spans="1:14" x14ac:dyDescent="0.25">
      <c r="A137" s="5">
        <v>2021</v>
      </c>
      <c r="B137" s="5">
        <v>2</v>
      </c>
      <c r="C137" s="4">
        <v>64</v>
      </c>
      <c r="D137" s="6" t="s">
        <v>26</v>
      </c>
      <c r="E137" s="4">
        <v>45184066000117</v>
      </c>
      <c r="F137" s="6" t="s">
        <v>571</v>
      </c>
      <c r="G137" s="6" t="s">
        <v>424</v>
      </c>
      <c r="H137" s="6" t="s">
        <v>106</v>
      </c>
      <c r="I137" s="6" t="s">
        <v>91</v>
      </c>
      <c r="J137" s="6" t="s">
        <v>31</v>
      </c>
      <c r="K137" s="6" t="s">
        <v>23</v>
      </c>
      <c r="L137" s="6" t="s">
        <v>107</v>
      </c>
      <c r="M137" s="6" t="s">
        <v>12</v>
      </c>
      <c r="N137" s="32">
        <v>3</v>
      </c>
    </row>
    <row r="138" spans="1:14" x14ac:dyDescent="0.25">
      <c r="A138" s="5">
        <v>2021</v>
      </c>
      <c r="B138" s="5">
        <v>2</v>
      </c>
      <c r="C138" s="4">
        <v>64</v>
      </c>
      <c r="D138" s="6" t="s">
        <v>26</v>
      </c>
      <c r="E138" s="4">
        <v>60975737007245</v>
      </c>
      <c r="F138" s="6" t="s">
        <v>468</v>
      </c>
      <c r="G138" s="6" t="s">
        <v>469</v>
      </c>
      <c r="H138" s="6" t="s">
        <v>106</v>
      </c>
      <c r="I138" s="6" t="s">
        <v>91</v>
      </c>
      <c r="J138" s="6" t="s">
        <v>31</v>
      </c>
      <c r="K138" s="6" t="s">
        <v>23</v>
      </c>
      <c r="L138" s="6" t="s">
        <v>107</v>
      </c>
      <c r="M138" s="6" t="s">
        <v>12</v>
      </c>
      <c r="N138" s="32">
        <v>3</v>
      </c>
    </row>
    <row r="139" spans="1:14" x14ac:dyDescent="0.25">
      <c r="A139" s="5">
        <v>2021</v>
      </c>
      <c r="B139" s="5">
        <v>2</v>
      </c>
      <c r="C139" s="4">
        <v>62</v>
      </c>
      <c r="D139" s="6" t="s">
        <v>8</v>
      </c>
      <c r="E139" s="4">
        <v>6047087007656</v>
      </c>
      <c r="F139" s="6" t="s">
        <v>541</v>
      </c>
      <c r="G139" s="6" t="s">
        <v>542</v>
      </c>
      <c r="H139" s="6" t="s">
        <v>106</v>
      </c>
      <c r="I139" s="6" t="s">
        <v>91</v>
      </c>
      <c r="J139" s="6" t="s">
        <v>31</v>
      </c>
      <c r="K139" s="6" t="s">
        <v>23</v>
      </c>
      <c r="L139" s="6" t="s">
        <v>107</v>
      </c>
      <c r="M139" s="6" t="s">
        <v>12</v>
      </c>
      <c r="N139" s="32">
        <v>5</v>
      </c>
    </row>
    <row r="140" spans="1:14" x14ac:dyDescent="0.25">
      <c r="A140" s="5">
        <v>2021</v>
      </c>
      <c r="B140" s="5">
        <v>2</v>
      </c>
      <c r="C140" s="4">
        <v>64</v>
      </c>
      <c r="D140" s="6" t="s">
        <v>26</v>
      </c>
      <c r="E140" s="4">
        <v>57571275001760</v>
      </c>
      <c r="F140" s="6" t="s">
        <v>572</v>
      </c>
      <c r="G140" s="6" t="s">
        <v>138</v>
      </c>
      <c r="H140" s="6" t="s">
        <v>106</v>
      </c>
      <c r="I140" s="6" t="s">
        <v>91</v>
      </c>
      <c r="J140" s="6" t="s">
        <v>136</v>
      </c>
      <c r="K140" s="6" t="s">
        <v>11</v>
      </c>
      <c r="L140" s="6" t="s">
        <v>29</v>
      </c>
      <c r="M140" s="6" t="s">
        <v>12</v>
      </c>
      <c r="N140" s="32">
        <v>6</v>
      </c>
    </row>
    <row r="141" spans="1:14" x14ac:dyDescent="0.25">
      <c r="A141" s="5">
        <v>2021</v>
      </c>
      <c r="B141" s="5">
        <v>2</v>
      </c>
      <c r="C141" s="4">
        <v>62</v>
      </c>
      <c r="D141" s="6" t="s">
        <v>8</v>
      </c>
      <c r="E141" s="4">
        <v>57571275001760</v>
      </c>
      <c r="F141" s="6" t="s">
        <v>572</v>
      </c>
      <c r="G141" s="6" t="s">
        <v>138</v>
      </c>
      <c r="H141" s="6" t="s">
        <v>106</v>
      </c>
      <c r="I141" s="6" t="s">
        <v>91</v>
      </c>
      <c r="J141" s="6" t="s">
        <v>136</v>
      </c>
      <c r="K141" s="6" t="s">
        <v>11</v>
      </c>
      <c r="L141" s="6" t="s">
        <v>29</v>
      </c>
      <c r="M141" s="6" t="s">
        <v>12</v>
      </c>
      <c r="N141" s="32">
        <v>1</v>
      </c>
    </row>
    <row r="142" spans="1:14" x14ac:dyDescent="0.25">
      <c r="A142" s="5">
        <v>2021</v>
      </c>
      <c r="B142" s="5">
        <v>3</v>
      </c>
      <c r="C142" s="4">
        <v>64</v>
      </c>
      <c r="D142" s="6" t="s">
        <v>26</v>
      </c>
      <c r="E142" s="4">
        <v>46020301000269</v>
      </c>
      <c r="F142" s="6" t="s">
        <v>443</v>
      </c>
      <c r="G142" s="6" t="s">
        <v>179</v>
      </c>
      <c r="H142" s="6" t="s">
        <v>106</v>
      </c>
      <c r="I142" s="6" t="s">
        <v>91</v>
      </c>
      <c r="J142" s="6" t="s">
        <v>28</v>
      </c>
      <c r="K142" s="6" t="s">
        <v>13</v>
      </c>
      <c r="L142" s="6" t="s">
        <v>107</v>
      </c>
      <c r="M142" s="6" t="s">
        <v>12</v>
      </c>
      <c r="N142" s="32">
        <v>1</v>
      </c>
    </row>
    <row r="143" spans="1:14" x14ac:dyDescent="0.25">
      <c r="A143" s="5">
        <v>2021</v>
      </c>
      <c r="B143" s="5">
        <v>3</v>
      </c>
      <c r="C143" s="4">
        <v>64</v>
      </c>
      <c r="D143" s="6" t="s">
        <v>26</v>
      </c>
      <c r="E143" s="4">
        <v>52314861000148</v>
      </c>
      <c r="F143" s="6" t="s">
        <v>650</v>
      </c>
      <c r="G143" s="6" t="s">
        <v>651</v>
      </c>
      <c r="H143" s="6" t="s">
        <v>106</v>
      </c>
      <c r="I143" s="6" t="s">
        <v>91</v>
      </c>
      <c r="J143" s="6" t="s">
        <v>28</v>
      </c>
      <c r="K143" s="6" t="s">
        <v>13</v>
      </c>
      <c r="L143" s="6" t="s">
        <v>107</v>
      </c>
      <c r="M143" s="6" t="s">
        <v>12</v>
      </c>
      <c r="N143" s="32">
        <v>3</v>
      </c>
    </row>
    <row r="144" spans="1:14" x14ac:dyDescent="0.25">
      <c r="A144" s="5">
        <v>2021</v>
      </c>
      <c r="B144" s="5">
        <v>3</v>
      </c>
      <c r="C144" s="4">
        <v>64</v>
      </c>
      <c r="D144" s="6" t="s">
        <v>26</v>
      </c>
      <c r="E144" s="4">
        <v>60003761000129</v>
      </c>
      <c r="F144" s="6" t="s">
        <v>139</v>
      </c>
      <c r="G144" s="6" t="s">
        <v>140</v>
      </c>
      <c r="H144" s="6" t="s">
        <v>106</v>
      </c>
      <c r="I144" s="6" t="s">
        <v>91</v>
      </c>
      <c r="J144" s="6" t="s">
        <v>28</v>
      </c>
      <c r="K144" s="6" t="s">
        <v>13</v>
      </c>
      <c r="L144" s="6" t="s">
        <v>107</v>
      </c>
      <c r="M144" s="6" t="s">
        <v>12</v>
      </c>
      <c r="N144" s="32">
        <v>91</v>
      </c>
    </row>
    <row r="145" spans="1:14" x14ac:dyDescent="0.25">
      <c r="A145" s="5">
        <v>2021</v>
      </c>
      <c r="B145" s="5">
        <v>3</v>
      </c>
      <c r="C145" s="4">
        <v>62</v>
      </c>
      <c r="D145" s="6" t="s">
        <v>8</v>
      </c>
      <c r="E145" s="4">
        <v>44456036000311</v>
      </c>
      <c r="F145" s="6" t="s">
        <v>565</v>
      </c>
      <c r="G145" s="6" t="s">
        <v>566</v>
      </c>
      <c r="H145" s="6" t="s">
        <v>106</v>
      </c>
      <c r="I145" s="6" t="s">
        <v>91</v>
      </c>
      <c r="J145" s="6" t="s">
        <v>28</v>
      </c>
      <c r="K145" s="6" t="s">
        <v>13</v>
      </c>
      <c r="L145" s="6" t="s">
        <v>107</v>
      </c>
      <c r="M145" s="6" t="s">
        <v>12</v>
      </c>
      <c r="N145" s="32">
        <v>7</v>
      </c>
    </row>
    <row r="146" spans="1:14" x14ac:dyDescent="0.25">
      <c r="A146" s="5">
        <v>2021</v>
      </c>
      <c r="B146" s="5">
        <v>3</v>
      </c>
      <c r="C146" s="4">
        <v>62</v>
      </c>
      <c r="D146" s="6" t="s">
        <v>8</v>
      </c>
      <c r="E146" s="4">
        <v>60003761000129</v>
      </c>
      <c r="F146" s="6" t="s">
        <v>139</v>
      </c>
      <c r="G146" s="6" t="s">
        <v>140</v>
      </c>
      <c r="H146" s="6" t="s">
        <v>106</v>
      </c>
      <c r="I146" s="6" t="s">
        <v>91</v>
      </c>
      <c r="J146" s="6" t="s">
        <v>28</v>
      </c>
      <c r="K146" s="6" t="s">
        <v>13</v>
      </c>
      <c r="L146" s="6" t="s">
        <v>107</v>
      </c>
      <c r="M146" s="6" t="s">
        <v>12</v>
      </c>
      <c r="N146" s="32">
        <v>31</v>
      </c>
    </row>
    <row r="147" spans="1:14" x14ac:dyDescent="0.25">
      <c r="A147" s="5">
        <v>2021</v>
      </c>
      <c r="B147" s="5">
        <v>3</v>
      </c>
      <c r="C147" s="4">
        <v>62</v>
      </c>
      <c r="D147" s="6" t="s">
        <v>8</v>
      </c>
      <c r="E147" s="4">
        <v>59972307000105</v>
      </c>
      <c r="F147" s="6" t="s">
        <v>573</v>
      </c>
      <c r="G147" s="6" t="s">
        <v>140</v>
      </c>
      <c r="H147" s="6" t="s">
        <v>106</v>
      </c>
      <c r="I147" s="6" t="s">
        <v>91</v>
      </c>
      <c r="J147" s="6" t="s">
        <v>28</v>
      </c>
      <c r="K147" s="6" t="s">
        <v>13</v>
      </c>
      <c r="L147" s="6" t="s">
        <v>107</v>
      </c>
      <c r="M147" s="6" t="s">
        <v>12</v>
      </c>
      <c r="N147" s="32">
        <v>2</v>
      </c>
    </row>
    <row r="148" spans="1:14" x14ac:dyDescent="0.25">
      <c r="A148" s="5">
        <v>2021</v>
      </c>
      <c r="B148" s="5">
        <v>3</v>
      </c>
      <c r="C148" s="4">
        <v>64</v>
      </c>
      <c r="D148" s="6" t="s">
        <v>26</v>
      </c>
      <c r="E148" s="4">
        <v>60975737007245</v>
      </c>
      <c r="F148" s="6" t="s">
        <v>468</v>
      </c>
      <c r="G148" s="6" t="s">
        <v>469</v>
      </c>
      <c r="H148" s="6" t="s">
        <v>106</v>
      </c>
      <c r="I148" s="6" t="s">
        <v>91</v>
      </c>
      <c r="J148" s="6" t="s">
        <v>31</v>
      </c>
      <c r="K148" s="6" t="s">
        <v>23</v>
      </c>
      <c r="L148" s="6" t="s">
        <v>107</v>
      </c>
      <c r="M148" s="6" t="s">
        <v>12</v>
      </c>
      <c r="N148" s="32">
        <v>3</v>
      </c>
    </row>
    <row r="149" spans="1:14" x14ac:dyDescent="0.25">
      <c r="A149" s="5">
        <v>2021</v>
      </c>
      <c r="B149" s="5">
        <v>3</v>
      </c>
      <c r="C149" s="4">
        <v>64</v>
      </c>
      <c r="D149" s="6" t="s">
        <v>26</v>
      </c>
      <c r="E149" s="4">
        <v>57571275001760</v>
      </c>
      <c r="F149" s="6" t="s">
        <v>572</v>
      </c>
      <c r="G149" s="6" t="s">
        <v>138</v>
      </c>
      <c r="H149" s="6" t="s">
        <v>106</v>
      </c>
      <c r="I149" s="6" t="s">
        <v>91</v>
      </c>
      <c r="J149" s="6" t="s">
        <v>136</v>
      </c>
      <c r="K149" s="6" t="s">
        <v>11</v>
      </c>
      <c r="L149" s="6" t="s">
        <v>29</v>
      </c>
      <c r="M149" s="6" t="s">
        <v>12</v>
      </c>
      <c r="N149" s="32">
        <v>5</v>
      </c>
    </row>
    <row r="150" spans="1:14" x14ac:dyDescent="0.25">
      <c r="A150" s="5">
        <v>2021</v>
      </c>
      <c r="B150" s="5">
        <v>3</v>
      </c>
      <c r="C150" s="4">
        <v>62</v>
      </c>
      <c r="D150" s="6" t="s">
        <v>8</v>
      </c>
      <c r="E150" s="4">
        <v>57571275001760</v>
      </c>
      <c r="F150" s="6" t="s">
        <v>572</v>
      </c>
      <c r="G150" s="6" t="s">
        <v>138</v>
      </c>
      <c r="H150" s="6" t="s">
        <v>106</v>
      </c>
      <c r="I150" s="6" t="s">
        <v>91</v>
      </c>
      <c r="J150" s="6" t="s">
        <v>136</v>
      </c>
      <c r="K150" s="6" t="s">
        <v>11</v>
      </c>
      <c r="L150" s="6" t="s">
        <v>29</v>
      </c>
      <c r="M150" s="6" t="s">
        <v>12</v>
      </c>
      <c r="N150" s="32">
        <v>14</v>
      </c>
    </row>
    <row r="151" spans="1:14" x14ac:dyDescent="0.25">
      <c r="A151" s="5">
        <v>2021</v>
      </c>
      <c r="B151" s="5">
        <v>3</v>
      </c>
      <c r="C151" s="4">
        <v>62</v>
      </c>
      <c r="D151" s="6" t="s">
        <v>8</v>
      </c>
      <c r="E151" s="4">
        <v>61699567000435</v>
      </c>
      <c r="F151" s="6" t="s">
        <v>574</v>
      </c>
      <c r="G151" s="6" t="s">
        <v>575</v>
      </c>
      <c r="H151" s="6" t="s">
        <v>106</v>
      </c>
      <c r="I151" s="6" t="s">
        <v>91</v>
      </c>
      <c r="J151" s="6" t="s">
        <v>136</v>
      </c>
      <c r="K151" s="6" t="s">
        <v>23</v>
      </c>
      <c r="L151" s="6" t="s">
        <v>107</v>
      </c>
      <c r="M151" s="6" t="s">
        <v>12</v>
      </c>
      <c r="N151" s="32">
        <v>1</v>
      </c>
    </row>
    <row r="152" spans="1:14" x14ac:dyDescent="0.25">
      <c r="A152" s="5">
        <v>2021</v>
      </c>
      <c r="B152" s="5">
        <v>1</v>
      </c>
      <c r="C152" s="4">
        <v>64</v>
      </c>
      <c r="D152" s="6" t="s">
        <v>26</v>
      </c>
      <c r="E152" s="4">
        <v>8562523000133</v>
      </c>
      <c r="F152" s="6" t="s">
        <v>168</v>
      </c>
      <c r="G152" s="6" t="s">
        <v>167</v>
      </c>
      <c r="H152" s="6" t="s">
        <v>110</v>
      </c>
      <c r="I152" s="6" t="s">
        <v>91</v>
      </c>
      <c r="J152" s="6" t="s">
        <v>30</v>
      </c>
      <c r="K152" s="6" t="s">
        <v>21</v>
      </c>
      <c r="L152" s="6" t="s">
        <v>111</v>
      </c>
      <c r="M152" s="6" t="s">
        <v>10</v>
      </c>
      <c r="N152" s="32">
        <v>2</v>
      </c>
    </row>
    <row r="153" spans="1:14" x14ac:dyDescent="0.25">
      <c r="A153" s="5">
        <v>2021</v>
      </c>
      <c r="B153" s="5">
        <v>1</v>
      </c>
      <c r="C153" s="4">
        <v>64</v>
      </c>
      <c r="D153" s="6" t="s">
        <v>26</v>
      </c>
      <c r="E153" s="4">
        <v>35830868000446</v>
      </c>
      <c r="F153" s="6" t="s">
        <v>458</v>
      </c>
      <c r="G153" s="6" t="s">
        <v>459</v>
      </c>
      <c r="H153" s="6" t="s">
        <v>110</v>
      </c>
      <c r="I153" s="6" t="s">
        <v>91</v>
      </c>
      <c r="J153" s="6" t="s">
        <v>30</v>
      </c>
      <c r="K153" s="6" t="s">
        <v>21</v>
      </c>
      <c r="L153" s="6" t="s">
        <v>111</v>
      </c>
      <c r="M153" s="6" t="s">
        <v>10</v>
      </c>
      <c r="N153" s="32">
        <v>5</v>
      </c>
    </row>
    <row r="154" spans="1:14" x14ac:dyDescent="0.25">
      <c r="A154" s="5">
        <v>2021</v>
      </c>
      <c r="B154" s="5">
        <v>1</v>
      </c>
      <c r="C154" s="4">
        <v>64</v>
      </c>
      <c r="D154" s="6" t="s">
        <v>26</v>
      </c>
      <c r="E154" s="4">
        <v>30079461000162</v>
      </c>
      <c r="F154" s="6" t="s">
        <v>507</v>
      </c>
      <c r="G154" s="6" t="s">
        <v>148</v>
      </c>
      <c r="H154" s="6" t="s">
        <v>110</v>
      </c>
      <c r="I154" s="6" t="s">
        <v>91</v>
      </c>
      <c r="J154" s="6" t="s">
        <v>30</v>
      </c>
      <c r="K154" s="6" t="s">
        <v>22</v>
      </c>
      <c r="L154" s="6" t="s">
        <v>111</v>
      </c>
      <c r="M154" s="6" t="s">
        <v>10</v>
      </c>
      <c r="N154" s="32">
        <v>10</v>
      </c>
    </row>
    <row r="155" spans="1:14" x14ac:dyDescent="0.25">
      <c r="A155" s="5">
        <v>2021</v>
      </c>
      <c r="B155" s="5">
        <v>1</v>
      </c>
      <c r="C155" s="4">
        <v>64</v>
      </c>
      <c r="D155" s="6" t="s">
        <v>26</v>
      </c>
      <c r="E155" s="4">
        <v>60884855001207</v>
      </c>
      <c r="F155" s="6" t="s">
        <v>147</v>
      </c>
      <c r="G155" s="6" t="s">
        <v>148</v>
      </c>
      <c r="H155" s="6" t="s">
        <v>110</v>
      </c>
      <c r="I155" s="6" t="s">
        <v>91</v>
      </c>
      <c r="J155" s="6" t="s">
        <v>30</v>
      </c>
      <c r="K155" s="6" t="s">
        <v>22</v>
      </c>
      <c r="L155" s="6" t="s">
        <v>111</v>
      </c>
      <c r="M155" s="6" t="s">
        <v>10</v>
      </c>
      <c r="N155" s="32">
        <v>10</v>
      </c>
    </row>
    <row r="156" spans="1:14" x14ac:dyDescent="0.25">
      <c r="A156" s="5">
        <v>2021</v>
      </c>
      <c r="B156" s="5">
        <v>1</v>
      </c>
      <c r="C156" s="4">
        <v>64</v>
      </c>
      <c r="D156" s="6" t="s">
        <v>26</v>
      </c>
      <c r="E156" s="4">
        <v>31671480000308</v>
      </c>
      <c r="F156" s="6" t="s">
        <v>508</v>
      </c>
      <c r="G156" s="6" t="s">
        <v>148</v>
      </c>
      <c r="H156" s="6" t="s">
        <v>110</v>
      </c>
      <c r="I156" s="6" t="s">
        <v>91</v>
      </c>
      <c r="J156" s="6" t="s">
        <v>30</v>
      </c>
      <c r="K156" s="6" t="s">
        <v>22</v>
      </c>
      <c r="L156" s="6" t="s">
        <v>111</v>
      </c>
      <c r="M156" s="6" t="s">
        <v>10</v>
      </c>
      <c r="N156" s="32">
        <v>8</v>
      </c>
    </row>
    <row r="157" spans="1:14" x14ac:dyDescent="0.25">
      <c r="A157" s="5">
        <v>2021</v>
      </c>
      <c r="B157" s="5">
        <v>1</v>
      </c>
      <c r="C157" s="4">
        <v>64</v>
      </c>
      <c r="D157" s="6" t="s">
        <v>26</v>
      </c>
      <c r="E157" s="4">
        <v>30358881000188</v>
      </c>
      <c r="F157" s="6" t="s">
        <v>463</v>
      </c>
      <c r="G157" s="6" t="s">
        <v>428</v>
      </c>
      <c r="H157" s="6" t="s">
        <v>110</v>
      </c>
      <c r="I157" s="6" t="s">
        <v>91</v>
      </c>
      <c r="J157" s="6" t="s">
        <v>30</v>
      </c>
      <c r="K157" s="6" t="s">
        <v>22</v>
      </c>
      <c r="L157" s="6" t="s">
        <v>111</v>
      </c>
      <c r="M157" s="6" t="s">
        <v>10</v>
      </c>
      <c r="N157" s="32">
        <v>4</v>
      </c>
    </row>
    <row r="158" spans="1:14" x14ac:dyDescent="0.25">
      <c r="A158" s="5">
        <v>2021</v>
      </c>
      <c r="B158" s="5">
        <v>1</v>
      </c>
      <c r="C158" s="4">
        <v>64</v>
      </c>
      <c r="D158" s="6" t="s">
        <v>26</v>
      </c>
      <c r="E158" s="4">
        <v>31671480000146</v>
      </c>
      <c r="F158" s="6" t="s">
        <v>427</v>
      </c>
      <c r="G158" s="6" t="s">
        <v>428</v>
      </c>
      <c r="H158" s="6" t="s">
        <v>110</v>
      </c>
      <c r="I158" s="6" t="s">
        <v>91</v>
      </c>
      <c r="J158" s="6" t="s">
        <v>30</v>
      </c>
      <c r="K158" s="6" t="s">
        <v>22</v>
      </c>
      <c r="L158" s="6" t="s">
        <v>111</v>
      </c>
      <c r="M158" s="6" t="s">
        <v>10</v>
      </c>
      <c r="N158" s="32">
        <v>6</v>
      </c>
    </row>
    <row r="159" spans="1:14" x14ac:dyDescent="0.25">
      <c r="A159" s="5">
        <v>2021</v>
      </c>
      <c r="B159" s="5">
        <v>1</v>
      </c>
      <c r="C159" s="4">
        <v>64</v>
      </c>
      <c r="D159" s="6" t="s">
        <v>26</v>
      </c>
      <c r="E159" s="4">
        <v>35917970000726</v>
      </c>
      <c r="F159" s="6" t="s">
        <v>464</v>
      </c>
      <c r="G159" s="6" t="s">
        <v>465</v>
      </c>
      <c r="H159" s="6" t="s">
        <v>110</v>
      </c>
      <c r="I159" s="6" t="s">
        <v>91</v>
      </c>
      <c r="J159" s="6" t="s">
        <v>30</v>
      </c>
      <c r="K159" s="6" t="s">
        <v>21</v>
      </c>
      <c r="L159" s="6" t="s">
        <v>111</v>
      </c>
      <c r="M159" s="6" t="s">
        <v>10</v>
      </c>
      <c r="N159" s="32">
        <v>2</v>
      </c>
    </row>
    <row r="160" spans="1:14" x14ac:dyDescent="0.25">
      <c r="A160" s="5">
        <v>2021</v>
      </c>
      <c r="B160" s="5">
        <v>1</v>
      </c>
      <c r="C160" s="4">
        <v>62</v>
      </c>
      <c r="D160" s="6" t="s">
        <v>8</v>
      </c>
      <c r="E160" s="4">
        <v>30079461000162</v>
      </c>
      <c r="F160" s="6" t="s">
        <v>507</v>
      </c>
      <c r="G160" s="6" t="s">
        <v>148</v>
      </c>
      <c r="H160" s="6" t="s">
        <v>110</v>
      </c>
      <c r="I160" s="6" t="s">
        <v>91</v>
      </c>
      <c r="J160" s="6" t="s">
        <v>30</v>
      </c>
      <c r="K160" s="6" t="s">
        <v>22</v>
      </c>
      <c r="L160" s="6" t="s">
        <v>111</v>
      </c>
      <c r="M160" s="6" t="s">
        <v>10</v>
      </c>
      <c r="N160" s="32">
        <v>3</v>
      </c>
    </row>
    <row r="161" spans="1:14" x14ac:dyDescent="0.25">
      <c r="A161" s="5">
        <v>2021</v>
      </c>
      <c r="B161" s="5">
        <v>1</v>
      </c>
      <c r="C161" s="4">
        <v>62</v>
      </c>
      <c r="D161" s="6" t="s">
        <v>8</v>
      </c>
      <c r="E161" s="4">
        <v>60884855001207</v>
      </c>
      <c r="F161" s="6" t="s">
        <v>147</v>
      </c>
      <c r="G161" s="6" t="s">
        <v>148</v>
      </c>
      <c r="H161" s="6" t="s">
        <v>110</v>
      </c>
      <c r="I161" s="6" t="s">
        <v>91</v>
      </c>
      <c r="J161" s="6" t="s">
        <v>30</v>
      </c>
      <c r="K161" s="6" t="s">
        <v>22</v>
      </c>
      <c r="L161" s="6" t="s">
        <v>111</v>
      </c>
      <c r="M161" s="6" t="s">
        <v>10</v>
      </c>
      <c r="N161" s="32">
        <v>11</v>
      </c>
    </row>
    <row r="162" spans="1:14" x14ac:dyDescent="0.25">
      <c r="A162" s="5">
        <v>2021</v>
      </c>
      <c r="B162" s="5">
        <v>2</v>
      </c>
      <c r="C162" s="4">
        <v>64</v>
      </c>
      <c r="D162" s="6" t="s">
        <v>26</v>
      </c>
      <c r="E162" s="4">
        <v>8562523000133</v>
      </c>
      <c r="F162" s="6" t="s">
        <v>168</v>
      </c>
      <c r="G162" s="6" t="s">
        <v>167</v>
      </c>
      <c r="H162" s="6" t="s">
        <v>110</v>
      </c>
      <c r="I162" s="6" t="s">
        <v>91</v>
      </c>
      <c r="J162" s="6" t="s">
        <v>30</v>
      </c>
      <c r="K162" s="6" t="s">
        <v>21</v>
      </c>
      <c r="L162" s="6" t="s">
        <v>111</v>
      </c>
      <c r="M162" s="6" t="s">
        <v>10</v>
      </c>
      <c r="N162" s="32">
        <v>6</v>
      </c>
    </row>
    <row r="163" spans="1:14" x14ac:dyDescent="0.25">
      <c r="A163" s="5">
        <v>2021</v>
      </c>
      <c r="B163" s="5">
        <v>2</v>
      </c>
      <c r="C163" s="4">
        <v>64</v>
      </c>
      <c r="D163" s="6" t="s">
        <v>26</v>
      </c>
      <c r="E163" s="4">
        <v>60884855001207</v>
      </c>
      <c r="F163" s="6" t="s">
        <v>147</v>
      </c>
      <c r="G163" s="6" t="s">
        <v>148</v>
      </c>
      <c r="H163" s="6" t="s">
        <v>110</v>
      </c>
      <c r="I163" s="6" t="s">
        <v>91</v>
      </c>
      <c r="J163" s="6" t="s">
        <v>30</v>
      </c>
      <c r="K163" s="6" t="s">
        <v>22</v>
      </c>
      <c r="L163" s="6" t="s">
        <v>111</v>
      </c>
      <c r="M163" s="6" t="s">
        <v>10</v>
      </c>
      <c r="N163" s="32">
        <v>9</v>
      </c>
    </row>
    <row r="164" spans="1:14" x14ac:dyDescent="0.25">
      <c r="A164" s="5">
        <v>2021</v>
      </c>
      <c r="B164" s="5">
        <v>2</v>
      </c>
      <c r="C164" s="4">
        <v>64</v>
      </c>
      <c r="D164" s="6" t="s">
        <v>26</v>
      </c>
      <c r="E164" s="4">
        <v>30358881000188</v>
      </c>
      <c r="F164" s="6" t="s">
        <v>463</v>
      </c>
      <c r="G164" s="6" t="s">
        <v>428</v>
      </c>
      <c r="H164" s="6" t="s">
        <v>110</v>
      </c>
      <c r="I164" s="6" t="s">
        <v>91</v>
      </c>
      <c r="J164" s="6" t="s">
        <v>30</v>
      </c>
      <c r="K164" s="6" t="s">
        <v>22</v>
      </c>
      <c r="L164" s="6" t="s">
        <v>111</v>
      </c>
      <c r="M164" s="6" t="s">
        <v>10</v>
      </c>
      <c r="N164" s="32">
        <v>2</v>
      </c>
    </row>
    <row r="165" spans="1:14" x14ac:dyDescent="0.25">
      <c r="A165" s="5">
        <v>2021</v>
      </c>
      <c r="B165" s="5">
        <v>2</v>
      </c>
      <c r="C165" s="4">
        <v>64</v>
      </c>
      <c r="D165" s="6" t="s">
        <v>26</v>
      </c>
      <c r="E165" s="4">
        <v>31671480000146</v>
      </c>
      <c r="F165" s="6" t="s">
        <v>427</v>
      </c>
      <c r="G165" s="6" t="s">
        <v>428</v>
      </c>
      <c r="H165" s="6" t="s">
        <v>110</v>
      </c>
      <c r="I165" s="6" t="s">
        <v>91</v>
      </c>
      <c r="J165" s="6" t="s">
        <v>30</v>
      </c>
      <c r="K165" s="6" t="s">
        <v>22</v>
      </c>
      <c r="L165" s="6" t="s">
        <v>111</v>
      </c>
      <c r="M165" s="6" t="s">
        <v>10</v>
      </c>
      <c r="N165" s="32">
        <v>6</v>
      </c>
    </row>
    <row r="166" spans="1:14" x14ac:dyDescent="0.25">
      <c r="A166" s="5">
        <v>2021</v>
      </c>
      <c r="B166" s="5">
        <v>2</v>
      </c>
      <c r="C166" s="4">
        <v>62</v>
      </c>
      <c r="D166" s="6" t="s">
        <v>8</v>
      </c>
      <c r="E166" s="4">
        <v>60884855001207</v>
      </c>
      <c r="F166" s="6" t="s">
        <v>147</v>
      </c>
      <c r="G166" s="6" t="s">
        <v>148</v>
      </c>
      <c r="H166" s="6" t="s">
        <v>110</v>
      </c>
      <c r="I166" s="6" t="s">
        <v>91</v>
      </c>
      <c r="J166" s="6" t="s">
        <v>30</v>
      </c>
      <c r="K166" s="6" t="s">
        <v>22</v>
      </c>
      <c r="L166" s="6" t="s">
        <v>111</v>
      </c>
      <c r="M166" s="6" t="s">
        <v>10</v>
      </c>
      <c r="N166" s="32">
        <v>20</v>
      </c>
    </row>
    <row r="167" spans="1:14" x14ac:dyDescent="0.25">
      <c r="A167" s="5">
        <v>2021</v>
      </c>
      <c r="B167" s="5">
        <v>2</v>
      </c>
      <c r="C167" s="4">
        <v>62</v>
      </c>
      <c r="D167" s="6" t="s">
        <v>8</v>
      </c>
      <c r="E167" s="4">
        <v>30145502000171</v>
      </c>
      <c r="F167" s="6" t="s">
        <v>576</v>
      </c>
      <c r="G167" s="6" t="s">
        <v>148</v>
      </c>
      <c r="H167" s="6" t="s">
        <v>110</v>
      </c>
      <c r="I167" s="6" t="s">
        <v>91</v>
      </c>
      <c r="J167" s="6" t="s">
        <v>30</v>
      </c>
      <c r="K167" s="6" t="s">
        <v>22</v>
      </c>
      <c r="L167" s="6" t="s">
        <v>111</v>
      </c>
      <c r="M167" s="6" t="s">
        <v>10</v>
      </c>
      <c r="N167" s="32">
        <v>3</v>
      </c>
    </row>
    <row r="168" spans="1:14" x14ac:dyDescent="0.25">
      <c r="A168" s="5">
        <v>2021</v>
      </c>
      <c r="B168" s="5">
        <v>2</v>
      </c>
      <c r="C168" s="4">
        <v>62</v>
      </c>
      <c r="D168" s="6" t="s">
        <v>8</v>
      </c>
      <c r="E168" s="4">
        <v>30358881000188</v>
      </c>
      <c r="F168" s="6" t="s">
        <v>463</v>
      </c>
      <c r="G168" s="6" t="s">
        <v>428</v>
      </c>
      <c r="H168" s="6" t="s">
        <v>110</v>
      </c>
      <c r="I168" s="6" t="s">
        <v>91</v>
      </c>
      <c r="J168" s="6" t="s">
        <v>30</v>
      </c>
      <c r="K168" s="6" t="s">
        <v>22</v>
      </c>
      <c r="L168" s="6" t="s">
        <v>111</v>
      </c>
      <c r="M168" s="6" t="s">
        <v>10</v>
      </c>
      <c r="N168" s="32">
        <v>3</v>
      </c>
    </row>
    <row r="169" spans="1:14" x14ac:dyDescent="0.25">
      <c r="A169" s="5">
        <v>2021</v>
      </c>
      <c r="B169" s="5">
        <v>3</v>
      </c>
      <c r="C169" s="4">
        <v>64</v>
      </c>
      <c r="D169" s="6" t="s">
        <v>26</v>
      </c>
      <c r="E169" s="4">
        <v>8562523000133</v>
      </c>
      <c r="F169" s="6" t="s">
        <v>168</v>
      </c>
      <c r="G169" s="6" t="s">
        <v>167</v>
      </c>
      <c r="H169" s="6" t="s">
        <v>110</v>
      </c>
      <c r="I169" s="6" t="s">
        <v>91</v>
      </c>
      <c r="J169" s="6" t="s">
        <v>30</v>
      </c>
      <c r="K169" s="6" t="s">
        <v>21</v>
      </c>
      <c r="L169" s="6" t="s">
        <v>111</v>
      </c>
      <c r="M169" s="6" t="s">
        <v>10</v>
      </c>
      <c r="N169" s="32">
        <v>4</v>
      </c>
    </row>
    <row r="170" spans="1:14" x14ac:dyDescent="0.25">
      <c r="A170" s="5">
        <v>2021</v>
      </c>
      <c r="B170" s="5">
        <v>3</v>
      </c>
      <c r="C170" s="4">
        <v>64</v>
      </c>
      <c r="D170" s="6" t="s">
        <v>26</v>
      </c>
      <c r="E170" s="4">
        <v>60884855001207</v>
      </c>
      <c r="F170" s="6" t="s">
        <v>147</v>
      </c>
      <c r="G170" s="6" t="s">
        <v>148</v>
      </c>
      <c r="H170" s="6" t="s">
        <v>110</v>
      </c>
      <c r="I170" s="6" t="s">
        <v>91</v>
      </c>
      <c r="J170" s="6" t="s">
        <v>30</v>
      </c>
      <c r="K170" s="6" t="s">
        <v>22</v>
      </c>
      <c r="L170" s="6" t="s">
        <v>111</v>
      </c>
      <c r="M170" s="6" t="s">
        <v>10</v>
      </c>
      <c r="N170" s="32">
        <v>41</v>
      </c>
    </row>
    <row r="171" spans="1:14" x14ac:dyDescent="0.25">
      <c r="A171" s="5">
        <v>2021</v>
      </c>
      <c r="B171" s="5">
        <v>3</v>
      </c>
      <c r="C171" s="4">
        <v>64</v>
      </c>
      <c r="D171" s="6" t="s">
        <v>26</v>
      </c>
      <c r="E171" s="4">
        <v>31671480000308</v>
      </c>
      <c r="F171" s="6" t="s">
        <v>508</v>
      </c>
      <c r="G171" s="6" t="s">
        <v>148</v>
      </c>
      <c r="H171" s="6" t="s">
        <v>110</v>
      </c>
      <c r="I171" s="6" t="s">
        <v>91</v>
      </c>
      <c r="J171" s="6" t="s">
        <v>30</v>
      </c>
      <c r="K171" s="6" t="s">
        <v>22</v>
      </c>
      <c r="L171" s="6" t="s">
        <v>111</v>
      </c>
      <c r="M171" s="6" t="s">
        <v>10</v>
      </c>
      <c r="N171" s="32">
        <v>11</v>
      </c>
    </row>
    <row r="172" spans="1:14" x14ac:dyDescent="0.25">
      <c r="A172" s="5">
        <v>2021</v>
      </c>
      <c r="B172" s="5">
        <v>3</v>
      </c>
      <c r="C172" s="4">
        <v>62</v>
      </c>
      <c r="D172" s="6" t="s">
        <v>8</v>
      </c>
      <c r="E172" s="4">
        <v>60884855001207</v>
      </c>
      <c r="F172" s="6" t="s">
        <v>147</v>
      </c>
      <c r="G172" s="6" t="s">
        <v>148</v>
      </c>
      <c r="H172" s="6" t="s">
        <v>110</v>
      </c>
      <c r="I172" s="6" t="s">
        <v>91</v>
      </c>
      <c r="J172" s="6" t="s">
        <v>30</v>
      </c>
      <c r="K172" s="6" t="s">
        <v>22</v>
      </c>
      <c r="L172" s="6" t="s">
        <v>111</v>
      </c>
      <c r="M172" s="6" t="s">
        <v>10</v>
      </c>
      <c r="N172" s="32">
        <v>20</v>
      </c>
    </row>
    <row r="173" spans="1:14" x14ac:dyDescent="0.25">
      <c r="A173" s="5">
        <v>2021</v>
      </c>
      <c r="B173" s="5">
        <v>1</v>
      </c>
      <c r="C173" s="4">
        <v>64</v>
      </c>
      <c r="D173" s="6" t="s">
        <v>26</v>
      </c>
      <c r="E173" s="4">
        <v>31635857000101</v>
      </c>
      <c r="F173" s="6" t="s">
        <v>460</v>
      </c>
      <c r="G173" s="6" t="s">
        <v>109</v>
      </c>
      <c r="H173" s="6" t="s">
        <v>110</v>
      </c>
      <c r="I173" s="6" t="s">
        <v>91</v>
      </c>
      <c r="J173" s="6" t="s">
        <v>30</v>
      </c>
      <c r="K173" s="6" t="s">
        <v>21</v>
      </c>
      <c r="L173" s="6" t="s">
        <v>111</v>
      </c>
      <c r="M173" s="6" t="s">
        <v>10</v>
      </c>
      <c r="N173" s="32">
        <v>13</v>
      </c>
    </row>
    <row r="174" spans="1:14" x14ac:dyDescent="0.25">
      <c r="A174" s="5">
        <v>2021</v>
      </c>
      <c r="B174" s="5">
        <v>1</v>
      </c>
      <c r="C174" s="4">
        <v>64</v>
      </c>
      <c r="D174" s="6" t="s">
        <v>26</v>
      </c>
      <c r="E174" s="4">
        <v>29435005005279</v>
      </c>
      <c r="F174" s="6" t="s">
        <v>176</v>
      </c>
      <c r="G174" s="6" t="s">
        <v>109</v>
      </c>
      <c r="H174" s="6" t="s">
        <v>110</v>
      </c>
      <c r="I174" s="6" t="s">
        <v>91</v>
      </c>
      <c r="J174" s="6" t="s">
        <v>30</v>
      </c>
      <c r="K174" s="6" t="s">
        <v>22</v>
      </c>
      <c r="L174" s="6" t="s">
        <v>111</v>
      </c>
      <c r="M174" s="6" t="s">
        <v>10</v>
      </c>
      <c r="N174" s="32">
        <v>6</v>
      </c>
    </row>
    <row r="175" spans="1:14" x14ac:dyDescent="0.25">
      <c r="A175" s="5">
        <v>2021</v>
      </c>
      <c r="B175" s="5">
        <v>1</v>
      </c>
      <c r="C175" s="4">
        <v>64</v>
      </c>
      <c r="D175" s="6" t="s">
        <v>26</v>
      </c>
      <c r="E175" s="4">
        <v>29435005005198</v>
      </c>
      <c r="F175" s="6" t="s">
        <v>130</v>
      </c>
      <c r="G175" s="6" t="s">
        <v>109</v>
      </c>
      <c r="H175" s="6" t="s">
        <v>110</v>
      </c>
      <c r="I175" s="6" t="s">
        <v>91</v>
      </c>
      <c r="J175" s="6" t="s">
        <v>30</v>
      </c>
      <c r="K175" s="6" t="s">
        <v>22</v>
      </c>
      <c r="L175" s="6" t="s">
        <v>111</v>
      </c>
      <c r="M175" s="6" t="s">
        <v>10</v>
      </c>
      <c r="N175" s="32">
        <v>21</v>
      </c>
    </row>
    <row r="176" spans="1:14" x14ac:dyDescent="0.25">
      <c r="A176" s="5">
        <v>2021</v>
      </c>
      <c r="B176" s="5">
        <v>1</v>
      </c>
      <c r="C176" s="4">
        <v>64</v>
      </c>
      <c r="D176" s="6" t="s">
        <v>26</v>
      </c>
      <c r="E176" s="4">
        <v>29435005006160</v>
      </c>
      <c r="F176" s="6" t="s">
        <v>177</v>
      </c>
      <c r="G176" s="6" t="s">
        <v>109</v>
      </c>
      <c r="H176" s="6" t="s">
        <v>110</v>
      </c>
      <c r="I176" s="6" t="s">
        <v>91</v>
      </c>
      <c r="J176" s="6" t="s">
        <v>30</v>
      </c>
      <c r="K176" s="6" t="s">
        <v>22</v>
      </c>
      <c r="L176" s="6" t="s">
        <v>111</v>
      </c>
      <c r="M176" s="6" t="s">
        <v>10</v>
      </c>
      <c r="N176" s="32">
        <v>30</v>
      </c>
    </row>
    <row r="177" spans="1:14" x14ac:dyDescent="0.25">
      <c r="A177" s="5">
        <v>2021</v>
      </c>
      <c r="B177" s="5">
        <v>1</v>
      </c>
      <c r="C177" s="4">
        <v>64</v>
      </c>
      <c r="D177" s="6" t="s">
        <v>26</v>
      </c>
      <c r="E177" s="4">
        <v>2284062000521</v>
      </c>
      <c r="F177" s="6" t="s">
        <v>420</v>
      </c>
      <c r="G177" s="6" t="s">
        <v>109</v>
      </c>
      <c r="H177" s="6" t="s">
        <v>110</v>
      </c>
      <c r="I177" s="6" t="s">
        <v>91</v>
      </c>
      <c r="J177" s="6" t="s">
        <v>30</v>
      </c>
      <c r="K177" s="6" t="s">
        <v>21</v>
      </c>
      <c r="L177" s="6" t="s">
        <v>111</v>
      </c>
      <c r="M177" s="6" t="s">
        <v>10</v>
      </c>
      <c r="N177" s="32">
        <v>35</v>
      </c>
    </row>
    <row r="178" spans="1:14" x14ac:dyDescent="0.25">
      <c r="A178" s="5">
        <v>2021</v>
      </c>
      <c r="B178" s="5">
        <v>1</v>
      </c>
      <c r="C178" s="4">
        <v>64</v>
      </c>
      <c r="D178" s="6" t="s">
        <v>26</v>
      </c>
      <c r="E178" s="4">
        <v>6047087000996</v>
      </c>
      <c r="F178" s="6" t="s">
        <v>166</v>
      </c>
      <c r="G178" s="6" t="s">
        <v>109</v>
      </c>
      <c r="H178" s="6" t="s">
        <v>110</v>
      </c>
      <c r="I178" s="6" t="s">
        <v>91</v>
      </c>
      <c r="J178" s="6" t="s">
        <v>30</v>
      </c>
      <c r="K178" s="6" t="s">
        <v>22</v>
      </c>
      <c r="L178" s="6" t="s">
        <v>111</v>
      </c>
      <c r="M178" s="6" t="s">
        <v>10</v>
      </c>
      <c r="N178" s="32">
        <v>54</v>
      </c>
    </row>
    <row r="179" spans="1:14" x14ac:dyDescent="0.25">
      <c r="A179" s="5">
        <v>2021</v>
      </c>
      <c r="B179" s="5">
        <v>1</v>
      </c>
      <c r="C179" s="4">
        <v>64</v>
      </c>
      <c r="D179" s="6" t="s">
        <v>26</v>
      </c>
      <c r="E179" s="4">
        <v>6047087002697</v>
      </c>
      <c r="F179" s="6" t="s">
        <v>112</v>
      </c>
      <c r="G179" s="6" t="s">
        <v>109</v>
      </c>
      <c r="H179" s="6" t="s">
        <v>110</v>
      </c>
      <c r="I179" s="6" t="s">
        <v>91</v>
      </c>
      <c r="J179" s="6" t="s">
        <v>30</v>
      </c>
      <c r="K179" s="6" t="s">
        <v>22</v>
      </c>
      <c r="L179" s="6" t="s">
        <v>111</v>
      </c>
      <c r="M179" s="6" t="s">
        <v>10</v>
      </c>
      <c r="N179" s="32">
        <v>35</v>
      </c>
    </row>
    <row r="180" spans="1:14" x14ac:dyDescent="0.25">
      <c r="A180" s="5">
        <v>2021</v>
      </c>
      <c r="B180" s="5">
        <v>1</v>
      </c>
      <c r="C180" s="4">
        <v>64</v>
      </c>
      <c r="D180" s="6" t="s">
        <v>26</v>
      </c>
      <c r="E180" s="4">
        <v>22233557000105</v>
      </c>
      <c r="F180" s="6" t="s">
        <v>461</v>
      </c>
      <c r="G180" s="6" t="s">
        <v>109</v>
      </c>
      <c r="H180" s="6" t="s">
        <v>110</v>
      </c>
      <c r="I180" s="6" t="s">
        <v>91</v>
      </c>
      <c r="J180" s="6" t="s">
        <v>30</v>
      </c>
      <c r="K180" s="6" t="s">
        <v>21</v>
      </c>
      <c r="L180" s="6" t="s">
        <v>111</v>
      </c>
      <c r="M180" s="6" t="s">
        <v>10</v>
      </c>
      <c r="N180" s="32">
        <v>2</v>
      </c>
    </row>
    <row r="181" spans="1:14" x14ac:dyDescent="0.25">
      <c r="A181" s="5">
        <v>2021</v>
      </c>
      <c r="B181" s="5">
        <v>1</v>
      </c>
      <c r="C181" s="4">
        <v>64</v>
      </c>
      <c r="D181" s="6" t="s">
        <v>26</v>
      </c>
      <c r="E181" s="4">
        <v>6047087001020</v>
      </c>
      <c r="F181" s="6" t="s">
        <v>108</v>
      </c>
      <c r="G181" s="6" t="s">
        <v>109</v>
      </c>
      <c r="H181" s="6" t="s">
        <v>110</v>
      </c>
      <c r="I181" s="6" t="s">
        <v>91</v>
      </c>
      <c r="J181" s="6" t="s">
        <v>30</v>
      </c>
      <c r="K181" s="6" t="s">
        <v>22</v>
      </c>
      <c r="L181" s="6" t="s">
        <v>111</v>
      </c>
      <c r="M181" s="6" t="s">
        <v>10</v>
      </c>
      <c r="N181" s="32">
        <v>44</v>
      </c>
    </row>
    <row r="182" spans="1:14" x14ac:dyDescent="0.25">
      <c r="A182" s="5">
        <v>2021</v>
      </c>
      <c r="B182" s="5">
        <v>1</v>
      </c>
      <c r="C182" s="4">
        <v>64</v>
      </c>
      <c r="D182" s="6" t="s">
        <v>26</v>
      </c>
      <c r="E182" s="4">
        <v>8100676002102</v>
      </c>
      <c r="F182" s="6" t="s">
        <v>114</v>
      </c>
      <c r="G182" s="6" t="s">
        <v>109</v>
      </c>
      <c r="H182" s="6" t="s">
        <v>110</v>
      </c>
      <c r="I182" s="6" t="s">
        <v>91</v>
      </c>
      <c r="J182" s="6" t="s">
        <v>30</v>
      </c>
      <c r="K182" s="6" t="s">
        <v>22</v>
      </c>
      <c r="L182" s="6" t="s">
        <v>111</v>
      </c>
      <c r="M182" s="6" t="s">
        <v>10</v>
      </c>
      <c r="N182" s="32">
        <v>5</v>
      </c>
    </row>
    <row r="183" spans="1:14" x14ac:dyDescent="0.25">
      <c r="A183" s="5">
        <v>2021</v>
      </c>
      <c r="B183" s="5">
        <v>1</v>
      </c>
      <c r="C183" s="4">
        <v>64</v>
      </c>
      <c r="D183" s="6" t="s">
        <v>26</v>
      </c>
      <c r="E183" s="4">
        <v>60884855001630</v>
      </c>
      <c r="F183" s="6" t="s">
        <v>149</v>
      </c>
      <c r="G183" s="6" t="s">
        <v>109</v>
      </c>
      <c r="H183" s="6" t="s">
        <v>110</v>
      </c>
      <c r="I183" s="6" t="s">
        <v>91</v>
      </c>
      <c r="J183" s="6" t="s">
        <v>30</v>
      </c>
      <c r="K183" s="6" t="s">
        <v>21</v>
      </c>
      <c r="L183" s="6" t="s">
        <v>111</v>
      </c>
      <c r="M183" s="6" t="s">
        <v>10</v>
      </c>
      <c r="N183" s="32">
        <v>5</v>
      </c>
    </row>
    <row r="184" spans="1:14" x14ac:dyDescent="0.25">
      <c r="A184" s="5">
        <v>2021</v>
      </c>
      <c r="B184" s="5">
        <v>1</v>
      </c>
      <c r="C184" s="4">
        <v>64</v>
      </c>
      <c r="D184" s="6" t="s">
        <v>26</v>
      </c>
      <c r="E184" s="4">
        <v>18010750000100</v>
      </c>
      <c r="F184" s="6" t="s">
        <v>462</v>
      </c>
      <c r="G184" s="6" t="s">
        <v>109</v>
      </c>
      <c r="H184" s="6" t="s">
        <v>110</v>
      </c>
      <c r="I184" s="6" t="s">
        <v>91</v>
      </c>
      <c r="J184" s="6" t="s">
        <v>30</v>
      </c>
      <c r="K184" s="6" t="s">
        <v>21</v>
      </c>
      <c r="L184" s="6" t="s">
        <v>111</v>
      </c>
      <c r="M184" s="6" t="s">
        <v>10</v>
      </c>
      <c r="N184" s="32">
        <v>4</v>
      </c>
    </row>
    <row r="185" spans="1:14" x14ac:dyDescent="0.25">
      <c r="A185" s="5">
        <v>2021</v>
      </c>
      <c r="B185" s="5">
        <v>1</v>
      </c>
      <c r="C185" s="4">
        <v>64</v>
      </c>
      <c r="D185" s="6" t="s">
        <v>26</v>
      </c>
      <c r="E185" s="4">
        <v>8850962000222</v>
      </c>
      <c r="F185" s="6" t="s">
        <v>421</v>
      </c>
      <c r="G185" s="6" t="s">
        <v>109</v>
      </c>
      <c r="H185" s="6" t="s">
        <v>110</v>
      </c>
      <c r="I185" s="6" t="s">
        <v>91</v>
      </c>
      <c r="J185" s="6" t="s">
        <v>30</v>
      </c>
      <c r="K185" s="6" t="s">
        <v>22</v>
      </c>
      <c r="L185" s="6" t="s">
        <v>111</v>
      </c>
      <c r="M185" s="6" t="s">
        <v>10</v>
      </c>
      <c r="N185" s="32">
        <v>28</v>
      </c>
    </row>
    <row r="186" spans="1:14" x14ac:dyDescent="0.25">
      <c r="A186" s="5">
        <v>2021</v>
      </c>
      <c r="B186" s="5">
        <v>1</v>
      </c>
      <c r="C186" s="4">
        <v>64</v>
      </c>
      <c r="D186" s="6" t="s">
        <v>26</v>
      </c>
      <c r="E186" s="4">
        <v>9219138000584</v>
      </c>
      <c r="F186" s="6" t="s">
        <v>115</v>
      </c>
      <c r="G186" s="6" t="s">
        <v>109</v>
      </c>
      <c r="H186" s="6" t="s">
        <v>110</v>
      </c>
      <c r="I186" s="6" t="s">
        <v>91</v>
      </c>
      <c r="J186" s="6" t="s">
        <v>30</v>
      </c>
      <c r="K186" s="6" t="s">
        <v>21</v>
      </c>
      <c r="L186" s="6" t="s">
        <v>111</v>
      </c>
      <c r="M186" s="6" t="s">
        <v>10</v>
      </c>
      <c r="N186" s="32">
        <v>15</v>
      </c>
    </row>
    <row r="187" spans="1:14" x14ac:dyDescent="0.25">
      <c r="A187" s="5">
        <v>2021</v>
      </c>
      <c r="B187" s="5">
        <v>1</v>
      </c>
      <c r="C187" s="4">
        <v>62</v>
      </c>
      <c r="D187" s="6" t="s">
        <v>8</v>
      </c>
      <c r="E187" s="4">
        <v>60922168000348</v>
      </c>
      <c r="F187" s="6" t="s">
        <v>509</v>
      </c>
      <c r="G187" s="6" t="s">
        <v>109</v>
      </c>
      <c r="H187" s="6" t="s">
        <v>110</v>
      </c>
      <c r="I187" s="6" t="s">
        <v>91</v>
      </c>
      <c r="J187" s="6" t="s">
        <v>30</v>
      </c>
      <c r="K187" s="6" t="s">
        <v>22</v>
      </c>
      <c r="L187" s="6" t="s">
        <v>111</v>
      </c>
      <c r="M187" s="6" t="s">
        <v>10</v>
      </c>
      <c r="N187" s="32">
        <v>4</v>
      </c>
    </row>
    <row r="188" spans="1:14" x14ac:dyDescent="0.25">
      <c r="A188" s="5">
        <v>2021</v>
      </c>
      <c r="B188" s="5">
        <v>1</v>
      </c>
      <c r="C188" s="4">
        <v>62</v>
      </c>
      <c r="D188" s="6" t="s">
        <v>8</v>
      </c>
      <c r="E188" s="4">
        <v>31635857000101</v>
      </c>
      <c r="F188" s="6" t="s">
        <v>460</v>
      </c>
      <c r="G188" s="6" t="s">
        <v>109</v>
      </c>
      <c r="H188" s="6" t="s">
        <v>110</v>
      </c>
      <c r="I188" s="6" t="s">
        <v>91</v>
      </c>
      <c r="J188" s="6" t="s">
        <v>30</v>
      </c>
      <c r="K188" s="6" t="s">
        <v>21</v>
      </c>
      <c r="L188" s="6" t="s">
        <v>111</v>
      </c>
      <c r="M188" s="6" t="s">
        <v>10</v>
      </c>
      <c r="N188" s="32">
        <v>10</v>
      </c>
    </row>
    <row r="189" spans="1:14" x14ac:dyDescent="0.25">
      <c r="A189" s="5">
        <v>2021</v>
      </c>
      <c r="B189" s="5">
        <v>1</v>
      </c>
      <c r="C189" s="4">
        <v>62</v>
      </c>
      <c r="D189" s="6" t="s">
        <v>8</v>
      </c>
      <c r="E189" s="4">
        <v>29435005005198</v>
      </c>
      <c r="F189" s="6" t="s">
        <v>130</v>
      </c>
      <c r="G189" s="6" t="s">
        <v>109</v>
      </c>
      <c r="H189" s="6" t="s">
        <v>110</v>
      </c>
      <c r="I189" s="6" t="s">
        <v>91</v>
      </c>
      <c r="J189" s="6" t="s">
        <v>30</v>
      </c>
      <c r="K189" s="6" t="s">
        <v>22</v>
      </c>
      <c r="L189" s="6" t="s">
        <v>111</v>
      </c>
      <c r="M189" s="6" t="s">
        <v>10</v>
      </c>
      <c r="N189" s="32">
        <v>41</v>
      </c>
    </row>
    <row r="190" spans="1:14" x14ac:dyDescent="0.25">
      <c r="A190" s="5">
        <v>2021</v>
      </c>
      <c r="B190" s="5">
        <v>1</v>
      </c>
      <c r="C190" s="4">
        <v>62</v>
      </c>
      <c r="D190" s="6" t="s">
        <v>8</v>
      </c>
      <c r="E190" s="4">
        <v>29435005006160</v>
      </c>
      <c r="F190" s="6" t="s">
        <v>177</v>
      </c>
      <c r="G190" s="6" t="s">
        <v>109</v>
      </c>
      <c r="H190" s="6" t="s">
        <v>110</v>
      </c>
      <c r="I190" s="6" t="s">
        <v>91</v>
      </c>
      <c r="J190" s="6" t="s">
        <v>30</v>
      </c>
      <c r="K190" s="6" t="s">
        <v>22</v>
      </c>
      <c r="L190" s="6" t="s">
        <v>111</v>
      </c>
      <c r="M190" s="6" t="s">
        <v>10</v>
      </c>
      <c r="N190" s="32">
        <v>74</v>
      </c>
    </row>
    <row r="191" spans="1:14" x14ac:dyDescent="0.25">
      <c r="A191" s="5">
        <v>2021</v>
      </c>
      <c r="B191" s="5">
        <v>1</v>
      </c>
      <c r="C191" s="4">
        <v>62</v>
      </c>
      <c r="D191" s="6" t="s">
        <v>8</v>
      </c>
      <c r="E191" s="4">
        <v>31635857000454</v>
      </c>
      <c r="F191" s="6" t="s">
        <v>510</v>
      </c>
      <c r="G191" s="6" t="s">
        <v>109</v>
      </c>
      <c r="H191" s="6" t="s">
        <v>110</v>
      </c>
      <c r="I191" s="6" t="s">
        <v>91</v>
      </c>
      <c r="J191" s="6" t="s">
        <v>30</v>
      </c>
      <c r="K191" s="6" t="s">
        <v>22</v>
      </c>
      <c r="L191" s="6" t="s">
        <v>111</v>
      </c>
      <c r="M191" s="6" t="s">
        <v>10</v>
      </c>
      <c r="N191" s="32">
        <v>1</v>
      </c>
    </row>
    <row r="192" spans="1:14" x14ac:dyDescent="0.25">
      <c r="A192" s="5">
        <v>2021</v>
      </c>
      <c r="B192" s="5">
        <v>1</v>
      </c>
      <c r="C192" s="4">
        <v>62</v>
      </c>
      <c r="D192" s="6" t="s">
        <v>8</v>
      </c>
      <c r="E192" s="4">
        <v>2284062000521</v>
      </c>
      <c r="F192" s="6" t="s">
        <v>420</v>
      </c>
      <c r="G192" s="6" t="s">
        <v>109</v>
      </c>
      <c r="H192" s="6" t="s">
        <v>110</v>
      </c>
      <c r="I192" s="6" t="s">
        <v>91</v>
      </c>
      <c r="J192" s="6" t="s">
        <v>30</v>
      </c>
      <c r="K192" s="6" t="s">
        <v>21</v>
      </c>
      <c r="L192" s="6" t="s">
        <v>111</v>
      </c>
      <c r="M192" s="6" t="s">
        <v>10</v>
      </c>
      <c r="N192" s="32">
        <v>12</v>
      </c>
    </row>
    <row r="193" spans="1:14" x14ac:dyDescent="0.25">
      <c r="A193" s="5">
        <v>2021</v>
      </c>
      <c r="B193" s="5">
        <v>1</v>
      </c>
      <c r="C193" s="4">
        <v>62</v>
      </c>
      <c r="D193" s="6" t="s">
        <v>8</v>
      </c>
      <c r="E193" s="4">
        <v>6047087000996</v>
      </c>
      <c r="F193" s="6" t="s">
        <v>166</v>
      </c>
      <c r="G193" s="6" t="s">
        <v>109</v>
      </c>
      <c r="H193" s="6" t="s">
        <v>110</v>
      </c>
      <c r="I193" s="6" t="s">
        <v>91</v>
      </c>
      <c r="J193" s="6" t="s">
        <v>30</v>
      </c>
      <c r="K193" s="6" t="s">
        <v>22</v>
      </c>
      <c r="L193" s="6" t="s">
        <v>111</v>
      </c>
      <c r="M193" s="6" t="s">
        <v>10</v>
      </c>
      <c r="N193" s="32">
        <v>17</v>
      </c>
    </row>
    <row r="194" spans="1:14" x14ac:dyDescent="0.25">
      <c r="A194" s="5">
        <v>2021</v>
      </c>
      <c r="B194" s="5">
        <v>1</v>
      </c>
      <c r="C194" s="4">
        <v>62</v>
      </c>
      <c r="D194" s="6" t="s">
        <v>8</v>
      </c>
      <c r="E194" s="4">
        <v>6047087002697</v>
      </c>
      <c r="F194" s="6" t="s">
        <v>112</v>
      </c>
      <c r="G194" s="6" t="s">
        <v>109</v>
      </c>
      <c r="H194" s="6" t="s">
        <v>110</v>
      </c>
      <c r="I194" s="6" t="s">
        <v>91</v>
      </c>
      <c r="J194" s="6" t="s">
        <v>30</v>
      </c>
      <c r="K194" s="6" t="s">
        <v>22</v>
      </c>
      <c r="L194" s="6" t="s">
        <v>111</v>
      </c>
      <c r="M194" s="6" t="s">
        <v>10</v>
      </c>
      <c r="N194" s="32">
        <v>137</v>
      </c>
    </row>
    <row r="195" spans="1:14" x14ac:dyDescent="0.25">
      <c r="A195" s="5">
        <v>2021</v>
      </c>
      <c r="B195" s="5">
        <v>1</v>
      </c>
      <c r="C195" s="4">
        <v>62</v>
      </c>
      <c r="D195" s="6" t="s">
        <v>8</v>
      </c>
      <c r="E195" s="4">
        <v>9578217000158</v>
      </c>
      <c r="F195" s="6" t="s">
        <v>169</v>
      </c>
      <c r="G195" s="6" t="s">
        <v>109</v>
      </c>
      <c r="H195" s="6" t="s">
        <v>110</v>
      </c>
      <c r="I195" s="6" t="s">
        <v>91</v>
      </c>
      <c r="J195" s="6" t="s">
        <v>30</v>
      </c>
      <c r="K195" s="6" t="s">
        <v>22</v>
      </c>
      <c r="L195" s="6" t="s">
        <v>111</v>
      </c>
      <c r="M195" s="6" t="s">
        <v>10</v>
      </c>
      <c r="N195" s="32">
        <v>14</v>
      </c>
    </row>
    <row r="196" spans="1:14" x14ac:dyDescent="0.25">
      <c r="A196" s="5">
        <v>2021</v>
      </c>
      <c r="B196" s="5">
        <v>1</v>
      </c>
      <c r="C196" s="4">
        <v>62</v>
      </c>
      <c r="D196" s="6" t="s">
        <v>8</v>
      </c>
      <c r="E196" s="4">
        <v>6047087001020</v>
      </c>
      <c r="F196" s="6" t="s">
        <v>108</v>
      </c>
      <c r="G196" s="6" t="s">
        <v>109</v>
      </c>
      <c r="H196" s="6" t="s">
        <v>110</v>
      </c>
      <c r="I196" s="6" t="s">
        <v>91</v>
      </c>
      <c r="J196" s="6" t="s">
        <v>30</v>
      </c>
      <c r="K196" s="6" t="s">
        <v>22</v>
      </c>
      <c r="L196" s="6" t="s">
        <v>111</v>
      </c>
      <c r="M196" s="6" t="s">
        <v>10</v>
      </c>
      <c r="N196" s="32">
        <v>76</v>
      </c>
    </row>
    <row r="197" spans="1:14" x14ac:dyDescent="0.25">
      <c r="A197" s="5">
        <v>2021</v>
      </c>
      <c r="B197" s="5">
        <v>1</v>
      </c>
      <c r="C197" s="4">
        <v>62</v>
      </c>
      <c r="D197" s="6" t="s">
        <v>8</v>
      </c>
      <c r="E197" s="4">
        <v>29259736000403</v>
      </c>
      <c r="F197" s="6" t="s">
        <v>511</v>
      </c>
      <c r="G197" s="6" t="s">
        <v>109</v>
      </c>
      <c r="H197" s="6" t="s">
        <v>110</v>
      </c>
      <c r="I197" s="6" t="s">
        <v>91</v>
      </c>
      <c r="J197" s="6" t="s">
        <v>30</v>
      </c>
      <c r="K197" s="6" t="s">
        <v>22</v>
      </c>
      <c r="L197" s="6" t="s">
        <v>111</v>
      </c>
      <c r="M197" s="6" t="s">
        <v>10</v>
      </c>
      <c r="N197" s="32">
        <v>12</v>
      </c>
    </row>
    <row r="198" spans="1:14" x14ac:dyDescent="0.25">
      <c r="A198" s="5">
        <v>2021</v>
      </c>
      <c r="B198" s="5">
        <v>1</v>
      </c>
      <c r="C198" s="4">
        <v>62</v>
      </c>
      <c r="D198" s="6" t="s">
        <v>8</v>
      </c>
      <c r="E198" s="4">
        <v>60884855001630</v>
      </c>
      <c r="F198" s="6" t="s">
        <v>149</v>
      </c>
      <c r="G198" s="6" t="s">
        <v>109</v>
      </c>
      <c r="H198" s="6" t="s">
        <v>110</v>
      </c>
      <c r="I198" s="6" t="s">
        <v>91</v>
      </c>
      <c r="J198" s="6" t="s">
        <v>30</v>
      </c>
      <c r="K198" s="6" t="s">
        <v>21</v>
      </c>
      <c r="L198" s="6" t="s">
        <v>111</v>
      </c>
      <c r="M198" s="6" t="s">
        <v>10</v>
      </c>
      <c r="N198" s="32">
        <v>11</v>
      </c>
    </row>
    <row r="199" spans="1:14" x14ac:dyDescent="0.25">
      <c r="A199" s="5">
        <v>2021</v>
      </c>
      <c r="B199" s="5">
        <v>1</v>
      </c>
      <c r="C199" s="4">
        <v>62</v>
      </c>
      <c r="D199" s="6" t="s">
        <v>8</v>
      </c>
      <c r="E199" s="4">
        <v>8850962000222</v>
      </c>
      <c r="F199" s="6" t="s">
        <v>421</v>
      </c>
      <c r="G199" s="6" t="s">
        <v>109</v>
      </c>
      <c r="H199" s="6" t="s">
        <v>110</v>
      </c>
      <c r="I199" s="6" t="s">
        <v>91</v>
      </c>
      <c r="J199" s="6" t="s">
        <v>30</v>
      </c>
      <c r="K199" s="6" t="s">
        <v>22</v>
      </c>
      <c r="L199" s="6" t="s">
        <v>111</v>
      </c>
      <c r="M199" s="6" t="s">
        <v>10</v>
      </c>
      <c r="N199" s="32">
        <v>17</v>
      </c>
    </row>
    <row r="200" spans="1:14" x14ac:dyDescent="0.25">
      <c r="A200" s="5">
        <v>2021</v>
      </c>
      <c r="B200" s="5">
        <v>1</v>
      </c>
      <c r="C200" s="4">
        <v>62</v>
      </c>
      <c r="D200" s="6" t="s">
        <v>8</v>
      </c>
      <c r="E200" s="4">
        <v>33419482000259</v>
      </c>
      <c r="F200" s="6" t="s">
        <v>137</v>
      </c>
      <c r="G200" s="6" t="s">
        <v>109</v>
      </c>
      <c r="H200" s="6" t="s">
        <v>110</v>
      </c>
      <c r="I200" s="6" t="s">
        <v>91</v>
      </c>
      <c r="J200" s="6" t="s">
        <v>30</v>
      </c>
      <c r="K200" s="6" t="s">
        <v>22</v>
      </c>
      <c r="L200" s="6" t="s">
        <v>111</v>
      </c>
      <c r="M200" s="6" t="s">
        <v>10</v>
      </c>
      <c r="N200" s="32">
        <v>8</v>
      </c>
    </row>
    <row r="201" spans="1:14" x14ac:dyDescent="0.25">
      <c r="A201" s="5">
        <v>2021</v>
      </c>
      <c r="B201" s="5">
        <v>2</v>
      </c>
      <c r="C201" s="4">
        <v>64</v>
      </c>
      <c r="D201" s="6" t="s">
        <v>26</v>
      </c>
      <c r="E201" s="4">
        <v>31635857000101</v>
      </c>
      <c r="F201" s="6" t="s">
        <v>460</v>
      </c>
      <c r="G201" s="6" t="s">
        <v>109</v>
      </c>
      <c r="H201" s="6" t="s">
        <v>110</v>
      </c>
      <c r="I201" s="6" t="s">
        <v>91</v>
      </c>
      <c r="J201" s="6" t="s">
        <v>30</v>
      </c>
      <c r="K201" s="6" t="s">
        <v>21</v>
      </c>
      <c r="L201" s="6" t="s">
        <v>111</v>
      </c>
      <c r="M201" s="6" t="s">
        <v>10</v>
      </c>
      <c r="N201" s="32">
        <v>3</v>
      </c>
    </row>
    <row r="202" spans="1:14" x14ac:dyDescent="0.25">
      <c r="A202" s="5">
        <v>2021</v>
      </c>
      <c r="B202" s="5">
        <v>2</v>
      </c>
      <c r="C202" s="4">
        <v>64</v>
      </c>
      <c r="D202" s="6" t="s">
        <v>26</v>
      </c>
      <c r="E202" s="4">
        <v>31635857000454</v>
      </c>
      <c r="F202" s="6" t="s">
        <v>510</v>
      </c>
      <c r="G202" s="6" t="s">
        <v>109</v>
      </c>
      <c r="H202" s="6" t="s">
        <v>110</v>
      </c>
      <c r="I202" s="6" t="s">
        <v>91</v>
      </c>
      <c r="J202" s="6" t="s">
        <v>30</v>
      </c>
      <c r="K202" s="6" t="s">
        <v>22</v>
      </c>
      <c r="L202" s="6" t="s">
        <v>111</v>
      </c>
      <c r="M202" s="6" t="s">
        <v>10</v>
      </c>
      <c r="N202" s="32">
        <v>10</v>
      </c>
    </row>
    <row r="203" spans="1:14" x14ac:dyDescent="0.25">
      <c r="A203" s="5">
        <v>2021</v>
      </c>
      <c r="B203" s="5">
        <v>2</v>
      </c>
      <c r="C203" s="4">
        <v>64</v>
      </c>
      <c r="D203" s="6" t="s">
        <v>26</v>
      </c>
      <c r="E203" s="4">
        <v>73696718000219</v>
      </c>
      <c r="F203" s="6" t="s">
        <v>539</v>
      </c>
      <c r="G203" s="6" t="s">
        <v>109</v>
      </c>
      <c r="H203" s="6" t="s">
        <v>110</v>
      </c>
      <c r="I203" s="6" t="s">
        <v>91</v>
      </c>
      <c r="J203" s="6" t="s">
        <v>30</v>
      </c>
      <c r="K203" s="6" t="s">
        <v>21</v>
      </c>
      <c r="L203" s="6" t="s">
        <v>111</v>
      </c>
      <c r="M203" s="6" t="s">
        <v>10</v>
      </c>
      <c r="N203" s="32">
        <v>7</v>
      </c>
    </row>
    <row r="204" spans="1:14" x14ac:dyDescent="0.25">
      <c r="A204" s="5">
        <v>2021</v>
      </c>
      <c r="B204" s="5">
        <v>2</v>
      </c>
      <c r="C204" s="4">
        <v>64</v>
      </c>
      <c r="D204" s="6" t="s">
        <v>26</v>
      </c>
      <c r="E204" s="4">
        <v>2284062000521</v>
      </c>
      <c r="F204" s="6" t="s">
        <v>420</v>
      </c>
      <c r="G204" s="6" t="s">
        <v>109</v>
      </c>
      <c r="H204" s="6" t="s">
        <v>110</v>
      </c>
      <c r="I204" s="6" t="s">
        <v>91</v>
      </c>
      <c r="J204" s="6" t="s">
        <v>30</v>
      </c>
      <c r="K204" s="6" t="s">
        <v>21</v>
      </c>
      <c r="L204" s="6" t="s">
        <v>111</v>
      </c>
      <c r="M204" s="6" t="s">
        <v>10</v>
      </c>
      <c r="N204" s="32">
        <v>5</v>
      </c>
    </row>
    <row r="205" spans="1:14" x14ac:dyDescent="0.25">
      <c r="A205" s="5">
        <v>2021</v>
      </c>
      <c r="B205" s="5">
        <v>2</v>
      </c>
      <c r="C205" s="4">
        <v>64</v>
      </c>
      <c r="D205" s="6" t="s">
        <v>26</v>
      </c>
      <c r="E205" s="4">
        <v>6047087000996</v>
      </c>
      <c r="F205" s="6" t="s">
        <v>166</v>
      </c>
      <c r="G205" s="6" t="s">
        <v>109</v>
      </c>
      <c r="H205" s="6" t="s">
        <v>110</v>
      </c>
      <c r="I205" s="6" t="s">
        <v>91</v>
      </c>
      <c r="J205" s="6" t="s">
        <v>30</v>
      </c>
      <c r="K205" s="6" t="s">
        <v>22</v>
      </c>
      <c r="L205" s="6" t="s">
        <v>111</v>
      </c>
      <c r="M205" s="6" t="s">
        <v>10</v>
      </c>
      <c r="N205" s="32">
        <v>45</v>
      </c>
    </row>
    <row r="206" spans="1:14" x14ac:dyDescent="0.25">
      <c r="A206" s="5">
        <v>2021</v>
      </c>
      <c r="B206" s="5">
        <v>2</v>
      </c>
      <c r="C206" s="4">
        <v>64</v>
      </c>
      <c r="D206" s="6" t="s">
        <v>26</v>
      </c>
      <c r="E206" s="4">
        <v>33705849000543</v>
      </c>
      <c r="F206" s="6" t="s">
        <v>577</v>
      </c>
      <c r="G206" s="6" t="s">
        <v>109</v>
      </c>
      <c r="H206" s="6" t="s">
        <v>110</v>
      </c>
      <c r="I206" s="6" t="s">
        <v>91</v>
      </c>
      <c r="J206" s="6" t="s">
        <v>30</v>
      </c>
      <c r="K206" s="6" t="s">
        <v>21</v>
      </c>
      <c r="L206" s="6" t="s">
        <v>111</v>
      </c>
      <c r="M206" s="6" t="s">
        <v>10</v>
      </c>
      <c r="N206" s="32">
        <v>4</v>
      </c>
    </row>
    <row r="207" spans="1:14" x14ac:dyDescent="0.25">
      <c r="A207" s="5">
        <v>2021</v>
      </c>
      <c r="B207" s="5">
        <v>2</v>
      </c>
      <c r="C207" s="4">
        <v>64</v>
      </c>
      <c r="D207" s="6" t="s">
        <v>26</v>
      </c>
      <c r="E207" s="4">
        <v>9578217000158</v>
      </c>
      <c r="F207" s="6" t="s">
        <v>169</v>
      </c>
      <c r="G207" s="6" t="s">
        <v>109</v>
      </c>
      <c r="H207" s="6" t="s">
        <v>110</v>
      </c>
      <c r="I207" s="6" t="s">
        <v>91</v>
      </c>
      <c r="J207" s="6" t="s">
        <v>30</v>
      </c>
      <c r="K207" s="6" t="s">
        <v>22</v>
      </c>
      <c r="L207" s="6" t="s">
        <v>111</v>
      </c>
      <c r="M207" s="6" t="s">
        <v>10</v>
      </c>
      <c r="N207" s="32">
        <v>2</v>
      </c>
    </row>
    <row r="208" spans="1:14" x14ac:dyDescent="0.25">
      <c r="A208" s="5">
        <v>2021</v>
      </c>
      <c r="B208" s="5">
        <v>2</v>
      </c>
      <c r="C208" s="4">
        <v>64</v>
      </c>
      <c r="D208" s="6" t="s">
        <v>26</v>
      </c>
      <c r="E208" s="4">
        <v>6047087003316</v>
      </c>
      <c r="F208" s="6" t="s">
        <v>540</v>
      </c>
      <c r="G208" s="6" t="s">
        <v>109</v>
      </c>
      <c r="H208" s="6" t="s">
        <v>110</v>
      </c>
      <c r="I208" s="6" t="s">
        <v>91</v>
      </c>
      <c r="J208" s="6" t="s">
        <v>30</v>
      </c>
      <c r="K208" s="6" t="s">
        <v>22</v>
      </c>
      <c r="L208" s="6" t="s">
        <v>111</v>
      </c>
      <c r="M208" s="6" t="s">
        <v>10</v>
      </c>
      <c r="N208" s="32">
        <v>3</v>
      </c>
    </row>
    <row r="209" spans="1:14" x14ac:dyDescent="0.25">
      <c r="A209" s="5">
        <v>2021</v>
      </c>
      <c r="B209" s="5">
        <v>2</v>
      </c>
      <c r="C209" s="4">
        <v>64</v>
      </c>
      <c r="D209" s="6" t="s">
        <v>26</v>
      </c>
      <c r="E209" s="4">
        <v>6047087001020</v>
      </c>
      <c r="F209" s="6" t="s">
        <v>108</v>
      </c>
      <c r="G209" s="6" t="s">
        <v>109</v>
      </c>
      <c r="H209" s="6" t="s">
        <v>110</v>
      </c>
      <c r="I209" s="6" t="s">
        <v>91</v>
      </c>
      <c r="J209" s="6" t="s">
        <v>30</v>
      </c>
      <c r="K209" s="6" t="s">
        <v>22</v>
      </c>
      <c r="L209" s="6" t="s">
        <v>111</v>
      </c>
      <c r="M209" s="6" t="s">
        <v>10</v>
      </c>
      <c r="N209" s="32">
        <v>18</v>
      </c>
    </row>
    <row r="210" spans="1:14" x14ac:dyDescent="0.25">
      <c r="A210" s="5">
        <v>2021</v>
      </c>
      <c r="B210" s="5">
        <v>2</v>
      </c>
      <c r="C210" s="4">
        <v>64</v>
      </c>
      <c r="D210" s="6" t="s">
        <v>26</v>
      </c>
      <c r="E210" s="4">
        <v>29259736000403</v>
      </c>
      <c r="F210" s="6" t="s">
        <v>511</v>
      </c>
      <c r="G210" s="6" t="s">
        <v>109</v>
      </c>
      <c r="H210" s="6" t="s">
        <v>110</v>
      </c>
      <c r="I210" s="6" t="s">
        <v>91</v>
      </c>
      <c r="J210" s="6" t="s">
        <v>30</v>
      </c>
      <c r="K210" s="6" t="s">
        <v>22</v>
      </c>
      <c r="L210" s="6" t="s">
        <v>111</v>
      </c>
      <c r="M210" s="6" t="s">
        <v>10</v>
      </c>
      <c r="N210" s="32">
        <v>5</v>
      </c>
    </row>
    <row r="211" spans="1:14" x14ac:dyDescent="0.25">
      <c r="A211" s="5">
        <v>2021</v>
      </c>
      <c r="B211" s="5">
        <v>2</v>
      </c>
      <c r="C211" s="4">
        <v>64</v>
      </c>
      <c r="D211" s="6" t="s">
        <v>26</v>
      </c>
      <c r="E211" s="4">
        <v>8100676002102</v>
      </c>
      <c r="F211" s="6" t="s">
        <v>114</v>
      </c>
      <c r="G211" s="6" t="s">
        <v>109</v>
      </c>
      <c r="H211" s="6" t="s">
        <v>110</v>
      </c>
      <c r="I211" s="6" t="s">
        <v>91</v>
      </c>
      <c r="J211" s="6" t="s">
        <v>30</v>
      </c>
      <c r="K211" s="6" t="s">
        <v>22</v>
      </c>
      <c r="L211" s="6" t="s">
        <v>111</v>
      </c>
      <c r="M211" s="6" t="s">
        <v>10</v>
      </c>
      <c r="N211" s="32">
        <v>6</v>
      </c>
    </row>
    <row r="212" spans="1:14" x14ac:dyDescent="0.25">
      <c r="A212" s="5">
        <v>2021</v>
      </c>
      <c r="B212" s="5">
        <v>2</v>
      </c>
      <c r="C212" s="4">
        <v>64</v>
      </c>
      <c r="D212" s="6" t="s">
        <v>26</v>
      </c>
      <c r="E212" s="4">
        <v>60884855001630</v>
      </c>
      <c r="F212" s="6" t="s">
        <v>149</v>
      </c>
      <c r="G212" s="6" t="s">
        <v>109</v>
      </c>
      <c r="H212" s="6" t="s">
        <v>110</v>
      </c>
      <c r="I212" s="6" t="s">
        <v>91</v>
      </c>
      <c r="J212" s="6" t="s">
        <v>30</v>
      </c>
      <c r="K212" s="6" t="s">
        <v>21</v>
      </c>
      <c r="L212" s="6" t="s">
        <v>111</v>
      </c>
      <c r="M212" s="6" t="s">
        <v>10</v>
      </c>
      <c r="N212" s="32">
        <v>40</v>
      </c>
    </row>
    <row r="213" spans="1:14" x14ac:dyDescent="0.25">
      <c r="A213" s="5">
        <v>2021</v>
      </c>
      <c r="B213" s="5">
        <v>2</v>
      </c>
      <c r="C213" s="4">
        <v>64</v>
      </c>
      <c r="D213" s="6" t="s">
        <v>26</v>
      </c>
      <c r="E213" s="4">
        <v>33419482000259</v>
      </c>
      <c r="F213" s="6" t="s">
        <v>137</v>
      </c>
      <c r="G213" s="6" t="s">
        <v>109</v>
      </c>
      <c r="H213" s="6" t="s">
        <v>110</v>
      </c>
      <c r="I213" s="6" t="s">
        <v>91</v>
      </c>
      <c r="J213" s="6" t="s">
        <v>30</v>
      </c>
      <c r="K213" s="6" t="s">
        <v>22</v>
      </c>
      <c r="L213" s="6" t="s">
        <v>111</v>
      </c>
      <c r="M213" s="6" t="s">
        <v>10</v>
      </c>
      <c r="N213" s="32">
        <v>6</v>
      </c>
    </row>
    <row r="214" spans="1:14" x14ac:dyDescent="0.25">
      <c r="A214" s="5">
        <v>2021</v>
      </c>
      <c r="B214" s="5">
        <v>2</v>
      </c>
      <c r="C214" s="4">
        <v>62</v>
      </c>
      <c r="D214" s="6" t="s">
        <v>8</v>
      </c>
      <c r="E214" s="4">
        <v>29435005005198</v>
      </c>
      <c r="F214" s="6" t="s">
        <v>130</v>
      </c>
      <c r="G214" s="6" t="s">
        <v>109</v>
      </c>
      <c r="H214" s="6" t="s">
        <v>110</v>
      </c>
      <c r="I214" s="6" t="s">
        <v>91</v>
      </c>
      <c r="J214" s="6" t="s">
        <v>30</v>
      </c>
      <c r="K214" s="6" t="s">
        <v>22</v>
      </c>
      <c r="L214" s="6" t="s">
        <v>111</v>
      </c>
      <c r="M214" s="6" t="s">
        <v>10</v>
      </c>
      <c r="N214" s="32">
        <v>9</v>
      </c>
    </row>
    <row r="215" spans="1:14" x14ac:dyDescent="0.25">
      <c r="A215" s="5">
        <v>2021</v>
      </c>
      <c r="B215" s="5">
        <v>2</v>
      </c>
      <c r="C215" s="4">
        <v>62</v>
      </c>
      <c r="D215" s="6" t="s">
        <v>8</v>
      </c>
      <c r="E215" s="4">
        <v>31635857000454</v>
      </c>
      <c r="F215" s="6" t="s">
        <v>510</v>
      </c>
      <c r="G215" s="6" t="s">
        <v>109</v>
      </c>
      <c r="H215" s="6" t="s">
        <v>110</v>
      </c>
      <c r="I215" s="6" t="s">
        <v>91</v>
      </c>
      <c r="J215" s="6" t="s">
        <v>30</v>
      </c>
      <c r="K215" s="6" t="s">
        <v>22</v>
      </c>
      <c r="L215" s="6" t="s">
        <v>111</v>
      </c>
      <c r="M215" s="6" t="s">
        <v>10</v>
      </c>
      <c r="N215" s="32">
        <v>4</v>
      </c>
    </row>
    <row r="216" spans="1:14" x14ac:dyDescent="0.25">
      <c r="A216" s="5">
        <v>2021</v>
      </c>
      <c r="B216" s="5">
        <v>2</v>
      </c>
      <c r="C216" s="4">
        <v>62</v>
      </c>
      <c r="D216" s="6" t="s">
        <v>8</v>
      </c>
      <c r="E216" s="4">
        <v>73696718000219</v>
      </c>
      <c r="F216" s="6" t="s">
        <v>539</v>
      </c>
      <c r="G216" s="6" t="s">
        <v>109</v>
      </c>
      <c r="H216" s="6" t="s">
        <v>110</v>
      </c>
      <c r="I216" s="6" t="s">
        <v>91</v>
      </c>
      <c r="J216" s="6" t="s">
        <v>30</v>
      </c>
      <c r="K216" s="6" t="s">
        <v>21</v>
      </c>
      <c r="L216" s="6" t="s">
        <v>111</v>
      </c>
      <c r="M216" s="6" t="s">
        <v>10</v>
      </c>
      <c r="N216" s="32">
        <v>5</v>
      </c>
    </row>
    <row r="217" spans="1:14" x14ac:dyDescent="0.25">
      <c r="A217" s="5">
        <v>2021</v>
      </c>
      <c r="B217" s="5">
        <v>2</v>
      </c>
      <c r="C217" s="4">
        <v>62</v>
      </c>
      <c r="D217" s="6" t="s">
        <v>8</v>
      </c>
      <c r="E217" s="4">
        <v>2284062000521</v>
      </c>
      <c r="F217" s="6" t="s">
        <v>420</v>
      </c>
      <c r="G217" s="6" t="s">
        <v>109</v>
      </c>
      <c r="H217" s="6" t="s">
        <v>110</v>
      </c>
      <c r="I217" s="6" t="s">
        <v>91</v>
      </c>
      <c r="J217" s="6" t="s">
        <v>30</v>
      </c>
      <c r="K217" s="6" t="s">
        <v>21</v>
      </c>
      <c r="L217" s="6" t="s">
        <v>111</v>
      </c>
      <c r="M217" s="6" t="s">
        <v>10</v>
      </c>
      <c r="N217" s="32">
        <v>10</v>
      </c>
    </row>
    <row r="218" spans="1:14" x14ac:dyDescent="0.25">
      <c r="A218" s="5">
        <v>2021</v>
      </c>
      <c r="B218" s="5">
        <v>2</v>
      </c>
      <c r="C218" s="4">
        <v>62</v>
      </c>
      <c r="D218" s="6" t="s">
        <v>8</v>
      </c>
      <c r="E218" s="4">
        <v>24217779000160</v>
      </c>
      <c r="F218" s="6" t="s">
        <v>578</v>
      </c>
      <c r="G218" s="6" t="s">
        <v>109</v>
      </c>
      <c r="H218" s="6" t="s">
        <v>110</v>
      </c>
      <c r="I218" s="6" t="s">
        <v>91</v>
      </c>
      <c r="J218" s="6" t="s">
        <v>30</v>
      </c>
      <c r="K218" s="6" t="s">
        <v>21</v>
      </c>
      <c r="L218" s="6" t="s">
        <v>111</v>
      </c>
      <c r="M218" s="6" t="s">
        <v>10</v>
      </c>
      <c r="N218" s="32">
        <v>4</v>
      </c>
    </row>
    <row r="219" spans="1:14" x14ac:dyDescent="0.25">
      <c r="A219" s="5">
        <v>2021</v>
      </c>
      <c r="B219" s="5">
        <v>2</v>
      </c>
      <c r="C219" s="4">
        <v>62</v>
      </c>
      <c r="D219" s="6" t="s">
        <v>8</v>
      </c>
      <c r="E219" s="4">
        <v>6047087000996</v>
      </c>
      <c r="F219" s="6" t="s">
        <v>166</v>
      </c>
      <c r="G219" s="6" t="s">
        <v>109</v>
      </c>
      <c r="H219" s="6" t="s">
        <v>110</v>
      </c>
      <c r="I219" s="6" t="s">
        <v>91</v>
      </c>
      <c r="J219" s="6" t="s">
        <v>30</v>
      </c>
      <c r="K219" s="6" t="s">
        <v>22</v>
      </c>
      <c r="L219" s="6" t="s">
        <v>111</v>
      </c>
      <c r="M219" s="6" t="s">
        <v>10</v>
      </c>
      <c r="N219" s="32">
        <v>19</v>
      </c>
    </row>
    <row r="220" spans="1:14" x14ac:dyDescent="0.25">
      <c r="A220" s="5">
        <v>2021</v>
      </c>
      <c r="B220" s="5">
        <v>2</v>
      </c>
      <c r="C220" s="4">
        <v>62</v>
      </c>
      <c r="D220" s="6" t="s">
        <v>8</v>
      </c>
      <c r="E220" s="4">
        <v>6047087002697</v>
      </c>
      <c r="F220" s="6" t="s">
        <v>112</v>
      </c>
      <c r="G220" s="6" t="s">
        <v>109</v>
      </c>
      <c r="H220" s="6" t="s">
        <v>110</v>
      </c>
      <c r="I220" s="6" t="s">
        <v>91</v>
      </c>
      <c r="J220" s="6" t="s">
        <v>30</v>
      </c>
      <c r="K220" s="6" t="s">
        <v>22</v>
      </c>
      <c r="L220" s="6" t="s">
        <v>111</v>
      </c>
      <c r="M220" s="6" t="s">
        <v>10</v>
      </c>
      <c r="N220" s="32">
        <v>55</v>
      </c>
    </row>
    <row r="221" spans="1:14" x14ac:dyDescent="0.25">
      <c r="A221" s="5">
        <v>2021</v>
      </c>
      <c r="B221" s="5">
        <v>2</v>
      </c>
      <c r="C221" s="4">
        <v>62</v>
      </c>
      <c r="D221" s="6" t="s">
        <v>8</v>
      </c>
      <c r="E221" s="4">
        <v>6047087001020</v>
      </c>
      <c r="F221" s="6" t="s">
        <v>108</v>
      </c>
      <c r="G221" s="6" t="s">
        <v>109</v>
      </c>
      <c r="H221" s="6" t="s">
        <v>110</v>
      </c>
      <c r="I221" s="6" t="s">
        <v>91</v>
      </c>
      <c r="J221" s="6" t="s">
        <v>30</v>
      </c>
      <c r="K221" s="6" t="s">
        <v>22</v>
      </c>
      <c r="L221" s="6" t="s">
        <v>111</v>
      </c>
      <c r="M221" s="6" t="s">
        <v>10</v>
      </c>
      <c r="N221" s="32">
        <v>22</v>
      </c>
    </row>
    <row r="222" spans="1:14" x14ac:dyDescent="0.25">
      <c r="A222" s="5">
        <v>2021</v>
      </c>
      <c r="B222" s="5">
        <v>2</v>
      </c>
      <c r="C222" s="4">
        <v>62</v>
      </c>
      <c r="D222" s="6" t="s">
        <v>8</v>
      </c>
      <c r="E222" s="4">
        <v>8100676002102</v>
      </c>
      <c r="F222" s="6" t="s">
        <v>114</v>
      </c>
      <c r="G222" s="6" t="s">
        <v>109</v>
      </c>
      <c r="H222" s="6" t="s">
        <v>110</v>
      </c>
      <c r="I222" s="6" t="s">
        <v>91</v>
      </c>
      <c r="J222" s="6" t="s">
        <v>30</v>
      </c>
      <c r="K222" s="6" t="s">
        <v>22</v>
      </c>
      <c r="L222" s="6" t="s">
        <v>111</v>
      </c>
      <c r="M222" s="6" t="s">
        <v>10</v>
      </c>
      <c r="N222" s="32">
        <v>8</v>
      </c>
    </row>
    <row r="223" spans="1:14" x14ac:dyDescent="0.25">
      <c r="A223" s="5">
        <v>2021</v>
      </c>
      <c r="B223" s="5">
        <v>2</v>
      </c>
      <c r="C223" s="4">
        <v>62</v>
      </c>
      <c r="D223" s="6" t="s">
        <v>8</v>
      </c>
      <c r="E223" s="4">
        <v>60884855001630</v>
      </c>
      <c r="F223" s="6" t="s">
        <v>149</v>
      </c>
      <c r="G223" s="6" t="s">
        <v>109</v>
      </c>
      <c r="H223" s="6" t="s">
        <v>110</v>
      </c>
      <c r="I223" s="6" t="s">
        <v>91</v>
      </c>
      <c r="J223" s="6" t="s">
        <v>30</v>
      </c>
      <c r="K223" s="6" t="s">
        <v>21</v>
      </c>
      <c r="L223" s="6" t="s">
        <v>111</v>
      </c>
      <c r="M223" s="6" t="s">
        <v>10</v>
      </c>
      <c r="N223" s="32">
        <v>45</v>
      </c>
    </row>
    <row r="224" spans="1:14" x14ac:dyDescent="0.25">
      <c r="A224" s="5">
        <v>2021</v>
      </c>
      <c r="B224" s="5">
        <v>2</v>
      </c>
      <c r="C224" s="4">
        <v>62</v>
      </c>
      <c r="D224" s="6" t="s">
        <v>8</v>
      </c>
      <c r="E224" s="4">
        <v>33419482000259</v>
      </c>
      <c r="F224" s="6" t="s">
        <v>137</v>
      </c>
      <c r="G224" s="6" t="s">
        <v>109</v>
      </c>
      <c r="H224" s="6" t="s">
        <v>110</v>
      </c>
      <c r="I224" s="6" t="s">
        <v>91</v>
      </c>
      <c r="J224" s="6" t="s">
        <v>30</v>
      </c>
      <c r="K224" s="6" t="s">
        <v>22</v>
      </c>
      <c r="L224" s="6" t="s">
        <v>111</v>
      </c>
      <c r="M224" s="6" t="s">
        <v>10</v>
      </c>
      <c r="N224" s="32">
        <v>8</v>
      </c>
    </row>
    <row r="225" spans="1:14" x14ac:dyDescent="0.25">
      <c r="A225" s="5">
        <v>2021</v>
      </c>
      <c r="B225" s="5">
        <v>2</v>
      </c>
      <c r="C225" s="4">
        <v>62</v>
      </c>
      <c r="D225" s="6" t="s">
        <v>8</v>
      </c>
      <c r="E225" s="4">
        <v>9219138000584</v>
      </c>
      <c r="F225" s="6" t="s">
        <v>115</v>
      </c>
      <c r="G225" s="6" t="s">
        <v>109</v>
      </c>
      <c r="H225" s="6" t="s">
        <v>110</v>
      </c>
      <c r="I225" s="6" t="s">
        <v>91</v>
      </c>
      <c r="J225" s="6" t="s">
        <v>30</v>
      </c>
      <c r="K225" s="6" t="s">
        <v>21</v>
      </c>
      <c r="L225" s="6" t="s">
        <v>111</v>
      </c>
      <c r="M225" s="6" t="s">
        <v>10</v>
      </c>
      <c r="N225" s="32">
        <v>9</v>
      </c>
    </row>
    <row r="226" spans="1:14" x14ac:dyDescent="0.25">
      <c r="A226" s="5">
        <v>2021</v>
      </c>
      <c r="B226" s="5">
        <v>3</v>
      </c>
      <c r="C226" s="4">
        <v>64</v>
      </c>
      <c r="D226" s="6" t="s">
        <v>26</v>
      </c>
      <c r="E226" s="4">
        <v>60922168000348</v>
      </c>
      <c r="F226" s="6" t="s">
        <v>509</v>
      </c>
      <c r="G226" s="6" t="s">
        <v>109</v>
      </c>
      <c r="H226" s="6" t="s">
        <v>110</v>
      </c>
      <c r="I226" s="6" t="s">
        <v>91</v>
      </c>
      <c r="J226" s="6" t="s">
        <v>30</v>
      </c>
      <c r="K226" s="6" t="s">
        <v>22</v>
      </c>
      <c r="L226" s="6" t="s">
        <v>111</v>
      </c>
      <c r="M226" s="6" t="s">
        <v>10</v>
      </c>
      <c r="N226" s="32">
        <v>13</v>
      </c>
    </row>
    <row r="227" spans="1:14" x14ac:dyDescent="0.25">
      <c r="A227" s="5">
        <v>2021</v>
      </c>
      <c r="B227" s="5">
        <v>3</v>
      </c>
      <c r="C227" s="4">
        <v>64</v>
      </c>
      <c r="D227" s="6" t="s">
        <v>26</v>
      </c>
      <c r="E227" s="4">
        <v>29435005005198</v>
      </c>
      <c r="F227" s="6" t="s">
        <v>130</v>
      </c>
      <c r="G227" s="6" t="s">
        <v>109</v>
      </c>
      <c r="H227" s="6" t="s">
        <v>110</v>
      </c>
      <c r="I227" s="6" t="s">
        <v>91</v>
      </c>
      <c r="J227" s="6" t="s">
        <v>30</v>
      </c>
      <c r="K227" s="6" t="s">
        <v>22</v>
      </c>
      <c r="L227" s="6" t="s">
        <v>111</v>
      </c>
      <c r="M227" s="6" t="s">
        <v>10</v>
      </c>
      <c r="N227" s="32">
        <v>16</v>
      </c>
    </row>
    <row r="228" spans="1:14" x14ac:dyDescent="0.25">
      <c r="A228" s="5">
        <v>2021</v>
      </c>
      <c r="B228" s="5">
        <v>3</v>
      </c>
      <c r="C228" s="4">
        <v>64</v>
      </c>
      <c r="D228" s="6" t="s">
        <v>26</v>
      </c>
      <c r="E228" s="4">
        <v>29435005006160</v>
      </c>
      <c r="F228" s="6" t="s">
        <v>177</v>
      </c>
      <c r="G228" s="6" t="s">
        <v>109</v>
      </c>
      <c r="H228" s="6" t="s">
        <v>110</v>
      </c>
      <c r="I228" s="6" t="s">
        <v>91</v>
      </c>
      <c r="J228" s="6" t="s">
        <v>30</v>
      </c>
      <c r="K228" s="6" t="s">
        <v>22</v>
      </c>
      <c r="L228" s="6" t="s">
        <v>111</v>
      </c>
      <c r="M228" s="6" t="s">
        <v>10</v>
      </c>
      <c r="N228" s="32">
        <v>20</v>
      </c>
    </row>
    <row r="229" spans="1:14" x14ac:dyDescent="0.25">
      <c r="A229" s="5">
        <v>2021</v>
      </c>
      <c r="B229" s="5">
        <v>3</v>
      </c>
      <c r="C229" s="4">
        <v>64</v>
      </c>
      <c r="D229" s="6" t="s">
        <v>26</v>
      </c>
      <c r="E229" s="4">
        <v>31635857000454</v>
      </c>
      <c r="F229" s="6" t="s">
        <v>510</v>
      </c>
      <c r="G229" s="6" t="s">
        <v>109</v>
      </c>
      <c r="H229" s="6" t="s">
        <v>110</v>
      </c>
      <c r="I229" s="6" t="s">
        <v>91</v>
      </c>
      <c r="J229" s="6" t="s">
        <v>30</v>
      </c>
      <c r="K229" s="6" t="s">
        <v>22</v>
      </c>
      <c r="L229" s="6" t="s">
        <v>111</v>
      </c>
      <c r="M229" s="6" t="s">
        <v>10</v>
      </c>
      <c r="N229" s="32">
        <v>3</v>
      </c>
    </row>
    <row r="230" spans="1:14" x14ac:dyDescent="0.25">
      <c r="A230" s="5">
        <v>2021</v>
      </c>
      <c r="B230" s="5">
        <v>3</v>
      </c>
      <c r="C230" s="4">
        <v>64</v>
      </c>
      <c r="D230" s="6" t="s">
        <v>26</v>
      </c>
      <c r="E230" s="4">
        <v>73696718000219</v>
      </c>
      <c r="F230" s="6" t="s">
        <v>539</v>
      </c>
      <c r="G230" s="6" t="s">
        <v>109</v>
      </c>
      <c r="H230" s="6" t="s">
        <v>110</v>
      </c>
      <c r="I230" s="6" t="s">
        <v>91</v>
      </c>
      <c r="J230" s="6" t="s">
        <v>30</v>
      </c>
      <c r="K230" s="6" t="s">
        <v>21</v>
      </c>
      <c r="L230" s="6" t="s">
        <v>111</v>
      </c>
      <c r="M230" s="6" t="s">
        <v>10</v>
      </c>
      <c r="N230" s="32">
        <v>5</v>
      </c>
    </row>
    <row r="231" spans="1:14" x14ac:dyDescent="0.25">
      <c r="A231" s="5">
        <v>2021</v>
      </c>
      <c r="B231" s="5">
        <v>3</v>
      </c>
      <c r="C231" s="4">
        <v>64</v>
      </c>
      <c r="D231" s="6" t="s">
        <v>26</v>
      </c>
      <c r="E231" s="4">
        <v>6047087000996</v>
      </c>
      <c r="F231" s="6" t="s">
        <v>166</v>
      </c>
      <c r="G231" s="6" t="s">
        <v>109</v>
      </c>
      <c r="H231" s="6" t="s">
        <v>110</v>
      </c>
      <c r="I231" s="6" t="s">
        <v>91</v>
      </c>
      <c r="J231" s="6" t="s">
        <v>30</v>
      </c>
      <c r="K231" s="6" t="s">
        <v>22</v>
      </c>
      <c r="L231" s="6" t="s">
        <v>111</v>
      </c>
      <c r="M231" s="6" t="s">
        <v>10</v>
      </c>
      <c r="N231" s="32">
        <v>4</v>
      </c>
    </row>
    <row r="232" spans="1:14" x14ac:dyDescent="0.25">
      <c r="A232" s="5">
        <v>2021</v>
      </c>
      <c r="B232" s="5">
        <v>3</v>
      </c>
      <c r="C232" s="4">
        <v>64</v>
      </c>
      <c r="D232" s="6" t="s">
        <v>26</v>
      </c>
      <c r="E232" s="4">
        <v>34058123000103</v>
      </c>
      <c r="F232" s="6" t="s">
        <v>579</v>
      </c>
      <c r="G232" s="6" t="s">
        <v>109</v>
      </c>
      <c r="H232" s="6" t="s">
        <v>110</v>
      </c>
      <c r="I232" s="6" t="s">
        <v>91</v>
      </c>
      <c r="J232" s="6" t="s">
        <v>30</v>
      </c>
      <c r="K232" s="6" t="s">
        <v>22</v>
      </c>
      <c r="L232" s="6" t="s">
        <v>111</v>
      </c>
      <c r="M232" s="6" t="s">
        <v>10</v>
      </c>
      <c r="N232" s="32">
        <v>2</v>
      </c>
    </row>
    <row r="233" spans="1:14" x14ac:dyDescent="0.25">
      <c r="A233" s="5">
        <v>2021</v>
      </c>
      <c r="B233" s="5">
        <v>3</v>
      </c>
      <c r="C233" s="4">
        <v>64</v>
      </c>
      <c r="D233" s="6" t="s">
        <v>26</v>
      </c>
      <c r="E233" s="4">
        <v>9578217000158</v>
      </c>
      <c r="F233" s="6" t="s">
        <v>169</v>
      </c>
      <c r="G233" s="6" t="s">
        <v>109</v>
      </c>
      <c r="H233" s="6" t="s">
        <v>110</v>
      </c>
      <c r="I233" s="6" t="s">
        <v>91</v>
      </c>
      <c r="J233" s="6" t="s">
        <v>30</v>
      </c>
      <c r="K233" s="6" t="s">
        <v>22</v>
      </c>
      <c r="L233" s="6" t="s">
        <v>111</v>
      </c>
      <c r="M233" s="6" t="s">
        <v>10</v>
      </c>
      <c r="N233" s="32">
        <v>1</v>
      </c>
    </row>
    <row r="234" spans="1:14" x14ac:dyDescent="0.25">
      <c r="A234" s="5">
        <v>2021</v>
      </c>
      <c r="B234" s="5">
        <v>3</v>
      </c>
      <c r="C234" s="4">
        <v>64</v>
      </c>
      <c r="D234" s="6" t="s">
        <v>26</v>
      </c>
      <c r="E234" s="4">
        <v>6047087001020</v>
      </c>
      <c r="F234" s="6" t="s">
        <v>108</v>
      </c>
      <c r="G234" s="6" t="s">
        <v>109</v>
      </c>
      <c r="H234" s="6" t="s">
        <v>110</v>
      </c>
      <c r="I234" s="6" t="s">
        <v>91</v>
      </c>
      <c r="J234" s="6" t="s">
        <v>30</v>
      </c>
      <c r="K234" s="6" t="s">
        <v>22</v>
      </c>
      <c r="L234" s="6" t="s">
        <v>111</v>
      </c>
      <c r="M234" s="6" t="s">
        <v>10</v>
      </c>
      <c r="N234" s="32">
        <v>44</v>
      </c>
    </row>
    <row r="235" spans="1:14" x14ac:dyDescent="0.25">
      <c r="A235" s="5">
        <v>2021</v>
      </c>
      <c r="B235" s="5">
        <v>3</v>
      </c>
      <c r="C235" s="4">
        <v>64</v>
      </c>
      <c r="D235" s="6" t="s">
        <v>26</v>
      </c>
      <c r="E235" s="4">
        <v>8100676002102</v>
      </c>
      <c r="F235" s="6" t="s">
        <v>114</v>
      </c>
      <c r="G235" s="6" t="s">
        <v>109</v>
      </c>
      <c r="H235" s="6" t="s">
        <v>110</v>
      </c>
      <c r="I235" s="6" t="s">
        <v>91</v>
      </c>
      <c r="J235" s="6" t="s">
        <v>30</v>
      </c>
      <c r="K235" s="6" t="s">
        <v>22</v>
      </c>
      <c r="L235" s="6" t="s">
        <v>111</v>
      </c>
      <c r="M235" s="6" t="s">
        <v>10</v>
      </c>
      <c r="N235" s="32">
        <v>23</v>
      </c>
    </row>
    <row r="236" spans="1:14" x14ac:dyDescent="0.25">
      <c r="A236" s="5">
        <v>2021</v>
      </c>
      <c r="B236" s="5">
        <v>3</v>
      </c>
      <c r="C236" s="4">
        <v>64</v>
      </c>
      <c r="D236" s="6" t="s">
        <v>26</v>
      </c>
      <c r="E236" s="4">
        <v>60884855001630</v>
      </c>
      <c r="F236" s="6" t="s">
        <v>149</v>
      </c>
      <c r="G236" s="6" t="s">
        <v>109</v>
      </c>
      <c r="H236" s="6" t="s">
        <v>110</v>
      </c>
      <c r="I236" s="6" t="s">
        <v>91</v>
      </c>
      <c r="J236" s="6" t="s">
        <v>30</v>
      </c>
      <c r="K236" s="6" t="s">
        <v>21</v>
      </c>
      <c r="L236" s="6" t="s">
        <v>111</v>
      </c>
      <c r="M236" s="6" t="s">
        <v>10</v>
      </c>
      <c r="N236" s="32">
        <v>43</v>
      </c>
    </row>
    <row r="237" spans="1:14" x14ac:dyDescent="0.25">
      <c r="A237" s="5">
        <v>2021</v>
      </c>
      <c r="B237" s="5">
        <v>3</v>
      </c>
      <c r="C237" s="4">
        <v>64</v>
      </c>
      <c r="D237" s="6" t="s">
        <v>26</v>
      </c>
      <c r="E237" s="4">
        <v>8850962000222</v>
      </c>
      <c r="F237" s="6" t="s">
        <v>421</v>
      </c>
      <c r="G237" s="6" t="s">
        <v>109</v>
      </c>
      <c r="H237" s="6" t="s">
        <v>110</v>
      </c>
      <c r="I237" s="6" t="s">
        <v>91</v>
      </c>
      <c r="J237" s="6" t="s">
        <v>30</v>
      </c>
      <c r="K237" s="6" t="s">
        <v>22</v>
      </c>
      <c r="L237" s="6" t="s">
        <v>111</v>
      </c>
      <c r="M237" s="6" t="s">
        <v>10</v>
      </c>
      <c r="N237" s="32">
        <v>56</v>
      </c>
    </row>
    <row r="238" spans="1:14" x14ac:dyDescent="0.25">
      <c r="A238" s="5">
        <v>2021</v>
      </c>
      <c r="B238" s="5">
        <v>3</v>
      </c>
      <c r="C238" s="4">
        <v>64</v>
      </c>
      <c r="D238" s="6" t="s">
        <v>26</v>
      </c>
      <c r="E238" s="4">
        <v>33419482000259</v>
      </c>
      <c r="F238" s="6" t="s">
        <v>137</v>
      </c>
      <c r="G238" s="6" t="s">
        <v>109</v>
      </c>
      <c r="H238" s="6" t="s">
        <v>110</v>
      </c>
      <c r="I238" s="6" t="s">
        <v>91</v>
      </c>
      <c r="J238" s="6" t="s">
        <v>30</v>
      </c>
      <c r="K238" s="6" t="s">
        <v>22</v>
      </c>
      <c r="L238" s="6" t="s">
        <v>111</v>
      </c>
      <c r="M238" s="6" t="s">
        <v>10</v>
      </c>
      <c r="N238" s="32">
        <v>2</v>
      </c>
    </row>
    <row r="239" spans="1:14" x14ac:dyDescent="0.25">
      <c r="A239" s="5">
        <v>2021</v>
      </c>
      <c r="B239" s="5">
        <v>3</v>
      </c>
      <c r="C239" s="4">
        <v>64</v>
      </c>
      <c r="D239" s="6" t="s">
        <v>26</v>
      </c>
      <c r="E239" s="4">
        <v>9219138000584</v>
      </c>
      <c r="F239" s="6" t="s">
        <v>115</v>
      </c>
      <c r="G239" s="6" t="s">
        <v>109</v>
      </c>
      <c r="H239" s="6" t="s">
        <v>110</v>
      </c>
      <c r="I239" s="6" t="s">
        <v>91</v>
      </c>
      <c r="J239" s="6" t="s">
        <v>30</v>
      </c>
      <c r="K239" s="6" t="s">
        <v>21</v>
      </c>
      <c r="L239" s="6" t="s">
        <v>111</v>
      </c>
      <c r="M239" s="6" t="s">
        <v>10</v>
      </c>
      <c r="N239" s="32">
        <v>2</v>
      </c>
    </row>
    <row r="240" spans="1:14" x14ac:dyDescent="0.25">
      <c r="A240" s="5">
        <v>2021</v>
      </c>
      <c r="B240" s="5">
        <v>3</v>
      </c>
      <c r="C240" s="4">
        <v>62</v>
      </c>
      <c r="D240" s="6" t="s">
        <v>8</v>
      </c>
      <c r="E240" s="4">
        <v>60922168000348</v>
      </c>
      <c r="F240" s="6" t="s">
        <v>509</v>
      </c>
      <c r="G240" s="6" t="s">
        <v>109</v>
      </c>
      <c r="H240" s="6" t="s">
        <v>110</v>
      </c>
      <c r="I240" s="6" t="s">
        <v>91</v>
      </c>
      <c r="J240" s="6" t="s">
        <v>30</v>
      </c>
      <c r="K240" s="6" t="s">
        <v>22</v>
      </c>
      <c r="L240" s="6" t="s">
        <v>111</v>
      </c>
      <c r="M240" s="6" t="s">
        <v>10</v>
      </c>
      <c r="N240" s="32">
        <v>28</v>
      </c>
    </row>
    <row r="241" spans="1:14" x14ac:dyDescent="0.25">
      <c r="A241" s="5">
        <v>2021</v>
      </c>
      <c r="B241" s="5">
        <v>3</v>
      </c>
      <c r="C241" s="4">
        <v>62</v>
      </c>
      <c r="D241" s="6" t="s">
        <v>8</v>
      </c>
      <c r="E241" s="4">
        <v>29435005005198</v>
      </c>
      <c r="F241" s="6" t="s">
        <v>130</v>
      </c>
      <c r="G241" s="6" t="s">
        <v>109</v>
      </c>
      <c r="H241" s="6" t="s">
        <v>110</v>
      </c>
      <c r="I241" s="6" t="s">
        <v>91</v>
      </c>
      <c r="J241" s="6" t="s">
        <v>30</v>
      </c>
      <c r="K241" s="6" t="s">
        <v>22</v>
      </c>
      <c r="L241" s="6" t="s">
        <v>111</v>
      </c>
      <c r="M241" s="6" t="s">
        <v>10</v>
      </c>
      <c r="N241" s="32">
        <v>28</v>
      </c>
    </row>
    <row r="242" spans="1:14" x14ac:dyDescent="0.25">
      <c r="A242" s="5">
        <v>2021</v>
      </c>
      <c r="B242" s="5">
        <v>3</v>
      </c>
      <c r="C242" s="4">
        <v>62</v>
      </c>
      <c r="D242" s="6" t="s">
        <v>8</v>
      </c>
      <c r="E242" s="4">
        <v>29435005006160</v>
      </c>
      <c r="F242" s="6" t="s">
        <v>177</v>
      </c>
      <c r="G242" s="6" t="s">
        <v>109</v>
      </c>
      <c r="H242" s="6" t="s">
        <v>110</v>
      </c>
      <c r="I242" s="6" t="s">
        <v>91</v>
      </c>
      <c r="J242" s="6" t="s">
        <v>30</v>
      </c>
      <c r="K242" s="6" t="s">
        <v>22</v>
      </c>
      <c r="L242" s="6" t="s">
        <v>111</v>
      </c>
      <c r="M242" s="6" t="s">
        <v>10</v>
      </c>
      <c r="N242" s="32">
        <v>20</v>
      </c>
    </row>
    <row r="243" spans="1:14" x14ac:dyDescent="0.25">
      <c r="A243" s="5">
        <v>2021</v>
      </c>
      <c r="B243" s="5">
        <v>3</v>
      </c>
      <c r="C243" s="4">
        <v>62</v>
      </c>
      <c r="D243" s="6" t="s">
        <v>8</v>
      </c>
      <c r="E243" s="4">
        <v>31635857000454</v>
      </c>
      <c r="F243" s="6" t="s">
        <v>510</v>
      </c>
      <c r="G243" s="6" t="s">
        <v>109</v>
      </c>
      <c r="H243" s="6" t="s">
        <v>110</v>
      </c>
      <c r="I243" s="6" t="s">
        <v>91</v>
      </c>
      <c r="J243" s="6" t="s">
        <v>30</v>
      </c>
      <c r="K243" s="6" t="s">
        <v>22</v>
      </c>
      <c r="L243" s="6" t="s">
        <v>111</v>
      </c>
      <c r="M243" s="6" t="s">
        <v>10</v>
      </c>
      <c r="N243" s="32">
        <v>1</v>
      </c>
    </row>
    <row r="244" spans="1:14" x14ac:dyDescent="0.25">
      <c r="A244" s="5">
        <v>2021</v>
      </c>
      <c r="B244" s="5">
        <v>3</v>
      </c>
      <c r="C244" s="4">
        <v>62</v>
      </c>
      <c r="D244" s="6" t="s">
        <v>8</v>
      </c>
      <c r="E244" s="4">
        <v>6047087002697</v>
      </c>
      <c r="F244" s="6" t="s">
        <v>112</v>
      </c>
      <c r="G244" s="6" t="s">
        <v>109</v>
      </c>
      <c r="H244" s="6" t="s">
        <v>110</v>
      </c>
      <c r="I244" s="6" t="s">
        <v>91</v>
      </c>
      <c r="J244" s="6" t="s">
        <v>30</v>
      </c>
      <c r="K244" s="6" t="s">
        <v>22</v>
      </c>
      <c r="L244" s="6" t="s">
        <v>111</v>
      </c>
      <c r="M244" s="6" t="s">
        <v>10</v>
      </c>
      <c r="N244" s="32">
        <v>10</v>
      </c>
    </row>
    <row r="245" spans="1:14" x14ac:dyDescent="0.25">
      <c r="A245" s="5">
        <v>2021</v>
      </c>
      <c r="B245" s="5">
        <v>3</v>
      </c>
      <c r="C245" s="4">
        <v>62</v>
      </c>
      <c r="D245" s="6" t="s">
        <v>8</v>
      </c>
      <c r="E245" s="4">
        <v>6047087001020</v>
      </c>
      <c r="F245" s="6" t="s">
        <v>108</v>
      </c>
      <c r="G245" s="6" t="s">
        <v>109</v>
      </c>
      <c r="H245" s="6" t="s">
        <v>110</v>
      </c>
      <c r="I245" s="6" t="s">
        <v>91</v>
      </c>
      <c r="J245" s="6" t="s">
        <v>30</v>
      </c>
      <c r="K245" s="6" t="s">
        <v>22</v>
      </c>
      <c r="L245" s="6" t="s">
        <v>111</v>
      </c>
      <c r="M245" s="6" t="s">
        <v>10</v>
      </c>
      <c r="N245" s="32">
        <v>37</v>
      </c>
    </row>
    <row r="246" spans="1:14" x14ac:dyDescent="0.25">
      <c r="A246" s="5">
        <v>2021</v>
      </c>
      <c r="B246" s="5">
        <v>3</v>
      </c>
      <c r="C246" s="4">
        <v>62</v>
      </c>
      <c r="D246" s="6" t="s">
        <v>8</v>
      </c>
      <c r="E246" s="4">
        <v>29259736000403</v>
      </c>
      <c r="F246" s="6" t="s">
        <v>511</v>
      </c>
      <c r="G246" s="6" t="s">
        <v>109</v>
      </c>
      <c r="H246" s="6" t="s">
        <v>110</v>
      </c>
      <c r="I246" s="6" t="s">
        <v>91</v>
      </c>
      <c r="J246" s="6" t="s">
        <v>30</v>
      </c>
      <c r="K246" s="6" t="s">
        <v>22</v>
      </c>
      <c r="L246" s="6" t="s">
        <v>111</v>
      </c>
      <c r="M246" s="6" t="s">
        <v>10</v>
      </c>
      <c r="N246" s="32">
        <v>5</v>
      </c>
    </row>
    <row r="247" spans="1:14" x14ac:dyDescent="0.25">
      <c r="A247" s="5">
        <v>2021</v>
      </c>
      <c r="B247" s="5">
        <v>3</v>
      </c>
      <c r="C247" s="4">
        <v>62</v>
      </c>
      <c r="D247" s="6" t="s">
        <v>8</v>
      </c>
      <c r="E247" s="4">
        <v>8100676002102</v>
      </c>
      <c r="F247" s="6" t="s">
        <v>114</v>
      </c>
      <c r="G247" s="6" t="s">
        <v>109</v>
      </c>
      <c r="H247" s="6" t="s">
        <v>110</v>
      </c>
      <c r="I247" s="6" t="s">
        <v>91</v>
      </c>
      <c r="J247" s="6" t="s">
        <v>30</v>
      </c>
      <c r="K247" s="6" t="s">
        <v>22</v>
      </c>
      <c r="L247" s="6" t="s">
        <v>111</v>
      </c>
      <c r="M247" s="6" t="s">
        <v>10</v>
      </c>
      <c r="N247" s="32">
        <v>36</v>
      </c>
    </row>
    <row r="248" spans="1:14" x14ac:dyDescent="0.25">
      <c r="A248" s="5">
        <v>2021</v>
      </c>
      <c r="B248" s="5">
        <v>3</v>
      </c>
      <c r="C248" s="4">
        <v>62</v>
      </c>
      <c r="D248" s="6" t="s">
        <v>8</v>
      </c>
      <c r="E248" s="4">
        <v>60884855001630</v>
      </c>
      <c r="F248" s="6" t="s">
        <v>149</v>
      </c>
      <c r="G248" s="6" t="s">
        <v>109</v>
      </c>
      <c r="H248" s="6" t="s">
        <v>110</v>
      </c>
      <c r="I248" s="6" t="s">
        <v>91</v>
      </c>
      <c r="J248" s="6" t="s">
        <v>30</v>
      </c>
      <c r="K248" s="6" t="s">
        <v>21</v>
      </c>
      <c r="L248" s="6" t="s">
        <v>111</v>
      </c>
      <c r="M248" s="6" t="s">
        <v>10</v>
      </c>
      <c r="N248" s="32">
        <v>26</v>
      </c>
    </row>
    <row r="249" spans="1:14" x14ac:dyDescent="0.25">
      <c r="A249" s="5">
        <v>2021</v>
      </c>
      <c r="B249" s="5">
        <v>3</v>
      </c>
      <c r="C249" s="4">
        <v>62</v>
      </c>
      <c r="D249" s="6" t="s">
        <v>8</v>
      </c>
      <c r="E249" s="4">
        <v>8850962000222</v>
      </c>
      <c r="F249" s="6" t="s">
        <v>421</v>
      </c>
      <c r="G249" s="6" t="s">
        <v>109</v>
      </c>
      <c r="H249" s="6" t="s">
        <v>110</v>
      </c>
      <c r="I249" s="6" t="s">
        <v>91</v>
      </c>
      <c r="J249" s="6" t="s">
        <v>30</v>
      </c>
      <c r="K249" s="6" t="s">
        <v>22</v>
      </c>
      <c r="L249" s="6" t="s">
        <v>111</v>
      </c>
      <c r="M249" s="6" t="s">
        <v>10</v>
      </c>
      <c r="N249" s="32">
        <v>58</v>
      </c>
    </row>
    <row r="250" spans="1:14" x14ac:dyDescent="0.25">
      <c r="A250" s="5">
        <v>2021</v>
      </c>
      <c r="B250" s="5">
        <v>3</v>
      </c>
      <c r="C250" s="4">
        <v>62</v>
      </c>
      <c r="D250" s="6" t="s">
        <v>8</v>
      </c>
      <c r="E250" s="4">
        <v>33419482000259</v>
      </c>
      <c r="F250" s="6" t="s">
        <v>137</v>
      </c>
      <c r="G250" s="6" t="s">
        <v>109</v>
      </c>
      <c r="H250" s="6" t="s">
        <v>110</v>
      </c>
      <c r="I250" s="6" t="s">
        <v>91</v>
      </c>
      <c r="J250" s="6" t="s">
        <v>30</v>
      </c>
      <c r="K250" s="6" t="s">
        <v>22</v>
      </c>
      <c r="L250" s="6" t="s">
        <v>111</v>
      </c>
      <c r="M250" s="6" t="s">
        <v>10</v>
      </c>
      <c r="N250" s="32">
        <v>7</v>
      </c>
    </row>
    <row r="251" spans="1:14" x14ac:dyDescent="0.25">
      <c r="A251" s="5">
        <v>2021</v>
      </c>
      <c r="B251" s="5">
        <v>3</v>
      </c>
      <c r="C251" s="4">
        <v>62</v>
      </c>
      <c r="D251" s="6" t="s">
        <v>8</v>
      </c>
      <c r="E251" s="4">
        <v>9219138000584</v>
      </c>
      <c r="F251" s="6" t="s">
        <v>115</v>
      </c>
      <c r="G251" s="6" t="s">
        <v>109</v>
      </c>
      <c r="H251" s="6" t="s">
        <v>110</v>
      </c>
      <c r="I251" s="6" t="s">
        <v>91</v>
      </c>
      <c r="J251" s="6" t="s">
        <v>30</v>
      </c>
      <c r="K251" s="6" t="s">
        <v>21</v>
      </c>
      <c r="L251" s="6" t="s">
        <v>111</v>
      </c>
      <c r="M251" s="6" t="s">
        <v>10</v>
      </c>
      <c r="N251" s="32">
        <v>4</v>
      </c>
    </row>
    <row r="252" spans="1:14" x14ac:dyDescent="0.25">
      <c r="A252" s="5">
        <v>2021</v>
      </c>
      <c r="B252" s="5">
        <v>1</v>
      </c>
      <c r="C252" s="4">
        <v>66</v>
      </c>
      <c r="D252" s="6" t="s">
        <v>27</v>
      </c>
      <c r="E252" s="4">
        <v>92238914000294</v>
      </c>
      <c r="F252" s="6" t="s">
        <v>537</v>
      </c>
      <c r="G252" s="6" t="s">
        <v>538</v>
      </c>
      <c r="H252" s="6" t="s">
        <v>161</v>
      </c>
      <c r="I252" s="6" t="s">
        <v>91</v>
      </c>
      <c r="J252" s="6" t="s">
        <v>32</v>
      </c>
      <c r="K252" s="6" t="s">
        <v>9</v>
      </c>
      <c r="L252" s="6" t="s">
        <v>111</v>
      </c>
      <c r="M252" s="6" t="s">
        <v>10</v>
      </c>
      <c r="N252" s="32">
        <v>9</v>
      </c>
    </row>
    <row r="253" spans="1:14" x14ac:dyDescent="0.25">
      <c r="A253" s="5">
        <v>2021</v>
      </c>
      <c r="B253" s="5">
        <v>1</v>
      </c>
      <c r="C253" s="4">
        <v>64</v>
      </c>
      <c r="D253" s="6" t="s">
        <v>26</v>
      </c>
      <c r="E253" s="4">
        <v>92741016000254</v>
      </c>
      <c r="F253" s="6" t="s">
        <v>162</v>
      </c>
      <c r="G253" s="6" t="s">
        <v>160</v>
      </c>
      <c r="H253" s="6" t="s">
        <v>161</v>
      </c>
      <c r="I253" s="6" t="s">
        <v>91</v>
      </c>
      <c r="J253" s="6" t="s">
        <v>32</v>
      </c>
      <c r="K253" s="6" t="s">
        <v>9</v>
      </c>
      <c r="L253" s="6" t="s">
        <v>111</v>
      </c>
      <c r="M253" s="6" t="s">
        <v>10</v>
      </c>
      <c r="N253" s="32">
        <v>7</v>
      </c>
    </row>
    <row r="254" spans="1:14" x14ac:dyDescent="0.25">
      <c r="A254" s="5">
        <v>2021</v>
      </c>
      <c r="B254" s="5">
        <v>1</v>
      </c>
      <c r="C254" s="4">
        <v>64</v>
      </c>
      <c r="D254" s="6" t="s">
        <v>26</v>
      </c>
      <c r="E254" s="4">
        <v>88625686002443</v>
      </c>
      <c r="F254" s="6" t="s">
        <v>383</v>
      </c>
      <c r="G254" s="6" t="s">
        <v>160</v>
      </c>
      <c r="H254" s="6" t="s">
        <v>161</v>
      </c>
      <c r="I254" s="6" t="s">
        <v>91</v>
      </c>
      <c r="J254" s="6" t="s">
        <v>32</v>
      </c>
      <c r="K254" s="6" t="s">
        <v>9</v>
      </c>
      <c r="L254" s="6" t="s">
        <v>111</v>
      </c>
      <c r="M254" s="6" t="s">
        <v>10</v>
      </c>
      <c r="N254" s="32">
        <v>1</v>
      </c>
    </row>
    <row r="255" spans="1:14" x14ac:dyDescent="0.25">
      <c r="A255" s="5">
        <v>2021</v>
      </c>
      <c r="B255" s="5">
        <v>1</v>
      </c>
      <c r="C255" s="4">
        <v>64</v>
      </c>
      <c r="D255" s="6" t="s">
        <v>26</v>
      </c>
      <c r="E255" s="4">
        <v>8579164000127</v>
      </c>
      <c r="F255" s="6" t="s">
        <v>471</v>
      </c>
      <c r="G255" s="6" t="s">
        <v>472</v>
      </c>
      <c r="H255" s="6" t="s">
        <v>161</v>
      </c>
      <c r="I255" s="6" t="s">
        <v>91</v>
      </c>
      <c r="J255" s="6" t="s">
        <v>32</v>
      </c>
      <c r="K255" s="6" t="s">
        <v>9</v>
      </c>
      <c r="L255" s="6" t="s">
        <v>111</v>
      </c>
      <c r="M255" s="6" t="s">
        <v>10</v>
      </c>
      <c r="N255" s="32">
        <v>1</v>
      </c>
    </row>
    <row r="256" spans="1:14" x14ac:dyDescent="0.25">
      <c r="A256" s="5">
        <v>2021</v>
      </c>
      <c r="B256" s="5">
        <v>1</v>
      </c>
      <c r="C256" s="4">
        <v>64</v>
      </c>
      <c r="D256" s="6" t="s">
        <v>26</v>
      </c>
      <c r="E256" s="4">
        <v>60922168005226</v>
      </c>
      <c r="F256" s="6" t="s">
        <v>515</v>
      </c>
      <c r="G256" s="6" t="s">
        <v>516</v>
      </c>
      <c r="H256" s="6" t="s">
        <v>151</v>
      </c>
      <c r="I256" s="6" t="s">
        <v>91</v>
      </c>
      <c r="J256" s="6" t="s">
        <v>32</v>
      </c>
      <c r="K256" s="6" t="s">
        <v>14</v>
      </c>
      <c r="L256" s="6" t="s">
        <v>111</v>
      </c>
      <c r="M256" s="6" t="s">
        <v>10</v>
      </c>
      <c r="N256" s="32">
        <v>6</v>
      </c>
    </row>
    <row r="257" spans="1:14" x14ac:dyDescent="0.25">
      <c r="A257" s="5">
        <v>2021</v>
      </c>
      <c r="B257" s="5">
        <v>1</v>
      </c>
      <c r="C257" s="4">
        <v>62</v>
      </c>
      <c r="D257" s="6" t="s">
        <v>8</v>
      </c>
      <c r="E257" s="4">
        <v>92741016000254</v>
      </c>
      <c r="F257" s="6" t="s">
        <v>162</v>
      </c>
      <c r="G257" s="6" t="s">
        <v>160</v>
      </c>
      <c r="H257" s="6" t="s">
        <v>161</v>
      </c>
      <c r="I257" s="6" t="s">
        <v>91</v>
      </c>
      <c r="J257" s="6" t="s">
        <v>32</v>
      </c>
      <c r="K257" s="6" t="s">
        <v>9</v>
      </c>
      <c r="L257" s="6" t="s">
        <v>111</v>
      </c>
      <c r="M257" s="6" t="s">
        <v>10</v>
      </c>
      <c r="N257" s="32">
        <v>8</v>
      </c>
    </row>
    <row r="258" spans="1:14" x14ac:dyDescent="0.25">
      <c r="A258" s="5">
        <v>2021</v>
      </c>
      <c r="B258" s="5">
        <v>1</v>
      </c>
      <c r="C258" s="4">
        <v>62</v>
      </c>
      <c r="D258" s="6" t="s">
        <v>8</v>
      </c>
      <c r="E258" s="4">
        <v>88630413000796</v>
      </c>
      <c r="F258" s="6" t="s">
        <v>425</v>
      </c>
      <c r="G258" s="6" t="s">
        <v>160</v>
      </c>
      <c r="H258" s="6" t="s">
        <v>161</v>
      </c>
      <c r="I258" s="6" t="s">
        <v>91</v>
      </c>
      <c r="J258" s="6" t="s">
        <v>32</v>
      </c>
      <c r="K258" s="6" t="s">
        <v>9</v>
      </c>
      <c r="L258" s="6" t="s">
        <v>111</v>
      </c>
      <c r="M258" s="6" t="s">
        <v>10</v>
      </c>
      <c r="N258" s="32">
        <v>3</v>
      </c>
    </row>
    <row r="259" spans="1:14" x14ac:dyDescent="0.25">
      <c r="A259" s="5">
        <v>2021</v>
      </c>
      <c r="B259" s="5">
        <v>1</v>
      </c>
      <c r="C259" s="4">
        <v>62</v>
      </c>
      <c r="D259" s="6" t="s">
        <v>8</v>
      </c>
      <c r="E259" s="4">
        <v>92815000000168</v>
      </c>
      <c r="F259" s="6" t="s">
        <v>163</v>
      </c>
      <c r="G259" s="6" t="s">
        <v>160</v>
      </c>
      <c r="H259" s="6" t="s">
        <v>161</v>
      </c>
      <c r="I259" s="6" t="s">
        <v>91</v>
      </c>
      <c r="J259" s="6" t="s">
        <v>32</v>
      </c>
      <c r="K259" s="6" t="s">
        <v>9</v>
      </c>
      <c r="L259" s="6" t="s">
        <v>111</v>
      </c>
      <c r="M259" s="6" t="s">
        <v>10</v>
      </c>
      <c r="N259" s="32">
        <v>55</v>
      </c>
    </row>
    <row r="260" spans="1:14" x14ac:dyDescent="0.25">
      <c r="A260" s="5">
        <v>2021</v>
      </c>
      <c r="B260" s="5">
        <v>1</v>
      </c>
      <c r="C260" s="4">
        <v>62</v>
      </c>
      <c r="D260" s="6" t="s">
        <v>8</v>
      </c>
      <c r="E260" s="4">
        <v>60922168005226</v>
      </c>
      <c r="F260" s="6" t="s">
        <v>515</v>
      </c>
      <c r="G260" s="6" t="s">
        <v>516</v>
      </c>
      <c r="H260" s="6" t="s">
        <v>151</v>
      </c>
      <c r="I260" s="6" t="s">
        <v>91</v>
      </c>
      <c r="J260" s="6" t="s">
        <v>32</v>
      </c>
      <c r="K260" s="6" t="s">
        <v>14</v>
      </c>
      <c r="L260" s="6" t="s">
        <v>111</v>
      </c>
      <c r="M260" s="6" t="s">
        <v>10</v>
      </c>
      <c r="N260" s="32">
        <v>3</v>
      </c>
    </row>
    <row r="261" spans="1:14" x14ac:dyDescent="0.25">
      <c r="A261" s="5">
        <v>2021</v>
      </c>
      <c r="B261" s="5">
        <v>1</v>
      </c>
      <c r="C261" s="4">
        <v>62</v>
      </c>
      <c r="D261" s="6" t="s">
        <v>8</v>
      </c>
      <c r="E261" s="4">
        <v>11096423000173</v>
      </c>
      <c r="F261" s="6" t="s">
        <v>473</v>
      </c>
      <c r="G261" s="6" t="s">
        <v>190</v>
      </c>
      <c r="H261" s="6" t="s">
        <v>151</v>
      </c>
      <c r="I261" s="6" t="s">
        <v>91</v>
      </c>
      <c r="J261" s="6" t="s">
        <v>32</v>
      </c>
      <c r="K261" s="6" t="s">
        <v>14</v>
      </c>
      <c r="L261" s="6" t="s">
        <v>111</v>
      </c>
      <c r="M261" s="6" t="s">
        <v>10</v>
      </c>
      <c r="N261" s="32">
        <v>2</v>
      </c>
    </row>
    <row r="262" spans="1:14" x14ac:dyDescent="0.25">
      <c r="A262" s="5">
        <v>2021</v>
      </c>
      <c r="B262" s="5">
        <v>1</v>
      </c>
      <c r="C262" s="4">
        <v>64</v>
      </c>
      <c r="D262" s="6" t="s">
        <v>26</v>
      </c>
      <c r="E262" s="4">
        <v>31635857000616</v>
      </c>
      <c r="F262" s="6" t="s">
        <v>517</v>
      </c>
      <c r="G262" s="6" t="s">
        <v>89</v>
      </c>
      <c r="H262" s="6" t="s">
        <v>90</v>
      </c>
      <c r="I262" s="6" t="s">
        <v>91</v>
      </c>
      <c r="J262" s="6" t="s">
        <v>92</v>
      </c>
      <c r="K262" s="6" t="s">
        <v>16</v>
      </c>
      <c r="L262" s="6" t="s">
        <v>25</v>
      </c>
      <c r="M262" s="6" t="s">
        <v>17</v>
      </c>
      <c r="N262" s="32">
        <v>20</v>
      </c>
    </row>
    <row r="263" spans="1:14" x14ac:dyDescent="0.25">
      <c r="A263" s="5">
        <v>2021</v>
      </c>
      <c r="B263" s="5">
        <v>1</v>
      </c>
      <c r="C263" s="4">
        <v>64</v>
      </c>
      <c r="D263" s="6" t="s">
        <v>26</v>
      </c>
      <c r="E263" s="4">
        <v>37108388000159</v>
      </c>
      <c r="F263" s="6" t="s">
        <v>518</v>
      </c>
      <c r="G263" s="6" t="s">
        <v>89</v>
      </c>
      <c r="H263" s="6" t="s">
        <v>90</v>
      </c>
      <c r="I263" s="6" t="s">
        <v>91</v>
      </c>
      <c r="J263" s="6" t="s">
        <v>92</v>
      </c>
      <c r="K263" s="6" t="s">
        <v>16</v>
      </c>
      <c r="L263" s="6" t="s">
        <v>25</v>
      </c>
      <c r="M263" s="6" t="s">
        <v>17</v>
      </c>
      <c r="N263" s="32">
        <v>10</v>
      </c>
    </row>
    <row r="264" spans="1:14" x14ac:dyDescent="0.25">
      <c r="A264" s="5">
        <v>2021</v>
      </c>
      <c r="B264" s="5">
        <v>1</v>
      </c>
      <c r="C264" s="4">
        <v>64</v>
      </c>
      <c r="D264" s="6" t="s">
        <v>26</v>
      </c>
      <c r="E264" s="4">
        <v>60884855002289</v>
      </c>
      <c r="F264" s="6" t="s">
        <v>150</v>
      </c>
      <c r="G264" s="6" t="s">
        <v>89</v>
      </c>
      <c r="H264" s="6" t="s">
        <v>90</v>
      </c>
      <c r="I264" s="6" t="s">
        <v>91</v>
      </c>
      <c r="J264" s="6" t="s">
        <v>92</v>
      </c>
      <c r="K264" s="6" t="s">
        <v>16</v>
      </c>
      <c r="L264" s="6" t="s">
        <v>25</v>
      </c>
      <c r="M264" s="6" t="s">
        <v>17</v>
      </c>
      <c r="N264" s="32">
        <v>40</v>
      </c>
    </row>
    <row r="265" spans="1:14" x14ac:dyDescent="0.25">
      <c r="A265" s="5">
        <v>2021</v>
      </c>
      <c r="B265" s="5">
        <v>1</v>
      </c>
      <c r="C265" s="4">
        <v>64</v>
      </c>
      <c r="D265" s="6" t="s">
        <v>26</v>
      </c>
      <c r="E265" s="4">
        <v>6047087004207</v>
      </c>
      <c r="F265" s="6" t="s">
        <v>113</v>
      </c>
      <c r="G265" s="6" t="s">
        <v>89</v>
      </c>
      <c r="H265" s="6" t="s">
        <v>90</v>
      </c>
      <c r="I265" s="6" t="s">
        <v>91</v>
      </c>
      <c r="J265" s="6" t="s">
        <v>92</v>
      </c>
      <c r="K265" s="6" t="s">
        <v>16</v>
      </c>
      <c r="L265" s="6" t="s">
        <v>25</v>
      </c>
      <c r="M265" s="6" t="s">
        <v>17</v>
      </c>
      <c r="N265" s="32">
        <v>5</v>
      </c>
    </row>
    <row r="266" spans="1:14" x14ac:dyDescent="0.25">
      <c r="A266" s="5">
        <v>2021</v>
      </c>
      <c r="B266" s="5">
        <v>1</v>
      </c>
      <c r="C266" s="4">
        <v>64</v>
      </c>
      <c r="D266" s="6" t="s">
        <v>26</v>
      </c>
      <c r="E266" s="4">
        <v>610980000144</v>
      </c>
      <c r="F266" s="6" t="s">
        <v>93</v>
      </c>
      <c r="G266" s="6" t="s">
        <v>89</v>
      </c>
      <c r="H266" s="6" t="s">
        <v>90</v>
      </c>
      <c r="I266" s="6" t="s">
        <v>91</v>
      </c>
      <c r="J266" s="6" t="s">
        <v>92</v>
      </c>
      <c r="K266" s="6" t="s">
        <v>16</v>
      </c>
      <c r="L266" s="6" t="s">
        <v>25</v>
      </c>
      <c r="M266" s="6" t="s">
        <v>17</v>
      </c>
      <c r="N266" s="32">
        <v>11</v>
      </c>
    </row>
    <row r="267" spans="1:14" x14ac:dyDescent="0.25">
      <c r="A267" s="5">
        <v>2021</v>
      </c>
      <c r="B267" s="5">
        <v>1</v>
      </c>
      <c r="C267" s="4">
        <v>64</v>
      </c>
      <c r="D267" s="6" t="s">
        <v>26</v>
      </c>
      <c r="E267" s="4">
        <v>26167649000195</v>
      </c>
      <c r="F267" s="6" t="s">
        <v>475</v>
      </c>
      <c r="G267" s="6" t="s">
        <v>476</v>
      </c>
      <c r="H267" s="6" t="s">
        <v>171</v>
      </c>
      <c r="I267" s="6" t="s">
        <v>91</v>
      </c>
      <c r="J267" s="6" t="s">
        <v>92</v>
      </c>
      <c r="K267" s="6" t="s">
        <v>16</v>
      </c>
      <c r="L267" s="6" t="s">
        <v>96</v>
      </c>
      <c r="M267" s="6" t="s">
        <v>17</v>
      </c>
      <c r="N267" s="32">
        <v>8</v>
      </c>
    </row>
    <row r="268" spans="1:14" x14ac:dyDescent="0.25">
      <c r="A268" s="5">
        <v>2021</v>
      </c>
      <c r="B268" s="5">
        <v>1</v>
      </c>
      <c r="C268" s="4">
        <v>64</v>
      </c>
      <c r="D268" s="6" t="s">
        <v>26</v>
      </c>
      <c r="E268" s="4">
        <v>5029600000368</v>
      </c>
      <c r="F268" s="6" t="s">
        <v>477</v>
      </c>
      <c r="G268" s="6" t="s">
        <v>170</v>
      </c>
      <c r="H268" s="6" t="s">
        <v>171</v>
      </c>
      <c r="I268" s="6" t="s">
        <v>91</v>
      </c>
      <c r="J268" s="6" t="s">
        <v>92</v>
      </c>
      <c r="K268" s="6" t="s">
        <v>16</v>
      </c>
      <c r="L268" s="6" t="s">
        <v>96</v>
      </c>
      <c r="M268" s="6" t="s">
        <v>17</v>
      </c>
      <c r="N268" s="32">
        <v>15</v>
      </c>
    </row>
    <row r="269" spans="1:14" x14ac:dyDescent="0.25">
      <c r="A269" s="5">
        <v>2021</v>
      </c>
      <c r="B269" s="5">
        <v>1</v>
      </c>
      <c r="C269" s="4">
        <v>64</v>
      </c>
      <c r="D269" s="6" t="s">
        <v>26</v>
      </c>
      <c r="E269" s="4">
        <v>1277573000120</v>
      </c>
      <c r="F269" s="6" t="s">
        <v>478</v>
      </c>
      <c r="G269" s="6" t="s">
        <v>170</v>
      </c>
      <c r="H269" s="6" t="s">
        <v>171</v>
      </c>
      <c r="I269" s="6" t="s">
        <v>91</v>
      </c>
      <c r="J269" s="6" t="s">
        <v>92</v>
      </c>
      <c r="K269" s="6" t="s">
        <v>16</v>
      </c>
      <c r="L269" s="6" t="s">
        <v>96</v>
      </c>
      <c r="M269" s="6" t="s">
        <v>17</v>
      </c>
      <c r="N269" s="32">
        <v>4</v>
      </c>
    </row>
    <row r="270" spans="1:14" x14ac:dyDescent="0.25">
      <c r="A270" s="5">
        <v>2021</v>
      </c>
      <c r="B270" s="5">
        <v>1</v>
      </c>
      <c r="C270" s="4">
        <v>62</v>
      </c>
      <c r="D270" s="6" t="s">
        <v>8</v>
      </c>
      <c r="E270" s="4">
        <v>12361267011985</v>
      </c>
      <c r="F270" s="6" t="s">
        <v>479</v>
      </c>
      <c r="G270" s="6" t="s">
        <v>157</v>
      </c>
      <c r="H270" s="6" t="s">
        <v>158</v>
      </c>
      <c r="I270" s="6" t="s">
        <v>91</v>
      </c>
      <c r="J270" s="6" t="s">
        <v>92</v>
      </c>
      <c r="K270" s="6" t="s">
        <v>159</v>
      </c>
      <c r="L270" s="6" t="s">
        <v>25</v>
      </c>
      <c r="M270" s="6" t="s">
        <v>17</v>
      </c>
      <c r="N270" s="32">
        <v>1</v>
      </c>
    </row>
    <row r="271" spans="1:14" x14ac:dyDescent="0.25">
      <c r="A271" s="5">
        <v>2021</v>
      </c>
      <c r="B271" s="5">
        <v>1</v>
      </c>
      <c r="C271" s="4">
        <v>62</v>
      </c>
      <c r="D271" s="6" t="s">
        <v>8</v>
      </c>
      <c r="E271" s="4">
        <v>37108388000159</v>
      </c>
      <c r="F271" s="6" t="s">
        <v>518</v>
      </c>
      <c r="G271" s="6" t="s">
        <v>89</v>
      </c>
      <c r="H271" s="6" t="s">
        <v>90</v>
      </c>
      <c r="I271" s="6" t="s">
        <v>91</v>
      </c>
      <c r="J271" s="6" t="s">
        <v>92</v>
      </c>
      <c r="K271" s="6" t="s">
        <v>16</v>
      </c>
      <c r="L271" s="6" t="s">
        <v>25</v>
      </c>
      <c r="M271" s="6" t="s">
        <v>17</v>
      </c>
      <c r="N271" s="32">
        <v>10</v>
      </c>
    </row>
    <row r="272" spans="1:14" x14ac:dyDescent="0.25">
      <c r="A272" s="5">
        <v>2021</v>
      </c>
      <c r="B272" s="5">
        <v>1</v>
      </c>
      <c r="C272" s="4">
        <v>62</v>
      </c>
      <c r="D272" s="6" t="s">
        <v>8</v>
      </c>
      <c r="E272" s="4">
        <v>60884855002289</v>
      </c>
      <c r="F272" s="6" t="s">
        <v>150</v>
      </c>
      <c r="G272" s="6" t="s">
        <v>89</v>
      </c>
      <c r="H272" s="6" t="s">
        <v>90</v>
      </c>
      <c r="I272" s="6" t="s">
        <v>91</v>
      </c>
      <c r="J272" s="6" t="s">
        <v>92</v>
      </c>
      <c r="K272" s="6" t="s">
        <v>16</v>
      </c>
      <c r="L272" s="6" t="s">
        <v>25</v>
      </c>
      <c r="M272" s="6" t="s">
        <v>17</v>
      </c>
      <c r="N272" s="32">
        <v>5</v>
      </c>
    </row>
    <row r="273" spans="1:14" x14ac:dyDescent="0.25">
      <c r="A273" s="5">
        <v>2021</v>
      </c>
      <c r="B273" s="5">
        <v>1</v>
      </c>
      <c r="C273" s="4">
        <v>62</v>
      </c>
      <c r="D273" s="6" t="s">
        <v>8</v>
      </c>
      <c r="E273" s="4">
        <v>6047087004207</v>
      </c>
      <c r="F273" s="6" t="s">
        <v>113</v>
      </c>
      <c r="G273" s="6" t="s">
        <v>89</v>
      </c>
      <c r="H273" s="6" t="s">
        <v>90</v>
      </c>
      <c r="I273" s="6" t="s">
        <v>91</v>
      </c>
      <c r="J273" s="6" t="s">
        <v>92</v>
      </c>
      <c r="K273" s="6" t="s">
        <v>16</v>
      </c>
      <c r="L273" s="6" t="s">
        <v>25</v>
      </c>
      <c r="M273" s="6" t="s">
        <v>17</v>
      </c>
      <c r="N273" s="32">
        <v>13</v>
      </c>
    </row>
    <row r="274" spans="1:14" x14ac:dyDescent="0.25">
      <c r="A274" s="5">
        <v>2021</v>
      </c>
      <c r="B274" s="5">
        <v>1</v>
      </c>
      <c r="C274" s="4">
        <v>62</v>
      </c>
      <c r="D274" s="6" t="s">
        <v>8</v>
      </c>
      <c r="E274" s="4">
        <v>25841000153</v>
      </c>
      <c r="F274" s="6" t="s">
        <v>88</v>
      </c>
      <c r="G274" s="6" t="s">
        <v>89</v>
      </c>
      <c r="H274" s="6" t="s">
        <v>90</v>
      </c>
      <c r="I274" s="6" t="s">
        <v>91</v>
      </c>
      <c r="J274" s="6" t="s">
        <v>92</v>
      </c>
      <c r="K274" s="6" t="s">
        <v>16</v>
      </c>
      <c r="L274" s="6" t="s">
        <v>25</v>
      </c>
      <c r="M274" s="6" t="s">
        <v>17</v>
      </c>
      <c r="N274" s="32">
        <v>5</v>
      </c>
    </row>
    <row r="275" spans="1:14" x14ac:dyDescent="0.25">
      <c r="A275" s="5">
        <v>2021</v>
      </c>
      <c r="B275" s="5">
        <v>1</v>
      </c>
      <c r="C275" s="4">
        <v>62</v>
      </c>
      <c r="D275" s="6" t="s">
        <v>8</v>
      </c>
      <c r="E275" s="4">
        <v>1321256000163</v>
      </c>
      <c r="F275" s="6" t="s">
        <v>480</v>
      </c>
      <c r="G275" s="6" t="s">
        <v>481</v>
      </c>
      <c r="H275" s="6" t="s">
        <v>171</v>
      </c>
      <c r="I275" s="6" t="s">
        <v>91</v>
      </c>
      <c r="J275" s="6" t="s">
        <v>92</v>
      </c>
      <c r="K275" s="6" t="s">
        <v>16</v>
      </c>
      <c r="L275" s="6" t="s">
        <v>96</v>
      </c>
      <c r="M275" s="6" t="s">
        <v>17</v>
      </c>
      <c r="N275" s="32">
        <v>1</v>
      </c>
    </row>
    <row r="276" spans="1:14" x14ac:dyDescent="0.25">
      <c r="A276" s="5">
        <v>2021</v>
      </c>
      <c r="B276" s="5">
        <v>1</v>
      </c>
      <c r="C276" s="4">
        <v>64</v>
      </c>
      <c r="D276" s="6" t="s">
        <v>26</v>
      </c>
      <c r="E276" s="4">
        <v>7039651000134</v>
      </c>
      <c r="F276" s="6" t="s">
        <v>519</v>
      </c>
      <c r="G276" s="6" t="s">
        <v>520</v>
      </c>
      <c r="H276" s="6" t="s">
        <v>521</v>
      </c>
      <c r="I276" s="6" t="s">
        <v>91</v>
      </c>
      <c r="J276" s="6" t="s">
        <v>124</v>
      </c>
      <c r="K276" s="6" t="s">
        <v>125</v>
      </c>
      <c r="L276" s="6" t="s">
        <v>15</v>
      </c>
      <c r="M276" s="6" t="s">
        <v>10</v>
      </c>
      <c r="N276" s="32">
        <v>5</v>
      </c>
    </row>
    <row r="277" spans="1:14" x14ac:dyDescent="0.25">
      <c r="A277" s="5">
        <v>2021</v>
      </c>
      <c r="B277" s="5">
        <v>1</v>
      </c>
      <c r="C277" s="4">
        <v>64</v>
      </c>
      <c r="D277" s="6" t="s">
        <v>26</v>
      </c>
      <c r="E277" s="4">
        <v>28137925000106</v>
      </c>
      <c r="F277" s="6" t="s">
        <v>522</v>
      </c>
      <c r="G277" s="6" t="s">
        <v>523</v>
      </c>
      <c r="H277" s="6" t="s">
        <v>521</v>
      </c>
      <c r="I277" s="6" t="s">
        <v>91</v>
      </c>
      <c r="J277" s="6" t="s">
        <v>124</v>
      </c>
      <c r="K277" s="6" t="s">
        <v>125</v>
      </c>
      <c r="L277" s="6" t="s">
        <v>15</v>
      </c>
      <c r="M277" s="6" t="s">
        <v>10</v>
      </c>
      <c r="N277" s="32">
        <v>3</v>
      </c>
    </row>
    <row r="278" spans="1:14" x14ac:dyDescent="0.25">
      <c r="A278" s="5">
        <v>2021</v>
      </c>
      <c r="B278" s="5">
        <v>1</v>
      </c>
      <c r="C278" s="4">
        <v>64</v>
      </c>
      <c r="D278" s="6" t="s">
        <v>26</v>
      </c>
      <c r="E278" s="4">
        <v>32384285000106</v>
      </c>
      <c r="F278" s="6" t="s">
        <v>429</v>
      </c>
      <c r="G278" s="6" t="s">
        <v>126</v>
      </c>
      <c r="H278" s="6" t="s">
        <v>123</v>
      </c>
      <c r="I278" s="6" t="s">
        <v>91</v>
      </c>
      <c r="J278" s="6" t="s">
        <v>124</v>
      </c>
      <c r="K278" s="6" t="s">
        <v>125</v>
      </c>
      <c r="L278" s="6" t="s">
        <v>15</v>
      </c>
      <c r="M278" s="6" t="s">
        <v>10</v>
      </c>
      <c r="N278" s="32">
        <v>-6</v>
      </c>
    </row>
    <row r="279" spans="1:14" x14ac:dyDescent="0.25">
      <c r="A279" s="5">
        <v>2021</v>
      </c>
      <c r="B279" s="5">
        <v>1</v>
      </c>
      <c r="C279" s="4">
        <v>62</v>
      </c>
      <c r="D279" s="6" t="s">
        <v>8</v>
      </c>
      <c r="E279" s="4">
        <v>39384664000218</v>
      </c>
      <c r="F279" s="6" t="s">
        <v>524</v>
      </c>
      <c r="G279" s="6" t="s">
        <v>520</v>
      </c>
      <c r="H279" s="6" t="s">
        <v>521</v>
      </c>
      <c r="I279" s="6" t="s">
        <v>91</v>
      </c>
      <c r="J279" s="6" t="s">
        <v>124</v>
      </c>
      <c r="K279" s="6" t="s">
        <v>125</v>
      </c>
      <c r="L279" s="6" t="s">
        <v>15</v>
      </c>
      <c r="M279" s="6" t="s">
        <v>10</v>
      </c>
      <c r="N279" s="32">
        <v>5</v>
      </c>
    </row>
    <row r="280" spans="1:14" x14ac:dyDescent="0.25">
      <c r="A280" s="5">
        <v>2021</v>
      </c>
      <c r="B280" s="5">
        <v>1</v>
      </c>
      <c r="C280" s="4">
        <v>62</v>
      </c>
      <c r="D280" s="6" t="s">
        <v>8</v>
      </c>
      <c r="E280" s="4">
        <v>18484378000173</v>
      </c>
      <c r="F280" s="6" t="s">
        <v>437</v>
      </c>
      <c r="G280" s="6" t="s">
        <v>122</v>
      </c>
      <c r="H280" s="6" t="s">
        <v>123</v>
      </c>
      <c r="I280" s="6" t="s">
        <v>91</v>
      </c>
      <c r="J280" s="6" t="s">
        <v>124</v>
      </c>
      <c r="K280" s="6" t="s">
        <v>125</v>
      </c>
      <c r="L280" s="6" t="s">
        <v>15</v>
      </c>
      <c r="M280" s="6" t="s">
        <v>10</v>
      </c>
      <c r="N280" s="32">
        <v>3</v>
      </c>
    </row>
    <row r="281" spans="1:14" x14ac:dyDescent="0.25">
      <c r="A281" s="5">
        <v>2021</v>
      </c>
      <c r="B281" s="5">
        <v>1</v>
      </c>
      <c r="C281" s="4">
        <v>62</v>
      </c>
      <c r="D281" s="6" t="s">
        <v>8</v>
      </c>
      <c r="E281" s="4">
        <v>17087591000189</v>
      </c>
      <c r="F281" s="6" t="s">
        <v>121</v>
      </c>
      <c r="G281" s="6" t="s">
        <v>122</v>
      </c>
      <c r="H281" s="6" t="s">
        <v>123</v>
      </c>
      <c r="I281" s="6" t="s">
        <v>91</v>
      </c>
      <c r="J281" s="6" t="s">
        <v>124</v>
      </c>
      <c r="K281" s="6" t="s">
        <v>125</v>
      </c>
      <c r="L281" s="6" t="s">
        <v>15</v>
      </c>
      <c r="M281" s="6" t="s">
        <v>10</v>
      </c>
      <c r="N281" s="32">
        <v>11</v>
      </c>
    </row>
    <row r="282" spans="1:14" x14ac:dyDescent="0.25">
      <c r="A282" s="5">
        <v>2021</v>
      </c>
      <c r="B282" s="5">
        <v>2</v>
      </c>
      <c r="C282" s="4">
        <v>64</v>
      </c>
      <c r="D282" s="6" t="s">
        <v>26</v>
      </c>
      <c r="E282" s="4">
        <v>1595799000179</v>
      </c>
      <c r="F282" s="6" t="s">
        <v>580</v>
      </c>
      <c r="G282" s="6" t="s">
        <v>581</v>
      </c>
      <c r="H282" s="6" t="s">
        <v>151</v>
      </c>
      <c r="I282" s="6" t="s">
        <v>91</v>
      </c>
      <c r="J282" s="6" t="s">
        <v>32</v>
      </c>
      <c r="K282" s="6" t="s">
        <v>14</v>
      </c>
      <c r="L282" s="6" t="s">
        <v>111</v>
      </c>
      <c r="M282" s="6" t="s">
        <v>10</v>
      </c>
      <c r="N282" s="32">
        <v>2</v>
      </c>
    </row>
    <row r="283" spans="1:14" x14ac:dyDescent="0.25">
      <c r="A283" s="5">
        <v>2021</v>
      </c>
      <c r="B283" s="5">
        <v>2</v>
      </c>
      <c r="C283" s="4">
        <v>62</v>
      </c>
      <c r="D283" s="6" t="s">
        <v>8</v>
      </c>
      <c r="E283" s="4">
        <v>92898550000350</v>
      </c>
      <c r="F283" s="6" t="s">
        <v>582</v>
      </c>
      <c r="G283" s="6" t="s">
        <v>583</v>
      </c>
      <c r="H283" s="6" t="s">
        <v>161</v>
      </c>
      <c r="I283" s="6" t="s">
        <v>91</v>
      </c>
      <c r="J283" s="6" t="s">
        <v>32</v>
      </c>
      <c r="K283" s="6" t="s">
        <v>9</v>
      </c>
      <c r="L283" s="6" t="s">
        <v>111</v>
      </c>
      <c r="M283" s="6" t="s">
        <v>10</v>
      </c>
      <c r="N283" s="32">
        <v>2</v>
      </c>
    </row>
    <row r="284" spans="1:14" x14ac:dyDescent="0.25">
      <c r="A284" s="5">
        <v>2021</v>
      </c>
      <c r="B284" s="5">
        <v>2</v>
      </c>
      <c r="C284" s="4">
        <v>62</v>
      </c>
      <c r="D284" s="6" t="s">
        <v>8</v>
      </c>
      <c r="E284" s="4">
        <v>92685833000151</v>
      </c>
      <c r="F284" s="6" t="s">
        <v>584</v>
      </c>
      <c r="G284" s="6" t="s">
        <v>160</v>
      </c>
      <c r="H284" s="6" t="s">
        <v>161</v>
      </c>
      <c r="I284" s="6" t="s">
        <v>91</v>
      </c>
      <c r="J284" s="6" t="s">
        <v>32</v>
      </c>
      <c r="K284" s="6" t="s">
        <v>9</v>
      </c>
      <c r="L284" s="6" t="s">
        <v>111</v>
      </c>
      <c r="M284" s="6" t="s">
        <v>10</v>
      </c>
      <c r="N284" s="32">
        <v>20</v>
      </c>
    </row>
    <row r="285" spans="1:14" x14ac:dyDescent="0.25">
      <c r="A285" s="5">
        <v>2021</v>
      </c>
      <c r="B285" s="5">
        <v>2</v>
      </c>
      <c r="C285" s="4">
        <v>62</v>
      </c>
      <c r="D285" s="6" t="s">
        <v>8</v>
      </c>
      <c r="E285" s="4">
        <v>87317764001084</v>
      </c>
      <c r="F285" s="6" t="s">
        <v>585</v>
      </c>
      <c r="G285" s="6" t="s">
        <v>160</v>
      </c>
      <c r="H285" s="6" t="s">
        <v>161</v>
      </c>
      <c r="I285" s="6" t="s">
        <v>91</v>
      </c>
      <c r="J285" s="6" t="s">
        <v>32</v>
      </c>
      <c r="K285" s="6" t="s">
        <v>9</v>
      </c>
      <c r="L285" s="6" t="s">
        <v>111</v>
      </c>
      <c r="M285" s="6" t="s">
        <v>10</v>
      </c>
      <c r="N285" s="32">
        <v>2</v>
      </c>
    </row>
    <row r="286" spans="1:14" x14ac:dyDescent="0.25">
      <c r="A286" s="5">
        <v>2021</v>
      </c>
      <c r="B286" s="5">
        <v>2</v>
      </c>
      <c r="C286" s="4">
        <v>62</v>
      </c>
      <c r="D286" s="6" t="s">
        <v>8</v>
      </c>
      <c r="E286" s="4">
        <v>92741016000254</v>
      </c>
      <c r="F286" s="6" t="s">
        <v>162</v>
      </c>
      <c r="G286" s="6" t="s">
        <v>160</v>
      </c>
      <c r="H286" s="6" t="s">
        <v>161</v>
      </c>
      <c r="I286" s="6" t="s">
        <v>91</v>
      </c>
      <c r="J286" s="6" t="s">
        <v>32</v>
      </c>
      <c r="K286" s="6" t="s">
        <v>9</v>
      </c>
      <c r="L286" s="6" t="s">
        <v>111</v>
      </c>
      <c r="M286" s="6" t="s">
        <v>10</v>
      </c>
      <c r="N286" s="32">
        <v>13</v>
      </c>
    </row>
    <row r="287" spans="1:14" x14ac:dyDescent="0.25">
      <c r="A287" s="5">
        <v>2021</v>
      </c>
      <c r="B287" s="5">
        <v>2</v>
      </c>
      <c r="C287" s="4">
        <v>62</v>
      </c>
      <c r="D287" s="6" t="s">
        <v>8</v>
      </c>
      <c r="E287" s="4">
        <v>92815000000168</v>
      </c>
      <c r="F287" s="6" t="s">
        <v>163</v>
      </c>
      <c r="G287" s="6" t="s">
        <v>160</v>
      </c>
      <c r="H287" s="6" t="s">
        <v>161</v>
      </c>
      <c r="I287" s="6" t="s">
        <v>91</v>
      </c>
      <c r="J287" s="6" t="s">
        <v>32</v>
      </c>
      <c r="K287" s="6" t="s">
        <v>9</v>
      </c>
      <c r="L287" s="6" t="s">
        <v>111</v>
      </c>
      <c r="M287" s="6" t="s">
        <v>10</v>
      </c>
      <c r="N287" s="32">
        <v>21</v>
      </c>
    </row>
    <row r="288" spans="1:14" x14ac:dyDescent="0.25">
      <c r="A288" s="5">
        <v>2021</v>
      </c>
      <c r="B288" s="5">
        <v>2</v>
      </c>
      <c r="C288" s="4">
        <v>62</v>
      </c>
      <c r="D288" s="6" t="s">
        <v>8</v>
      </c>
      <c r="E288" s="4">
        <v>60922168005226</v>
      </c>
      <c r="F288" s="6" t="s">
        <v>515</v>
      </c>
      <c r="G288" s="6" t="s">
        <v>516</v>
      </c>
      <c r="H288" s="6" t="s">
        <v>151</v>
      </c>
      <c r="I288" s="6" t="s">
        <v>91</v>
      </c>
      <c r="J288" s="6" t="s">
        <v>32</v>
      </c>
      <c r="K288" s="6" t="s">
        <v>14</v>
      </c>
      <c r="L288" s="6" t="s">
        <v>111</v>
      </c>
      <c r="M288" s="6" t="s">
        <v>10</v>
      </c>
      <c r="N288" s="32">
        <v>1</v>
      </c>
    </row>
    <row r="289" spans="1:14" x14ac:dyDescent="0.25">
      <c r="A289" s="5">
        <v>2021</v>
      </c>
      <c r="B289" s="5">
        <v>2</v>
      </c>
      <c r="C289" s="4">
        <v>64</v>
      </c>
      <c r="D289" s="6" t="s">
        <v>26</v>
      </c>
      <c r="E289" s="4">
        <v>29435005004620</v>
      </c>
      <c r="F289" s="6" t="s">
        <v>586</v>
      </c>
      <c r="G289" s="6" t="s">
        <v>89</v>
      </c>
      <c r="H289" s="6" t="s">
        <v>90</v>
      </c>
      <c r="I289" s="6" t="s">
        <v>91</v>
      </c>
      <c r="J289" s="6" t="s">
        <v>92</v>
      </c>
      <c r="K289" s="6" t="s">
        <v>16</v>
      </c>
      <c r="L289" s="6" t="s">
        <v>25</v>
      </c>
      <c r="M289" s="6" t="s">
        <v>17</v>
      </c>
      <c r="N289" s="32">
        <v>4</v>
      </c>
    </row>
    <row r="290" spans="1:14" x14ac:dyDescent="0.25">
      <c r="A290" s="5">
        <v>2021</v>
      </c>
      <c r="B290" s="5">
        <v>2</v>
      </c>
      <c r="C290" s="4">
        <v>64</v>
      </c>
      <c r="D290" s="6" t="s">
        <v>26</v>
      </c>
      <c r="E290" s="4">
        <v>2560878000107</v>
      </c>
      <c r="F290" s="6" t="s">
        <v>544</v>
      </c>
      <c r="G290" s="6" t="s">
        <v>89</v>
      </c>
      <c r="H290" s="6" t="s">
        <v>90</v>
      </c>
      <c r="I290" s="6" t="s">
        <v>91</v>
      </c>
      <c r="J290" s="6" t="s">
        <v>92</v>
      </c>
      <c r="K290" s="6" t="s">
        <v>16</v>
      </c>
      <c r="L290" s="6" t="s">
        <v>25</v>
      </c>
      <c r="M290" s="6" t="s">
        <v>17</v>
      </c>
      <c r="N290" s="32">
        <v>6</v>
      </c>
    </row>
    <row r="291" spans="1:14" x14ac:dyDescent="0.25">
      <c r="A291" s="5">
        <v>2021</v>
      </c>
      <c r="B291" s="5">
        <v>2</v>
      </c>
      <c r="C291" s="4">
        <v>64</v>
      </c>
      <c r="D291" s="6" t="s">
        <v>26</v>
      </c>
      <c r="E291" s="4">
        <v>60884855002289</v>
      </c>
      <c r="F291" s="6" t="s">
        <v>150</v>
      </c>
      <c r="G291" s="6" t="s">
        <v>89</v>
      </c>
      <c r="H291" s="6" t="s">
        <v>90</v>
      </c>
      <c r="I291" s="6" t="s">
        <v>91</v>
      </c>
      <c r="J291" s="6" t="s">
        <v>92</v>
      </c>
      <c r="K291" s="6" t="s">
        <v>16</v>
      </c>
      <c r="L291" s="6" t="s">
        <v>25</v>
      </c>
      <c r="M291" s="6" t="s">
        <v>17</v>
      </c>
      <c r="N291" s="32">
        <v>72</v>
      </c>
    </row>
    <row r="292" spans="1:14" x14ac:dyDescent="0.25">
      <c r="A292" s="5">
        <v>2021</v>
      </c>
      <c r="B292" s="5">
        <v>2</v>
      </c>
      <c r="C292" s="4">
        <v>64</v>
      </c>
      <c r="D292" s="6" t="s">
        <v>26</v>
      </c>
      <c r="E292" s="4">
        <v>6047087004207</v>
      </c>
      <c r="F292" s="6" t="s">
        <v>113</v>
      </c>
      <c r="G292" s="6" t="s">
        <v>89</v>
      </c>
      <c r="H292" s="6" t="s">
        <v>90</v>
      </c>
      <c r="I292" s="6" t="s">
        <v>91</v>
      </c>
      <c r="J292" s="6" t="s">
        <v>92</v>
      </c>
      <c r="K292" s="6" t="s">
        <v>16</v>
      </c>
      <c r="L292" s="6" t="s">
        <v>25</v>
      </c>
      <c r="M292" s="6" t="s">
        <v>17</v>
      </c>
      <c r="N292" s="32">
        <v>57</v>
      </c>
    </row>
    <row r="293" spans="1:14" x14ac:dyDescent="0.25">
      <c r="A293" s="5">
        <v>2021</v>
      </c>
      <c r="B293" s="5">
        <v>2</v>
      </c>
      <c r="C293" s="4">
        <v>64</v>
      </c>
      <c r="D293" s="6" t="s">
        <v>26</v>
      </c>
      <c r="E293" s="4">
        <v>6047087004126</v>
      </c>
      <c r="F293" s="6" t="s">
        <v>587</v>
      </c>
      <c r="G293" s="6" t="s">
        <v>89</v>
      </c>
      <c r="H293" s="6" t="s">
        <v>90</v>
      </c>
      <c r="I293" s="6" t="s">
        <v>91</v>
      </c>
      <c r="J293" s="6" t="s">
        <v>92</v>
      </c>
      <c r="K293" s="6" t="s">
        <v>16</v>
      </c>
      <c r="L293" s="6" t="s">
        <v>25</v>
      </c>
      <c r="M293" s="6" t="s">
        <v>17</v>
      </c>
      <c r="N293" s="32">
        <v>15</v>
      </c>
    </row>
    <row r="294" spans="1:14" x14ac:dyDescent="0.25">
      <c r="A294" s="5">
        <v>2021</v>
      </c>
      <c r="B294" s="5">
        <v>2</v>
      </c>
      <c r="C294" s="4">
        <v>64</v>
      </c>
      <c r="D294" s="6" t="s">
        <v>26</v>
      </c>
      <c r="E294" s="4">
        <v>610980000144</v>
      </c>
      <c r="F294" s="6" t="s">
        <v>93</v>
      </c>
      <c r="G294" s="6" t="s">
        <v>89</v>
      </c>
      <c r="H294" s="6" t="s">
        <v>90</v>
      </c>
      <c r="I294" s="6" t="s">
        <v>91</v>
      </c>
      <c r="J294" s="6" t="s">
        <v>92</v>
      </c>
      <c r="K294" s="6" t="s">
        <v>16</v>
      </c>
      <c r="L294" s="6" t="s">
        <v>25</v>
      </c>
      <c r="M294" s="6" t="s">
        <v>17</v>
      </c>
      <c r="N294" s="32">
        <v>8</v>
      </c>
    </row>
    <row r="295" spans="1:14" x14ac:dyDescent="0.25">
      <c r="A295" s="5">
        <v>2021</v>
      </c>
      <c r="B295" s="5">
        <v>2</v>
      </c>
      <c r="C295" s="4">
        <v>64</v>
      </c>
      <c r="D295" s="6" t="s">
        <v>26</v>
      </c>
      <c r="E295" s="4">
        <v>2284062001170</v>
      </c>
      <c r="F295" s="6" t="s">
        <v>588</v>
      </c>
      <c r="G295" s="6" t="s">
        <v>97</v>
      </c>
      <c r="H295" s="6" t="s">
        <v>98</v>
      </c>
      <c r="I295" s="6" t="s">
        <v>91</v>
      </c>
      <c r="J295" s="6" t="s">
        <v>92</v>
      </c>
      <c r="K295" s="6" t="s">
        <v>18</v>
      </c>
      <c r="L295" s="6" t="s">
        <v>25</v>
      </c>
      <c r="M295" s="6" t="s">
        <v>17</v>
      </c>
      <c r="N295" s="32">
        <v>15</v>
      </c>
    </row>
    <row r="296" spans="1:14" x14ac:dyDescent="0.25">
      <c r="A296" s="5">
        <v>2021</v>
      </c>
      <c r="B296" s="5">
        <v>2</v>
      </c>
      <c r="C296" s="4">
        <v>64</v>
      </c>
      <c r="D296" s="6" t="s">
        <v>26</v>
      </c>
      <c r="E296" s="4">
        <v>15016827000160</v>
      </c>
      <c r="F296" s="6" t="s">
        <v>589</v>
      </c>
      <c r="G296" s="6" t="s">
        <v>590</v>
      </c>
      <c r="H296" s="6" t="s">
        <v>591</v>
      </c>
      <c r="I296" s="6" t="s">
        <v>91</v>
      </c>
      <c r="J296" s="6" t="s">
        <v>92</v>
      </c>
      <c r="K296" s="6" t="s">
        <v>16</v>
      </c>
      <c r="L296" s="6" t="s">
        <v>96</v>
      </c>
      <c r="M296" s="6" t="s">
        <v>17</v>
      </c>
      <c r="N296" s="32">
        <v>9</v>
      </c>
    </row>
    <row r="297" spans="1:14" x14ac:dyDescent="0.25">
      <c r="A297" s="5">
        <v>2021</v>
      </c>
      <c r="B297" s="5">
        <v>2</v>
      </c>
      <c r="C297" s="4">
        <v>64</v>
      </c>
      <c r="D297" s="6" t="s">
        <v>26</v>
      </c>
      <c r="E297" s="4">
        <v>70524145000177</v>
      </c>
      <c r="F297" s="6" t="s">
        <v>592</v>
      </c>
      <c r="G297" s="6" t="s">
        <v>590</v>
      </c>
      <c r="H297" s="6" t="s">
        <v>591</v>
      </c>
      <c r="I297" s="6" t="s">
        <v>91</v>
      </c>
      <c r="J297" s="6" t="s">
        <v>92</v>
      </c>
      <c r="K297" s="6" t="s">
        <v>16</v>
      </c>
      <c r="L297" s="6" t="s">
        <v>96</v>
      </c>
      <c r="M297" s="6" t="s">
        <v>17</v>
      </c>
      <c r="N297" s="32">
        <v>3</v>
      </c>
    </row>
    <row r="298" spans="1:14" x14ac:dyDescent="0.25">
      <c r="A298" s="5">
        <v>2021</v>
      </c>
      <c r="B298" s="5">
        <v>2</v>
      </c>
      <c r="C298" s="4">
        <v>64</v>
      </c>
      <c r="D298" s="6" t="s">
        <v>26</v>
      </c>
      <c r="E298" s="4">
        <v>11198350000120</v>
      </c>
      <c r="F298" s="6" t="s">
        <v>593</v>
      </c>
      <c r="G298" s="6" t="s">
        <v>594</v>
      </c>
      <c r="H298" s="6" t="s">
        <v>591</v>
      </c>
      <c r="I298" s="6" t="s">
        <v>91</v>
      </c>
      <c r="J298" s="6" t="s">
        <v>92</v>
      </c>
      <c r="K298" s="6" t="s">
        <v>16</v>
      </c>
      <c r="L298" s="6" t="s">
        <v>96</v>
      </c>
      <c r="M298" s="6" t="s">
        <v>17</v>
      </c>
      <c r="N298" s="32">
        <v>5</v>
      </c>
    </row>
    <row r="299" spans="1:14" x14ac:dyDescent="0.25">
      <c r="A299" s="5">
        <v>2021</v>
      </c>
      <c r="B299" s="5">
        <v>2</v>
      </c>
      <c r="C299" s="4">
        <v>62</v>
      </c>
      <c r="D299" s="6" t="s">
        <v>8</v>
      </c>
      <c r="E299" s="4">
        <v>12361267011985</v>
      </c>
      <c r="F299" s="6" t="s">
        <v>479</v>
      </c>
      <c r="G299" s="6" t="s">
        <v>157</v>
      </c>
      <c r="H299" s="6" t="s">
        <v>158</v>
      </c>
      <c r="I299" s="6" t="s">
        <v>91</v>
      </c>
      <c r="J299" s="6" t="s">
        <v>92</v>
      </c>
      <c r="K299" s="6" t="s">
        <v>159</v>
      </c>
      <c r="L299" s="6" t="s">
        <v>25</v>
      </c>
      <c r="M299" s="6" t="s">
        <v>17</v>
      </c>
      <c r="N299" s="32">
        <v>1</v>
      </c>
    </row>
    <row r="300" spans="1:14" x14ac:dyDescent="0.25">
      <c r="A300" s="5">
        <v>2021</v>
      </c>
      <c r="B300" s="5">
        <v>2</v>
      </c>
      <c r="C300" s="4">
        <v>62</v>
      </c>
      <c r="D300" s="6" t="s">
        <v>8</v>
      </c>
      <c r="E300" s="4">
        <v>60884855002289</v>
      </c>
      <c r="F300" s="6" t="s">
        <v>150</v>
      </c>
      <c r="G300" s="6" t="s">
        <v>89</v>
      </c>
      <c r="H300" s="6" t="s">
        <v>90</v>
      </c>
      <c r="I300" s="6" t="s">
        <v>91</v>
      </c>
      <c r="J300" s="6" t="s">
        <v>92</v>
      </c>
      <c r="K300" s="6" t="s">
        <v>16</v>
      </c>
      <c r="L300" s="6" t="s">
        <v>25</v>
      </c>
      <c r="M300" s="6" t="s">
        <v>17</v>
      </c>
      <c r="N300" s="32">
        <v>81</v>
      </c>
    </row>
    <row r="301" spans="1:14" x14ac:dyDescent="0.25">
      <c r="A301" s="5">
        <v>2021</v>
      </c>
      <c r="B301" s="5">
        <v>2</v>
      </c>
      <c r="C301" s="4">
        <v>62</v>
      </c>
      <c r="D301" s="6" t="s">
        <v>8</v>
      </c>
      <c r="E301" s="4">
        <v>6047087004207</v>
      </c>
      <c r="F301" s="6" t="s">
        <v>113</v>
      </c>
      <c r="G301" s="6" t="s">
        <v>89</v>
      </c>
      <c r="H301" s="6" t="s">
        <v>90</v>
      </c>
      <c r="I301" s="6" t="s">
        <v>91</v>
      </c>
      <c r="J301" s="6" t="s">
        <v>92</v>
      </c>
      <c r="K301" s="6" t="s">
        <v>16</v>
      </c>
      <c r="L301" s="6" t="s">
        <v>25</v>
      </c>
      <c r="M301" s="6" t="s">
        <v>17</v>
      </c>
      <c r="N301" s="32">
        <v>10</v>
      </c>
    </row>
    <row r="302" spans="1:14" x14ac:dyDescent="0.25">
      <c r="A302" s="5">
        <v>2021</v>
      </c>
      <c r="B302" s="5">
        <v>2</v>
      </c>
      <c r="C302" s="4">
        <v>62</v>
      </c>
      <c r="D302" s="6" t="s">
        <v>8</v>
      </c>
      <c r="E302" s="4">
        <v>49791000144</v>
      </c>
      <c r="F302" s="6" t="s">
        <v>545</v>
      </c>
      <c r="G302" s="6" t="s">
        <v>89</v>
      </c>
      <c r="H302" s="6" t="s">
        <v>90</v>
      </c>
      <c r="I302" s="6" t="s">
        <v>91</v>
      </c>
      <c r="J302" s="6" t="s">
        <v>92</v>
      </c>
      <c r="K302" s="6" t="s">
        <v>16</v>
      </c>
      <c r="L302" s="6" t="s">
        <v>25</v>
      </c>
      <c r="M302" s="6" t="s">
        <v>17</v>
      </c>
      <c r="N302" s="32">
        <v>3</v>
      </c>
    </row>
    <row r="303" spans="1:14" x14ac:dyDescent="0.25">
      <c r="A303" s="5">
        <v>2021</v>
      </c>
      <c r="B303" s="5">
        <v>2</v>
      </c>
      <c r="C303" s="4">
        <v>62</v>
      </c>
      <c r="D303" s="6" t="s">
        <v>8</v>
      </c>
      <c r="E303" s="4">
        <v>610980000144</v>
      </c>
      <c r="F303" s="6" t="s">
        <v>93</v>
      </c>
      <c r="G303" s="6" t="s">
        <v>89</v>
      </c>
      <c r="H303" s="6" t="s">
        <v>90</v>
      </c>
      <c r="I303" s="6" t="s">
        <v>91</v>
      </c>
      <c r="J303" s="6" t="s">
        <v>92</v>
      </c>
      <c r="K303" s="6" t="s">
        <v>16</v>
      </c>
      <c r="L303" s="6" t="s">
        <v>25</v>
      </c>
      <c r="M303" s="6" t="s">
        <v>17</v>
      </c>
      <c r="N303" s="32">
        <v>1</v>
      </c>
    </row>
    <row r="304" spans="1:14" x14ac:dyDescent="0.25">
      <c r="A304" s="5">
        <v>2021</v>
      </c>
      <c r="B304" s="5">
        <v>2</v>
      </c>
      <c r="C304" s="4">
        <v>62</v>
      </c>
      <c r="D304" s="6" t="s">
        <v>8</v>
      </c>
      <c r="E304" s="4">
        <v>511816000180</v>
      </c>
      <c r="F304" s="6" t="s">
        <v>595</v>
      </c>
      <c r="G304" s="6" t="s">
        <v>89</v>
      </c>
      <c r="H304" s="6" t="s">
        <v>90</v>
      </c>
      <c r="I304" s="6" t="s">
        <v>91</v>
      </c>
      <c r="J304" s="6" t="s">
        <v>92</v>
      </c>
      <c r="K304" s="6" t="s">
        <v>16</v>
      </c>
      <c r="L304" s="6" t="s">
        <v>25</v>
      </c>
      <c r="M304" s="6" t="s">
        <v>17</v>
      </c>
      <c r="N304" s="32">
        <v>4</v>
      </c>
    </row>
    <row r="305" spans="1:14" x14ac:dyDescent="0.25">
      <c r="A305" s="5">
        <v>2021</v>
      </c>
      <c r="B305" s="5">
        <v>2</v>
      </c>
      <c r="C305" s="4">
        <v>62</v>
      </c>
      <c r="D305" s="6" t="s">
        <v>8</v>
      </c>
      <c r="E305" s="4">
        <v>2284062001170</v>
      </c>
      <c r="F305" s="6" t="s">
        <v>588</v>
      </c>
      <c r="G305" s="6" t="s">
        <v>97</v>
      </c>
      <c r="H305" s="6" t="s">
        <v>98</v>
      </c>
      <c r="I305" s="6" t="s">
        <v>91</v>
      </c>
      <c r="J305" s="6" t="s">
        <v>92</v>
      </c>
      <c r="K305" s="6" t="s">
        <v>18</v>
      </c>
      <c r="L305" s="6" t="s">
        <v>25</v>
      </c>
      <c r="M305" s="6" t="s">
        <v>17</v>
      </c>
      <c r="N305" s="32">
        <v>7</v>
      </c>
    </row>
    <row r="306" spans="1:14" x14ac:dyDescent="0.25">
      <c r="A306" s="5">
        <v>2021</v>
      </c>
      <c r="B306" s="5">
        <v>2</v>
      </c>
      <c r="C306" s="4">
        <v>62</v>
      </c>
      <c r="D306" s="6" t="s">
        <v>8</v>
      </c>
      <c r="E306" s="4">
        <v>15016827000160</v>
      </c>
      <c r="F306" s="6" t="s">
        <v>589</v>
      </c>
      <c r="G306" s="6" t="s">
        <v>590</v>
      </c>
      <c r="H306" s="6" t="s">
        <v>591</v>
      </c>
      <c r="I306" s="6" t="s">
        <v>91</v>
      </c>
      <c r="J306" s="6" t="s">
        <v>92</v>
      </c>
      <c r="K306" s="6" t="s">
        <v>16</v>
      </c>
      <c r="L306" s="6" t="s">
        <v>96</v>
      </c>
      <c r="M306" s="6" t="s">
        <v>17</v>
      </c>
      <c r="N306" s="32">
        <v>4</v>
      </c>
    </row>
    <row r="307" spans="1:14" x14ac:dyDescent="0.25">
      <c r="A307" s="5">
        <v>2021</v>
      </c>
      <c r="B307" s="5">
        <v>2</v>
      </c>
      <c r="C307" s="4">
        <v>62</v>
      </c>
      <c r="D307" s="6" t="s">
        <v>8</v>
      </c>
      <c r="E307" s="4">
        <v>11198350000120</v>
      </c>
      <c r="F307" s="6" t="s">
        <v>593</v>
      </c>
      <c r="G307" s="6" t="s">
        <v>594</v>
      </c>
      <c r="H307" s="6" t="s">
        <v>591</v>
      </c>
      <c r="I307" s="6" t="s">
        <v>91</v>
      </c>
      <c r="J307" s="6" t="s">
        <v>92</v>
      </c>
      <c r="K307" s="6" t="s">
        <v>16</v>
      </c>
      <c r="L307" s="6" t="s">
        <v>96</v>
      </c>
      <c r="M307" s="6" t="s">
        <v>17</v>
      </c>
      <c r="N307" s="32">
        <v>4</v>
      </c>
    </row>
    <row r="308" spans="1:14" x14ac:dyDescent="0.25">
      <c r="A308" s="5">
        <v>2021</v>
      </c>
      <c r="B308" s="5">
        <v>2</v>
      </c>
      <c r="C308" s="4">
        <v>62</v>
      </c>
      <c r="D308" s="6" t="s">
        <v>8</v>
      </c>
      <c r="E308" s="4">
        <v>17214149000176</v>
      </c>
      <c r="F308" s="6" t="s">
        <v>546</v>
      </c>
      <c r="G308" s="6" t="s">
        <v>126</v>
      </c>
      <c r="H308" s="6" t="s">
        <v>123</v>
      </c>
      <c r="I308" s="6" t="s">
        <v>91</v>
      </c>
      <c r="J308" s="6" t="s">
        <v>124</v>
      </c>
      <c r="K308" s="6" t="s">
        <v>125</v>
      </c>
      <c r="L308" s="6" t="s">
        <v>15</v>
      </c>
      <c r="M308" s="6" t="s">
        <v>10</v>
      </c>
      <c r="N308" s="32">
        <v>22</v>
      </c>
    </row>
    <row r="309" spans="1:14" x14ac:dyDescent="0.25">
      <c r="A309" s="5">
        <v>2021</v>
      </c>
      <c r="B309" s="5">
        <v>2</v>
      </c>
      <c r="C309" s="4">
        <v>62</v>
      </c>
      <c r="D309" s="6" t="s">
        <v>8</v>
      </c>
      <c r="E309" s="4">
        <v>25415993000193</v>
      </c>
      <c r="F309" s="6" t="s">
        <v>596</v>
      </c>
      <c r="G309" s="6" t="s">
        <v>597</v>
      </c>
      <c r="H309" s="6" t="s">
        <v>123</v>
      </c>
      <c r="I309" s="6" t="s">
        <v>91</v>
      </c>
      <c r="J309" s="6" t="s">
        <v>124</v>
      </c>
      <c r="K309" s="6" t="s">
        <v>125</v>
      </c>
      <c r="L309" s="6" t="s">
        <v>15</v>
      </c>
      <c r="M309" s="6" t="s">
        <v>10</v>
      </c>
      <c r="N309" s="32">
        <v>4</v>
      </c>
    </row>
    <row r="310" spans="1:14" x14ac:dyDescent="0.25">
      <c r="A310" s="5">
        <v>2021</v>
      </c>
      <c r="B310" s="5">
        <v>2</v>
      </c>
      <c r="C310" s="4">
        <v>62</v>
      </c>
      <c r="D310" s="6" t="s">
        <v>8</v>
      </c>
      <c r="E310" s="4">
        <v>17087591000189</v>
      </c>
      <c r="F310" s="6" t="s">
        <v>121</v>
      </c>
      <c r="G310" s="6" t="s">
        <v>122</v>
      </c>
      <c r="H310" s="6" t="s">
        <v>123</v>
      </c>
      <c r="I310" s="6" t="s">
        <v>91</v>
      </c>
      <c r="J310" s="6" t="s">
        <v>124</v>
      </c>
      <c r="K310" s="6" t="s">
        <v>125</v>
      </c>
      <c r="L310" s="6" t="s">
        <v>15</v>
      </c>
      <c r="M310" s="6" t="s">
        <v>10</v>
      </c>
      <c r="N310" s="32">
        <v>10</v>
      </c>
    </row>
    <row r="311" spans="1:14" x14ac:dyDescent="0.25">
      <c r="A311" s="5">
        <v>2021</v>
      </c>
      <c r="B311" s="5">
        <v>3</v>
      </c>
      <c r="C311" s="4">
        <v>64</v>
      </c>
      <c r="D311" s="6" t="s">
        <v>26</v>
      </c>
      <c r="E311" s="4">
        <v>92685833000151</v>
      </c>
      <c r="F311" s="6" t="s">
        <v>584</v>
      </c>
      <c r="G311" s="6" t="s">
        <v>160</v>
      </c>
      <c r="H311" s="6" t="s">
        <v>161</v>
      </c>
      <c r="I311" s="6" t="s">
        <v>91</v>
      </c>
      <c r="J311" s="6" t="s">
        <v>32</v>
      </c>
      <c r="K311" s="6" t="s">
        <v>9</v>
      </c>
      <c r="L311" s="6" t="s">
        <v>111</v>
      </c>
      <c r="M311" s="6" t="s">
        <v>10</v>
      </c>
      <c r="N311" s="32">
        <v>40</v>
      </c>
    </row>
    <row r="312" spans="1:14" x14ac:dyDescent="0.25">
      <c r="A312" s="5">
        <v>2021</v>
      </c>
      <c r="B312" s="5">
        <v>3</v>
      </c>
      <c r="C312" s="4">
        <v>64</v>
      </c>
      <c r="D312" s="6" t="s">
        <v>26</v>
      </c>
      <c r="E312" s="4">
        <v>92741016000254</v>
      </c>
      <c r="F312" s="6" t="s">
        <v>162</v>
      </c>
      <c r="G312" s="6" t="s">
        <v>160</v>
      </c>
      <c r="H312" s="6" t="s">
        <v>161</v>
      </c>
      <c r="I312" s="6" t="s">
        <v>91</v>
      </c>
      <c r="J312" s="6" t="s">
        <v>32</v>
      </c>
      <c r="K312" s="6" t="s">
        <v>9</v>
      </c>
      <c r="L312" s="6" t="s">
        <v>111</v>
      </c>
      <c r="M312" s="6" t="s">
        <v>10</v>
      </c>
      <c r="N312" s="32">
        <v>5</v>
      </c>
    </row>
    <row r="313" spans="1:14" x14ac:dyDescent="0.25">
      <c r="A313" s="5">
        <v>2021</v>
      </c>
      <c r="B313" s="5">
        <v>3</v>
      </c>
      <c r="C313" s="4">
        <v>64</v>
      </c>
      <c r="D313" s="6" t="s">
        <v>26</v>
      </c>
      <c r="E313" s="4">
        <v>1880344000103</v>
      </c>
      <c r="F313" s="6" t="s">
        <v>598</v>
      </c>
      <c r="G313" s="6" t="s">
        <v>516</v>
      </c>
      <c r="H313" s="6" t="s">
        <v>151</v>
      </c>
      <c r="I313" s="6" t="s">
        <v>91</v>
      </c>
      <c r="J313" s="6" t="s">
        <v>32</v>
      </c>
      <c r="K313" s="6" t="s">
        <v>14</v>
      </c>
      <c r="L313" s="6" t="s">
        <v>111</v>
      </c>
      <c r="M313" s="6" t="s">
        <v>10</v>
      </c>
      <c r="N313" s="32">
        <v>1</v>
      </c>
    </row>
    <row r="314" spans="1:14" x14ac:dyDescent="0.25">
      <c r="A314" s="5">
        <v>2021</v>
      </c>
      <c r="B314" s="5">
        <v>3</v>
      </c>
      <c r="C314" s="4">
        <v>64</v>
      </c>
      <c r="D314" s="6" t="s">
        <v>26</v>
      </c>
      <c r="E314" s="4">
        <v>60922168005226</v>
      </c>
      <c r="F314" s="6" t="s">
        <v>515</v>
      </c>
      <c r="G314" s="6" t="s">
        <v>516</v>
      </c>
      <c r="H314" s="6" t="s">
        <v>151</v>
      </c>
      <c r="I314" s="6" t="s">
        <v>91</v>
      </c>
      <c r="J314" s="6" t="s">
        <v>32</v>
      </c>
      <c r="K314" s="6" t="s">
        <v>14</v>
      </c>
      <c r="L314" s="6" t="s">
        <v>111</v>
      </c>
      <c r="M314" s="6" t="s">
        <v>10</v>
      </c>
      <c r="N314" s="32">
        <v>1</v>
      </c>
    </row>
    <row r="315" spans="1:14" x14ac:dyDescent="0.25">
      <c r="A315" s="5">
        <v>2021</v>
      </c>
      <c r="B315" s="5">
        <v>3</v>
      </c>
      <c r="C315" s="4">
        <v>64</v>
      </c>
      <c r="D315" s="6" t="s">
        <v>26</v>
      </c>
      <c r="E315" s="4">
        <v>83884999000106</v>
      </c>
      <c r="F315" s="6" t="s">
        <v>599</v>
      </c>
      <c r="G315" s="6" t="s">
        <v>190</v>
      </c>
      <c r="H315" s="6" t="s">
        <v>151</v>
      </c>
      <c r="I315" s="6" t="s">
        <v>91</v>
      </c>
      <c r="J315" s="6" t="s">
        <v>32</v>
      </c>
      <c r="K315" s="6" t="s">
        <v>14</v>
      </c>
      <c r="L315" s="6" t="s">
        <v>111</v>
      </c>
      <c r="M315" s="6" t="s">
        <v>10</v>
      </c>
      <c r="N315" s="32">
        <v>2</v>
      </c>
    </row>
    <row r="316" spans="1:14" x14ac:dyDescent="0.25">
      <c r="A316" s="5">
        <v>2021</v>
      </c>
      <c r="B316" s="5">
        <v>3</v>
      </c>
      <c r="C316" s="4">
        <v>64</v>
      </c>
      <c r="D316" s="6" t="s">
        <v>26</v>
      </c>
      <c r="E316" s="4">
        <v>84694405000167</v>
      </c>
      <c r="F316" s="6" t="s">
        <v>600</v>
      </c>
      <c r="G316" s="6" t="s">
        <v>601</v>
      </c>
      <c r="H316" s="6" t="s">
        <v>151</v>
      </c>
      <c r="I316" s="6" t="s">
        <v>91</v>
      </c>
      <c r="J316" s="6" t="s">
        <v>32</v>
      </c>
      <c r="K316" s="6" t="s">
        <v>14</v>
      </c>
      <c r="L316" s="6" t="s">
        <v>111</v>
      </c>
      <c r="M316" s="6" t="s">
        <v>10</v>
      </c>
      <c r="N316" s="32">
        <v>1</v>
      </c>
    </row>
    <row r="317" spans="1:14" x14ac:dyDescent="0.25">
      <c r="A317" s="5">
        <v>2021</v>
      </c>
      <c r="B317" s="5">
        <v>3</v>
      </c>
      <c r="C317" s="4">
        <v>62</v>
      </c>
      <c r="D317" s="6" t="s">
        <v>8</v>
      </c>
      <c r="E317" s="4">
        <v>76591569000130</v>
      </c>
      <c r="F317" s="6" t="s">
        <v>602</v>
      </c>
      <c r="G317" s="6" t="s">
        <v>603</v>
      </c>
      <c r="H317" s="6" t="s">
        <v>604</v>
      </c>
      <c r="I317" s="6" t="s">
        <v>91</v>
      </c>
      <c r="J317" s="6" t="s">
        <v>32</v>
      </c>
      <c r="K317" s="6" t="s">
        <v>14</v>
      </c>
      <c r="L317" s="6" t="s">
        <v>111</v>
      </c>
      <c r="M317" s="6" t="s">
        <v>10</v>
      </c>
      <c r="N317" s="32">
        <v>5</v>
      </c>
    </row>
    <row r="318" spans="1:14" x14ac:dyDescent="0.25">
      <c r="A318" s="5">
        <v>2021</v>
      </c>
      <c r="B318" s="5">
        <v>3</v>
      </c>
      <c r="C318" s="4">
        <v>62</v>
      </c>
      <c r="D318" s="6" t="s">
        <v>8</v>
      </c>
      <c r="E318" s="4">
        <v>92898550000279</v>
      </c>
      <c r="F318" s="6" t="s">
        <v>605</v>
      </c>
      <c r="G318" s="6" t="s">
        <v>606</v>
      </c>
      <c r="H318" s="6" t="s">
        <v>161</v>
      </c>
      <c r="I318" s="6" t="s">
        <v>91</v>
      </c>
      <c r="J318" s="6" t="s">
        <v>32</v>
      </c>
      <c r="K318" s="6" t="s">
        <v>9</v>
      </c>
      <c r="L318" s="6" t="s">
        <v>111</v>
      </c>
      <c r="M318" s="6" t="s">
        <v>10</v>
      </c>
      <c r="N318" s="32">
        <v>3</v>
      </c>
    </row>
    <row r="319" spans="1:14" x14ac:dyDescent="0.25">
      <c r="A319" s="5">
        <v>2021</v>
      </c>
      <c r="B319" s="5">
        <v>3</v>
      </c>
      <c r="C319" s="4">
        <v>62</v>
      </c>
      <c r="D319" s="6" t="s">
        <v>8</v>
      </c>
      <c r="E319" s="4">
        <v>92685833000151</v>
      </c>
      <c r="F319" s="6" t="s">
        <v>584</v>
      </c>
      <c r="G319" s="6" t="s">
        <v>160</v>
      </c>
      <c r="H319" s="6" t="s">
        <v>161</v>
      </c>
      <c r="I319" s="6" t="s">
        <v>91</v>
      </c>
      <c r="J319" s="6" t="s">
        <v>32</v>
      </c>
      <c r="K319" s="6" t="s">
        <v>9</v>
      </c>
      <c r="L319" s="6" t="s">
        <v>111</v>
      </c>
      <c r="M319" s="6" t="s">
        <v>10</v>
      </c>
      <c r="N319" s="32">
        <v>32</v>
      </c>
    </row>
    <row r="320" spans="1:14" x14ac:dyDescent="0.25">
      <c r="A320" s="5">
        <v>2021</v>
      </c>
      <c r="B320" s="5">
        <v>3</v>
      </c>
      <c r="C320" s="4">
        <v>62</v>
      </c>
      <c r="D320" s="6" t="s">
        <v>8</v>
      </c>
      <c r="E320" s="4">
        <v>92898550000198</v>
      </c>
      <c r="F320" s="6" t="s">
        <v>607</v>
      </c>
      <c r="G320" s="6" t="s">
        <v>160</v>
      </c>
      <c r="H320" s="6" t="s">
        <v>161</v>
      </c>
      <c r="I320" s="6" t="s">
        <v>91</v>
      </c>
      <c r="J320" s="6" t="s">
        <v>32</v>
      </c>
      <c r="K320" s="6" t="s">
        <v>9</v>
      </c>
      <c r="L320" s="6" t="s">
        <v>111</v>
      </c>
      <c r="M320" s="6" t="s">
        <v>10</v>
      </c>
      <c r="N320" s="32">
        <v>2</v>
      </c>
    </row>
    <row r="321" spans="1:14" x14ac:dyDescent="0.25">
      <c r="A321" s="5">
        <v>2021</v>
      </c>
      <c r="B321" s="5">
        <v>3</v>
      </c>
      <c r="C321" s="4">
        <v>62</v>
      </c>
      <c r="D321" s="6" t="s">
        <v>8</v>
      </c>
      <c r="E321" s="4">
        <v>92741016000254</v>
      </c>
      <c r="F321" s="6" t="s">
        <v>162</v>
      </c>
      <c r="G321" s="6" t="s">
        <v>160</v>
      </c>
      <c r="H321" s="6" t="s">
        <v>161</v>
      </c>
      <c r="I321" s="6" t="s">
        <v>91</v>
      </c>
      <c r="J321" s="6" t="s">
        <v>32</v>
      </c>
      <c r="K321" s="6" t="s">
        <v>9</v>
      </c>
      <c r="L321" s="6" t="s">
        <v>111</v>
      </c>
      <c r="M321" s="6" t="s">
        <v>10</v>
      </c>
      <c r="N321" s="32">
        <v>12</v>
      </c>
    </row>
    <row r="322" spans="1:14" x14ac:dyDescent="0.25">
      <c r="A322" s="5">
        <v>2021</v>
      </c>
      <c r="B322" s="5">
        <v>3</v>
      </c>
      <c r="C322" s="4">
        <v>62</v>
      </c>
      <c r="D322" s="6" t="s">
        <v>8</v>
      </c>
      <c r="E322" s="4">
        <v>88630413000796</v>
      </c>
      <c r="F322" s="6" t="s">
        <v>425</v>
      </c>
      <c r="G322" s="6" t="s">
        <v>160</v>
      </c>
      <c r="H322" s="6" t="s">
        <v>161</v>
      </c>
      <c r="I322" s="6" t="s">
        <v>91</v>
      </c>
      <c r="J322" s="6" t="s">
        <v>32</v>
      </c>
      <c r="K322" s="6" t="s">
        <v>9</v>
      </c>
      <c r="L322" s="6" t="s">
        <v>111</v>
      </c>
      <c r="M322" s="6" t="s">
        <v>10</v>
      </c>
      <c r="N322" s="32">
        <v>9</v>
      </c>
    </row>
    <row r="323" spans="1:14" x14ac:dyDescent="0.25">
      <c r="A323" s="5">
        <v>2021</v>
      </c>
      <c r="B323" s="5">
        <v>3</v>
      </c>
      <c r="C323" s="4">
        <v>62</v>
      </c>
      <c r="D323" s="6" t="s">
        <v>8</v>
      </c>
      <c r="E323" s="4">
        <v>92815000000168</v>
      </c>
      <c r="F323" s="6" t="s">
        <v>163</v>
      </c>
      <c r="G323" s="6" t="s">
        <v>160</v>
      </c>
      <c r="H323" s="6" t="s">
        <v>161</v>
      </c>
      <c r="I323" s="6" t="s">
        <v>91</v>
      </c>
      <c r="J323" s="6" t="s">
        <v>32</v>
      </c>
      <c r="K323" s="6" t="s">
        <v>9</v>
      </c>
      <c r="L323" s="6" t="s">
        <v>111</v>
      </c>
      <c r="M323" s="6" t="s">
        <v>10</v>
      </c>
      <c r="N323" s="32">
        <v>37</v>
      </c>
    </row>
    <row r="324" spans="1:14" x14ac:dyDescent="0.25">
      <c r="A324" s="5">
        <v>2021</v>
      </c>
      <c r="B324" s="5">
        <v>3</v>
      </c>
      <c r="C324" s="4">
        <v>62</v>
      </c>
      <c r="D324" s="6" t="s">
        <v>8</v>
      </c>
      <c r="E324" s="4">
        <v>95610887000146</v>
      </c>
      <c r="F324" s="6" t="s">
        <v>652</v>
      </c>
      <c r="G324" s="6" t="s">
        <v>640</v>
      </c>
      <c r="H324" s="6" t="s">
        <v>161</v>
      </c>
      <c r="I324" s="6" t="s">
        <v>91</v>
      </c>
      <c r="J324" s="6" t="s">
        <v>32</v>
      </c>
      <c r="K324" s="6" t="s">
        <v>9</v>
      </c>
      <c r="L324" s="6" t="s">
        <v>111</v>
      </c>
      <c r="M324" s="6" t="s">
        <v>10</v>
      </c>
      <c r="N324" s="32">
        <v>10</v>
      </c>
    </row>
    <row r="325" spans="1:14" x14ac:dyDescent="0.25">
      <c r="A325" s="5">
        <v>2021</v>
      </c>
      <c r="B325" s="5">
        <v>3</v>
      </c>
      <c r="C325" s="4">
        <v>62</v>
      </c>
      <c r="D325" s="6" t="s">
        <v>8</v>
      </c>
      <c r="E325" s="4">
        <v>60922168005226</v>
      </c>
      <c r="F325" s="6" t="s">
        <v>515</v>
      </c>
      <c r="G325" s="6" t="s">
        <v>516</v>
      </c>
      <c r="H325" s="6" t="s">
        <v>151</v>
      </c>
      <c r="I325" s="6" t="s">
        <v>91</v>
      </c>
      <c r="J325" s="6" t="s">
        <v>32</v>
      </c>
      <c r="K325" s="6" t="s">
        <v>14</v>
      </c>
      <c r="L325" s="6" t="s">
        <v>111</v>
      </c>
      <c r="M325" s="6" t="s">
        <v>10</v>
      </c>
      <c r="N325" s="32">
        <v>3</v>
      </c>
    </row>
    <row r="326" spans="1:14" x14ac:dyDescent="0.25">
      <c r="A326" s="5">
        <v>2021</v>
      </c>
      <c r="B326" s="5">
        <v>3</v>
      </c>
      <c r="C326" s="4">
        <v>64</v>
      </c>
      <c r="D326" s="6" t="s">
        <v>26</v>
      </c>
      <c r="E326" s="4">
        <v>4159778000107</v>
      </c>
      <c r="F326" s="6" t="s">
        <v>608</v>
      </c>
      <c r="G326" s="6" t="s">
        <v>157</v>
      </c>
      <c r="H326" s="6" t="s">
        <v>158</v>
      </c>
      <c r="I326" s="6" t="s">
        <v>91</v>
      </c>
      <c r="J326" s="6" t="s">
        <v>92</v>
      </c>
      <c r="K326" s="6" t="s">
        <v>159</v>
      </c>
      <c r="L326" s="6" t="s">
        <v>25</v>
      </c>
      <c r="M326" s="6" t="s">
        <v>17</v>
      </c>
      <c r="N326" s="32">
        <v>2</v>
      </c>
    </row>
    <row r="327" spans="1:14" x14ac:dyDescent="0.25">
      <c r="A327" s="5">
        <v>2021</v>
      </c>
      <c r="B327" s="5">
        <v>3</v>
      </c>
      <c r="C327" s="4">
        <v>64</v>
      </c>
      <c r="D327" s="6" t="s">
        <v>26</v>
      </c>
      <c r="E327" s="4">
        <v>29435005004620</v>
      </c>
      <c r="F327" s="6" t="s">
        <v>586</v>
      </c>
      <c r="G327" s="6" t="s">
        <v>89</v>
      </c>
      <c r="H327" s="6" t="s">
        <v>90</v>
      </c>
      <c r="I327" s="6" t="s">
        <v>91</v>
      </c>
      <c r="J327" s="6" t="s">
        <v>92</v>
      </c>
      <c r="K327" s="6" t="s">
        <v>16</v>
      </c>
      <c r="L327" s="6" t="s">
        <v>25</v>
      </c>
      <c r="M327" s="6" t="s">
        <v>17</v>
      </c>
      <c r="N327" s="32">
        <v>20</v>
      </c>
    </row>
    <row r="328" spans="1:14" x14ac:dyDescent="0.25">
      <c r="A328" s="5">
        <v>2021</v>
      </c>
      <c r="B328" s="5">
        <v>3</v>
      </c>
      <c r="C328" s="4">
        <v>64</v>
      </c>
      <c r="D328" s="6" t="s">
        <v>26</v>
      </c>
      <c r="E328" s="4">
        <v>37108388000159</v>
      </c>
      <c r="F328" s="6" t="s">
        <v>518</v>
      </c>
      <c r="G328" s="6" t="s">
        <v>89</v>
      </c>
      <c r="H328" s="6" t="s">
        <v>90</v>
      </c>
      <c r="I328" s="6" t="s">
        <v>91</v>
      </c>
      <c r="J328" s="6" t="s">
        <v>92</v>
      </c>
      <c r="K328" s="6" t="s">
        <v>16</v>
      </c>
      <c r="L328" s="6" t="s">
        <v>25</v>
      </c>
      <c r="M328" s="6" t="s">
        <v>17</v>
      </c>
      <c r="N328" s="32">
        <v>6</v>
      </c>
    </row>
    <row r="329" spans="1:14" x14ac:dyDescent="0.25">
      <c r="A329" s="5">
        <v>2021</v>
      </c>
      <c r="B329" s="5">
        <v>3</v>
      </c>
      <c r="C329" s="4">
        <v>64</v>
      </c>
      <c r="D329" s="6" t="s">
        <v>26</v>
      </c>
      <c r="E329" s="4">
        <v>60884855002289</v>
      </c>
      <c r="F329" s="6" t="s">
        <v>150</v>
      </c>
      <c r="G329" s="6" t="s">
        <v>89</v>
      </c>
      <c r="H329" s="6" t="s">
        <v>90</v>
      </c>
      <c r="I329" s="6" t="s">
        <v>91</v>
      </c>
      <c r="J329" s="6" t="s">
        <v>92</v>
      </c>
      <c r="K329" s="6" t="s">
        <v>16</v>
      </c>
      <c r="L329" s="6" t="s">
        <v>25</v>
      </c>
      <c r="M329" s="6" t="s">
        <v>17</v>
      </c>
      <c r="N329" s="32">
        <v>40</v>
      </c>
    </row>
    <row r="330" spans="1:14" x14ac:dyDescent="0.25">
      <c r="A330" s="5">
        <v>2021</v>
      </c>
      <c r="B330" s="5">
        <v>3</v>
      </c>
      <c r="C330" s="4">
        <v>64</v>
      </c>
      <c r="D330" s="6" t="s">
        <v>26</v>
      </c>
      <c r="E330" s="4">
        <v>6047087004207</v>
      </c>
      <c r="F330" s="6" t="s">
        <v>113</v>
      </c>
      <c r="G330" s="6" t="s">
        <v>89</v>
      </c>
      <c r="H330" s="6" t="s">
        <v>90</v>
      </c>
      <c r="I330" s="6" t="s">
        <v>91</v>
      </c>
      <c r="J330" s="6" t="s">
        <v>92</v>
      </c>
      <c r="K330" s="6" t="s">
        <v>16</v>
      </c>
      <c r="L330" s="6" t="s">
        <v>25</v>
      </c>
      <c r="M330" s="6" t="s">
        <v>17</v>
      </c>
      <c r="N330" s="32">
        <v>61</v>
      </c>
    </row>
    <row r="331" spans="1:14" x14ac:dyDescent="0.25">
      <c r="A331" s="5">
        <v>2021</v>
      </c>
      <c r="B331" s="5">
        <v>3</v>
      </c>
      <c r="C331" s="4">
        <v>64</v>
      </c>
      <c r="D331" s="6" t="s">
        <v>26</v>
      </c>
      <c r="E331" s="4">
        <v>610980000144</v>
      </c>
      <c r="F331" s="6" t="s">
        <v>93</v>
      </c>
      <c r="G331" s="6" t="s">
        <v>89</v>
      </c>
      <c r="H331" s="6" t="s">
        <v>90</v>
      </c>
      <c r="I331" s="6" t="s">
        <v>91</v>
      </c>
      <c r="J331" s="6" t="s">
        <v>92</v>
      </c>
      <c r="K331" s="6" t="s">
        <v>16</v>
      </c>
      <c r="L331" s="6" t="s">
        <v>25</v>
      </c>
      <c r="M331" s="6" t="s">
        <v>17</v>
      </c>
      <c r="N331" s="32">
        <v>4</v>
      </c>
    </row>
    <row r="332" spans="1:14" x14ac:dyDescent="0.25">
      <c r="A332" s="5">
        <v>2021</v>
      </c>
      <c r="B332" s="5">
        <v>3</v>
      </c>
      <c r="C332" s="4">
        <v>64</v>
      </c>
      <c r="D332" s="6" t="s">
        <v>26</v>
      </c>
      <c r="E332" s="4">
        <v>28481233000172</v>
      </c>
      <c r="F332" s="6" t="s">
        <v>609</v>
      </c>
      <c r="G332" s="6" t="s">
        <v>89</v>
      </c>
      <c r="H332" s="6" t="s">
        <v>90</v>
      </c>
      <c r="I332" s="6" t="s">
        <v>91</v>
      </c>
      <c r="J332" s="6" t="s">
        <v>92</v>
      </c>
      <c r="K332" s="6" t="s">
        <v>16</v>
      </c>
      <c r="L332" s="6" t="s">
        <v>25</v>
      </c>
      <c r="M332" s="6" t="s">
        <v>17</v>
      </c>
      <c r="N332" s="32">
        <v>160</v>
      </c>
    </row>
    <row r="333" spans="1:14" x14ac:dyDescent="0.25">
      <c r="A333" s="5">
        <v>2021</v>
      </c>
      <c r="B333" s="5">
        <v>3</v>
      </c>
      <c r="C333" s="4">
        <v>64</v>
      </c>
      <c r="D333" s="6" t="s">
        <v>26</v>
      </c>
      <c r="E333" s="4">
        <v>61590410001287</v>
      </c>
      <c r="F333" s="6" t="s">
        <v>614</v>
      </c>
      <c r="G333" s="6" t="s">
        <v>89</v>
      </c>
      <c r="H333" s="6" t="s">
        <v>90</v>
      </c>
      <c r="I333" s="6" t="s">
        <v>91</v>
      </c>
      <c r="J333" s="6" t="s">
        <v>92</v>
      </c>
      <c r="K333" s="6" t="s">
        <v>16</v>
      </c>
      <c r="L333" s="6" t="s">
        <v>25</v>
      </c>
      <c r="M333" s="6" t="s">
        <v>17</v>
      </c>
      <c r="N333" s="32">
        <v>15</v>
      </c>
    </row>
    <row r="334" spans="1:14" x14ac:dyDescent="0.25">
      <c r="A334" s="5">
        <v>2021</v>
      </c>
      <c r="B334" s="5">
        <v>3</v>
      </c>
      <c r="C334" s="4">
        <v>64</v>
      </c>
      <c r="D334" s="6" t="s">
        <v>26</v>
      </c>
      <c r="E334" s="4">
        <v>1277573000120</v>
      </c>
      <c r="F334" s="6" t="s">
        <v>478</v>
      </c>
      <c r="G334" s="6" t="s">
        <v>170</v>
      </c>
      <c r="H334" s="6" t="s">
        <v>171</v>
      </c>
      <c r="I334" s="6" t="s">
        <v>91</v>
      </c>
      <c r="J334" s="6" t="s">
        <v>92</v>
      </c>
      <c r="K334" s="6" t="s">
        <v>16</v>
      </c>
      <c r="L334" s="6" t="s">
        <v>96</v>
      </c>
      <c r="M334" s="6" t="s">
        <v>17</v>
      </c>
      <c r="N334" s="32">
        <v>3</v>
      </c>
    </row>
    <row r="335" spans="1:14" x14ac:dyDescent="0.25">
      <c r="A335" s="5">
        <v>2021</v>
      </c>
      <c r="B335" s="5">
        <v>3</v>
      </c>
      <c r="C335" s="4">
        <v>64</v>
      </c>
      <c r="D335" s="6" t="s">
        <v>26</v>
      </c>
      <c r="E335" s="4">
        <v>2284062001170</v>
      </c>
      <c r="F335" s="6" t="s">
        <v>588</v>
      </c>
      <c r="G335" s="6" t="s">
        <v>97</v>
      </c>
      <c r="H335" s="6" t="s">
        <v>98</v>
      </c>
      <c r="I335" s="6" t="s">
        <v>91</v>
      </c>
      <c r="J335" s="6" t="s">
        <v>92</v>
      </c>
      <c r="K335" s="6" t="s">
        <v>18</v>
      </c>
      <c r="L335" s="6" t="s">
        <v>25</v>
      </c>
      <c r="M335" s="6" t="s">
        <v>17</v>
      </c>
      <c r="N335" s="32">
        <v>30</v>
      </c>
    </row>
    <row r="336" spans="1:14" x14ac:dyDescent="0.25">
      <c r="A336" s="5">
        <v>2021</v>
      </c>
      <c r="B336" s="5">
        <v>3</v>
      </c>
      <c r="C336" s="4">
        <v>64</v>
      </c>
      <c r="D336" s="6" t="s">
        <v>26</v>
      </c>
      <c r="E336" s="4">
        <v>3925419000142</v>
      </c>
      <c r="F336" s="6" t="s">
        <v>610</v>
      </c>
      <c r="G336" s="6" t="s">
        <v>590</v>
      </c>
      <c r="H336" s="6" t="s">
        <v>591</v>
      </c>
      <c r="I336" s="6" t="s">
        <v>91</v>
      </c>
      <c r="J336" s="6" t="s">
        <v>92</v>
      </c>
      <c r="K336" s="6" t="s">
        <v>16</v>
      </c>
      <c r="L336" s="6" t="s">
        <v>96</v>
      </c>
      <c r="M336" s="6" t="s">
        <v>17</v>
      </c>
      <c r="N336" s="32">
        <v>4</v>
      </c>
    </row>
    <row r="337" spans="1:14" x14ac:dyDescent="0.25">
      <c r="A337" s="5">
        <v>2021</v>
      </c>
      <c r="B337" s="5">
        <v>3</v>
      </c>
      <c r="C337" s="4">
        <v>64</v>
      </c>
      <c r="D337" s="6" t="s">
        <v>26</v>
      </c>
      <c r="E337" s="4">
        <v>24232886008303</v>
      </c>
      <c r="F337" s="6" t="s">
        <v>611</v>
      </c>
      <c r="G337" s="6" t="s">
        <v>612</v>
      </c>
      <c r="H337" s="6" t="s">
        <v>613</v>
      </c>
      <c r="I337" s="6" t="s">
        <v>91</v>
      </c>
      <c r="J337" s="6" t="s">
        <v>92</v>
      </c>
      <c r="K337" s="6" t="s">
        <v>159</v>
      </c>
      <c r="L337" s="6" t="s">
        <v>25</v>
      </c>
      <c r="M337" s="6" t="s">
        <v>17</v>
      </c>
      <c r="N337" s="32">
        <v>2</v>
      </c>
    </row>
    <row r="338" spans="1:14" x14ac:dyDescent="0.25">
      <c r="A338" s="5">
        <v>2021</v>
      </c>
      <c r="B338" s="5">
        <v>3</v>
      </c>
      <c r="C338" s="4">
        <v>62</v>
      </c>
      <c r="D338" s="6" t="s">
        <v>8</v>
      </c>
      <c r="E338" s="4">
        <v>4159778000107</v>
      </c>
      <c r="F338" s="6" t="s">
        <v>608</v>
      </c>
      <c r="G338" s="6" t="s">
        <v>157</v>
      </c>
      <c r="H338" s="6" t="s">
        <v>158</v>
      </c>
      <c r="I338" s="6" t="s">
        <v>91</v>
      </c>
      <c r="J338" s="6" t="s">
        <v>92</v>
      </c>
      <c r="K338" s="6" t="s">
        <v>159</v>
      </c>
      <c r="L338" s="6" t="s">
        <v>25</v>
      </c>
      <c r="M338" s="6" t="s">
        <v>17</v>
      </c>
      <c r="N338" s="32">
        <v>2</v>
      </c>
    </row>
    <row r="339" spans="1:14" x14ac:dyDescent="0.25">
      <c r="A339" s="5">
        <v>2021</v>
      </c>
      <c r="B339" s="5">
        <v>3</v>
      </c>
      <c r="C339" s="4">
        <v>62</v>
      </c>
      <c r="D339" s="6" t="s">
        <v>8</v>
      </c>
      <c r="E339" s="4">
        <v>31635857000616</v>
      </c>
      <c r="F339" s="6" t="s">
        <v>517</v>
      </c>
      <c r="G339" s="6" t="s">
        <v>89</v>
      </c>
      <c r="H339" s="6" t="s">
        <v>90</v>
      </c>
      <c r="I339" s="6" t="s">
        <v>91</v>
      </c>
      <c r="J339" s="6" t="s">
        <v>92</v>
      </c>
      <c r="K339" s="6" t="s">
        <v>16</v>
      </c>
      <c r="L339" s="6" t="s">
        <v>25</v>
      </c>
      <c r="M339" s="6" t="s">
        <v>17</v>
      </c>
      <c r="N339" s="32">
        <v>12</v>
      </c>
    </row>
    <row r="340" spans="1:14" x14ac:dyDescent="0.25">
      <c r="A340" s="5">
        <v>2021</v>
      </c>
      <c r="B340" s="5">
        <v>3</v>
      </c>
      <c r="C340" s="4">
        <v>62</v>
      </c>
      <c r="D340" s="6" t="s">
        <v>8</v>
      </c>
      <c r="E340" s="4">
        <v>37108388000159</v>
      </c>
      <c r="F340" s="6" t="s">
        <v>518</v>
      </c>
      <c r="G340" s="6" t="s">
        <v>89</v>
      </c>
      <c r="H340" s="6" t="s">
        <v>90</v>
      </c>
      <c r="I340" s="6" t="s">
        <v>91</v>
      </c>
      <c r="J340" s="6" t="s">
        <v>92</v>
      </c>
      <c r="K340" s="6" t="s">
        <v>16</v>
      </c>
      <c r="L340" s="6" t="s">
        <v>25</v>
      </c>
      <c r="M340" s="6" t="s">
        <v>17</v>
      </c>
      <c r="N340" s="32">
        <v>10</v>
      </c>
    </row>
    <row r="341" spans="1:14" x14ac:dyDescent="0.25">
      <c r="A341" s="5">
        <v>2021</v>
      </c>
      <c r="B341" s="5">
        <v>3</v>
      </c>
      <c r="C341" s="4">
        <v>62</v>
      </c>
      <c r="D341" s="6" t="s">
        <v>8</v>
      </c>
      <c r="E341" s="4">
        <v>60884855002289</v>
      </c>
      <c r="F341" s="6" t="s">
        <v>150</v>
      </c>
      <c r="G341" s="6" t="s">
        <v>89</v>
      </c>
      <c r="H341" s="6" t="s">
        <v>90</v>
      </c>
      <c r="I341" s="6" t="s">
        <v>91</v>
      </c>
      <c r="J341" s="6" t="s">
        <v>92</v>
      </c>
      <c r="K341" s="6" t="s">
        <v>16</v>
      </c>
      <c r="L341" s="6" t="s">
        <v>25</v>
      </c>
      <c r="M341" s="6" t="s">
        <v>17</v>
      </c>
      <c r="N341" s="32">
        <v>30</v>
      </c>
    </row>
    <row r="342" spans="1:14" x14ac:dyDescent="0.25">
      <c r="A342" s="5">
        <v>2021</v>
      </c>
      <c r="B342" s="5">
        <v>3</v>
      </c>
      <c r="C342" s="4">
        <v>62</v>
      </c>
      <c r="D342" s="6" t="s">
        <v>8</v>
      </c>
      <c r="E342" s="4">
        <v>6047087004207</v>
      </c>
      <c r="F342" s="6" t="s">
        <v>113</v>
      </c>
      <c r="G342" s="6" t="s">
        <v>89</v>
      </c>
      <c r="H342" s="6" t="s">
        <v>90</v>
      </c>
      <c r="I342" s="6" t="s">
        <v>91</v>
      </c>
      <c r="J342" s="6" t="s">
        <v>92</v>
      </c>
      <c r="K342" s="6" t="s">
        <v>16</v>
      </c>
      <c r="L342" s="6" t="s">
        <v>25</v>
      </c>
      <c r="M342" s="6" t="s">
        <v>17</v>
      </c>
      <c r="N342" s="32">
        <v>45</v>
      </c>
    </row>
    <row r="343" spans="1:14" x14ac:dyDescent="0.25">
      <c r="A343" s="5">
        <v>2021</v>
      </c>
      <c r="B343" s="5">
        <v>3</v>
      </c>
      <c r="C343" s="4">
        <v>62</v>
      </c>
      <c r="D343" s="6" t="s">
        <v>8</v>
      </c>
      <c r="E343" s="4">
        <v>49791000144</v>
      </c>
      <c r="F343" s="6" t="s">
        <v>545</v>
      </c>
      <c r="G343" s="6" t="s">
        <v>89</v>
      </c>
      <c r="H343" s="6" t="s">
        <v>90</v>
      </c>
      <c r="I343" s="6" t="s">
        <v>91</v>
      </c>
      <c r="J343" s="6" t="s">
        <v>92</v>
      </c>
      <c r="K343" s="6" t="s">
        <v>16</v>
      </c>
      <c r="L343" s="6" t="s">
        <v>25</v>
      </c>
      <c r="M343" s="6" t="s">
        <v>17</v>
      </c>
      <c r="N343" s="32">
        <v>1</v>
      </c>
    </row>
    <row r="344" spans="1:14" x14ac:dyDescent="0.25">
      <c r="A344" s="5">
        <v>2021</v>
      </c>
      <c r="B344" s="5">
        <v>3</v>
      </c>
      <c r="C344" s="4">
        <v>62</v>
      </c>
      <c r="D344" s="6" t="s">
        <v>8</v>
      </c>
      <c r="E344" s="4">
        <v>610980000144</v>
      </c>
      <c r="F344" s="6" t="s">
        <v>93</v>
      </c>
      <c r="G344" s="6" t="s">
        <v>89</v>
      </c>
      <c r="H344" s="6" t="s">
        <v>90</v>
      </c>
      <c r="I344" s="6" t="s">
        <v>91</v>
      </c>
      <c r="J344" s="6" t="s">
        <v>92</v>
      </c>
      <c r="K344" s="6" t="s">
        <v>16</v>
      </c>
      <c r="L344" s="6" t="s">
        <v>25</v>
      </c>
      <c r="M344" s="6" t="s">
        <v>17</v>
      </c>
      <c r="N344" s="32">
        <v>1</v>
      </c>
    </row>
    <row r="345" spans="1:14" x14ac:dyDescent="0.25">
      <c r="A345" s="5">
        <v>2021</v>
      </c>
      <c r="B345" s="5">
        <v>3</v>
      </c>
      <c r="C345" s="4">
        <v>62</v>
      </c>
      <c r="D345" s="6" t="s">
        <v>8</v>
      </c>
      <c r="E345" s="4">
        <v>511816000180</v>
      </c>
      <c r="F345" s="6" t="s">
        <v>595</v>
      </c>
      <c r="G345" s="6" t="s">
        <v>89</v>
      </c>
      <c r="H345" s="6" t="s">
        <v>90</v>
      </c>
      <c r="I345" s="6" t="s">
        <v>91</v>
      </c>
      <c r="J345" s="6" t="s">
        <v>92</v>
      </c>
      <c r="K345" s="6" t="s">
        <v>16</v>
      </c>
      <c r="L345" s="6" t="s">
        <v>25</v>
      </c>
      <c r="M345" s="6" t="s">
        <v>17</v>
      </c>
      <c r="N345" s="32">
        <v>4</v>
      </c>
    </row>
    <row r="346" spans="1:14" x14ac:dyDescent="0.25">
      <c r="A346" s="5">
        <v>2021</v>
      </c>
      <c r="B346" s="5">
        <v>3</v>
      </c>
      <c r="C346" s="4">
        <v>62</v>
      </c>
      <c r="D346" s="6" t="s">
        <v>8</v>
      </c>
      <c r="E346" s="4">
        <v>25841000153</v>
      </c>
      <c r="F346" s="6" t="s">
        <v>88</v>
      </c>
      <c r="G346" s="6" t="s">
        <v>89</v>
      </c>
      <c r="H346" s="6" t="s">
        <v>90</v>
      </c>
      <c r="I346" s="6" t="s">
        <v>91</v>
      </c>
      <c r="J346" s="6" t="s">
        <v>92</v>
      </c>
      <c r="K346" s="6" t="s">
        <v>16</v>
      </c>
      <c r="L346" s="6" t="s">
        <v>25</v>
      </c>
      <c r="M346" s="6" t="s">
        <v>17</v>
      </c>
      <c r="N346" s="32">
        <v>10</v>
      </c>
    </row>
    <row r="347" spans="1:14" x14ac:dyDescent="0.25">
      <c r="A347" s="5">
        <v>2021</v>
      </c>
      <c r="B347" s="5">
        <v>3</v>
      </c>
      <c r="C347" s="4">
        <v>62</v>
      </c>
      <c r="D347" s="6" t="s">
        <v>8</v>
      </c>
      <c r="E347" s="4">
        <v>61590410001287</v>
      </c>
      <c r="F347" s="6" t="s">
        <v>614</v>
      </c>
      <c r="G347" s="6" t="s">
        <v>89</v>
      </c>
      <c r="H347" s="6" t="s">
        <v>90</v>
      </c>
      <c r="I347" s="6" t="s">
        <v>91</v>
      </c>
      <c r="J347" s="6" t="s">
        <v>92</v>
      </c>
      <c r="K347" s="6" t="s">
        <v>16</v>
      </c>
      <c r="L347" s="6" t="s">
        <v>25</v>
      </c>
      <c r="M347" s="6" t="s">
        <v>17</v>
      </c>
      <c r="N347" s="32">
        <v>10</v>
      </c>
    </row>
    <row r="348" spans="1:14" x14ac:dyDescent="0.25">
      <c r="A348" s="5">
        <v>2021</v>
      </c>
      <c r="B348" s="5">
        <v>3</v>
      </c>
      <c r="C348" s="4">
        <v>62</v>
      </c>
      <c r="D348" s="6" t="s">
        <v>8</v>
      </c>
      <c r="E348" s="4">
        <v>11006293000130</v>
      </c>
      <c r="F348" s="6" t="s">
        <v>615</v>
      </c>
      <c r="G348" s="6" t="s">
        <v>97</v>
      </c>
      <c r="H348" s="6" t="s">
        <v>98</v>
      </c>
      <c r="I348" s="6" t="s">
        <v>91</v>
      </c>
      <c r="J348" s="6" t="s">
        <v>92</v>
      </c>
      <c r="K348" s="6" t="s">
        <v>18</v>
      </c>
      <c r="L348" s="6" t="s">
        <v>25</v>
      </c>
      <c r="M348" s="6" t="s">
        <v>17</v>
      </c>
      <c r="N348" s="32">
        <v>6</v>
      </c>
    </row>
    <row r="349" spans="1:14" x14ac:dyDescent="0.25">
      <c r="A349" s="5">
        <v>2021</v>
      </c>
      <c r="B349" s="5">
        <v>3</v>
      </c>
      <c r="C349" s="4">
        <v>62</v>
      </c>
      <c r="D349" s="6" t="s">
        <v>8</v>
      </c>
      <c r="E349" s="4">
        <v>2284062001170</v>
      </c>
      <c r="F349" s="6" t="s">
        <v>588</v>
      </c>
      <c r="G349" s="6" t="s">
        <v>97</v>
      </c>
      <c r="H349" s="6" t="s">
        <v>98</v>
      </c>
      <c r="I349" s="6" t="s">
        <v>91</v>
      </c>
      <c r="J349" s="6" t="s">
        <v>92</v>
      </c>
      <c r="K349" s="6" t="s">
        <v>18</v>
      </c>
      <c r="L349" s="6" t="s">
        <v>25</v>
      </c>
      <c r="M349" s="6" t="s">
        <v>17</v>
      </c>
      <c r="N349" s="32">
        <v>5</v>
      </c>
    </row>
    <row r="350" spans="1:14" x14ac:dyDescent="0.25">
      <c r="A350" s="5">
        <v>2021</v>
      </c>
      <c r="B350" s="5">
        <v>3</v>
      </c>
      <c r="C350" s="4">
        <v>62</v>
      </c>
      <c r="D350" s="6" t="s">
        <v>8</v>
      </c>
      <c r="E350" s="4">
        <v>3925419000142</v>
      </c>
      <c r="F350" s="6" t="s">
        <v>610</v>
      </c>
      <c r="G350" s="6" t="s">
        <v>590</v>
      </c>
      <c r="H350" s="6" t="s">
        <v>591</v>
      </c>
      <c r="I350" s="6" t="s">
        <v>91</v>
      </c>
      <c r="J350" s="6" t="s">
        <v>92</v>
      </c>
      <c r="K350" s="6" t="s">
        <v>16</v>
      </c>
      <c r="L350" s="6" t="s">
        <v>96</v>
      </c>
      <c r="M350" s="6" t="s">
        <v>17</v>
      </c>
      <c r="N350" s="32">
        <v>4</v>
      </c>
    </row>
    <row r="351" spans="1:14" x14ac:dyDescent="0.25">
      <c r="A351" s="5">
        <v>2021</v>
      </c>
      <c r="B351" s="5">
        <v>3</v>
      </c>
      <c r="C351" s="4">
        <v>66</v>
      </c>
      <c r="D351" s="6" t="s">
        <v>27</v>
      </c>
      <c r="E351" s="4">
        <v>27578434001525</v>
      </c>
      <c r="F351" s="6" t="s">
        <v>616</v>
      </c>
      <c r="G351" s="6" t="s">
        <v>523</v>
      </c>
      <c r="H351" s="6" t="s">
        <v>521</v>
      </c>
      <c r="I351" s="6" t="s">
        <v>91</v>
      </c>
      <c r="J351" s="6" t="s">
        <v>124</v>
      </c>
      <c r="K351" s="6" t="s">
        <v>125</v>
      </c>
      <c r="L351" s="6" t="s">
        <v>15</v>
      </c>
      <c r="M351" s="6" t="s">
        <v>10</v>
      </c>
      <c r="N351" s="32">
        <v>3</v>
      </c>
    </row>
    <row r="352" spans="1:14" x14ac:dyDescent="0.25">
      <c r="A352" s="5">
        <v>2021</v>
      </c>
      <c r="B352" s="5">
        <v>3</v>
      </c>
      <c r="C352" s="4">
        <v>66</v>
      </c>
      <c r="D352" s="6" t="s">
        <v>27</v>
      </c>
      <c r="E352" s="4">
        <v>16676520000582</v>
      </c>
      <c r="F352" s="6" t="s">
        <v>617</v>
      </c>
      <c r="G352" s="6" t="s">
        <v>126</v>
      </c>
      <c r="H352" s="6" t="s">
        <v>123</v>
      </c>
      <c r="I352" s="6" t="s">
        <v>91</v>
      </c>
      <c r="J352" s="6" t="s">
        <v>124</v>
      </c>
      <c r="K352" s="6" t="s">
        <v>125</v>
      </c>
      <c r="L352" s="6" t="s">
        <v>15</v>
      </c>
      <c r="M352" s="6" t="s">
        <v>10</v>
      </c>
      <c r="N352" s="32">
        <v>6</v>
      </c>
    </row>
    <row r="353" spans="1:14" x14ac:dyDescent="0.25">
      <c r="A353" s="5">
        <v>2021</v>
      </c>
      <c r="B353" s="5">
        <v>3</v>
      </c>
      <c r="C353" s="4">
        <v>62</v>
      </c>
      <c r="D353" s="6" t="s">
        <v>8</v>
      </c>
      <c r="E353" s="4">
        <v>17214149000176</v>
      </c>
      <c r="F353" s="6" t="s">
        <v>546</v>
      </c>
      <c r="G353" s="6" t="s">
        <v>126</v>
      </c>
      <c r="H353" s="6" t="s">
        <v>123</v>
      </c>
      <c r="I353" s="6" t="s">
        <v>91</v>
      </c>
      <c r="J353" s="6" t="s">
        <v>124</v>
      </c>
      <c r="K353" s="6" t="s">
        <v>125</v>
      </c>
      <c r="L353" s="6" t="s">
        <v>15</v>
      </c>
      <c r="M353" s="6" t="s">
        <v>10</v>
      </c>
      <c r="N353" s="32">
        <v>25</v>
      </c>
    </row>
    <row r="354" spans="1:14" x14ac:dyDescent="0.25">
      <c r="A354" s="5">
        <v>2021</v>
      </c>
      <c r="B354" s="5">
        <v>3</v>
      </c>
      <c r="C354" s="4">
        <v>62</v>
      </c>
      <c r="D354" s="6" t="s">
        <v>8</v>
      </c>
      <c r="E354" s="4">
        <v>18484378000173</v>
      </c>
      <c r="F354" s="6" t="s">
        <v>437</v>
      </c>
      <c r="G354" s="6" t="s">
        <v>122</v>
      </c>
      <c r="H354" s="6" t="s">
        <v>123</v>
      </c>
      <c r="I354" s="6" t="s">
        <v>91</v>
      </c>
      <c r="J354" s="6" t="s">
        <v>124</v>
      </c>
      <c r="K354" s="6" t="s">
        <v>125</v>
      </c>
      <c r="L354" s="6" t="s">
        <v>15</v>
      </c>
      <c r="M354" s="6" t="s">
        <v>10</v>
      </c>
      <c r="N354" s="32">
        <v>3</v>
      </c>
    </row>
    <row r="355" spans="1:14" x14ac:dyDescent="0.25">
      <c r="A355" s="5">
        <v>2021</v>
      </c>
      <c r="B355" s="5">
        <v>3</v>
      </c>
      <c r="C355" s="4">
        <v>62</v>
      </c>
      <c r="D355" s="6" t="s">
        <v>8</v>
      </c>
      <c r="E355" s="4">
        <v>17087591000189</v>
      </c>
      <c r="F355" s="6" t="s">
        <v>121</v>
      </c>
      <c r="G355" s="6" t="s">
        <v>122</v>
      </c>
      <c r="H355" s="6" t="s">
        <v>123</v>
      </c>
      <c r="I355" s="6" t="s">
        <v>91</v>
      </c>
      <c r="J355" s="6" t="s">
        <v>124</v>
      </c>
      <c r="K355" s="6" t="s">
        <v>125</v>
      </c>
      <c r="L355" s="6" t="s">
        <v>15</v>
      </c>
      <c r="M355" s="6" t="s">
        <v>10</v>
      </c>
      <c r="N355" s="32">
        <v>4</v>
      </c>
    </row>
    <row r="356" spans="1:14" x14ac:dyDescent="0.25">
      <c r="A356" s="5">
        <v>2021</v>
      </c>
      <c r="B356" s="5">
        <v>1</v>
      </c>
      <c r="C356" s="4">
        <v>64</v>
      </c>
      <c r="D356" s="6" t="s">
        <v>26</v>
      </c>
      <c r="E356" s="4">
        <v>1454407000151</v>
      </c>
      <c r="F356" s="6" t="s">
        <v>525</v>
      </c>
      <c r="G356" s="6" t="s">
        <v>94</v>
      </c>
      <c r="H356" s="6" t="s">
        <v>95</v>
      </c>
      <c r="I356" s="6" t="s">
        <v>91</v>
      </c>
      <c r="J356" s="6" t="s">
        <v>33</v>
      </c>
      <c r="K356" s="6" t="s">
        <v>19</v>
      </c>
      <c r="L356" s="6" t="s">
        <v>96</v>
      </c>
      <c r="M356" s="6" t="s">
        <v>17</v>
      </c>
      <c r="N356" s="32">
        <v>1</v>
      </c>
    </row>
    <row r="357" spans="1:14" x14ac:dyDescent="0.25">
      <c r="A357" s="5">
        <v>2021</v>
      </c>
      <c r="B357" s="5">
        <v>1</v>
      </c>
      <c r="C357" s="4">
        <v>64</v>
      </c>
      <c r="D357" s="6" t="s">
        <v>26</v>
      </c>
      <c r="E357" s="4">
        <v>12442737000496</v>
      </c>
      <c r="F357" s="6" t="s">
        <v>489</v>
      </c>
      <c r="G357" s="6" t="s">
        <v>94</v>
      </c>
      <c r="H357" s="6" t="s">
        <v>95</v>
      </c>
      <c r="I357" s="6" t="s">
        <v>91</v>
      </c>
      <c r="J357" s="6" t="s">
        <v>33</v>
      </c>
      <c r="K357" s="6" t="s">
        <v>19</v>
      </c>
      <c r="L357" s="6" t="s">
        <v>96</v>
      </c>
      <c r="M357" s="6" t="s">
        <v>17</v>
      </c>
      <c r="N357" s="32">
        <v>3</v>
      </c>
    </row>
    <row r="358" spans="1:14" x14ac:dyDescent="0.25">
      <c r="A358" s="5">
        <v>2021</v>
      </c>
      <c r="B358" s="5">
        <v>1</v>
      </c>
      <c r="C358" s="4">
        <v>64</v>
      </c>
      <c r="D358" s="6" t="s">
        <v>26</v>
      </c>
      <c r="E358" s="4">
        <v>12307187000583</v>
      </c>
      <c r="F358" s="6" t="s">
        <v>526</v>
      </c>
      <c r="G358" s="6" t="s">
        <v>94</v>
      </c>
      <c r="H358" s="6" t="s">
        <v>95</v>
      </c>
      <c r="I358" s="6" t="s">
        <v>91</v>
      </c>
      <c r="J358" s="6" t="s">
        <v>33</v>
      </c>
      <c r="K358" s="6" t="s">
        <v>19</v>
      </c>
      <c r="L358" s="6" t="s">
        <v>96</v>
      </c>
      <c r="M358" s="6" t="s">
        <v>17</v>
      </c>
      <c r="N358" s="32">
        <v>6</v>
      </c>
    </row>
    <row r="359" spans="1:14" x14ac:dyDescent="0.25">
      <c r="A359" s="5">
        <v>2021</v>
      </c>
      <c r="B359" s="5">
        <v>1</v>
      </c>
      <c r="C359" s="4">
        <v>64</v>
      </c>
      <c r="D359" s="6" t="s">
        <v>26</v>
      </c>
      <c r="E359" s="4">
        <v>13952064000134</v>
      </c>
      <c r="F359" s="6" t="s">
        <v>174</v>
      </c>
      <c r="G359" s="6" t="s">
        <v>100</v>
      </c>
      <c r="H359" s="6" t="s">
        <v>101</v>
      </c>
      <c r="I359" s="6" t="s">
        <v>91</v>
      </c>
      <c r="J359" s="6" t="s">
        <v>33</v>
      </c>
      <c r="K359" s="6" t="s">
        <v>19</v>
      </c>
      <c r="L359" s="6" t="s">
        <v>96</v>
      </c>
      <c r="M359" s="6" t="s">
        <v>17</v>
      </c>
      <c r="N359" s="32">
        <v>12</v>
      </c>
    </row>
    <row r="360" spans="1:14" x14ac:dyDescent="0.25">
      <c r="A360" s="5">
        <v>2021</v>
      </c>
      <c r="B360" s="5">
        <v>1</v>
      </c>
      <c r="C360" s="4">
        <v>64</v>
      </c>
      <c r="D360" s="6" t="s">
        <v>26</v>
      </c>
      <c r="E360" s="4">
        <v>5469172000122</v>
      </c>
      <c r="F360" s="6" t="s">
        <v>99</v>
      </c>
      <c r="G360" s="6" t="s">
        <v>100</v>
      </c>
      <c r="H360" s="6" t="s">
        <v>101</v>
      </c>
      <c r="I360" s="6" t="s">
        <v>91</v>
      </c>
      <c r="J360" s="6" t="s">
        <v>33</v>
      </c>
      <c r="K360" s="6" t="s">
        <v>19</v>
      </c>
      <c r="L360" s="6" t="s">
        <v>96</v>
      </c>
      <c r="M360" s="6" t="s">
        <v>17</v>
      </c>
      <c r="N360" s="32">
        <v>9</v>
      </c>
    </row>
    <row r="361" spans="1:14" x14ac:dyDescent="0.25">
      <c r="A361" s="5">
        <v>2021</v>
      </c>
      <c r="B361" s="5">
        <v>1</v>
      </c>
      <c r="C361" s="4">
        <v>64</v>
      </c>
      <c r="D361" s="6" t="s">
        <v>26</v>
      </c>
      <c r="E361" s="4">
        <v>13016092000140</v>
      </c>
      <c r="F361" s="6" t="s">
        <v>173</v>
      </c>
      <c r="G361" s="6" t="s">
        <v>100</v>
      </c>
      <c r="H361" s="6" t="s">
        <v>101</v>
      </c>
      <c r="I361" s="6" t="s">
        <v>91</v>
      </c>
      <c r="J361" s="6" t="s">
        <v>33</v>
      </c>
      <c r="K361" s="6" t="s">
        <v>19</v>
      </c>
      <c r="L361" s="6" t="s">
        <v>96</v>
      </c>
      <c r="M361" s="6" t="s">
        <v>17</v>
      </c>
      <c r="N361" s="32">
        <v>10</v>
      </c>
    </row>
    <row r="362" spans="1:14" x14ac:dyDescent="0.25">
      <c r="A362" s="5">
        <v>2021</v>
      </c>
      <c r="B362" s="5">
        <v>1</v>
      </c>
      <c r="C362" s="4">
        <v>64</v>
      </c>
      <c r="D362" s="6" t="s">
        <v>26</v>
      </c>
      <c r="E362" s="4">
        <v>3376102000102</v>
      </c>
      <c r="F362" s="6" t="s">
        <v>438</v>
      </c>
      <c r="G362" s="6" t="s">
        <v>100</v>
      </c>
      <c r="H362" s="6" t="s">
        <v>101</v>
      </c>
      <c r="I362" s="6" t="s">
        <v>91</v>
      </c>
      <c r="J362" s="6" t="s">
        <v>33</v>
      </c>
      <c r="K362" s="6" t="s">
        <v>19</v>
      </c>
      <c r="L362" s="6" t="s">
        <v>96</v>
      </c>
      <c r="M362" s="6" t="s">
        <v>17</v>
      </c>
      <c r="N362" s="32">
        <v>9</v>
      </c>
    </row>
    <row r="363" spans="1:14" x14ac:dyDescent="0.25">
      <c r="A363" s="5">
        <v>2021</v>
      </c>
      <c r="B363" s="5">
        <v>1</v>
      </c>
      <c r="C363" s="4">
        <v>64</v>
      </c>
      <c r="D363" s="6" t="s">
        <v>26</v>
      </c>
      <c r="E363" s="4">
        <v>15166416000151</v>
      </c>
      <c r="F363" s="6" t="s">
        <v>527</v>
      </c>
      <c r="G363" s="6" t="s">
        <v>100</v>
      </c>
      <c r="H363" s="6" t="s">
        <v>101</v>
      </c>
      <c r="I363" s="6" t="s">
        <v>91</v>
      </c>
      <c r="J363" s="6" t="s">
        <v>33</v>
      </c>
      <c r="K363" s="6" t="s">
        <v>19</v>
      </c>
      <c r="L363" s="6" t="s">
        <v>96</v>
      </c>
      <c r="M363" s="6" t="s">
        <v>17</v>
      </c>
      <c r="N363" s="32">
        <v>22</v>
      </c>
    </row>
    <row r="364" spans="1:14" x14ac:dyDescent="0.25">
      <c r="A364" s="5">
        <v>2021</v>
      </c>
      <c r="B364" s="5">
        <v>1</v>
      </c>
      <c r="C364" s="4">
        <v>64</v>
      </c>
      <c r="D364" s="6" t="s">
        <v>26</v>
      </c>
      <c r="E364" s="4">
        <v>27372066000169</v>
      </c>
      <c r="F364" s="6" t="s">
        <v>422</v>
      </c>
      <c r="G364" s="6" t="s">
        <v>100</v>
      </c>
      <c r="H364" s="6" t="s">
        <v>101</v>
      </c>
      <c r="I364" s="6" t="s">
        <v>91</v>
      </c>
      <c r="J364" s="6" t="s">
        <v>33</v>
      </c>
      <c r="K364" s="6" t="s">
        <v>19</v>
      </c>
      <c r="L364" s="6" t="s">
        <v>96</v>
      </c>
      <c r="M364" s="6" t="s">
        <v>17</v>
      </c>
      <c r="N364" s="32">
        <v>8</v>
      </c>
    </row>
    <row r="365" spans="1:14" x14ac:dyDescent="0.25">
      <c r="A365" s="5">
        <v>2021</v>
      </c>
      <c r="B365" s="5">
        <v>1</v>
      </c>
      <c r="C365" s="4">
        <v>64</v>
      </c>
      <c r="D365" s="6" t="s">
        <v>26</v>
      </c>
      <c r="E365" s="4">
        <v>15170723000106</v>
      </c>
      <c r="F365" s="6" t="s">
        <v>528</v>
      </c>
      <c r="G365" s="6" t="s">
        <v>100</v>
      </c>
      <c r="H365" s="6" t="s">
        <v>101</v>
      </c>
      <c r="I365" s="6" t="s">
        <v>91</v>
      </c>
      <c r="J365" s="6" t="s">
        <v>33</v>
      </c>
      <c r="K365" s="6" t="s">
        <v>19</v>
      </c>
      <c r="L365" s="6" t="s">
        <v>96</v>
      </c>
      <c r="M365" s="6" t="s">
        <v>17</v>
      </c>
      <c r="N365" s="32">
        <v>9</v>
      </c>
    </row>
    <row r="366" spans="1:14" x14ac:dyDescent="0.25">
      <c r="A366" s="5">
        <v>2021</v>
      </c>
      <c r="B366" s="5">
        <v>1</v>
      </c>
      <c r="C366" s="4">
        <v>64</v>
      </c>
      <c r="D366" s="6" t="s">
        <v>26</v>
      </c>
      <c r="E366" s="4">
        <v>5652543000107</v>
      </c>
      <c r="F366" s="6" t="s">
        <v>529</v>
      </c>
      <c r="G366" s="6" t="s">
        <v>530</v>
      </c>
      <c r="H366" s="6" t="s">
        <v>101</v>
      </c>
      <c r="I366" s="6" t="s">
        <v>91</v>
      </c>
      <c r="J366" s="6" t="s">
        <v>33</v>
      </c>
      <c r="K366" s="6" t="s">
        <v>19</v>
      </c>
      <c r="L366" s="6" t="s">
        <v>96</v>
      </c>
      <c r="M366" s="6" t="s">
        <v>17</v>
      </c>
      <c r="N366" s="32">
        <v>6</v>
      </c>
    </row>
    <row r="367" spans="1:14" x14ac:dyDescent="0.25">
      <c r="A367" s="5">
        <v>2021</v>
      </c>
      <c r="B367" s="5">
        <v>1</v>
      </c>
      <c r="C367" s="4">
        <v>64</v>
      </c>
      <c r="D367" s="6" t="s">
        <v>26</v>
      </c>
      <c r="E367" s="4">
        <v>29435005007484</v>
      </c>
      <c r="F367" s="6" t="s">
        <v>131</v>
      </c>
      <c r="G367" s="6" t="s">
        <v>103</v>
      </c>
      <c r="H367" s="6" t="s">
        <v>104</v>
      </c>
      <c r="I367" s="6" t="s">
        <v>91</v>
      </c>
      <c r="J367" s="6" t="s">
        <v>33</v>
      </c>
      <c r="K367" s="6" t="s">
        <v>18</v>
      </c>
      <c r="L367" s="6" t="s">
        <v>96</v>
      </c>
      <c r="M367" s="6" t="s">
        <v>17</v>
      </c>
      <c r="N367" s="32">
        <v>30</v>
      </c>
    </row>
    <row r="368" spans="1:14" x14ac:dyDescent="0.25">
      <c r="A368" s="5">
        <v>2021</v>
      </c>
      <c r="B368" s="5">
        <v>1</v>
      </c>
      <c r="C368" s="4">
        <v>64</v>
      </c>
      <c r="D368" s="6" t="s">
        <v>26</v>
      </c>
      <c r="E368" s="4">
        <v>23443518000103</v>
      </c>
      <c r="F368" s="6" t="s">
        <v>129</v>
      </c>
      <c r="G368" s="6" t="s">
        <v>103</v>
      </c>
      <c r="H368" s="6" t="s">
        <v>104</v>
      </c>
      <c r="I368" s="6" t="s">
        <v>91</v>
      </c>
      <c r="J368" s="6" t="s">
        <v>33</v>
      </c>
      <c r="K368" s="6" t="s">
        <v>18</v>
      </c>
      <c r="L368" s="6" t="s">
        <v>96</v>
      </c>
      <c r="M368" s="6" t="s">
        <v>17</v>
      </c>
      <c r="N368" s="32">
        <v>1</v>
      </c>
    </row>
    <row r="369" spans="1:14" x14ac:dyDescent="0.25">
      <c r="A369" s="5">
        <v>2021</v>
      </c>
      <c r="B369" s="5">
        <v>1</v>
      </c>
      <c r="C369" s="4">
        <v>64</v>
      </c>
      <c r="D369" s="6" t="s">
        <v>26</v>
      </c>
      <c r="E369" s="4">
        <v>5868278000280</v>
      </c>
      <c r="F369" s="6" t="s">
        <v>102</v>
      </c>
      <c r="G369" s="6" t="s">
        <v>103</v>
      </c>
      <c r="H369" s="6" t="s">
        <v>104</v>
      </c>
      <c r="I369" s="6" t="s">
        <v>91</v>
      </c>
      <c r="J369" s="6" t="s">
        <v>33</v>
      </c>
      <c r="K369" s="6" t="s">
        <v>18</v>
      </c>
      <c r="L369" s="6" t="s">
        <v>96</v>
      </c>
      <c r="M369" s="6" t="s">
        <v>17</v>
      </c>
      <c r="N369" s="32">
        <v>46</v>
      </c>
    </row>
    <row r="370" spans="1:14" x14ac:dyDescent="0.25">
      <c r="A370" s="5">
        <v>2021</v>
      </c>
      <c r="B370" s="5">
        <v>1</v>
      </c>
      <c r="C370" s="4">
        <v>64</v>
      </c>
      <c r="D370" s="6" t="s">
        <v>26</v>
      </c>
      <c r="E370" s="4">
        <v>10892164000124</v>
      </c>
      <c r="F370" s="6" t="s">
        <v>116</v>
      </c>
      <c r="G370" s="6" t="s">
        <v>117</v>
      </c>
      <c r="H370" s="6" t="s">
        <v>118</v>
      </c>
      <c r="I370" s="6" t="s">
        <v>91</v>
      </c>
      <c r="J370" s="6" t="s">
        <v>33</v>
      </c>
      <c r="K370" s="6" t="s">
        <v>20</v>
      </c>
      <c r="L370" s="6" t="s">
        <v>96</v>
      </c>
      <c r="M370" s="6" t="s">
        <v>17</v>
      </c>
      <c r="N370" s="32">
        <v>36</v>
      </c>
    </row>
    <row r="371" spans="1:14" x14ac:dyDescent="0.25">
      <c r="A371" s="5">
        <v>2021</v>
      </c>
      <c r="B371" s="5">
        <v>1</v>
      </c>
      <c r="C371" s="4">
        <v>64</v>
      </c>
      <c r="D371" s="6" t="s">
        <v>26</v>
      </c>
      <c r="E371" s="4">
        <v>2284062000440</v>
      </c>
      <c r="F371" s="6" t="s">
        <v>165</v>
      </c>
      <c r="G371" s="6" t="s">
        <v>117</v>
      </c>
      <c r="H371" s="6" t="s">
        <v>118</v>
      </c>
      <c r="I371" s="6" t="s">
        <v>91</v>
      </c>
      <c r="J371" s="6" t="s">
        <v>33</v>
      </c>
      <c r="K371" s="6" t="s">
        <v>20</v>
      </c>
      <c r="L371" s="6" t="s">
        <v>96</v>
      </c>
      <c r="M371" s="6" t="s">
        <v>17</v>
      </c>
      <c r="N371" s="32">
        <v>104</v>
      </c>
    </row>
    <row r="372" spans="1:14" x14ac:dyDescent="0.25">
      <c r="A372" s="5">
        <v>2021</v>
      </c>
      <c r="B372" s="5">
        <v>1</v>
      </c>
      <c r="C372" s="4">
        <v>64</v>
      </c>
      <c r="D372" s="6" t="s">
        <v>26</v>
      </c>
      <c r="E372" s="4">
        <v>11214624000470</v>
      </c>
      <c r="F372" s="6" t="s">
        <v>531</v>
      </c>
      <c r="G372" s="6" t="s">
        <v>117</v>
      </c>
      <c r="H372" s="6" t="s">
        <v>118</v>
      </c>
      <c r="I372" s="6" t="s">
        <v>91</v>
      </c>
      <c r="J372" s="6" t="s">
        <v>33</v>
      </c>
      <c r="K372" s="6" t="s">
        <v>20</v>
      </c>
      <c r="L372" s="6" t="s">
        <v>96</v>
      </c>
      <c r="M372" s="6" t="s">
        <v>17</v>
      </c>
      <c r="N372" s="32">
        <v>11</v>
      </c>
    </row>
    <row r="373" spans="1:14" x14ac:dyDescent="0.25">
      <c r="A373" s="5">
        <v>2021</v>
      </c>
      <c r="B373" s="5">
        <v>1</v>
      </c>
      <c r="C373" s="4">
        <v>64</v>
      </c>
      <c r="D373" s="6" t="s">
        <v>26</v>
      </c>
      <c r="E373" s="4">
        <v>29435005009851</v>
      </c>
      <c r="F373" s="6" t="s">
        <v>132</v>
      </c>
      <c r="G373" s="6" t="s">
        <v>133</v>
      </c>
      <c r="H373" s="6" t="s">
        <v>134</v>
      </c>
      <c r="I373" s="6" t="s">
        <v>91</v>
      </c>
      <c r="J373" s="6" t="s">
        <v>33</v>
      </c>
      <c r="K373" s="6" t="s">
        <v>20</v>
      </c>
      <c r="L373" s="6" t="s">
        <v>96</v>
      </c>
      <c r="M373" s="6" t="s">
        <v>17</v>
      </c>
      <c r="N373" s="32">
        <v>80</v>
      </c>
    </row>
    <row r="374" spans="1:14" x14ac:dyDescent="0.25">
      <c r="A374" s="5">
        <v>2021</v>
      </c>
      <c r="B374" s="5">
        <v>1</v>
      </c>
      <c r="C374" s="4">
        <v>64</v>
      </c>
      <c r="D374" s="6" t="s">
        <v>26</v>
      </c>
      <c r="E374" s="4">
        <v>820737000150</v>
      </c>
      <c r="F374" s="6" t="s">
        <v>164</v>
      </c>
      <c r="G374" s="6" t="s">
        <v>133</v>
      </c>
      <c r="H374" s="6" t="s">
        <v>134</v>
      </c>
      <c r="I374" s="6" t="s">
        <v>91</v>
      </c>
      <c r="J374" s="6" t="s">
        <v>33</v>
      </c>
      <c r="K374" s="6" t="s">
        <v>20</v>
      </c>
      <c r="L374" s="6" t="s">
        <v>96</v>
      </c>
      <c r="M374" s="6" t="s">
        <v>17</v>
      </c>
      <c r="N374" s="32">
        <v>50</v>
      </c>
    </row>
    <row r="375" spans="1:14" x14ac:dyDescent="0.25">
      <c r="A375" s="5">
        <v>2021</v>
      </c>
      <c r="B375" s="5">
        <v>1</v>
      </c>
      <c r="C375" s="4">
        <v>62</v>
      </c>
      <c r="D375" s="6" t="s">
        <v>8</v>
      </c>
      <c r="E375" s="4">
        <v>5469172000122</v>
      </c>
      <c r="F375" s="6" t="s">
        <v>99</v>
      </c>
      <c r="G375" s="6" t="s">
        <v>100</v>
      </c>
      <c r="H375" s="6" t="s">
        <v>101</v>
      </c>
      <c r="I375" s="6" t="s">
        <v>91</v>
      </c>
      <c r="J375" s="6" t="s">
        <v>33</v>
      </c>
      <c r="K375" s="6" t="s">
        <v>19</v>
      </c>
      <c r="L375" s="6" t="s">
        <v>96</v>
      </c>
      <c r="M375" s="6" t="s">
        <v>17</v>
      </c>
      <c r="N375" s="32">
        <v>3</v>
      </c>
    </row>
    <row r="376" spans="1:14" x14ac:dyDescent="0.25">
      <c r="A376" s="5">
        <v>2021</v>
      </c>
      <c r="B376" s="5">
        <v>1</v>
      </c>
      <c r="C376" s="4">
        <v>62</v>
      </c>
      <c r="D376" s="6" t="s">
        <v>8</v>
      </c>
      <c r="E376" s="4">
        <v>27372066000169</v>
      </c>
      <c r="F376" s="6" t="s">
        <v>422</v>
      </c>
      <c r="G376" s="6" t="s">
        <v>100</v>
      </c>
      <c r="H376" s="6" t="s">
        <v>101</v>
      </c>
      <c r="I376" s="6" t="s">
        <v>91</v>
      </c>
      <c r="J376" s="6" t="s">
        <v>33</v>
      </c>
      <c r="K376" s="6" t="s">
        <v>19</v>
      </c>
      <c r="L376" s="6" t="s">
        <v>96</v>
      </c>
      <c r="M376" s="6" t="s">
        <v>17</v>
      </c>
      <c r="N376" s="32">
        <v>9</v>
      </c>
    </row>
    <row r="377" spans="1:14" x14ac:dyDescent="0.25">
      <c r="A377" s="5">
        <v>2021</v>
      </c>
      <c r="B377" s="5">
        <v>1</v>
      </c>
      <c r="C377" s="4">
        <v>62</v>
      </c>
      <c r="D377" s="6" t="s">
        <v>8</v>
      </c>
      <c r="E377" s="4">
        <v>12361267011802</v>
      </c>
      <c r="F377" s="6" t="s">
        <v>490</v>
      </c>
      <c r="G377" s="6" t="s">
        <v>103</v>
      </c>
      <c r="H377" s="6" t="s">
        <v>104</v>
      </c>
      <c r="I377" s="6" t="s">
        <v>91</v>
      </c>
      <c r="J377" s="6" t="s">
        <v>33</v>
      </c>
      <c r="K377" s="6" t="s">
        <v>18</v>
      </c>
      <c r="L377" s="6" t="s">
        <v>96</v>
      </c>
      <c r="M377" s="6" t="s">
        <v>17</v>
      </c>
      <c r="N377" s="32">
        <v>2</v>
      </c>
    </row>
    <row r="378" spans="1:14" x14ac:dyDescent="0.25">
      <c r="A378" s="5">
        <v>2021</v>
      </c>
      <c r="B378" s="5">
        <v>1</v>
      </c>
      <c r="C378" s="4">
        <v>62</v>
      </c>
      <c r="D378" s="6" t="s">
        <v>8</v>
      </c>
      <c r="E378" s="4">
        <v>5874946000281</v>
      </c>
      <c r="F378" s="6" t="s">
        <v>180</v>
      </c>
      <c r="G378" s="6" t="s">
        <v>103</v>
      </c>
      <c r="H378" s="6" t="s">
        <v>104</v>
      </c>
      <c r="I378" s="6" t="s">
        <v>91</v>
      </c>
      <c r="J378" s="6" t="s">
        <v>33</v>
      </c>
      <c r="K378" s="6" t="s">
        <v>18</v>
      </c>
      <c r="L378" s="6" t="s">
        <v>96</v>
      </c>
      <c r="M378" s="6" t="s">
        <v>17</v>
      </c>
      <c r="N378" s="32">
        <v>2</v>
      </c>
    </row>
    <row r="379" spans="1:14" x14ac:dyDescent="0.25">
      <c r="A379" s="5">
        <v>2021</v>
      </c>
      <c r="B379" s="5">
        <v>1</v>
      </c>
      <c r="C379" s="4">
        <v>62</v>
      </c>
      <c r="D379" s="6" t="s">
        <v>8</v>
      </c>
      <c r="E379" s="4">
        <v>29435005007484</v>
      </c>
      <c r="F379" s="6" t="s">
        <v>131</v>
      </c>
      <c r="G379" s="6" t="s">
        <v>103</v>
      </c>
      <c r="H379" s="6" t="s">
        <v>104</v>
      </c>
      <c r="I379" s="6" t="s">
        <v>91</v>
      </c>
      <c r="J379" s="6" t="s">
        <v>33</v>
      </c>
      <c r="K379" s="6" t="s">
        <v>18</v>
      </c>
      <c r="L379" s="6" t="s">
        <v>96</v>
      </c>
      <c r="M379" s="6" t="s">
        <v>17</v>
      </c>
      <c r="N379" s="32">
        <v>26</v>
      </c>
    </row>
    <row r="380" spans="1:14" x14ac:dyDescent="0.25">
      <c r="A380" s="5">
        <v>2021</v>
      </c>
      <c r="B380" s="5">
        <v>1</v>
      </c>
      <c r="C380" s="4">
        <v>62</v>
      </c>
      <c r="D380" s="6" t="s">
        <v>8</v>
      </c>
      <c r="E380" s="4">
        <v>5868278000280</v>
      </c>
      <c r="F380" s="6" t="s">
        <v>102</v>
      </c>
      <c r="G380" s="6" t="s">
        <v>103</v>
      </c>
      <c r="H380" s="6" t="s">
        <v>104</v>
      </c>
      <c r="I380" s="6" t="s">
        <v>91</v>
      </c>
      <c r="J380" s="6" t="s">
        <v>33</v>
      </c>
      <c r="K380" s="6" t="s">
        <v>18</v>
      </c>
      <c r="L380" s="6" t="s">
        <v>96</v>
      </c>
      <c r="M380" s="6" t="s">
        <v>17</v>
      </c>
      <c r="N380" s="32">
        <v>62</v>
      </c>
    </row>
    <row r="381" spans="1:14" x14ac:dyDescent="0.25">
      <c r="A381" s="5">
        <v>2021</v>
      </c>
      <c r="B381" s="5">
        <v>1</v>
      </c>
      <c r="C381" s="4">
        <v>62</v>
      </c>
      <c r="D381" s="6" t="s">
        <v>8</v>
      </c>
      <c r="E381" s="4">
        <v>11794674000121</v>
      </c>
      <c r="F381" s="6" t="s">
        <v>172</v>
      </c>
      <c r="G381" s="6" t="s">
        <v>103</v>
      </c>
      <c r="H381" s="6" t="s">
        <v>104</v>
      </c>
      <c r="I381" s="6" t="s">
        <v>91</v>
      </c>
      <c r="J381" s="6" t="s">
        <v>33</v>
      </c>
      <c r="K381" s="6" t="s">
        <v>18</v>
      </c>
      <c r="L381" s="6" t="s">
        <v>96</v>
      </c>
      <c r="M381" s="6" t="s">
        <v>17</v>
      </c>
      <c r="N381" s="32">
        <v>9</v>
      </c>
    </row>
    <row r="382" spans="1:14" x14ac:dyDescent="0.25">
      <c r="A382" s="5">
        <v>2021</v>
      </c>
      <c r="B382" s="5">
        <v>1</v>
      </c>
      <c r="C382" s="4">
        <v>62</v>
      </c>
      <c r="D382" s="6" t="s">
        <v>8</v>
      </c>
      <c r="E382" s="4">
        <v>8319329000121</v>
      </c>
      <c r="F382" s="6" t="s">
        <v>430</v>
      </c>
      <c r="G382" s="6" t="s">
        <v>133</v>
      </c>
      <c r="H382" s="6" t="s">
        <v>134</v>
      </c>
      <c r="I382" s="6" t="s">
        <v>91</v>
      </c>
      <c r="J382" s="6" t="s">
        <v>33</v>
      </c>
      <c r="K382" s="6" t="s">
        <v>20</v>
      </c>
      <c r="L382" s="6" t="s">
        <v>96</v>
      </c>
      <c r="M382" s="6" t="s">
        <v>17</v>
      </c>
      <c r="N382" s="32">
        <v>16</v>
      </c>
    </row>
    <row r="383" spans="1:14" x14ac:dyDescent="0.25">
      <c r="A383" s="5">
        <v>2021</v>
      </c>
      <c r="B383" s="5">
        <v>1</v>
      </c>
      <c r="C383" s="4">
        <v>62</v>
      </c>
      <c r="D383" s="6" t="s">
        <v>8</v>
      </c>
      <c r="E383" s="4">
        <v>81887838001112</v>
      </c>
      <c r="F383" s="6" t="s">
        <v>549</v>
      </c>
      <c r="G383" s="6" t="s">
        <v>491</v>
      </c>
      <c r="H383" s="6" t="s">
        <v>134</v>
      </c>
      <c r="I383" s="6" t="s">
        <v>91</v>
      </c>
      <c r="J383" s="6" t="s">
        <v>33</v>
      </c>
      <c r="K383" s="6" t="s">
        <v>20</v>
      </c>
      <c r="L383" s="6" t="s">
        <v>96</v>
      </c>
      <c r="M383" s="6" t="s">
        <v>17</v>
      </c>
      <c r="N383" s="32">
        <v>9</v>
      </c>
    </row>
    <row r="384" spans="1:14" x14ac:dyDescent="0.25">
      <c r="A384" s="5">
        <v>2021</v>
      </c>
      <c r="B384" s="5">
        <v>1</v>
      </c>
      <c r="C384" s="4">
        <v>62</v>
      </c>
      <c r="D384" s="6" t="s">
        <v>8</v>
      </c>
      <c r="E384" s="4">
        <v>12361267000517</v>
      </c>
      <c r="F384" s="6" t="s">
        <v>384</v>
      </c>
      <c r="G384" s="6" t="s">
        <v>119</v>
      </c>
      <c r="H384" s="6" t="s">
        <v>120</v>
      </c>
      <c r="I384" s="6" t="s">
        <v>91</v>
      </c>
      <c r="J384" s="6" t="s">
        <v>33</v>
      </c>
      <c r="K384" s="6" t="s">
        <v>19</v>
      </c>
      <c r="L384" s="6" t="s">
        <v>96</v>
      </c>
      <c r="M384" s="6" t="s">
        <v>17</v>
      </c>
      <c r="N384" s="32">
        <v>3</v>
      </c>
    </row>
    <row r="385" spans="1:14" x14ac:dyDescent="0.25">
      <c r="A385" s="5">
        <v>2021</v>
      </c>
      <c r="B385" s="5">
        <v>1</v>
      </c>
      <c r="C385" s="4">
        <v>62</v>
      </c>
      <c r="D385" s="6" t="s">
        <v>8</v>
      </c>
      <c r="E385" s="4">
        <v>13016332000106</v>
      </c>
      <c r="F385" s="6" t="s">
        <v>431</v>
      </c>
      <c r="G385" s="6" t="s">
        <v>119</v>
      </c>
      <c r="H385" s="6" t="s">
        <v>120</v>
      </c>
      <c r="I385" s="6" t="s">
        <v>91</v>
      </c>
      <c r="J385" s="6" t="s">
        <v>33</v>
      </c>
      <c r="K385" s="6" t="s">
        <v>19</v>
      </c>
      <c r="L385" s="6" t="s">
        <v>96</v>
      </c>
      <c r="M385" s="6" t="s">
        <v>17</v>
      </c>
      <c r="N385" s="32">
        <v>6</v>
      </c>
    </row>
    <row r="386" spans="1:14" x14ac:dyDescent="0.25">
      <c r="A386" s="5">
        <v>2021</v>
      </c>
      <c r="B386" s="5">
        <v>2</v>
      </c>
      <c r="C386" s="4">
        <v>64</v>
      </c>
      <c r="D386" s="6" t="s">
        <v>26</v>
      </c>
      <c r="E386" s="4">
        <v>13952064000134</v>
      </c>
      <c r="F386" s="6" t="s">
        <v>174</v>
      </c>
      <c r="G386" s="6" t="s">
        <v>100</v>
      </c>
      <c r="H386" s="6" t="s">
        <v>101</v>
      </c>
      <c r="I386" s="6" t="s">
        <v>91</v>
      </c>
      <c r="J386" s="6" t="s">
        <v>33</v>
      </c>
      <c r="K386" s="6" t="s">
        <v>19</v>
      </c>
      <c r="L386" s="6" t="s">
        <v>96</v>
      </c>
      <c r="M386" s="6" t="s">
        <v>17</v>
      </c>
      <c r="N386" s="32">
        <v>6</v>
      </c>
    </row>
    <row r="387" spans="1:14" x14ac:dyDescent="0.25">
      <c r="A387" s="5">
        <v>2021</v>
      </c>
      <c r="B387" s="5">
        <v>2</v>
      </c>
      <c r="C387" s="4">
        <v>64</v>
      </c>
      <c r="D387" s="6" t="s">
        <v>26</v>
      </c>
      <c r="E387" s="4">
        <v>15194004000125</v>
      </c>
      <c r="F387" s="6" t="s">
        <v>618</v>
      </c>
      <c r="G387" s="6" t="s">
        <v>100</v>
      </c>
      <c r="H387" s="6" t="s">
        <v>101</v>
      </c>
      <c r="I387" s="6" t="s">
        <v>91</v>
      </c>
      <c r="J387" s="6" t="s">
        <v>33</v>
      </c>
      <c r="K387" s="6" t="s">
        <v>19</v>
      </c>
      <c r="L387" s="6" t="s">
        <v>96</v>
      </c>
      <c r="M387" s="6" t="s">
        <v>17</v>
      </c>
      <c r="N387" s="32">
        <v>16</v>
      </c>
    </row>
    <row r="388" spans="1:14" x14ac:dyDescent="0.25">
      <c r="A388" s="5">
        <v>2021</v>
      </c>
      <c r="B388" s="5">
        <v>2</v>
      </c>
      <c r="C388" s="4">
        <v>64</v>
      </c>
      <c r="D388" s="6" t="s">
        <v>26</v>
      </c>
      <c r="E388" s="4">
        <v>97397848000138</v>
      </c>
      <c r="F388" s="6" t="s">
        <v>619</v>
      </c>
      <c r="G388" s="6" t="s">
        <v>100</v>
      </c>
      <c r="H388" s="6" t="s">
        <v>101</v>
      </c>
      <c r="I388" s="6" t="s">
        <v>91</v>
      </c>
      <c r="J388" s="6" t="s">
        <v>33</v>
      </c>
      <c r="K388" s="6" t="s">
        <v>19</v>
      </c>
      <c r="L388" s="6" t="s">
        <v>96</v>
      </c>
      <c r="M388" s="6" t="s">
        <v>17</v>
      </c>
      <c r="N388" s="32">
        <v>4</v>
      </c>
    </row>
    <row r="389" spans="1:14" x14ac:dyDescent="0.25">
      <c r="A389" s="5">
        <v>2021</v>
      </c>
      <c r="B389" s="5">
        <v>2</v>
      </c>
      <c r="C389" s="4">
        <v>64</v>
      </c>
      <c r="D389" s="6" t="s">
        <v>26</v>
      </c>
      <c r="E389" s="4">
        <v>15166416000151</v>
      </c>
      <c r="F389" s="6" t="s">
        <v>527</v>
      </c>
      <c r="G389" s="6" t="s">
        <v>100</v>
      </c>
      <c r="H389" s="6" t="s">
        <v>101</v>
      </c>
      <c r="I389" s="6" t="s">
        <v>91</v>
      </c>
      <c r="J389" s="6" t="s">
        <v>33</v>
      </c>
      <c r="K389" s="6" t="s">
        <v>19</v>
      </c>
      <c r="L389" s="6" t="s">
        <v>96</v>
      </c>
      <c r="M389" s="6" t="s">
        <v>17</v>
      </c>
      <c r="N389" s="32">
        <v>21</v>
      </c>
    </row>
    <row r="390" spans="1:14" x14ac:dyDescent="0.25">
      <c r="A390" s="5">
        <v>2021</v>
      </c>
      <c r="B390" s="5">
        <v>2</v>
      </c>
      <c r="C390" s="4">
        <v>64</v>
      </c>
      <c r="D390" s="6" t="s">
        <v>26</v>
      </c>
      <c r="E390" s="4">
        <v>27372066000169</v>
      </c>
      <c r="F390" s="6" t="s">
        <v>422</v>
      </c>
      <c r="G390" s="6" t="s">
        <v>100</v>
      </c>
      <c r="H390" s="6" t="s">
        <v>101</v>
      </c>
      <c r="I390" s="6" t="s">
        <v>91</v>
      </c>
      <c r="J390" s="6" t="s">
        <v>33</v>
      </c>
      <c r="K390" s="6" t="s">
        <v>19</v>
      </c>
      <c r="L390" s="6" t="s">
        <v>96</v>
      </c>
      <c r="M390" s="6" t="s">
        <v>17</v>
      </c>
      <c r="N390" s="32">
        <v>11</v>
      </c>
    </row>
    <row r="391" spans="1:14" x14ac:dyDescent="0.25">
      <c r="A391" s="5">
        <v>2021</v>
      </c>
      <c r="B391" s="5">
        <v>2</v>
      </c>
      <c r="C391" s="4">
        <v>64</v>
      </c>
      <c r="D391" s="6" t="s">
        <v>26</v>
      </c>
      <c r="E391" s="4">
        <v>15170723000106</v>
      </c>
      <c r="F391" s="6" t="s">
        <v>528</v>
      </c>
      <c r="G391" s="6" t="s">
        <v>100</v>
      </c>
      <c r="H391" s="6" t="s">
        <v>101</v>
      </c>
      <c r="I391" s="6" t="s">
        <v>91</v>
      </c>
      <c r="J391" s="6" t="s">
        <v>33</v>
      </c>
      <c r="K391" s="6" t="s">
        <v>19</v>
      </c>
      <c r="L391" s="6" t="s">
        <v>96</v>
      </c>
      <c r="M391" s="6" t="s">
        <v>17</v>
      </c>
      <c r="N391" s="32">
        <v>4</v>
      </c>
    </row>
    <row r="392" spans="1:14" x14ac:dyDescent="0.25">
      <c r="A392" s="5">
        <v>2021</v>
      </c>
      <c r="B392" s="5">
        <v>2</v>
      </c>
      <c r="C392" s="4">
        <v>64</v>
      </c>
      <c r="D392" s="6" t="s">
        <v>26</v>
      </c>
      <c r="E392" s="4">
        <v>29435005007484</v>
      </c>
      <c r="F392" s="6" t="s">
        <v>131</v>
      </c>
      <c r="G392" s="6" t="s">
        <v>103</v>
      </c>
      <c r="H392" s="6" t="s">
        <v>104</v>
      </c>
      <c r="I392" s="6" t="s">
        <v>91</v>
      </c>
      <c r="J392" s="6" t="s">
        <v>33</v>
      </c>
      <c r="K392" s="6" t="s">
        <v>18</v>
      </c>
      <c r="L392" s="6" t="s">
        <v>96</v>
      </c>
      <c r="M392" s="6" t="s">
        <v>17</v>
      </c>
      <c r="N392" s="32">
        <v>25</v>
      </c>
    </row>
    <row r="393" spans="1:14" x14ac:dyDescent="0.25">
      <c r="A393" s="5">
        <v>2021</v>
      </c>
      <c r="B393" s="5">
        <v>2</v>
      </c>
      <c r="C393" s="4">
        <v>64</v>
      </c>
      <c r="D393" s="6" t="s">
        <v>26</v>
      </c>
      <c r="E393" s="4">
        <v>23443518000103</v>
      </c>
      <c r="F393" s="6" t="s">
        <v>129</v>
      </c>
      <c r="G393" s="6" t="s">
        <v>103</v>
      </c>
      <c r="H393" s="6" t="s">
        <v>104</v>
      </c>
      <c r="I393" s="6" t="s">
        <v>91</v>
      </c>
      <c r="J393" s="6" t="s">
        <v>33</v>
      </c>
      <c r="K393" s="6" t="s">
        <v>18</v>
      </c>
      <c r="L393" s="6" t="s">
        <v>96</v>
      </c>
      <c r="M393" s="6" t="s">
        <v>17</v>
      </c>
      <c r="N393" s="32">
        <v>3</v>
      </c>
    </row>
    <row r="394" spans="1:14" x14ac:dyDescent="0.25">
      <c r="A394" s="5">
        <v>2021</v>
      </c>
      <c r="B394" s="5">
        <v>2</v>
      </c>
      <c r="C394" s="4">
        <v>64</v>
      </c>
      <c r="D394" s="6" t="s">
        <v>26</v>
      </c>
      <c r="E394" s="4">
        <v>5868278000280</v>
      </c>
      <c r="F394" s="6" t="s">
        <v>102</v>
      </c>
      <c r="G394" s="6" t="s">
        <v>103</v>
      </c>
      <c r="H394" s="6" t="s">
        <v>104</v>
      </c>
      <c r="I394" s="6" t="s">
        <v>91</v>
      </c>
      <c r="J394" s="6" t="s">
        <v>33</v>
      </c>
      <c r="K394" s="6" t="s">
        <v>18</v>
      </c>
      <c r="L394" s="6" t="s">
        <v>96</v>
      </c>
      <c r="M394" s="6" t="s">
        <v>17</v>
      </c>
      <c r="N394" s="32">
        <v>13</v>
      </c>
    </row>
    <row r="395" spans="1:14" x14ac:dyDescent="0.25">
      <c r="A395" s="5">
        <v>2021</v>
      </c>
      <c r="B395" s="5">
        <v>2</v>
      </c>
      <c r="C395" s="4">
        <v>64</v>
      </c>
      <c r="D395" s="6" t="s">
        <v>26</v>
      </c>
      <c r="E395" s="4">
        <v>11794674000121</v>
      </c>
      <c r="F395" s="6" t="s">
        <v>172</v>
      </c>
      <c r="G395" s="6" t="s">
        <v>103</v>
      </c>
      <c r="H395" s="6" t="s">
        <v>104</v>
      </c>
      <c r="I395" s="6" t="s">
        <v>91</v>
      </c>
      <c r="J395" s="6" t="s">
        <v>33</v>
      </c>
      <c r="K395" s="6" t="s">
        <v>18</v>
      </c>
      <c r="L395" s="6" t="s">
        <v>96</v>
      </c>
      <c r="M395" s="6" t="s">
        <v>17</v>
      </c>
      <c r="N395" s="32">
        <v>13</v>
      </c>
    </row>
    <row r="396" spans="1:14" x14ac:dyDescent="0.25">
      <c r="A396" s="5">
        <v>2021</v>
      </c>
      <c r="B396" s="5">
        <v>2</v>
      </c>
      <c r="C396" s="4">
        <v>64</v>
      </c>
      <c r="D396" s="6" t="s">
        <v>26</v>
      </c>
      <c r="E396" s="4">
        <v>2284062000106</v>
      </c>
      <c r="F396" s="6" t="s">
        <v>620</v>
      </c>
      <c r="G396" s="6" t="s">
        <v>117</v>
      </c>
      <c r="H396" s="6" t="s">
        <v>118</v>
      </c>
      <c r="I396" s="6" t="s">
        <v>91</v>
      </c>
      <c r="J396" s="6" t="s">
        <v>33</v>
      </c>
      <c r="K396" s="6" t="s">
        <v>20</v>
      </c>
      <c r="L396" s="6" t="s">
        <v>96</v>
      </c>
      <c r="M396" s="6" t="s">
        <v>17</v>
      </c>
      <c r="N396" s="32">
        <v>3</v>
      </c>
    </row>
    <row r="397" spans="1:14" x14ac:dyDescent="0.25">
      <c r="A397" s="5">
        <v>2021</v>
      </c>
      <c r="B397" s="5">
        <v>2</v>
      </c>
      <c r="C397" s="4">
        <v>64</v>
      </c>
      <c r="D397" s="6" t="s">
        <v>26</v>
      </c>
      <c r="E397" s="4">
        <v>10839561000132</v>
      </c>
      <c r="F397" s="6" t="s">
        <v>621</v>
      </c>
      <c r="G397" s="6" t="s">
        <v>117</v>
      </c>
      <c r="H397" s="6" t="s">
        <v>118</v>
      </c>
      <c r="I397" s="6" t="s">
        <v>91</v>
      </c>
      <c r="J397" s="6" t="s">
        <v>33</v>
      </c>
      <c r="K397" s="6" t="s">
        <v>20</v>
      </c>
      <c r="L397" s="6" t="s">
        <v>96</v>
      </c>
      <c r="M397" s="6" t="s">
        <v>17</v>
      </c>
      <c r="N397" s="32">
        <v>46</v>
      </c>
    </row>
    <row r="398" spans="1:14" x14ac:dyDescent="0.25">
      <c r="A398" s="5">
        <v>2021</v>
      </c>
      <c r="B398" s="5">
        <v>2</v>
      </c>
      <c r="C398" s="4">
        <v>64</v>
      </c>
      <c r="D398" s="6" t="s">
        <v>26</v>
      </c>
      <c r="E398" s="4">
        <v>12361267004008</v>
      </c>
      <c r="F398" s="6" t="s">
        <v>622</v>
      </c>
      <c r="G398" s="6" t="s">
        <v>386</v>
      </c>
      <c r="H398" s="6" t="s">
        <v>387</v>
      </c>
      <c r="I398" s="6" t="s">
        <v>91</v>
      </c>
      <c r="J398" s="6" t="s">
        <v>33</v>
      </c>
      <c r="K398" s="6" t="s">
        <v>18</v>
      </c>
      <c r="L398" s="6" t="s">
        <v>96</v>
      </c>
      <c r="M398" s="6" t="s">
        <v>17</v>
      </c>
      <c r="N398" s="32">
        <v>1</v>
      </c>
    </row>
    <row r="399" spans="1:14" x14ac:dyDescent="0.25">
      <c r="A399" s="5">
        <v>2021</v>
      </c>
      <c r="B399" s="5">
        <v>2</v>
      </c>
      <c r="C399" s="4">
        <v>64</v>
      </c>
      <c r="D399" s="6" t="s">
        <v>26</v>
      </c>
      <c r="E399" s="4">
        <v>29435005009851</v>
      </c>
      <c r="F399" s="6" t="s">
        <v>132</v>
      </c>
      <c r="G399" s="6" t="s">
        <v>133</v>
      </c>
      <c r="H399" s="6" t="s">
        <v>134</v>
      </c>
      <c r="I399" s="6" t="s">
        <v>91</v>
      </c>
      <c r="J399" s="6" t="s">
        <v>33</v>
      </c>
      <c r="K399" s="6" t="s">
        <v>20</v>
      </c>
      <c r="L399" s="6" t="s">
        <v>96</v>
      </c>
      <c r="M399" s="6" t="s">
        <v>17</v>
      </c>
      <c r="N399" s="32">
        <v>40</v>
      </c>
    </row>
    <row r="400" spans="1:14" x14ac:dyDescent="0.25">
      <c r="A400" s="5">
        <v>2021</v>
      </c>
      <c r="B400" s="5">
        <v>2</v>
      </c>
      <c r="C400" s="4">
        <v>64</v>
      </c>
      <c r="D400" s="6" t="s">
        <v>26</v>
      </c>
      <c r="E400" s="4">
        <v>820737000150</v>
      </c>
      <c r="F400" s="6" t="s">
        <v>164</v>
      </c>
      <c r="G400" s="6" t="s">
        <v>133</v>
      </c>
      <c r="H400" s="6" t="s">
        <v>134</v>
      </c>
      <c r="I400" s="6" t="s">
        <v>91</v>
      </c>
      <c r="J400" s="6" t="s">
        <v>33</v>
      </c>
      <c r="K400" s="6" t="s">
        <v>20</v>
      </c>
      <c r="L400" s="6" t="s">
        <v>96</v>
      </c>
      <c r="M400" s="6" t="s">
        <v>17</v>
      </c>
      <c r="N400" s="32">
        <v>30</v>
      </c>
    </row>
    <row r="401" spans="1:14" x14ac:dyDescent="0.25">
      <c r="A401" s="5">
        <v>2021</v>
      </c>
      <c r="B401" s="5">
        <v>2</v>
      </c>
      <c r="C401" s="4">
        <v>64</v>
      </c>
      <c r="D401" s="6" t="s">
        <v>26</v>
      </c>
      <c r="E401" s="4">
        <v>1507901000137</v>
      </c>
      <c r="F401" s="6" t="s">
        <v>547</v>
      </c>
      <c r="G401" s="6" t="s">
        <v>133</v>
      </c>
      <c r="H401" s="6" t="s">
        <v>134</v>
      </c>
      <c r="I401" s="6" t="s">
        <v>91</v>
      </c>
      <c r="J401" s="6" t="s">
        <v>33</v>
      </c>
      <c r="K401" s="6" t="s">
        <v>20</v>
      </c>
      <c r="L401" s="6" t="s">
        <v>96</v>
      </c>
      <c r="M401" s="6" t="s">
        <v>17</v>
      </c>
      <c r="N401" s="32">
        <v>6</v>
      </c>
    </row>
    <row r="402" spans="1:14" x14ac:dyDescent="0.25">
      <c r="A402" s="5">
        <v>2021</v>
      </c>
      <c r="B402" s="5">
        <v>2</v>
      </c>
      <c r="C402" s="4">
        <v>64</v>
      </c>
      <c r="D402" s="6" t="s">
        <v>26</v>
      </c>
      <c r="E402" s="4">
        <v>81887838001112</v>
      </c>
      <c r="F402" s="6" t="s">
        <v>549</v>
      </c>
      <c r="G402" s="6" t="s">
        <v>491</v>
      </c>
      <c r="H402" s="6" t="s">
        <v>134</v>
      </c>
      <c r="I402" s="6" t="s">
        <v>91</v>
      </c>
      <c r="J402" s="6" t="s">
        <v>33</v>
      </c>
      <c r="K402" s="6" t="s">
        <v>20</v>
      </c>
      <c r="L402" s="6" t="s">
        <v>96</v>
      </c>
      <c r="M402" s="6" t="s">
        <v>17</v>
      </c>
      <c r="N402" s="32">
        <v>9</v>
      </c>
    </row>
    <row r="403" spans="1:14" x14ac:dyDescent="0.25">
      <c r="A403" s="5">
        <v>2021</v>
      </c>
      <c r="B403" s="5">
        <v>2</v>
      </c>
      <c r="C403" s="4">
        <v>62</v>
      </c>
      <c r="D403" s="6" t="s">
        <v>8</v>
      </c>
      <c r="E403" s="4">
        <v>5469172000122</v>
      </c>
      <c r="F403" s="6" t="s">
        <v>99</v>
      </c>
      <c r="G403" s="6" t="s">
        <v>100</v>
      </c>
      <c r="H403" s="6" t="s">
        <v>101</v>
      </c>
      <c r="I403" s="6" t="s">
        <v>91</v>
      </c>
      <c r="J403" s="6" t="s">
        <v>33</v>
      </c>
      <c r="K403" s="6" t="s">
        <v>19</v>
      </c>
      <c r="L403" s="6" t="s">
        <v>96</v>
      </c>
      <c r="M403" s="6" t="s">
        <v>17</v>
      </c>
      <c r="N403" s="32">
        <v>4</v>
      </c>
    </row>
    <row r="404" spans="1:14" x14ac:dyDescent="0.25">
      <c r="A404" s="5">
        <v>2021</v>
      </c>
      <c r="B404" s="5">
        <v>2</v>
      </c>
      <c r="C404" s="4">
        <v>62</v>
      </c>
      <c r="D404" s="6" t="s">
        <v>8</v>
      </c>
      <c r="E404" s="4">
        <v>15166416000151</v>
      </c>
      <c r="F404" s="6" t="s">
        <v>527</v>
      </c>
      <c r="G404" s="6" t="s">
        <v>100</v>
      </c>
      <c r="H404" s="6" t="s">
        <v>101</v>
      </c>
      <c r="I404" s="6" t="s">
        <v>91</v>
      </c>
      <c r="J404" s="6" t="s">
        <v>33</v>
      </c>
      <c r="K404" s="6" t="s">
        <v>19</v>
      </c>
      <c r="L404" s="6" t="s">
        <v>96</v>
      </c>
      <c r="M404" s="6" t="s">
        <v>17</v>
      </c>
      <c r="N404" s="32">
        <v>13</v>
      </c>
    </row>
    <row r="405" spans="1:14" x14ac:dyDescent="0.25">
      <c r="A405" s="5">
        <v>2021</v>
      </c>
      <c r="B405" s="5">
        <v>2</v>
      </c>
      <c r="C405" s="4">
        <v>62</v>
      </c>
      <c r="D405" s="6" t="s">
        <v>8</v>
      </c>
      <c r="E405" s="4">
        <v>15153745000249</v>
      </c>
      <c r="F405" s="6" t="s">
        <v>623</v>
      </c>
      <c r="G405" s="6" t="s">
        <v>100</v>
      </c>
      <c r="H405" s="6" t="s">
        <v>101</v>
      </c>
      <c r="I405" s="6" t="s">
        <v>91</v>
      </c>
      <c r="J405" s="6" t="s">
        <v>33</v>
      </c>
      <c r="K405" s="6" t="s">
        <v>19</v>
      </c>
      <c r="L405" s="6" t="s">
        <v>96</v>
      </c>
      <c r="M405" s="6" t="s">
        <v>17</v>
      </c>
      <c r="N405" s="32">
        <v>6</v>
      </c>
    </row>
    <row r="406" spans="1:14" x14ac:dyDescent="0.25">
      <c r="A406" s="5">
        <v>2021</v>
      </c>
      <c r="B406" s="5">
        <v>2</v>
      </c>
      <c r="C406" s="4">
        <v>62</v>
      </c>
      <c r="D406" s="6" t="s">
        <v>8</v>
      </c>
      <c r="E406" s="4">
        <v>27372066000169</v>
      </c>
      <c r="F406" s="6" t="s">
        <v>422</v>
      </c>
      <c r="G406" s="6" t="s">
        <v>100</v>
      </c>
      <c r="H406" s="6" t="s">
        <v>101</v>
      </c>
      <c r="I406" s="6" t="s">
        <v>91</v>
      </c>
      <c r="J406" s="6" t="s">
        <v>33</v>
      </c>
      <c r="K406" s="6" t="s">
        <v>19</v>
      </c>
      <c r="L406" s="6" t="s">
        <v>96</v>
      </c>
      <c r="M406" s="6" t="s">
        <v>17</v>
      </c>
      <c r="N406" s="32">
        <v>10</v>
      </c>
    </row>
    <row r="407" spans="1:14" x14ac:dyDescent="0.25">
      <c r="A407" s="5">
        <v>2021</v>
      </c>
      <c r="B407" s="5">
        <v>2</v>
      </c>
      <c r="C407" s="4">
        <v>62</v>
      </c>
      <c r="D407" s="6" t="s">
        <v>8</v>
      </c>
      <c r="E407" s="4">
        <v>13808803000119</v>
      </c>
      <c r="F407" s="6" t="s">
        <v>624</v>
      </c>
      <c r="G407" s="6" t="s">
        <v>100</v>
      </c>
      <c r="H407" s="6" t="s">
        <v>101</v>
      </c>
      <c r="I407" s="6" t="s">
        <v>91</v>
      </c>
      <c r="J407" s="6" t="s">
        <v>33</v>
      </c>
      <c r="K407" s="6" t="s">
        <v>19</v>
      </c>
      <c r="L407" s="6" t="s">
        <v>96</v>
      </c>
      <c r="M407" s="6" t="s">
        <v>17</v>
      </c>
      <c r="N407" s="32">
        <v>2</v>
      </c>
    </row>
    <row r="408" spans="1:14" x14ac:dyDescent="0.25">
      <c r="A408" s="5">
        <v>2021</v>
      </c>
      <c r="B408" s="5">
        <v>2</v>
      </c>
      <c r="C408" s="4">
        <v>62</v>
      </c>
      <c r="D408" s="6" t="s">
        <v>8</v>
      </c>
      <c r="E408" s="4">
        <v>12361267011802</v>
      </c>
      <c r="F408" s="6" t="s">
        <v>490</v>
      </c>
      <c r="G408" s="6" t="s">
        <v>103</v>
      </c>
      <c r="H408" s="6" t="s">
        <v>104</v>
      </c>
      <c r="I408" s="6" t="s">
        <v>91</v>
      </c>
      <c r="J408" s="6" t="s">
        <v>33</v>
      </c>
      <c r="K408" s="6" t="s">
        <v>18</v>
      </c>
      <c r="L408" s="6" t="s">
        <v>96</v>
      </c>
      <c r="M408" s="6" t="s">
        <v>17</v>
      </c>
      <c r="N408" s="32">
        <v>2</v>
      </c>
    </row>
    <row r="409" spans="1:14" x14ac:dyDescent="0.25">
      <c r="A409" s="5">
        <v>2021</v>
      </c>
      <c r="B409" s="5">
        <v>2</v>
      </c>
      <c r="C409" s="4">
        <v>62</v>
      </c>
      <c r="D409" s="6" t="s">
        <v>8</v>
      </c>
      <c r="E409" s="4">
        <v>29435005007484</v>
      </c>
      <c r="F409" s="6" t="s">
        <v>131</v>
      </c>
      <c r="G409" s="6" t="s">
        <v>103</v>
      </c>
      <c r="H409" s="6" t="s">
        <v>104</v>
      </c>
      <c r="I409" s="6" t="s">
        <v>91</v>
      </c>
      <c r="J409" s="6" t="s">
        <v>33</v>
      </c>
      <c r="K409" s="6" t="s">
        <v>18</v>
      </c>
      <c r="L409" s="6" t="s">
        <v>96</v>
      </c>
      <c r="M409" s="6" t="s">
        <v>17</v>
      </c>
      <c r="N409" s="32">
        <v>25</v>
      </c>
    </row>
    <row r="410" spans="1:14" x14ac:dyDescent="0.25">
      <c r="A410" s="5">
        <v>2021</v>
      </c>
      <c r="B410" s="5">
        <v>2</v>
      </c>
      <c r="C410" s="4">
        <v>62</v>
      </c>
      <c r="D410" s="6" t="s">
        <v>8</v>
      </c>
      <c r="E410" s="4">
        <v>5868278000280</v>
      </c>
      <c r="F410" s="6" t="s">
        <v>102</v>
      </c>
      <c r="G410" s="6" t="s">
        <v>103</v>
      </c>
      <c r="H410" s="6" t="s">
        <v>104</v>
      </c>
      <c r="I410" s="6" t="s">
        <v>91</v>
      </c>
      <c r="J410" s="6" t="s">
        <v>33</v>
      </c>
      <c r="K410" s="6" t="s">
        <v>18</v>
      </c>
      <c r="L410" s="6" t="s">
        <v>96</v>
      </c>
      <c r="M410" s="6" t="s">
        <v>17</v>
      </c>
      <c r="N410" s="32">
        <v>80</v>
      </c>
    </row>
    <row r="411" spans="1:14" x14ac:dyDescent="0.25">
      <c r="A411" s="5">
        <v>2021</v>
      </c>
      <c r="B411" s="5">
        <v>2</v>
      </c>
      <c r="C411" s="4">
        <v>62</v>
      </c>
      <c r="D411" s="6" t="s">
        <v>8</v>
      </c>
      <c r="E411" s="4">
        <v>11794674000121</v>
      </c>
      <c r="F411" s="6" t="s">
        <v>172</v>
      </c>
      <c r="G411" s="6" t="s">
        <v>103</v>
      </c>
      <c r="H411" s="6" t="s">
        <v>104</v>
      </c>
      <c r="I411" s="6" t="s">
        <v>91</v>
      </c>
      <c r="J411" s="6" t="s">
        <v>33</v>
      </c>
      <c r="K411" s="6" t="s">
        <v>18</v>
      </c>
      <c r="L411" s="6" t="s">
        <v>96</v>
      </c>
      <c r="M411" s="6" t="s">
        <v>17</v>
      </c>
      <c r="N411" s="32">
        <v>12</v>
      </c>
    </row>
    <row r="412" spans="1:14" x14ac:dyDescent="0.25">
      <c r="A412" s="5">
        <v>2021</v>
      </c>
      <c r="B412" s="5">
        <v>2</v>
      </c>
      <c r="C412" s="4">
        <v>62</v>
      </c>
      <c r="D412" s="6" t="s">
        <v>8</v>
      </c>
      <c r="E412" s="4">
        <v>10892164000124</v>
      </c>
      <c r="F412" s="6" t="s">
        <v>116</v>
      </c>
      <c r="G412" s="6" t="s">
        <v>117</v>
      </c>
      <c r="H412" s="6" t="s">
        <v>118</v>
      </c>
      <c r="I412" s="6" t="s">
        <v>91</v>
      </c>
      <c r="J412" s="6" t="s">
        <v>33</v>
      </c>
      <c r="K412" s="6" t="s">
        <v>20</v>
      </c>
      <c r="L412" s="6" t="s">
        <v>96</v>
      </c>
      <c r="M412" s="6" t="s">
        <v>17</v>
      </c>
      <c r="N412" s="32">
        <v>5</v>
      </c>
    </row>
    <row r="413" spans="1:14" x14ac:dyDescent="0.25">
      <c r="A413" s="5">
        <v>2021</v>
      </c>
      <c r="B413" s="5">
        <v>2</v>
      </c>
      <c r="C413" s="4">
        <v>62</v>
      </c>
      <c r="D413" s="6" t="s">
        <v>8</v>
      </c>
      <c r="E413" s="4">
        <v>10839561000132</v>
      </c>
      <c r="F413" s="6" t="s">
        <v>621</v>
      </c>
      <c r="G413" s="6" t="s">
        <v>117</v>
      </c>
      <c r="H413" s="6" t="s">
        <v>118</v>
      </c>
      <c r="I413" s="6" t="s">
        <v>91</v>
      </c>
      <c r="J413" s="6" t="s">
        <v>33</v>
      </c>
      <c r="K413" s="6" t="s">
        <v>20</v>
      </c>
      <c r="L413" s="6" t="s">
        <v>96</v>
      </c>
      <c r="M413" s="6" t="s">
        <v>17</v>
      </c>
      <c r="N413" s="32">
        <v>30</v>
      </c>
    </row>
    <row r="414" spans="1:14" x14ac:dyDescent="0.25">
      <c r="A414" s="5">
        <v>2021</v>
      </c>
      <c r="B414" s="5">
        <v>2</v>
      </c>
      <c r="C414" s="4">
        <v>62</v>
      </c>
      <c r="D414" s="6" t="s">
        <v>8</v>
      </c>
      <c r="E414" s="4">
        <v>1507901000137</v>
      </c>
      <c r="F414" s="6" t="s">
        <v>547</v>
      </c>
      <c r="G414" s="6" t="s">
        <v>133</v>
      </c>
      <c r="H414" s="6" t="s">
        <v>134</v>
      </c>
      <c r="I414" s="6" t="s">
        <v>91</v>
      </c>
      <c r="J414" s="6" t="s">
        <v>33</v>
      </c>
      <c r="K414" s="6" t="s">
        <v>20</v>
      </c>
      <c r="L414" s="6" t="s">
        <v>96</v>
      </c>
      <c r="M414" s="6" t="s">
        <v>17</v>
      </c>
      <c r="N414" s="32">
        <v>3</v>
      </c>
    </row>
    <row r="415" spans="1:14" x14ac:dyDescent="0.25">
      <c r="A415" s="5">
        <v>2021</v>
      </c>
      <c r="B415" s="5">
        <v>3</v>
      </c>
      <c r="C415" s="4">
        <v>64</v>
      </c>
      <c r="D415" s="6" t="s">
        <v>26</v>
      </c>
      <c r="E415" s="4">
        <v>13952064000134</v>
      </c>
      <c r="F415" s="6" t="s">
        <v>174</v>
      </c>
      <c r="G415" s="6" t="s">
        <v>100</v>
      </c>
      <c r="H415" s="6" t="s">
        <v>101</v>
      </c>
      <c r="I415" s="6" t="s">
        <v>91</v>
      </c>
      <c r="J415" s="6" t="s">
        <v>33</v>
      </c>
      <c r="K415" s="6" t="s">
        <v>19</v>
      </c>
      <c r="L415" s="6" t="s">
        <v>96</v>
      </c>
      <c r="M415" s="6" t="s">
        <v>17</v>
      </c>
      <c r="N415" s="32">
        <v>3</v>
      </c>
    </row>
    <row r="416" spans="1:14" x14ac:dyDescent="0.25">
      <c r="A416" s="5">
        <v>2021</v>
      </c>
      <c r="B416" s="5">
        <v>3</v>
      </c>
      <c r="C416" s="4">
        <v>64</v>
      </c>
      <c r="D416" s="6" t="s">
        <v>26</v>
      </c>
      <c r="E416" s="4">
        <v>15194004000125</v>
      </c>
      <c r="F416" s="6" t="s">
        <v>618</v>
      </c>
      <c r="G416" s="6" t="s">
        <v>100</v>
      </c>
      <c r="H416" s="6" t="s">
        <v>101</v>
      </c>
      <c r="I416" s="6" t="s">
        <v>91</v>
      </c>
      <c r="J416" s="6" t="s">
        <v>33</v>
      </c>
      <c r="K416" s="6" t="s">
        <v>19</v>
      </c>
      <c r="L416" s="6" t="s">
        <v>96</v>
      </c>
      <c r="M416" s="6" t="s">
        <v>17</v>
      </c>
      <c r="N416" s="32">
        <v>10</v>
      </c>
    </row>
    <row r="417" spans="1:14" x14ac:dyDescent="0.25">
      <c r="A417" s="5">
        <v>2021</v>
      </c>
      <c r="B417" s="5">
        <v>3</v>
      </c>
      <c r="C417" s="4">
        <v>64</v>
      </c>
      <c r="D417" s="6" t="s">
        <v>26</v>
      </c>
      <c r="E417" s="4">
        <v>5469172000122</v>
      </c>
      <c r="F417" s="6" t="s">
        <v>99</v>
      </c>
      <c r="G417" s="6" t="s">
        <v>100</v>
      </c>
      <c r="H417" s="6" t="s">
        <v>101</v>
      </c>
      <c r="I417" s="6" t="s">
        <v>91</v>
      </c>
      <c r="J417" s="6" t="s">
        <v>33</v>
      </c>
      <c r="K417" s="6" t="s">
        <v>19</v>
      </c>
      <c r="L417" s="6" t="s">
        <v>96</v>
      </c>
      <c r="M417" s="6" t="s">
        <v>17</v>
      </c>
      <c r="N417" s="32">
        <v>5</v>
      </c>
    </row>
    <row r="418" spans="1:14" x14ac:dyDescent="0.25">
      <c r="A418" s="5">
        <v>2021</v>
      </c>
      <c r="B418" s="5">
        <v>3</v>
      </c>
      <c r="C418" s="4">
        <v>64</v>
      </c>
      <c r="D418" s="6" t="s">
        <v>26</v>
      </c>
      <c r="E418" s="4">
        <v>15166416000151</v>
      </c>
      <c r="F418" s="6" t="s">
        <v>527</v>
      </c>
      <c r="G418" s="6" t="s">
        <v>100</v>
      </c>
      <c r="H418" s="6" t="s">
        <v>101</v>
      </c>
      <c r="I418" s="6" t="s">
        <v>91</v>
      </c>
      <c r="J418" s="6" t="s">
        <v>33</v>
      </c>
      <c r="K418" s="6" t="s">
        <v>19</v>
      </c>
      <c r="L418" s="6" t="s">
        <v>96</v>
      </c>
      <c r="M418" s="6" t="s">
        <v>17</v>
      </c>
      <c r="N418" s="32">
        <v>15</v>
      </c>
    </row>
    <row r="419" spans="1:14" x14ac:dyDescent="0.25">
      <c r="A419" s="5">
        <v>2021</v>
      </c>
      <c r="B419" s="5">
        <v>3</v>
      </c>
      <c r="C419" s="4">
        <v>64</v>
      </c>
      <c r="D419" s="6" t="s">
        <v>26</v>
      </c>
      <c r="E419" s="4">
        <v>27372066000169</v>
      </c>
      <c r="F419" s="6" t="s">
        <v>422</v>
      </c>
      <c r="G419" s="6" t="s">
        <v>100</v>
      </c>
      <c r="H419" s="6" t="s">
        <v>101</v>
      </c>
      <c r="I419" s="6" t="s">
        <v>91</v>
      </c>
      <c r="J419" s="6" t="s">
        <v>33</v>
      </c>
      <c r="K419" s="6" t="s">
        <v>19</v>
      </c>
      <c r="L419" s="6" t="s">
        <v>96</v>
      </c>
      <c r="M419" s="6" t="s">
        <v>17</v>
      </c>
      <c r="N419" s="32">
        <v>36</v>
      </c>
    </row>
    <row r="420" spans="1:14" x14ac:dyDescent="0.25">
      <c r="A420" s="5">
        <v>2021</v>
      </c>
      <c r="B420" s="5">
        <v>3</v>
      </c>
      <c r="C420" s="4">
        <v>64</v>
      </c>
      <c r="D420" s="6" t="s">
        <v>26</v>
      </c>
      <c r="E420" s="4">
        <v>7245269000187</v>
      </c>
      <c r="F420" s="6" t="s">
        <v>625</v>
      </c>
      <c r="G420" s="6" t="s">
        <v>103</v>
      </c>
      <c r="H420" s="6" t="s">
        <v>104</v>
      </c>
      <c r="I420" s="6" t="s">
        <v>91</v>
      </c>
      <c r="J420" s="6" t="s">
        <v>33</v>
      </c>
      <c r="K420" s="6" t="s">
        <v>18</v>
      </c>
      <c r="L420" s="6" t="s">
        <v>96</v>
      </c>
      <c r="M420" s="6" t="s">
        <v>17</v>
      </c>
      <c r="N420" s="32">
        <v>3</v>
      </c>
    </row>
    <row r="421" spans="1:14" x14ac:dyDescent="0.25">
      <c r="A421" s="5">
        <v>2021</v>
      </c>
      <c r="B421" s="5">
        <v>3</v>
      </c>
      <c r="C421" s="4">
        <v>64</v>
      </c>
      <c r="D421" s="6" t="s">
        <v>26</v>
      </c>
      <c r="E421" s="4">
        <v>29435005007484</v>
      </c>
      <c r="F421" s="6" t="s">
        <v>131</v>
      </c>
      <c r="G421" s="6" t="s">
        <v>103</v>
      </c>
      <c r="H421" s="6" t="s">
        <v>104</v>
      </c>
      <c r="I421" s="6" t="s">
        <v>91</v>
      </c>
      <c r="J421" s="6" t="s">
        <v>33</v>
      </c>
      <c r="K421" s="6" t="s">
        <v>18</v>
      </c>
      <c r="L421" s="6" t="s">
        <v>96</v>
      </c>
      <c r="M421" s="6" t="s">
        <v>17</v>
      </c>
      <c r="N421" s="32">
        <v>5</v>
      </c>
    </row>
    <row r="422" spans="1:14" x14ac:dyDescent="0.25">
      <c r="A422" s="5">
        <v>2021</v>
      </c>
      <c r="B422" s="5">
        <v>3</v>
      </c>
      <c r="C422" s="4">
        <v>64</v>
      </c>
      <c r="D422" s="6" t="s">
        <v>26</v>
      </c>
      <c r="E422" s="4">
        <v>23443518000103</v>
      </c>
      <c r="F422" s="6" t="s">
        <v>129</v>
      </c>
      <c r="G422" s="6" t="s">
        <v>103</v>
      </c>
      <c r="H422" s="6" t="s">
        <v>104</v>
      </c>
      <c r="I422" s="6" t="s">
        <v>91</v>
      </c>
      <c r="J422" s="6" t="s">
        <v>33</v>
      </c>
      <c r="K422" s="6" t="s">
        <v>18</v>
      </c>
      <c r="L422" s="6" t="s">
        <v>96</v>
      </c>
      <c r="M422" s="6" t="s">
        <v>17</v>
      </c>
      <c r="N422" s="32">
        <v>3</v>
      </c>
    </row>
    <row r="423" spans="1:14" x14ac:dyDescent="0.25">
      <c r="A423" s="5">
        <v>2021</v>
      </c>
      <c r="B423" s="5">
        <v>3</v>
      </c>
      <c r="C423" s="4">
        <v>64</v>
      </c>
      <c r="D423" s="6" t="s">
        <v>26</v>
      </c>
      <c r="E423" s="4">
        <v>5868278000280</v>
      </c>
      <c r="F423" s="6" t="s">
        <v>102</v>
      </c>
      <c r="G423" s="6" t="s">
        <v>103</v>
      </c>
      <c r="H423" s="6" t="s">
        <v>104</v>
      </c>
      <c r="I423" s="6" t="s">
        <v>91</v>
      </c>
      <c r="J423" s="6" t="s">
        <v>33</v>
      </c>
      <c r="K423" s="6" t="s">
        <v>18</v>
      </c>
      <c r="L423" s="6" t="s">
        <v>96</v>
      </c>
      <c r="M423" s="6" t="s">
        <v>17</v>
      </c>
      <c r="N423" s="32">
        <v>20</v>
      </c>
    </row>
    <row r="424" spans="1:14" x14ac:dyDescent="0.25">
      <c r="A424" s="5">
        <v>2021</v>
      </c>
      <c r="B424" s="5">
        <v>3</v>
      </c>
      <c r="C424" s="4">
        <v>64</v>
      </c>
      <c r="D424" s="6" t="s">
        <v>26</v>
      </c>
      <c r="E424" s="4">
        <v>11794674000121</v>
      </c>
      <c r="F424" s="6" t="s">
        <v>172</v>
      </c>
      <c r="G424" s="6" t="s">
        <v>103</v>
      </c>
      <c r="H424" s="6" t="s">
        <v>104</v>
      </c>
      <c r="I424" s="6" t="s">
        <v>91</v>
      </c>
      <c r="J424" s="6" t="s">
        <v>33</v>
      </c>
      <c r="K424" s="6" t="s">
        <v>18</v>
      </c>
      <c r="L424" s="6" t="s">
        <v>96</v>
      </c>
      <c r="M424" s="6" t="s">
        <v>17</v>
      </c>
      <c r="N424" s="32">
        <v>9</v>
      </c>
    </row>
    <row r="425" spans="1:14" x14ac:dyDescent="0.25">
      <c r="A425" s="5">
        <v>2021</v>
      </c>
      <c r="B425" s="5">
        <v>3</v>
      </c>
      <c r="C425" s="4">
        <v>64</v>
      </c>
      <c r="D425" s="6" t="s">
        <v>26</v>
      </c>
      <c r="E425" s="4">
        <v>41580077000165</v>
      </c>
      <c r="F425" s="6" t="s">
        <v>626</v>
      </c>
      <c r="G425" s="6" t="s">
        <v>103</v>
      </c>
      <c r="H425" s="6" t="s">
        <v>104</v>
      </c>
      <c r="I425" s="6" t="s">
        <v>91</v>
      </c>
      <c r="J425" s="6" t="s">
        <v>33</v>
      </c>
      <c r="K425" s="6" t="s">
        <v>18</v>
      </c>
      <c r="L425" s="6" t="s">
        <v>96</v>
      </c>
      <c r="M425" s="6" t="s">
        <v>17</v>
      </c>
      <c r="N425" s="32">
        <v>3</v>
      </c>
    </row>
    <row r="426" spans="1:14" x14ac:dyDescent="0.25">
      <c r="A426" s="5">
        <v>2021</v>
      </c>
      <c r="B426" s="5">
        <v>3</v>
      </c>
      <c r="C426" s="4">
        <v>64</v>
      </c>
      <c r="D426" s="6" t="s">
        <v>26</v>
      </c>
      <c r="E426" s="4">
        <v>6047087001291</v>
      </c>
      <c r="F426" s="6" t="s">
        <v>627</v>
      </c>
      <c r="G426" s="6" t="s">
        <v>628</v>
      </c>
      <c r="H426" s="6" t="s">
        <v>118</v>
      </c>
      <c r="I426" s="6" t="s">
        <v>91</v>
      </c>
      <c r="J426" s="6" t="s">
        <v>33</v>
      </c>
      <c r="K426" s="6" t="s">
        <v>20</v>
      </c>
      <c r="L426" s="6" t="s">
        <v>96</v>
      </c>
      <c r="M426" s="6" t="s">
        <v>17</v>
      </c>
      <c r="N426" s="32">
        <v>3</v>
      </c>
    </row>
    <row r="427" spans="1:14" x14ac:dyDescent="0.25">
      <c r="A427" s="5">
        <v>2021</v>
      </c>
      <c r="B427" s="5">
        <v>3</v>
      </c>
      <c r="C427" s="4">
        <v>64</v>
      </c>
      <c r="D427" s="6" t="s">
        <v>26</v>
      </c>
      <c r="E427" s="4">
        <v>6047087009276</v>
      </c>
      <c r="F427" s="6" t="s">
        <v>629</v>
      </c>
      <c r="G427" s="6" t="s">
        <v>117</v>
      </c>
      <c r="H427" s="6" t="s">
        <v>118</v>
      </c>
      <c r="I427" s="6" t="s">
        <v>91</v>
      </c>
      <c r="J427" s="6" t="s">
        <v>33</v>
      </c>
      <c r="K427" s="6" t="s">
        <v>20</v>
      </c>
      <c r="L427" s="6" t="s">
        <v>96</v>
      </c>
      <c r="M427" s="6" t="s">
        <v>17</v>
      </c>
      <c r="N427" s="32">
        <v>10</v>
      </c>
    </row>
    <row r="428" spans="1:14" x14ac:dyDescent="0.25">
      <c r="A428" s="5">
        <v>2021</v>
      </c>
      <c r="B428" s="5">
        <v>3</v>
      </c>
      <c r="C428" s="4">
        <v>64</v>
      </c>
      <c r="D428" s="6" t="s">
        <v>26</v>
      </c>
      <c r="E428" s="4">
        <v>10892164000124</v>
      </c>
      <c r="F428" s="6" t="s">
        <v>116</v>
      </c>
      <c r="G428" s="6" t="s">
        <v>117</v>
      </c>
      <c r="H428" s="6" t="s">
        <v>118</v>
      </c>
      <c r="I428" s="6" t="s">
        <v>91</v>
      </c>
      <c r="J428" s="6" t="s">
        <v>33</v>
      </c>
      <c r="K428" s="6" t="s">
        <v>20</v>
      </c>
      <c r="L428" s="6" t="s">
        <v>96</v>
      </c>
      <c r="M428" s="6" t="s">
        <v>17</v>
      </c>
      <c r="N428" s="32">
        <v>10</v>
      </c>
    </row>
    <row r="429" spans="1:14" x14ac:dyDescent="0.25">
      <c r="A429" s="5">
        <v>2021</v>
      </c>
      <c r="B429" s="5">
        <v>3</v>
      </c>
      <c r="C429" s="4">
        <v>64</v>
      </c>
      <c r="D429" s="6" t="s">
        <v>26</v>
      </c>
      <c r="E429" s="4">
        <v>29435005009851</v>
      </c>
      <c r="F429" s="6" t="s">
        <v>132</v>
      </c>
      <c r="G429" s="6" t="s">
        <v>133</v>
      </c>
      <c r="H429" s="6" t="s">
        <v>134</v>
      </c>
      <c r="I429" s="6" t="s">
        <v>91</v>
      </c>
      <c r="J429" s="6" t="s">
        <v>33</v>
      </c>
      <c r="K429" s="6" t="s">
        <v>20</v>
      </c>
      <c r="L429" s="6" t="s">
        <v>96</v>
      </c>
      <c r="M429" s="6" t="s">
        <v>17</v>
      </c>
      <c r="N429" s="32">
        <v>130</v>
      </c>
    </row>
    <row r="430" spans="1:14" x14ac:dyDescent="0.25">
      <c r="A430" s="5">
        <v>2021</v>
      </c>
      <c r="B430" s="5">
        <v>3</v>
      </c>
      <c r="C430" s="4">
        <v>64</v>
      </c>
      <c r="D430" s="6" t="s">
        <v>26</v>
      </c>
      <c r="E430" s="4">
        <v>820737000150</v>
      </c>
      <c r="F430" s="6" t="s">
        <v>164</v>
      </c>
      <c r="G430" s="6" t="s">
        <v>133</v>
      </c>
      <c r="H430" s="6" t="s">
        <v>134</v>
      </c>
      <c r="I430" s="6" t="s">
        <v>91</v>
      </c>
      <c r="J430" s="6" t="s">
        <v>33</v>
      </c>
      <c r="K430" s="6" t="s">
        <v>20</v>
      </c>
      <c r="L430" s="6" t="s">
        <v>96</v>
      </c>
      <c r="M430" s="6" t="s">
        <v>17</v>
      </c>
      <c r="N430" s="32">
        <v>10</v>
      </c>
    </row>
    <row r="431" spans="1:14" x14ac:dyDescent="0.25">
      <c r="A431" s="5">
        <v>2021</v>
      </c>
      <c r="B431" s="5">
        <v>3</v>
      </c>
      <c r="C431" s="4">
        <v>64</v>
      </c>
      <c r="D431" s="6" t="s">
        <v>26</v>
      </c>
      <c r="E431" s="4">
        <v>1507901000137</v>
      </c>
      <c r="F431" s="6" t="s">
        <v>547</v>
      </c>
      <c r="G431" s="6" t="s">
        <v>133</v>
      </c>
      <c r="H431" s="6" t="s">
        <v>134</v>
      </c>
      <c r="I431" s="6" t="s">
        <v>91</v>
      </c>
      <c r="J431" s="6" t="s">
        <v>33</v>
      </c>
      <c r="K431" s="6" t="s">
        <v>20</v>
      </c>
      <c r="L431" s="6" t="s">
        <v>96</v>
      </c>
      <c r="M431" s="6" t="s">
        <v>17</v>
      </c>
      <c r="N431" s="32">
        <v>8</v>
      </c>
    </row>
    <row r="432" spans="1:14" x14ac:dyDescent="0.25">
      <c r="A432" s="5">
        <v>2021</v>
      </c>
      <c r="B432" s="5">
        <v>3</v>
      </c>
      <c r="C432" s="4">
        <v>64</v>
      </c>
      <c r="D432" s="6" t="s">
        <v>26</v>
      </c>
      <c r="E432" s="4">
        <v>81887838001112</v>
      </c>
      <c r="F432" s="6" t="s">
        <v>549</v>
      </c>
      <c r="G432" s="6" t="s">
        <v>491</v>
      </c>
      <c r="H432" s="6" t="s">
        <v>134</v>
      </c>
      <c r="I432" s="6" t="s">
        <v>91</v>
      </c>
      <c r="J432" s="6" t="s">
        <v>33</v>
      </c>
      <c r="K432" s="6" t="s">
        <v>20</v>
      </c>
      <c r="L432" s="6" t="s">
        <v>96</v>
      </c>
      <c r="M432" s="6" t="s">
        <v>17</v>
      </c>
      <c r="N432" s="32">
        <v>50</v>
      </c>
    </row>
    <row r="433" spans="1:14" x14ac:dyDescent="0.25">
      <c r="A433" s="5">
        <v>2021</v>
      </c>
      <c r="B433" s="5">
        <v>3</v>
      </c>
      <c r="C433" s="4">
        <v>64</v>
      </c>
      <c r="D433" s="6" t="s">
        <v>26</v>
      </c>
      <c r="E433" s="4">
        <v>13356779000124</v>
      </c>
      <c r="F433" s="6" t="s">
        <v>630</v>
      </c>
      <c r="G433" s="6" t="s">
        <v>119</v>
      </c>
      <c r="H433" s="6" t="s">
        <v>120</v>
      </c>
      <c r="I433" s="6" t="s">
        <v>91</v>
      </c>
      <c r="J433" s="6" t="s">
        <v>33</v>
      </c>
      <c r="K433" s="6" t="s">
        <v>19</v>
      </c>
      <c r="L433" s="6" t="s">
        <v>96</v>
      </c>
      <c r="M433" s="6" t="s">
        <v>17</v>
      </c>
      <c r="N433" s="32">
        <v>8</v>
      </c>
    </row>
    <row r="434" spans="1:14" x14ac:dyDescent="0.25">
      <c r="A434" s="5">
        <v>2021</v>
      </c>
      <c r="B434" s="5">
        <v>3</v>
      </c>
      <c r="C434" s="4">
        <v>62</v>
      </c>
      <c r="D434" s="6" t="s">
        <v>8</v>
      </c>
      <c r="E434" s="4">
        <v>13952064000134</v>
      </c>
      <c r="F434" s="6" t="s">
        <v>174</v>
      </c>
      <c r="G434" s="6" t="s">
        <v>100</v>
      </c>
      <c r="H434" s="6" t="s">
        <v>101</v>
      </c>
      <c r="I434" s="6" t="s">
        <v>91</v>
      </c>
      <c r="J434" s="6" t="s">
        <v>33</v>
      </c>
      <c r="K434" s="6" t="s">
        <v>19</v>
      </c>
      <c r="L434" s="6" t="s">
        <v>96</v>
      </c>
      <c r="M434" s="6" t="s">
        <v>17</v>
      </c>
      <c r="N434" s="32">
        <v>2</v>
      </c>
    </row>
    <row r="435" spans="1:14" x14ac:dyDescent="0.25">
      <c r="A435" s="5">
        <v>2021</v>
      </c>
      <c r="B435" s="5">
        <v>3</v>
      </c>
      <c r="C435" s="4">
        <v>62</v>
      </c>
      <c r="D435" s="6" t="s">
        <v>8</v>
      </c>
      <c r="E435" s="4">
        <v>13016092000140</v>
      </c>
      <c r="F435" s="6" t="s">
        <v>173</v>
      </c>
      <c r="G435" s="6" t="s">
        <v>100</v>
      </c>
      <c r="H435" s="6" t="s">
        <v>101</v>
      </c>
      <c r="I435" s="6" t="s">
        <v>91</v>
      </c>
      <c r="J435" s="6" t="s">
        <v>33</v>
      </c>
      <c r="K435" s="6" t="s">
        <v>19</v>
      </c>
      <c r="L435" s="6" t="s">
        <v>96</v>
      </c>
      <c r="M435" s="6" t="s">
        <v>17</v>
      </c>
      <c r="N435" s="32">
        <v>18</v>
      </c>
    </row>
    <row r="436" spans="1:14" x14ac:dyDescent="0.25">
      <c r="A436" s="5">
        <v>2021</v>
      </c>
      <c r="B436" s="5">
        <v>3</v>
      </c>
      <c r="C436" s="4">
        <v>62</v>
      </c>
      <c r="D436" s="6" t="s">
        <v>8</v>
      </c>
      <c r="E436" s="4">
        <v>15166416000151</v>
      </c>
      <c r="F436" s="6" t="s">
        <v>527</v>
      </c>
      <c r="G436" s="6" t="s">
        <v>100</v>
      </c>
      <c r="H436" s="6" t="s">
        <v>101</v>
      </c>
      <c r="I436" s="6" t="s">
        <v>91</v>
      </c>
      <c r="J436" s="6" t="s">
        <v>33</v>
      </c>
      <c r="K436" s="6" t="s">
        <v>19</v>
      </c>
      <c r="L436" s="6" t="s">
        <v>96</v>
      </c>
      <c r="M436" s="6" t="s">
        <v>17</v>
      </c>
      <c r="N436" s="32">
        <v>6</v>
      </c>
    </row>
    <row r="437" spans="1:14" x14ac:dyDescent="0.25">
      <c r="A437" s="5">
        <v>2021</v>
      </c>
      <c r="B437" s="5">
        <v>3</v>
      </c>
      <c r="C437" s="4">
        <v>62</v>
      </c>
      <c r="D437" s="6" t="s">
        <v>8</v>
      </c>
      <c r="E437" s="4">
        <v>27372066000169</v>
      </c>
      <c r="F437" s="6" t="s">
        <v>422</v>
      </c>
      <c r="G437" s="6" t="s">
        <v>100</v>
      </c>
      <c r="H437" s="6" t="s">
        <v>101</v>
      </c>
      <c r="I437" s="6" t="s">
        <v>91</v>
      </c>
      <c r="J437" s="6" t="s">
        <v>33</v>
      </c>
      <c r="K437" s="6" t="s">
        <v>19</v>
      </c>
      <c r="L437" s="6" t="s">
        <v>96</v>
      </c>
      <c r="M437" s="6" t="s">
        <v>17</v>
      </c>
      <c r="N437" s="32">
        <v>35</v>
      </c>
    </row>
    <row r="438" spans="1:14" x14ac:dyDescent="0.25">
      <c r="A438" s="5">
        <v>2021</v>
      </c>
      <c r="B438" s="5">
        <v>3</v>
      </c>
      <c r="C438" s="4">
        <v>62</v>
      </c>
      <c r="D438" s="6" t="s">
        <v>8</v>
      </c>
      <c r="E438" s="4">
        <v>12361267011802</v>
      </c>
      <c r="F438" s="6" t="s">
        <v>490</v>
      </c>
      <c r="G438" s="6" t="s">
        <v>103</v>
      </c>
      <c r="H438" s="6" t="s">
        <v>104</v>
      </c>
      <c r="I438" s="6" t="s">
        <v>91</v>
      </c>
      <c r="J438" s="6" t="s">
        <v>33</v>
      </c>
      <c r="K438" s="6" t="s">
        <v>18</v>
      </c>
      <c r="L438" s="6" t="s">
        <v>96</v>
      </c>
      <c r="M438" s="6" t="s">
        <v>17</v>
      </c>
      <c r="N438" s="32">
        <v>9</v>
      </c>
    </row>
    <row r="439" spans="1:14" x14ac:dyDescent="0.25">
      <c r="A439" s="5">
        <v>2021</v>
      </c>
      <c r="B439" s="5">
        <v>3</v>
      </c>
      <c r="C439" s="4">
        <v>62</v>
      </c>
      <c r="D439" s="6" t="s">
        <v>8</v>
      </c>
      <c r="E439" s="4">
        <v>5868278000280</v>
      </c>
      <c r="F439" s="6" t="s">
        <v>102</v>
      </c>
      <c r="G439" s="6" t="s">
        <v>103</v>
      </c>
      <c r="H439" s="6" t="s">
        <v>104</v>
      </c>
      <c r="I439" s="6" t="s">
        <v>91</v>
      </c>
      <c r="J439" s="6" t="s">
        <v>33</v>
      </c>
      <c r="K439" s="6" t="s">
        <v>18</v>
      </c>
      <c r="L439" s="6" t="s">
        <v>96</v>
      </c>
      <c r="M439" s="6" t="s">
        <v>17</v>
      </c>
      <c r="N439" s="32">
        <v>19</v>
      </c>
    </row>
    <row r="440" spans="1:14" x14ac:dyDescent="0.25">
      <c r="A440" s="5">
        <v>2021</v>
      </c>
      <c r="B440" s="5">
        <v>3</v>
      </c>
      <c r="C440" s="4">
        <v>62</v>
      </c>
      <c r="D440" s="6" t="s">
        <v>8</v>
      </c>
      <c r="E440" s="4">
        <v>10892164000124</v>
      </c>
      <c r="F440" s="6" t="s">
        <v>116</v>
      </c>
      <c r="G440" s="6" t="s">
        <v>117</v>
      </c>
      <c r="H440" s="6" t="s">
        <v>118</v>
      </c>
      <c r="I440" s="6" t="s">
        <v>91</v>
      </c>
      <c r="J440" s="6" t="s">
        <v>33</v>
      </c>
      <c r="K440" s="6" t="s">
        <v>20</v>
      </c>
      <c r="L440" s="6" t="s">
        <v>96</v>
      </c>
      <c r="M440" s="6" t="s">
        <v>17</v>
      </c>
      <c r="N440" s="32">
        <v>6</v>
      </c>
    </row>
    <row r="441" spans="1:14" x14ac:dyDescent="0.25">
      <c r="A441" s="5">
        <v>2021</v>
      </c>
      <c r="B441" s="5">
        <v>3</v>
      </c>
      <c r="C441" s="4">
        <v>62</v>
      </c>
      <c r="D441" s="6" t="s">
        <v>8</v>
      </c>
      <c r="E441" s="4">
        <v>8319329000121</v>
      </c>
      <c r="F441" s="6" t="s">
        <v>430</v>
      </c>
      <c r="G441" s="6" t="s">
        <v>133</v>
      </c>
      <c r="H441" s="6" t="s">
        <v>134</v>
      </c>
      <c r="I441" s="6" t="s">
        <v>91</v>
      </c>
      <c r="J441" s="6" t="s">
        <v>33</v>
      </c>
      <c r="K441" s="6" t="s">
        <v>20</v>
      </c>
      <c r="L441" s="6" t="s">
        <v>96</v>
      </c>
      <c r="M441" s="6" t="s">
        <v>17</v>
      </c>
      <c r="N441" s="32">
        <v>8</v>
      </c>
    </row>
    <row r="442" spans="1:14" x14ac:dyDescent="0.25">
      <c r="A442" s="5">
        <v>2021</v>
      </c>
      <c r="B442" s="5">
        <v>3</v>
      </c>
      <c r="C442" s="4">
        <v>62</v>
      </c>
      <c r="D442" s="6" t="s">
        <v>8</v>
      </c>
      <c r="E442" s="4">
        <v>29435005009851</v>
      </c>
      <c r="F442" s="6" t="s">
        <v>132</v>
      </c>
      <c r="G442" s="6" t="s">
        <v>133</v>
      </c>
      <c r="H442" s="6" t="s">
        <v>134</v>
      </c>
      <c r="I442" s="6" t="s">
        <v>91</v>
      </c>
      <c r="J442" s="6" t="s">
        <v>33</v>
      </c>
      <c r="K442" s="6" t="s">
        <v>20</v>
      </c>
      <c r="L442" s="6" t="s">
        <v>96</v>
      </c>
      <c r="M442" s="6" t="s">
        <v>17</v>
      </c>
      <c r="N442" s="32">
        <v>8</v>
      </c>
    </row>
    <row r="443" spans="1:14" x14ac:dyDescent="0.25">
      <c r="A443" s="5">
        <v>2021</v>
      </c>
      <c r="B443" s="5">
        <v>3</v>
      </c>
      <c r="C443" s="4">
        <v>62</v>
      </c>
      <c r="D443" s="6" t="s">
        <v>8</v>
      </c>
      <c r="E443" s="4">
        <v>1507901000137</v>
      </c>
      <c r="F443" s="6" t="s">
        <v>547</v>
      </c>
      <c r="G443" s="6" t="s">
        <v>133</v>
      </c>
      <c r="H443" s="6" t="s">
        <v>134</v>
      </c>
      <c r="I443" s="6" t="s">
        <v>91</v>
      </c>
      <c r="J443" s="6" t="s">
        <v>33</v>
      </c>
      <c r="K443" s="6" t="s">
        <v>20</v>
      </c>
      <c r="L443" s="6" t="s">
        <v>96</v>
      </c>
      <c r="M443" s="6" t="s">
        <v>17</v>
      </c>
      <c r="N443" s="32">
        <v>1</v>
      </c>
    </row>
    <row r="444" spans="1:14" x14ac:dyDescent="0.25">
      <c r="A444" s="5">
        <v>2021</v>
      </c>
      <c r="B444" s="5">
        <v>3</v>
      </c>
      <c r="C444" s="4">
        <v>62</v>
      </c>
      <c r="D444" s="6" t="s">
        <v>8</v>
      </c>
      <c r="E444" s="4">
        <v>81887838001112</v>
      </c>
      <c r="F444" s="6" t="s">
        <v>549</v>
      </c>
      <c r="G444" s="6" t="s">
        <v>491</v>
      </c>
      <c r="H444" s="6" t="s">
        <v>134</v>
      </c>
      <c r="I444" s="6" t="s">
        <v>91</v>
      </c>
      <c r="J444" s="6" t="s">
        <v>33</v>
      </c>
      <c r="K444" s="6" t="s">
        <v>20</v>
      </c>
      <c r="L444" s="6" t="s">
        <v>96</v>
      </c>
      <c r="M444" s="6" t="s">
        <v>17</v>
      </c>
      <c r="N444" s="32">
        <v>4</v>
      </c>
    </row>
    <row r="445" spans="1:14" x14ac:dyDescent="0.25">
      <c r="A445" s="5">
        <v>2021</v>
      </c>
      <c r="B445" s="5">
        <v>1</v>
      </c>
      <c r="C445" s="4">
        <v>64</v>
      </c>
      <c r="D445" s="6" t="s">
        <v>26</v>
      </c>
      <c r="E445" s="4">
        <v>9609235000230</v>
      </c>
      <c r="F445" s="6" t="s">
        <v>187</v>
      </c>
      <c r="G445" s="6" t="s">
        <v>109</v>
      </c>
      <c r="H445" s="6" t="s">
        <v>110</v>
      </c>
      <c r="I445" s="6" t="s">
        <v>182</v>
      </c>
      <c r="J445" s="6" t="s">
        <v>30</v>
      </c>
      <c r="K445" s="6" t="s">
        <v>21</v>
      </c>
      <c r="L445" s="6" t="s">
        <v>111</v>
      </c>
      <c r="M445" s="6" t="s">
        <v>10</v>
      </c>
      <c r="N445" s="32">
        <v>10</v>
      </c>
    </row>
    <row r="446" spans="1:14" x14ac:dyDescent="0.25">
      <c r="A446" s="5">
        <v>2021</v>
      </c>
      <c r="B446" s="5">
        <v>1</v>
      </c>
      <c r="C446" s="4">
        <v>64</v>
      </c>
      <c r="D446" s="6" t="s">
        <v>26</v>
      </c>
      <c r="E446" s="4">
        <v>394544021182</v>
      </c>
      <c r="F446" s="6" t="s">
        <v>426</v>
      </c>
      <c r="G446" s="6" t="s">
        <v>109</v>
      </c>
      <c r="H446" s="6" t="s">
        <v>110</v>
      </c>
      <c r="I446" s="6" t="s">
        <v>182</v>
      </c>
      <c r="J446" s="6" t="s">
        <v>30</v>
      </c>
      <c r="K446" s="6" t="s">
        <v>22</v>
      </c>
      <c r="L446" s="6" t="s">
        <v>111</v>
      </c>
      <c r="M446" s="6" t="s">
        <v>10</v>
      </c>
      <c r="N446" s="32">
        <v>35</v>
      </c>
    </row>
    <row r="447" spans="1:14" x14ac:dyDescent="0.25">
      <c r="A447" s="5">
        <v>2021</v>
      </c>
      <c r="B447" s="5">
        <v>1</v>
      </c>
      <c r="C447" s="4">
        <v>64</v>
      </c>
      <c r="D447" s="6" t="s">
        <v>26</v>
      </c>
      <c r="E447" s="4">
        <v>394544017150</v>
      </c>
      <c r="F447" s="6" t="s">
        <v>186</v>
      </c>
      <c r="G447" s="6" t="s">
        <v>109</v>
      </c>
      <c r="H447" s="6" t="s">
        <v>110</v>
      </c>
      <c r="I447" s="6" t="s">
        <v>182</v>
      </c>
      <c r="J447" s="6" t="s">
        <v>30</v>
      </c>
      <c r="K447" s="6" t="s">
        <v>21</v>
      </c>
      <c r="L447" s="6" t="s">
        <v>111</v>
      </c>
      <c r="M447" s="6" t="s">
        <v>10</v>
      </c>
      <c r="N447" s="32">
        <v>25</v>
      </c>
    </row>
    <row r="448" spans="1:14" x14ac:dyDescent="0.25">
      <c r="A448" s="5">
        <v>2021</v>
      </c>
      <c r="B448" s="5">
        <v>1</v>
      </c>
      <c r="C448" s="4">
        <v>62</v>
      </c>
      <c r="D448" s="6" t="s">
        <v>8</v>
      </c>
      <c r="E448" s="4">
        <v>394544021344</v>
      </c>
      <c r="F448" s="6" t="s">
        <v>439</v>
      </c>
      <c r="G448" s="6" t="s">
        <v>109</v>
      </c>
      <c r="H448" s="6" t="s">
        <v>110</v>
      </c>
      <c r="I448" s="6" t="s">
        <v>182</v>
      </c>
      <c r="J448" s="6" t="s">
        <v>30</v>
      </c>
      <c r="K448" s="6" t="s">
        <v>22</v>
      </c>
      <c r="L448" s="6" t="s">
        <v>111</v>
      </c>
      <c r="M448" s="6" t="s">
        <v>10</v>
      </c>
      <c r="N448" s="32">
        <v>120</v>
      </c>
    </row>
    <row r="449" spans="1:14" x14ac:dyDescent="0.25">
      <c r="A449" s="5">
        <v>2021</v>
      </c>
      <c r="B449" s="5">
        <v>1</v>
      </c>
      <c r="C449" s="4">
        <v>66</v>
      </c>
      <c r="D449" s="6" t="s">
        <v>27</v>
      </c>
      <c r="E449" s="4">
        <v>87958625000149</v>
      </c>
      <c r="F449" s="6" t="s">
        <v>532</v>
      </c>
      <c r="G449" s="6" t="s">
        <v>160</v>
      </c>
      <c r="H449" s="6" t="s">
        <v>161</v>
      </c>
      <c r="I449" s="6" t="s">
        <v>182</v>
      </c>
      <c r="J449" s="6" t="s">
        <v>32</v>
      </c>
      <c r="K449" s="6" t="s">
        <v>9</v>
      </c>
      <c r="L449" s="6" t="s">
        <v>111</v>
      </c>
      <c r="M449" s="6" t="s">
        <v>10</v>
      </c>
      <c r="N449" s="32">
        <v>21</v>
      </c>
    </row>
    <row r="450" spans="1:14" x14ac:dyDescent="0.25">
      <c r="A450" s="5">
        <v>2021</v>
      </c>
      <c r="B450" s="5">
        <v>1</v>
      </c>
      <c r="C450" s="4">
        <v>66</v>
      </c>
      <c r="D450" s="6" t="s">
        <v>27</v>
      </c>
      <c r="E450" s="4">
        <v>8062411958</v>
      </c>
      <c r="F450" s="6" t="s">
        <v>533</v>
      </c>
      <c r="G450" s="6" t="s">
        <v>516</v>
      </c>
      <c r="H450" s="6" t="s">
        <v>151</v>
      </c>
      <c r="I450" s="6" t="s">
        <v>189</v>
      </c>
      <c r="J450" s="6" t="s">
        <v>32</v>
      </c>
      <c r="K450" s="6" t="s">
        <v>14</v>
      </c>
      <c r="L450" s="6" t="s">
        <v>111</v>
      </c>
      <c r="M450" s="6" t="s">
        <v>10</v>
      </c>
      <c r="N450" s="32">
        <v>20</v>
      </c>
    </row>
    <row r="451" spans="1:14" x14ac:dyDescent="0.25">
      <c r="A451" s="5">
        <v>2021</v>
      </c>
      <c r="B451" s="5">
        <v>1</v>
      </c>
      <c r="C451" s="4">
        <v>64</v>
      </c>
      <c r="D451" s="6" t="s">
        <v>26</v>
      </c>
      <c r="E451" s="4">
        <v>87020517000120</v>
      </c>
      <c r="F451" s="6" t="s">
        <v>185</v>
      </c>
      <c r="G451" s="6" t="s">
        <v>160</v>
      </c>
      <c r="H451" s="6" t="s">
        <v>161</v>
      </c>
      <c r="I451" s="6" t="s">
        <v>182</v>
      </c>
      <c r="J451" s="6" t="s">
        <v>32</v>
      </c>
      <c r="K451" s="6" t="s">
        <v>9</v>
      </c>
      <c r="L451" s="6" t="s">
        <v>111</v>
      </c>
      <c r="M451" s="6" t="s">
        <v>10</v>
      </c>
      <c r="N451" s="32">
        <v>5</v>
      </c>
    </row>
    <row r="452" spans="1:14" x14ac:dyDescent="0.25">
      <c r="A452" s="5">
        <v>2021</v>
      </c>
      <c r="B452" s="5">
        <v>1</v>
      </c>
      <c r="C452" s="4">
        <v>62</v>
      </c>
      <c r="D452" s="6" t="s">
        <v>8</v>
      </c>
      <c r="E452" s="4">
        <v>87020517000120</v>
      </c>
      <c r="F452" s="6" t="s">
        <v>185</v>
      </c>
      <c r="G452" s="6" t="s">
        <v>160</v>
      </c>
      <c r="H452" s="6" t="s">
        <v>161</v>
      </c>
      <c r="I452" s="6" t="s">
        <v>182</v>
      </c>
      <c r="J452" s="6" t="s">
        <v>32</v>
      </c>
      <c r="K452" s="6" t="s">
        <v>9</v>
      </c>
      <c r="L452" s="6" t="s">
        <v>111</v>
      </c>
      <c r="M452" s="6" t="s">
        <v>10</v>
      </c>
      <c r="N452" s="32">
        <v>20</v>
      </c>
    </row>
    <row r="453" spans="1:14" x14ac:dyDescent="0.25">
      <c r="A453" s="5">
        <v>2021</v>
      </c>
      <c r="B453" s="5">
        <v>1</v>
      </c>
      <c r="C453" s="4">
        <v>62</v>
      </c>
      <c r="D453" s="6" t="s">
        <v>8</v>
      </c>
      <c r="E453" s="4">
        <v>15126437003401</v>
      </c>
      <c r="F453" s="6" t="s">
        <v>440</v>
      </c>
      <c r="G453" s="6" t="s">
        <v>190</v>
      </c>
      <c r="H453" s="6" t="s">
        <v>151</v>
      </c>
      <c r="I453" s="6" t="s">
        <v>182</v>
      </c>
      <c r="J453" s="6" t="s">
        <v>32</v>
      </c>
      <c r="K453" s="6" t="s">
        <v>14</v>
      </c>
      <c r="L453" s="6" t="s">
        <v>111</v>
      </c>
      <c r="M453" s="6" t="s">
        <v>10</v>
      </c>
      <c r="N453" s="32">
        <v>3</v>
      </c>
    </row>
    <row r="454" spans="1:14" x14ac:dyDescent="0.25">
      <c r="A454" s="5">
        <v>2021</v>
      </c>
      <c r="B454" s="5">
        <v>1</v>
      </c>
      <c r="C454" s="4">
        <v>66</v>
      </c>
      <c r="D454" s="6" t="s">
        <v>27</v>
      </c>
      <c r="E454" s="4">
        <v>394544000851</v>
      </c>
      <c r="F454" s="6" t="s">
        <v>446</v>
      </c>
      <c r="G454" s="6" t="s">
        <v>89</v>
      </c>
      <c r="H454" s="6" t="s">
        <v>90</v>
      </c>
      <c r="I454" s="6" t="s">
        <v>182</v>
      </c>
      <c r="J454" s="6" t="s">
        <v>255</v>
      </c>
      <c r="K454" s="6" t="s">
        <v>255</v>
      </c>
      <c r="L454" s="6" t="s">
        <v>255</v>
      </c>
      <c r="M454" s="6" t="s">
        <v>249</v>
      </c>
      <c r="N454" s="32">
        <v>257</v>
      </c>
    </row>
    <row r="455" spans="1:14" x14ac:dyDescent="0.25">
      <c r="A455" s="5">
        <v>2021</v>
      </c>
      <c r="B455" s="5">
        <v>1</v>
      </c>
      <c r="C455" s="4">
        <v>62</v>
      </c>
      <c r="D455" s="6" t="s">
        <v>8</v>
      </c>
      <c r="E455" s="4">
        <v>15126437000496</v>
      </c>
      <c r="F455" s="6" t="s">
        <v>183</v>
      </c>
      <c r="G455" s="6" t="s">
        <v>97</v>
      </c>
      <c r="H455" s="6" t="s">
        <v>98</v>
      </c>
      <c r="I455" s="6" t="s">
        <v>182</v>
      </c>
      <c r="J455" s="6" t="s">
        <v>92</v>
      </c>
      <c r="K455" s="6" t="s">
        <v>18</v>
      </c>
      <c r="L455" s="6" t="s">
        <v>25</v>
      </c>
      <c r="M455" s="6" t="s">
        <v>17</v>
      </c>
      <c r="N455" s="32">
        <v>10</v>
      </c>
    </row>
    <row r="456" spans="1:14" x14ac:dyDescent="0.25">
      <c r="A456" s="5">
        <v>2021</v>
      </c>
      <c r="B456" s="5">
        <v>1</v>
      </c>
      <c r="C456" s="4">
        <v>64</v>
      </c>
      <c r="D456" s="6" t="s">
        <v>26</v>
      </c>
      <c r="E456" s="4">
        <v>60448040000122</v>
      </c>
      <c r="F456" s="6" t="s">
        <v>188</v>
      </c>
      <c r="G456" s="6" t="s">
        <v>105</v>
      </c>
      <c r="H456" s="6" t="s">
        <v>106</v>
      </c>
      <c r="I456" s="6" t="s">
        <v>182</v>
      </c>
      <c r="J456" s="6" t="s">
        <v>136</v>
      </c>
      <c r="K456" s="6" t="s">
        <v>24</v>
      </c>
      <c r="L456" s="6" t="s">
        <v>29</v>
      </c>
      <c r="M456" s="6" t="s">
        <v>12</v>
      </c>
      <c r="N456" s="32">
        <v>43</v>
      </c>
    </row>
    <row r="457" spans="1:14" x14ac:dyDescent="0.25">
      <c r="A457" s="5">
        <v>2021</v>
      </c>
      <c r="B457" s="5">
        <v>1</v>
      </c>
      <c r="C457" s="4">
        <v>62</v>
      </c>
      <c r="D457" s="6" t="s">
        <v>8</v>
      </c>
      <c r="E457" s="4">
        <v>60448040000122</v>
      </c>
      <c r="F457" s="6" t="s">
        <v>188</v>
      </c>
      <c r="G457" s="6" t="s">
        <v>105</v>
      </c>
      <c r="H457" s="6" t="s">
        <v>106</v>
      </c>
      <c r="I457" s="6" t="s">
        <v>182</v>
      </c>
      <c r="J457" s="6" t="s">
        <v>136</v>
      </c>
      <c r="K457" s="6" t="s">
        <v>24</v>
      </c>
      <c r="L457" s="6" t="s">
        <v>29</v>
      </c>
      <c r="M457" s="6" t="s">
        <v>12</v>
      </c>
      <c r="N457" s="32">
        <v>206</v>
      </c>
    </row>
    <row r="458" spans="1:14" x14ac:dyDescent="0.25">
      <c r="A458" s="5">
        <v>2021</v>
      </c>
      <c r="B458" s="5">
        <v>1</v>
      </c>
      <c r="C458" s="4">
        <v>66</v>
      </c>
      <c r="D458" s="6" t="s">
        <v>27</v>
      </c>
      <c r="E458" s="4">
        <v>14961477664</v>
      </c>
      <c r="F458" s="6" t="s">
        <v>534</v>
      </c>
      <c r="G458" s="6" t="s">
        <v>535</v>
      </c>
      <c r="H458" s="6" t="s">
        <v>123</v>
      </c>
      <c r="I458" s="6" t="s">
        <v>189</v>
      </c>
      <c r="J458" s="6" t="s">
        <v>124</v>
      </c>
      <c r="K458" s="6" t="s">
        <v>125</v>
      </c>
      <c r="L458" s="6" t="s">
        <v>15</v>
      </c>
      <c r="M458" s="6" t="s">
        <v>10</v>
      </c>
      <c r="N458" s="32">
        <v>1</v>
      </c>
    </row>
    <row r="459" spans="1:14" x14ac:dyDescent="0.25">
      <c r="A459" s="5">
        <v>2021</v>
      </c>
      <c r="B459" s="5">
        <v>1</v>
      </c>
      <c r="C459" s="4">
        <v>66</v>
      </c>
      <c r="D459" s="6" t="s">
        <v>27</v>
      </c>
      <c r="E459" s="4">
        <v>24464109000229</v>
      </c>
      <c r="F459" s="6" t="s">
        <v>536</v>
      </c>
      <c r="G459" s="6" t="s">
        <v>94</v>
      </c>
      <c r="H459" s="6" t="s">
        <v>95</v>
      </c>
      <c r="I459" s="6" t="s">
        <v>182</v>
      </c>
      <c r="J459" s="6" t="s">
        <v>33</v>
      </c>
      <c r="K459" s="6" t="s">
        <v>19</v>
      </c>
      <c r="L459" s="6" t="s">
        <v>96</v>
      </c>
      <c r="M459" s="6" t="s">
        <v>17</v>
      </c>
      <c r="N459" s="32">
        <v>27</v>
      </c>
    </row>
    <row r="460" spans="1:14" x14ac:dyDescent="0.25">
      <c r="A460" s="5">
        <v>2021</v>
      </c>
      <c r="B460" s="5">
        <v>1</v>
      </c>
      <c r="C460" s="4">
        <v>66</v>
      </c>
      <c r="D460" s="6" t="s">
        <v>27</v>
      </c>
      <c r="E460" s="4">
        <v>74031865000151</v>
      </c>
      <c r="F460" s="6" t="s">
        <v>184</v>
      </c>
      <c r="G460" s="6" t="s">
        <v>103</v>
      </c>
      <c r="H460" s="6" t="s">
        <v>104</v>
      </c>
      <c r="I460" s="6" t="s">
        <v>182</v>
      </c>
      <c r="J460" s="6" t="s">
        <v>33</v>
      </c>
      <c r="K460" s="6" t="s">
        <v>18</v>
      </c>
      <c r="L460" s="6" t="s">
        <v>96</v>
      </c>
      <c r="M460" s="6" t="s">
        <v>17</v>
      </c>
      <c r="N460" s="32">
        <v>108</v>
      </c>
    </row>
    <row r="461" spans="1:14" x14ac:dyDescent="0.25">
      <c r="A461" s="5">
        <v>2021</v>
      </c>
      <c r="B461" s="5">
        <v>1</v>
      </c>
      <c r="C461" s="4">
        <v>66</v>
      </c>
      <c r="D461" s="6" t="s">
        <v>27</v>
      </c>
      <c r="E461" s="4">
        <v>11621190471</v>
      </c>
      <c r="F461" s="6" t="s">
        <v>487</v>
      </c>
      <c r="G461" s="6" t="s">
        <v>103</v>
      </c>
      <c r="H461" s="6" t="s">
        <v>104</v>
      </c>
      <c r="I461" s="6" t="s">
        <v>189</v>
      </c>
      <c r="J461" s="6" t="s">
        <v>33</v>
      </c>
      <c r="K461" s="6" t="s">
        <v>18</v>
      </c>
      <c r="L461" s="6" t="s">
        <v>96</v>
      </c>
      <c r="M461" s="6" t="s">
        <v>17</v>
      </c>
      <c r="N461" s="32">
        <v>18</v>
      </c>
    </row>
    <row r="462" spans="1:14" x14ac:dyDescent="0.25">
      <c r="A462" s="5">
        <v>2021</v>
      </c>
      <c r="B462" s="5">
        <v>1</v>
      </c>
      <c r="C462" s="4">
        <v>66</v>
      </c>
      <c r="D462" s="6" t="s">
        <v>27</v>
      </c>
      <c r="E462" s="4">
        <v>17696364472</v>
      </c>
      <c r="F462" s="6" t="s">
        <v>488</v>
      </c>
      <c r="G462" s="6" t="s">
        <v>441</v>
      </c>
      <c r="H462" s="6" t="s">
        <v>442</v>
      </c>
      <c r="I462" s="6" t="s">
        <v>189</v>
      </c>
      <c r="J462" s="6" t="s">
        <v>33</v>
      </c>
      <c r="K462" s="6" t="s">
        <v>20</v>
      </c>
      <c r="L462" s="6" t="s">
        <v>96</v>
      </c>
      <c r="M462" s="6" t="s">
        <v>17</v>
      </c>
      <c r="N462" s="32">
        <v>1</v>
      </c>
    </row>
    <row r="463" spans="1:14" x14ac:dyDescent="0.25">
      <c r="A463" s="5">
        <v>2021</v>
      </c>
      <c r="B463" s="5">
        <v>1</v>
      </c>
      <c r="C463" s="4">
        <v>64</v>
      </c>
      <c r="D463" s="6" t="s">
        <v>26</v>
      </c>
      <c r="E463" s="4">
        <v>15126437000224</v>
      </c>
      <c r="F463" s="6" t="s">
        <v>385</v>
      </c>
      <c r="G463" s="6" t="s">
        <v>386</v>
      </c>
      <c r="H463" s="6" t="s">
        <v>387</v>
      </c>
      <c r="I463" s="6" t="s">
        <v>182</v>
      </c>
      <c r="J463" s="6" t="s">
        <v>33</v>
      </c>
      <c r="K463" s="6" t="s">
        <v>18</v>
      </c>
      <c r="L463" s="6" t="s">
        <v>96</v>
      </c>
      <c r="M463" s="6" t="s">
        <v>17</v>
      </c>
      <c r="N463" s="32">
        <v>30</v>
      </c>
    </row>
    <row r="464" spans="1:14" x14ac:dyDescent="0.25">
      <c r="A464" s="5">
        <v>2021</v>
      </c>
      <c r="B464" s="5">
        <v>2</v>
      </c>
      <c r="C464" s="4">
        <v>66</v>
      </c>
      <c r="D464" s="6" t="s">
        <v>27</v>
      </c>
      <c r="E464" s="4">
        <v>80673411000187</v>
      </c>
      <c r="F464" s="6" t="s">
        <v>631</v>
      </c>
      <c r="G464" s="6" t="s">
        <v>190</v>
      </c>
      <c r="H464" s="6" t="s">
        <v>151</v>
      </c>
      <c r="I464" s="6" t="s">
        <v>182</v>
      </c>
      <c r="J464" s="6" t="s">
        <v>32</v>
      </c>
      <c r="K464" s="6" t="s">
        <v>14</v>
      </c>
      <c r="L464" s="6" t="s">
        <v>111</v>
      </c>
      <c r="M464" s="6" t="s">
        <v>10</v>
      </c>
      <c r="N464" s="32">
        <v>150</v>
      </c>
    </row>
    <row r="465" spans="1:14" x14ac:dyDescent="0.25">
      <c r="A465" s="5">
        <v>2021</v>
      </c>
      <c r="B465" s="5">
        <v>2</v>
      </c>
      <c r="C465" s="4">
        <v>64</v>
      </c>
      <c r="D465" s="6" t="s">
        <v>26</v>
      </c>
      <c r="E465" s="4">
        <v>92787118000120</v>
      </c>
      <c r="F465" s="6" t="s">
        <v>550</v>
      </c>
      <c r="G465" s="6" t="s">
        <v>160</v>
      </c>
      <c r="H465" s="6" t="s">
        <v>161</v>
      </c>
      <c r="I465" s="6" t="s">
        <v>182</v>
      </c>
      <c r="J465" s="6" t="s">
        <v>32</v>
      </c>
      <c r="K465" s="6" t="s">
        <v>9</v>
      </c>
      <c r="L465" s="6" t="s">
        <v>111</v>
      </c>
      <c r="M465" s="6" t="s">
        <v>10</v>
      </c>
      <c r="N465" s="32">
        <v>3</v>
      </c>
    </row>
    <row r="466" spans="1:14" x14ac:dyDescent="0.25">
      <c r="A466" s="5">
        <v>2021</v>
      </c>
      <c r="B466" s="5">
        <v>2</v>
      </c>
      <c r="C466" s="4">
        <v>64</v>
      </c>
      <c r="D466" s="6" t="s">
        <v>26</v>
      </c>
      <c r="E466" s="4">
        <v>92963560000160</v>
      </c>
      <c r="F466" s="6" t="s">
        <v>548</v>
      </c>
      <c r="G466" s="6" t="s">
        <v>160</v>
      </c>
      <c r="H466" s="6" t="s">
        <v>161</v>
      </c>
      <c r="I466" s="6" t="s">
        <v>182</v>
      </c>
      <c r="J466" s="6" t="s">
        <v>32</v>
      </c>
      <c r="K466" s="6" t="s">
        <v>9</v>
      </c>
      <c r="L466" s="6" t="s">
        <v>111</v>
      </c>
      <c r="M466" s="6" t="s">
        <v>10</v>
      </c>
      <c r="N466" s="32">
        <v>10</v>
      </c>
    </row>
    <row r="467" spans="1:14" x14ac:dyDescent="0.25">
      <c r="A467" s="5">
        <v>2021</v>
      </c>
      <c r="B467" s="5">
        <v>2</v>
      </c>
      <c r="C467" s="4">
        <v>62</v>
      </c>
      <c r="D467" s="6" t="s">
        <v>8</v>
      </c>
      <c r="E467" s="4">
        <v>87020517000120</v>
      </c>
      <c r="F467" s="6" t="s">
        <v>185</v>
      </c>
      <c r="G467" s="6" t="s">
        <v>160</v>
      </c>
      <c r="H467" s="6" t="s">
        <v>161</v>
      </c>
      <c r="I467" s="6" t="s">
        <v>182</v>
      </c>
      <c r="J467" s="6" t="s">
        <v>32</v>
      </c>
      <c r="K467" s="6" t="s">
        <v>9</v>
      </c>
      <c r="L467" s="6" t="s">
        <v>111</v>
      </c>
      <c r="M467" s="6" t="s">
        <v>10</v>
      </c>
      <c r="N467" s="32">
        <v>10</v>
      </c>
    </row>
    <row r="468" spans="1:14" x14ac:dyDescent="0.25">
      <c r="A468" s="5">
        <v>2021</v>
      </c>
      <c r="B468" s="5">
        <v>2</v>
      </c>
      <c r="C468" s="4">
        <v>62</v>
      </c>
      <c r="D468" s="6" t="s">
        <v>8</v>
      </c>
      <c r="E468" s="4">
        <v>92787118000120</v>
      </c>
      <c r="F468" s="6" t="s">
        <v>550</v>
      </c>
      <c r="G468" s="6" t="s">
        <v>160</v>
      </c>
      <c r="H468" s="6" t="s">
        <v>161</v>
      </c>
      <c r="I468" s="6" t="s">
        <v>182</v>
      </c>
      <c r="J468" s="6" t="s">
        <v>32</v>
      </c>
      <c r="K468" s="6" t="s">
        <v>9</v>
      </c>
      <c r="L468" s="6" t="s">
        <v>111</v>
      </c>
      <c r="M468" s="6" t="s">
        <v>10</v>
      </c>
      <c r="N468" s="32">
        <v>8</v>
      </c>
    </row>
    <row r="469" spans="1:14" x14ac:dyDescent="0.25">
      <c r="A469" s="5">
        <v>2021</v>
      </c>
      <c r="B469" s="5">
        <v>2</v>
      </c>
      <c r="C469" s="4">
        <v>64</v>
      </c>
      <c r="D469" s="6" t="s">
        <v>26</v>
      </c>
      <c r="E469" s="4">
        <v>60448040000122</v>
      </c>
      <c r="F469" s="6" t="s">
        <v>188</v>
      </c>
      <c r="G469" s="6" t="s">
        <v>105</v>
      </c>
      <c r="H469" s="6" t="s">
        <v>106</v>
      </c>
      <c r="I469" s="6" t="s">
        <v>182</v>
      </c>
      <c r="J469" s="6" t="s">
        <v>136</v>
      </c>
      <c r="K469" s="6" t="s">
        <v>24</v>
      </c>
      <c r="L469" s="6" t="s">
        <v>29</v>
      </c>
      <c r="M469" s="6" t="s">
        <v>12</v>
      </c>
      <c r="N469" s="32">
        <v>156</v>
      </c>
    </row>
    <row r="470" spans="1:14" x14ac:dyDescent="0.25">
      <c r="A470" s="5">
        <v>2021</v>
      </c>
      <c r="B470" s="5">
        <v>2</v>
      </c>
      <c r="C470" s="4">
        <v>66</v>
      </c>
      <c r="D470" s="6" t="s">
        <v>27</v>
      </c>
      <c r="E470" s="4">
        <v>24464109000229</v>
      </c>
      <c r="F470" s="6" t="s">
        <v>536</v>
      </c>
      <c r="G470" s="6" t="s">
        <v>94</v>
      </c>
      <c r="H470" s="6" t="s">
        <v>95</v>
      </c>
      <c r="I470" s="6" t="s">
        <v>182</v>
      </c>
      <c r="J470" s="6" t="s">
        <v>33</v>
      </c>
      <c r="K470" s="6" t="s">
        <v>19</v>
      </c>
      <c r="L470" s="6" t="s">
        <v>96</v>
      </c>
      <c r="M470" s="6" t="s">
        <v>17</v>
      </c>
      <c r="N470" s="32">
        <v>14</v>
      </c>
    </row>
    <row r="471" spans="1:14" x14ac:dyDescent="0.25">
      <c r="A471" s="5">
        <v>2021</v>
      </c>
      <c r="B471" s="5">
        <v>2</v>
      </c>
      <c r="C471" s="4">
        <v>64</v>
      </c>
      <c r="D471" s="6" t="s">
        <v>26</v>
      </c>
      <c r="E471" s="4">
        <v>5816630000152</v>
      </c>
      <c r="F471" s="6" t="s">
        <v>632</v>
      </c>
      <c r="G471" s="6" t="s">
        <v>100</v>
      </c>
      <c r="H471" s="6" t="s">
        <v>101</v>
      </c>
      <c r="I471" s="6" t="s">
        <v>182</v>
      </c>
      <c r="J471" s="6" t="s">
        <v>33</v>
      </c>
      <c r="K471" s="6" t="s">
        <v>19</v>
      </c>
      <c r="L471" s="6" t="s">
        <v>96</v>
      </c>
      <c r="M471" s="6" t="s">
        <v>17</v>
      </c>
      <c r="N471" s="32">
        <v>3</v>
      </c>
    </row>
    <row r="472" spans="1:14" x14ac:dyDescent="0.25">
      <c r="A472" s="5">
        <v>2021</v>
      </c>
      <c r="B472" s="5">
        <v>2</v>
      </c>
      <c r="C472" s="4">
        <v>62</v>
      </c>
      <c r="D472" s="6" t="s">
        <v>8</v>
      </c>
      <c r="E472" s="4">
        <v>12200259000165</v>
      </c>
      <c r="F472" s="6" t="s">
        <v>633</v>
      </c>
      <c r="G472" s="6" t="s">
        <v>94</v>
      </c>
      <c r="H472" s="6" t="s">
        <v>95</v>
      </c>
      <c r="I472" s="6" t="s">
        <v>182</v>
      </c>
      <c r="J472" s="6" t="s">
        <v>33</v>
      </c>
      <c r="K472" s="6" t="s">
        <v>19</v>
      </c>
      <c r="L472" s="6" t="s">
        <v>96</v>
      </c>
      <c r="M472" s="6" t="s">
        <v>17</v>
      </c>
      <c r="N472" s="32">
        <v>120</v>
      </c>
    </row>
    <row r="473" spans="1:14" x14ac:dyDescent="0.25">
      <c r="A473" s="5">
        <v>2021</v>
      </c>
      <c r="B473" s="5">
        <v>2</v>
      </c>
      <c r="C473" s="4">
        <v>62</v>
      </c>
      <c r="D473" s="6" t="s">
        <v>8</v>
      </c>
      <c r="E473" s="4">
        <v>7835044000180</v>
      </c>
      <c r="F473" s="6" t="s">
        <v>634</v>
      </c>
      <c r="G473" s="6" t="s">
        <v>103</v>
      </c>
      <c r="H473" s="6" t="s">
        <v>104</v>
      </c>
      <c r="I473" s="6" t="s">
        <v>182</v>
      </c>
      <c r="J473" s="6" t="s">
        <v>33</v>
      </c>
      <c r="K473" s="6" t="s">
        <v>18</v>
      </c>
      <c r="L473" s="6" t="s">
        <v>96</v>
      </c>
      <c r="M473" s="6" t="s">
        <v>17</v>
      </c>
      <c r="N473" s="32">
        <v>20</v>
      </c>
    </row>
    <row r="474" spans="1:14" x14ac:dyDescent="0.25">
      <c r="A474" s="5">
        <v>2021</v>
      </c>
      <c r="B474" s="5">
        <v>3</v>
      </c>
      <c r="C474" s="4">
        <v>62</v>
      </c>
      <c r="D474" s="6" t="s">
        <v>8</v>
      </c>
      <c r="E474" s="4">
        <v>12474705000120</v>
      </c>
      <c r="F474" s="6" t="s">
        <v>635</v>
      </c>
      <c r="G474" s="6" t="s">
        <v>636</v>
      </c>
      <c r="H474" s="6" t="s">
        <v>106</v>
      </c>
      <c r="I474" s="6" t="s">
        <v>182</v>
      </c>
      <c r="J474" s="6" t="s">
        <v>28</v>
      </c>
      <c r="K474" s="6" t="s">
        <v>13</v>
      </c>
      <c r="L474" s="6" t="s">
        <v>107</v>
      </c>
      <c r="M474" s="6" t="s">
        <v>12</v>
      </c>
      <c r="N474" s="32">
        <v>4</v>
      </c>
    </row>
    <row r="475" spans="1:14" x14ac:dyDescent="0.25">
      <c r="A475" s="5">
        <v>2021</v>
      </c>
      <c r="B475" s="5">
        <v>3</v>
      </c>
      <c r="C475" s="4">
        <v>64</v>
      </c>
      <c r="D475" s="6" t="s">
        <v>26</v>
      </c>
      <c r="E475" s="4">
        <v>394544021263</v>
      </c>
      <c r="F475" s="6" t="s">
        <v>637</v>
      </c>
      <c r="G475" s="6" t="s">
        <v>109</v>
      </c>
      <c r="H475" s="6" t="s">
        <v>110</v>
      </c>
      <c r="I475" s="6" t="s">
        <v>182</v>
      </c>
      <c r="J475" s="6" t="s">
        <v>30</v>
      </c>
      <c r="K475" s="6" t="s">
        <v>21</v>
      </c>
      <c r="L475" s="6" t="s">
        <v>111</v>
      </c>
      <c r="M475" s="6" t="s">
        <v>10</v>
      </c>
      <c r="N475" s="32">
        <v>30</v>
      </c>
    </row>
    <row r="476" spans="1:14" x14ac:dyDescent="0.25">
      <c r="A476" s="5">
        <v>2021</v>
      </c>
      <c r="B476" s="5">
        <v>3</v>
      </c>
      <c r="C476" s="4">
        <v>66</v>
      </c>
      <c r="D476" s="6" t="s">
        <v>27</v>
      </c>
      <c r="E476" s="4">
        <v>8597121000174</v>
      </c>
      <c r="F476" s="6" t="s">
        <v>638</v>
      </c>
      <c r="G476" s="6" t="s">
        <v>603</v>
      </c>
      <c r="H476" s="6" t="s">
        <v>604</v>
      </c>
      <c r="I476" s="6" t="s">
        <v>182</v>
      </c>
      <c r="J476" s="6" t="s">
        <v>32</v>
      </c>
      <c r="K476" s="6" t="s">
        <v>14</v>
      </c>
      <c r="L476" s="6" t="s">
        <v>111</v>
      </c>
      <c r="M476" s="6" t="s">
        <v>10</v>
      </c>
      <c r="N476" s="32">
        <v>176</v>
      </c>
    </row>
    <row r="477" spans="1:14" x14ac:dyDescent="0.25">
      <c r="A477" s="5">
        <v>2021</v>
      </c>
      <c r="B477" s="5">
        <v>3</v>
      </c>
      <c r="C477" s="4">
        <v>64</v>
      </c>
      <c r="D477" s="6" t="s">
        <v>26</v>
      </c>
      <c r="E477" s="4">
        <v>87020517000120</v>
      </c>
      <c r="F477" s="6" t="s">
        <v>185</v>
      </c>
      <c r="G477" s="6" t="s">
        <v>160</v>
      </c>
      <c r="H477" s="6" t="s">
        <v>161</v>
      </c>
      <c r="I477" s="6" t="s">
        <v>182</v>
      </c>
      <c r="J477" s="6" t="s">
        <v>32</v>
      </c>
      <c r="K477" s="6" t="s">
        <v>9</v>
      </c>
      <c r="L477" s="6" t="s">
        <v>111</v>
      </c>
      <c r="M477" s="6" t="s">
        <v>10</v>
      </c>
      <c r="N477" s="32">
        <v>26</v>
      </c>
    </row>
    <row r="478" spans="1:14" x14ac:dyDescent="0.25">
      <c r="A478" s="5">
        <v>2021</v>
      </c>
      <c r="B478" s="5">
        <v>3</v>
      </c>
      <c r="C478" s="4">
        <v>64</v>
      </c>
      <c r="D478" s="6" t="s">
        <v>26</v>
      </c>
      <c r="E478" s="4">
        <v>92963560000160</v>
      </c>
      <c r="F478" s="6" t="s">
        <v>548</v>
      </c>
      <c r="G478" s="6" t="s">
        <v>160</v>
      </c>
      <c r="H478" s="6" t="s">
        <v>161</v>
      </c>
      <c r="I478" s="6" t="s">
        <v>182</v>
      </c>
      <c r="J478" s="6" t="s">
        <v>32</v>
      </c>
      <c r="K478" s="6" t="s">
        <v>9</v>
      </c>
      <c r="L478" s="6" t="s">
        <v>111</v>
      </c>
      <c r="M478" s="6" t="s">
        <v>10</v>
      </c>
      <c r="N478" s="32">
        <v>20</v>
      </c>
    </row>
    <row r="479" spans="1:14" x14ac:dyDescent="0.25">
      <c r="A479" s="5">
        <v>2021</v>
      </c>
      <c r="B479" s="5">
        <v>3</v>
      </c>
      <c r="C479" s="4">
        <v>62</v>
      </c>
      <c r="D479" s="6" t="s">
        <v>8</v>
      </c>
      <c r="E479" s="4">
        <v>87020517000120</v>
      </c>
      <c r="F479" s="6" t="s">
        <v>185</v>
      </c>
      <c r="G479" s="6" t="s">
        <v>160</v>
      </c>
      <c r="H479" s="6" t="s">
        <v>161</v>
      </c>
      <c r="I479" s="6" t="s">
        <v>182</v>
      </c>
      <c r="J479" s="6" t="s">
        <v>32</v>
      </c>
      <c r="K479" s="6" t="s">
        <v>9</v>
      </c>
      <c r="L479" s="6" t="s">
        <v>111</v>
      </c>
      <c r="M479" s="6" t="s">
        <v>10</v>
      </c>
      <c r="N479" s="32">
        <v>20</v>
      </c>
    </row>
    <row r="480" spans="1:14" x14ac:dyDescent="0.25">
      <c r="A480" s="5">
        <v>2021</v>
      </c>
      <c r="B480" s="5">
        <v>3</v>
      </c>
      <c r="C480" s="4">
        <v>62</v>
      </c>
      <c r="D480" s="6" t="s">
        <v>8</v>
      </c>
      <c r="E480" s="4">
        <v>92963560000160</v>
      </c>
      <c r="F480" s="6" t="s">
        <v>548</v>
      </c>
      <c r="G480" s="6" t="s">
        <v>160</v>
      </c>
      <c r="H480" s="6" t="s">
        <v>161</v>
      </c>
      <c r="I480" s="6" t="s">
        <v>182</v>
      </c>
      <c r="J480" s="6" t="s">
        <v>32</v>
      </c>
      <c r="K480" s="6" t="s">
        <v>9</v>
      </c>
      <c r="L480" s="6" t="s">
        <v>111</v>
      </c>
      <c r="M480" s="6" t="s">
        <v>10</v>
      </c>
      <c r="N480" s="32">
        <v>10</v>
      </c>
    </row>
    <row r="481" spans="1:14" x14ac:dyDescent="0.25">
      <c r="A481" s="5">
        <v>2021</v>
      </c>
      <c r="B481" s="5">
        <v>3</v>
      </c>
      <c r="C481" s="4">
        <v>62</v>
      </c>
      <c r="D481" s="6" t="s">
        <v>8</v>
      </c>
      <c r="E481" s="4">
        <v>15126437001972</v>
      </c>
      <c r="F481" s="6" t="s">
        <v>639</v>
      </c>
      <c r="G481" s="6" t="s">
        <v>640</v>
      </c>
      <c r="H481" s="6" t="s">
        <v>161</v>
      </c>
      <c r="I481" s="6" t="s">
        <v>182</v>
      </c>
      <c r="J481" s="6" t="s">
        <v>32</v>
      </c>
      <c r="K481" s="6" t="s">
        <v>9</v>
      </c>
      <c r="L481" s="6" t="s">
        <v>111</v>
      </c>
      <c r="M481" s="6" t="s">
        <v>10</v>
      </c>
      <c r="N481" s="32">
        <v>10</v>
      </c>
    </row>
    <row r="482" spans="1:14" x14ac:dyDescent="0.25">
      <c r="A482" s="5">
        <v>2021</v>
      </c>
      <c r="B482" s="5">
        <v>3</v>
      </c>
      <c r="C482" s="4">
        <v>66</v>
      </c>
      <c r="D482" s="6" t="s">
        <v>27</v>
      </c>
      <c r="E482" s="4">
        <v>394544000851</v>
      </c>
      <c r="F482" s="6" t="s">
        <v>446</v>
      </c>
      <c r="G482" s="6" t="s">
        <v>89</v>
      </c>
      <c r="H482" s="6" t="s">
        <v>90</v>
      </c>
      <c r="I482" s="6" t="s">
        <v>182</v>
      </c>
      <c r="J482" s="6" t="s">
        <v>255</v>
      </c>
      <c r="K482" s="6" t="s">
        <v>255</v>
      </c>
      <c r="L482" s="6" t="s">
        <v>255</v>
      </c>
      <c r="M482" s="6" t="s">
        <v>249</v>
      </c>
      <c r="N482" s="32">
        <v>6</v>
      </c>
    </row>
    <row r="483" spans="1:14" x14ac:dyDescent="0.25">
      <c r="A483" s="5">
        <v>2021</v>
      </c>
      <c r="B483" s="5">
        <v>3</v>
      </c>
      <c r="C483" s="4">
        <v>66</v>
      </c>
      <c r="D483" s="6" t="s">
        <v>27</v>
      </c>
      <c r="E483" s="4">
        <v>6190522000180</v>
      </c>
      <c r="F483" s="6" t="s">
        <v>641</v>
      </c>
      <c r="G483" s="6" t="s">
        <v>642</v>
      </c>
      <c r="H483" s="6" t="s">
        <v>171</v>
      </c>
      <c r="I483" s="6" t="s">
        <v>182</v>
      </c>
      <c r="J483" s="6" t="s">
        <v>92</v>
      </c>
      <c r="K483" s="6" t="s">
        <v>16</v>
      </c>
      <c r="L483" s="6" t="s">
        <v>96</v>
      </c>
      <c r="M483" s="6" t="s">
        <v>17</v>
      </c>
      <c r="N483" s="32">
        <v>48</v>
      </c>
    </row>
    <row r="484" spans="1:14" x14ac:dyDescent="0.25">
      <c r="A484" s="5">
        <v>2021</v>
      </c>
      <c r="B484" s="5">
        <v>3</v>
      </c>
      <c r="C484" s="4">
        <v>62</v>
      </c>
      <c r="D484" s="6" t="s">
        <v>8</v>
      </c>
      <c r="E484" s="4">
        <v>15126437000496</v>
      </c>
      <c r="F484" s="6" t="s">
        <v>183</v>
      </c>
      <c r="G484" s="6" t="s">
        <v>97</v>
      </c>
      <c r="H484" s="6" t="s">
        <v>98</v>
      </c>
      <c r="I484" s="6" t="s">
        <v>182</v>
      </c>
      <c r="J484" s="6" t="s">
        <v>92</v>
      </c>
      <c r="K484" s="6" t="s">
        <v>18</v>
      </c>
      <c r="L484" s="6" t="s">
        <v>25</v>
      </c>
      <c r="M484" s="6" t="s">
        <v>17</v>
      </c>
      <c r="N484" s="32">
        <v>12</v>
      </c>
    </row>
    <row r="485" spans="1:14" x14ac:dyDescent="0.25">
      <c r="A485" s="5">
        <v>2021</v>
      </c>
      <c r="B485" s="5">
        <v>3</v>
      </c>
      <c r="C485" s="4">
        <v>64</v>
      </c>
      <c r="D485" s="6" t="s">
        <v>26</v>
      </c>
      <c r="E485" s="4">
        <v>60448040000122</v>
      </c>
      <c r="F485" s="6" t="s">
        <v>188</v>
      </c>
      <c r="G485" s="6" t="s">
        <v>105</v>
      </c>
      <c r="H485" s="6" t="s">
        <v>106</v>
      </c>
      <c r="I485" s="6" t="s">
        <v>182</v>
      </c>
      <c r="J485" s="6" t="s">
        <v>136</v>
      </c>
      <c r="K485" s="6" t="s">
        <v>24</v>
      </c>
      <c r="L485" s="6" t="s">
        <v>29</v>
      </c>
      <c r="M485" s="6" t="s">
        <v>12</v>
      </c>
      <c r="N485" s="32">
        <v>151</v>
      </c>
    </row>
    <row r="486" spans="1:14" x14ac:dyDescent="0.25">
      <c r="A486" s="5">
        <v>2021</v>
      </c>
      <c r="B486" s="5">
        <v>3</v>
      </c>
      <c r="C486" s="4">
        <v>62</v>
      </c>
      <c r="D486" s="6" t="s">
        <v>8</v>
      </c>
      <c r="E486" s="4">
        <v>60448040000122</v>
      </c>
      <c r="F486" s="6" t="s">
        <v>188</v>
      </c>
      <c r="G486" s="6" t="s">
        <v>105</v>
      </c>
      <c r="H486" s="6" t="s">
        <v>106</v>
      </c>
      <c r="I486" s="6" t="s">
        <v>182</v>
      </c>
      <c r="J486" s="6" t="s">
        <v>136</v>
      </c>
      <c r="K486" s="6" t="s">
        <v>24</v>
      </c>
      <c r="L486" s="6" t="s">
        <v>29</v>
      </c>
      <c r="M486" s="6" t="s">
        <v>12</v>
      </c>
      <c r="N486" s="32">
        <v>255</v>
      </c>
    </row>
    <row r="487" spans="1:14" x14ac:dyDescent="0.25">
      <c r="A487" s="5">
        <v>2021</v>
      </c>
      <c r="B487" s="5">
        <v>3</v>
      </c>
      <c r="C487" s="4">
        <v>66</v>
      </c>
      <c r="D487" s="6" t="s">
        <v>27</v>
      </c>
      <c r="E487" s="4">
        <v>13607725616</v>
      </c>
      <c r="F487" s="6" t="s">
        <v>659</v>
      </c>
      <c r="G487" s="6" t="s">
        <v>126</v>
      </c>
      <c r="H487" s="6" t="s">
        <v>123</v>
      </c>
      <c r="I487" s="6" t="s">
        <v>189</v>
      </c>
      <c r="J487" s="6" t="s">
        <v>124</v>
      </c>
      <c r="K487" s="6" t="s">
        <v>125</v>
      </c>
      <c r="L487" s="6" t="s">
        <v>15</v>
      </c>
      <c r="M487" s="6" t="s">
        <v>10</v>
      </c>
      <c r="N487" s="32">
        <v>9</v>
      </c>
    </row>
    <row r="488" spans="1:14" x14ac:dyDescent="0.25">
      <c r="A488" s="5">
        <v>2021</v>
      </c>
      <c r="B488" s="5">
        <v>3</v>
      </c>
      <c r="C488" s="4">
        <v>66</v>
      </c>
      <c r="D488" s="6" t="s">
        <v>27</v>
      </c>
      <c r="E488" s="4">
        <v>24464109000229</v>
      </c>
      <c r="F488" s="6" t="s">
        <v>536</v>
      </c>
      <c r="G488" s="6" t="s">
        <v>94</v>
      </c>
      <c r="H488" s="6" t="s">
        <v>95</v>
      </c>
      <c r="I488" s="6" t="s">
        <v>182</v>
      </c>
      <c r="J488" s="6" t="s">
        <v>33</v>
      </c>
      <c r="K488" s="6" t="s">
        <v>19</v>
      </c>
      <c r="L488" s="6" t="s">
        <v>96</v>
      </c>
      <c r="M488" s="6" t="s">
        <v>17</v>
      </c>
      <c r="N488" s="32">
        <v>68</v>
      </c>
    </row>
    <row r="489" spans="1:14" x14ac:dyDescent="0.25">
      <c r="A489" s="5">
        <v>2021</v>
      </c>
      <c r="B489" s="5">
        <v>3</v>
      </c>
      <c r="C489" s="4">
        <v>66</v>
      </c>
      <c r="D489" s="6" t="s">
        <v>27</v>
      </c>
      <c r="E489" s="4">
        <v>17696364472</v>
      </c>
      <c r="F489" s="6" t="s">
        <v>488</v>
      </c>
      <c r="G489" s="6" t="s">
        <v>441</v>
      </c>
      <c r="H489" s="6" t="s">
        <v>442</v>
      </c>
      <c r="I489" s="6" t="s">
        <v>189</v>
      </c>
      <c r="J489" s="6" t="s">
        <v>33</v>
      </c>
      <c r="K489" s="6" t="s">
        <v>20</v>
      </c>
      <c r="L489" s="6" t="s">
        <v>96</v>
      </c>
      <c r="M489" s="6" t="s">
        <v>17</v>
      </c>
      <c r="N489" s="32">
        <v>2</v>
      </c>
    </row>
    <row r="490" spans="1:14" x14ac:dyDescent="0.25">
      <c r="A490" s="5">
        <v>2021</v>
      </c>
      <c r="B490" s="5">
        <v>3</v>
      </c>
      <c r="C490" s="4">
        <v>66</v>
      </c>
      <c r="D490" s="6" t="s">
        <v>27</v>
      </c>
      <c r="E490" s="4">
        <v>83925694404</v>
      </c>
      <c r="F490" s="6" t="s">
        <v>643</v>
      </c>
      <c r="G490" s="6" t="s">
        <v>441</v>
      </c>
      <c r="H490" s="6" t="s">
        <v>442</v>
      </c>
      <c r="I490" s="6" t="s">
        <v>189</v>
      </c>
      <c r="J490" s="6" t="s">
        <v>33</v>
      </c>
      <c r="K490" s="6" t="s">
        <v>20</v>
      </c>
      <c r="L490" s="6" t="s">
        <v>96</v>
      </c>
      <c r="M490" s="6" t="s">
        <v>17</v>
      </c>
      <c r="N490" s="32">
        <v>24</v>
      </c>
    </row>
    <row r="491" spans="1:14" x14ac:dyDescent="0.25">
      <c r="A491" s="5">
        <v>2021</v>
      </c>
      <c r="B491" s="5">
        <v>3</v>
      </c>
      <c r="C491" s="4">
        <v>66</v>
      </c>
      <c r="D491" s="6" t="s">
        <v>27</v>
      </c>
      <c r="E491" s="4">
        <v>8977546460</v>
      </c>
      <c r="F491" s="6" t="s">
        <v>660</v>
      </c>
      <c r="G491" s="6" t="s">
        <v>117</v>
      </c>
      <c r="H491" s="6" t="s">
        <v>118</v>
      </c>
      <c r="I491" s="6" t="s">
        <v>189</v>
      </c>
      <c r="J491" s="6" t="s">
        <v>33</v>
      </c>
      <c r="K491" s="6" t="s">
        <v>20</v>
      </c>
      <c r="L491" s="6" t="s">
        <v>96</v>
      </c>
      <c r="M491" s="6" t="s">
        <v>17</v>
      </c>
      <c r="N491" s="32">
        <v>3</v>
      </c>
    </row>
    <row r="492" spans="1:14" x14ac:dyDescent="0.25">
      <c r="A492" s="5">
        <v>2021</v>
      </c>
      <c r="B492" s="5">
        <v>3</v>
      </c>
      <c r="C492" s="4">
        <v>64</v>
      </c>
      <c r="D492" s="6" t="s">
        <v>26</v>
      </c>
      <c r="E492" s="4">
        <v>5816630000152</v>
      </c>
      <c r="F492" s="6" t="s">
        <v>632</v>
      </c>
      <c r="G492" s="6" t="s">
        <v>100</v>
      </c>
      <c r="H492" s="6" t="s">
        <v>101</v>
      </c>
      <c r="I492" s="6" t="s">
        <v>182</v>
      </c>
      <c r="J492" s="6" t="s">
        <v>33</v>
      </c>
      <c r="K492" s="6" t="s">
        <v>19</v>
      </c>
      <c r="L492" s="6" t="s">
        <v>96</v>
      </c>
      <c r="M492" s="6" t="s">
        <v>17</v>
      </c>
      <c r="N492" s="32">
        <v>10</v>
      </c>
    </row>
    <row r="493" spans="1:14" x14ac:dyDescent="0.25">
      <c r="A493" s="5">
        <v>2021</v>
      </c>
      <c r="B493" s="5">
        <v>3</v>
      </c>
      <c r="C493" s="4">
        <v>64</v>
      </c>
      <c r="D493" s="6" t="s">
        <v>26</v>
      </c>
      <c r="E493" s="4">
        <v>15126437001468</v>
      </c>
      <c r="F493" s="6" t="s">
        <v>644</v>
      </c>
      <c r="G493" s="6" t="s">
        <v>103</v>
      </c>
      <c r="H493" s="6" t="s">
        <v>104</v>
      </c>
      <c r="I493" s="6" t="s">
        <v>182</v>
      </c>
      <c r="J493" s="6" t="s">
        <v>33</v>
      </c>
      <c r="K493" s="6" t="s">
        <v>18</v>
      </c>
      <c r="L493" s="6" t="s">
        <v>96</v>
      </c>
      <c r="M493" s="6" t="s">
        <v>17</v>
      </c>
      <c r="N493" s="32">
        <v>20</v>
      </c>
    </row>
    <row r="494" spans="1:14" x14ac:dyDescent="0.25">
      <c r="A494" s="5">
        <v>2021</v>
      </c>
      <c r="B494" s="5">
        <v>3</v>
      </c>
      <c r="C494" s="4">
        <v>64</v>
      </c>
      <c r="D494" s="6" t="s">
        <v>26</v>
      </c>
      <c r="E494" s="4">
        <v>28102490000156</v>
      </c>
      <c r="F494" s="6" t="s">
        <v>645</v>
      </c>
      <c r="G494" s="6" t="s">
        <v>103</v>
      </c>
      <c r="H494" s="6" t="s">
        <v>104</v>
      </c>
      <c r="I494" s="6" t="s">
        <v>189</v>
      </c>
      <c r="J494" s="6" t="s">
        <v>33</v>
      </c>
      <c r="K494" s="6" t="s">
        <v>18</v>
      </c>
      <c r="L494" s="6" t="s">
        <v>96</v>
      </c>
      <c r="M494" s="6" t="s">
        <v>17</v>
      </c>
      <c r="N494" s="32">
        <v>10</v>
      </c>
    </row>
    <row r="495" spans="1:14" x14ac:dyDescent="0.25">
      <c r="A495" s="5">
        <v>2021</v>
      </c>
      <c r="B495" s="5">
        <v>3</v>
      </c>
      <c r="C495" s="4">
        <v>62</v>
      </c>
      <c r="D495" s="6" t="s">
        <v>8</v>
      </c>
      <c r="E495" s="4">
        <v>5816630000152</v>
      </c>
      <c r="F495" s="6" t="s">
        <v>632</v>
      </c>
      <c r="G495" s="6" t="s">
        <v>100</v>
      </c>
      <c r="H495" s="6" t="s">
        <v>101</v>
      </c>
      <c r="I495" s="6" t="s">
        <v>182</v>
      </c>
      <c r="J495" s="6" t="s">
        <v>33</v>
      </c>
      <c r="K495" s="6" t="s">
        <v>19</v>
      </c>
      <c r="L495" s="6" t="s">
        <v>96</v>
      </c>
      <c r="M495" s="6" t="s">
        <v>17</v>
      </c>
      <c r="N495" s="32">
        <v>17</v>
      </c>
    </row>
    <row r="496" spans="1:14" x14ac:dyDescent="0.25">
      <c r="A496" s="5">
        <v>2021</v>
      </c>
      <c r="B496" s="5">
        <v>3</v>
      </c>
      <c r="C496" s="4">
        <v>62</v>
      </c>
      <c r="D496" s="6" t="s">
        <v>8</v>
      </c>
      <c r="E496" s="4">
        <v>15126437001468</v>
      </c>
      <c r="F496" s="6" t="s">
        <v>644</v>
      </c>
      <c r="G496" s="6" t="s">
        <v>103</v>
      </c>
      <c r="H496" s="6" t="s">
        <v>104</v>
      </c>
      <c r="I496" s="6" t="s">
        <v>182</v>
      </c>
      <c r="J496" s="6" t="s">
        <v>33</v>
      </c>
      <c r="K496" s="6" t="s">
        <v>18</v>
      </c>
      <c r="L496" s="6" t="s">
        <v>96</v>
      </c>
      <c r="M496" s="6" t="s">
        <v>17</v>
      </c>
      <c r="N496" s="32">
        <v>15</v>
      </c>
    </row>
    <row r="497" spans="1:14" x14ac:dyDescent="0.25">
      <c r="A497" s="5">
        <v>2021</v>
      </c>
      <c r="B497" s="5">
        <v>3</v>
      </c>
      <c r="C497" s="4">
        <v>62</v>
      </c>
      <c r="D497" s="6" t="s">
        <v>8</v>
      </c>
      <c r="E497" s="4">
        <v>28102490000156</v>
      </c>
      <c r="F497" s="6" t="s">
        <v>645</v>
      </c>
      <c r="G497" s="6" t="s">
        <v>103</v>
      </c>
      <c r="H497" s="6" t="s">
        <v>104</v>
      </c>
      <c r="I497" s="6" t="s">
        <v>189</v>
      </c>
      <c r="J497" s="6" t="s">
        <v>33</v>
      </c>
      <c r="K497" s="6" t="s">
        <v>18</v>
      </c>
      <c r="L497" s="6" t="s">
        <v>96</v>
      </c>
      <c r="M497" s="6" t="s">
        <v>17</v>
      </c>
      <c r="N497" s="32">
        <v>10</v>
      </c>
    </row>
    <row r="498" spans="1:14" x14ac:dyDescent="0.25">
      <c r="A498" s="5">
        <v>2021</v>
      </c>
      <c r="B498" s="5">
        <v>3</v>
      </c>
      <c r="C498" s="4">
        <v>62</v>
      </c>
      <c r="D498" s="6" t="s">
        <v>8</v>
      </c>
      <c r="E498" s="4">
        <v>74031865000151</v>
      </c>
      <c r="F498" s="6" t="s">
        <v>184</v>
      </c>
      <c r="G498" s="6" t="s">
        <v>103</v>
      </c>
      <c r="H498" s="6" t="s">
        <v>104</v>
      </c>
      <c r="I498" s="6" t="s">
        <v>182</v>
      </c>
      <c r="J498" s="6" t="s">
        <v>33</v>
      </c>
      <c r="K498" s="6" t="s">
        <v>18</v>
      </c>
      <c r="L498" s="6" t="s">
        <v>96</v>
      </c>
      <c r="M498" s="6" t="s">
        <v>17</v>
      </c>
      <c r="N498" s="32">
        <v>60</v>
      </c>
    </row>
    <row r="499" spans="1:14" x14ac:dyDescent="0.25">
      <c r="A499" s="5">
        <v>2021</v>
      </c>
      <c r="B499" s="5">
        <v>3</v>
      </c>
      <c r="C499" s="4">
        <v>62</v>
      </c>
      <c r="D499" s="6" t="s">
        <v>8</v>
      </c>
      <c r="E499" s="4">
        <v>11022597001325</v>
      </c>
      <c r="F499" s="6" t="s">
        <v>646</v>
      </c>
      <c r="G499" s="6" t="s">
        <v>117</v>
      </c>
      <c r="H499" s="6" t="s">
        <v>118</v>
      </c>
      <c r="I499" s="6" t="s">
        <v>182</v>
      </c>
      <c r="J499" s="6" t="s">
        <v>33</v>
      </c>
      <c r="K499" s="6" t="s">
        <v>20</v>
      </c>
      <c r="L499" s="6" t="s">
        <v>96</v>
      </c>
      <c r="M499" s="6" t="s">
        <v>17</v>
      </c>
      <c r="N499" s="32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4"/>
  <sheetViews>
    <sheetView showGridLines="0" zoomScale="130" zoomScaleNormal="13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658</v>
      </c>
    </row>
    <row r="2" spans="1:5" x14ac:dyDescent="0.25">
      <c r="A2" s="147" t="s">
        <v>382</v>
      </c>
      <c r="B2" s="148"/>
      <c r="C2" s="148"/>
      <c r="D2" s="148"/>
      <c r="E2" s="148"/>
    </row>
    <row r="4" spans="1:5" x14ac:dyDescent="0.25">
      <c r="E4" s="45">
        <f>SUBTOTAL(9,MOVIMENTO_IV_VENDA[BRL])</f>
        <v>70380795.979999989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x14ac:dyDescent="0.25">
      <c r="A6" s="5">
        <v>2021</v>
      </c>
      <c r="B6" s="5">
        <v>1</v>
      </c>
      <c r="C6" s="6" t="s">
        <v>75</v>
      </c>
      <c r="D6" s="6" t="s">
        <v>75</v>
      </c>
      <c r="E6" s="35">
        <v>2608197.4300000002</v>
      </c>
    </row>
    <row r="7" spans="1:5" x14ac:dyDescent="0.25">
      <c r="A7" s="5">
        <v>2021</v>
      </c>
      <c r="B7" s="5">
        <v>1</v>
      </c>
      <c r="C7" s="6" t="s">
        <v>39</v>
      </c>
      <c r="D7" s="6" t="s">
        <v>39</v>
      </c>
      <c r="E7" s="35">
        <v>14444974.91</v>
      </c>
    </row>
    <row r="8" spans="1:5" x14ac:dyDescent="0.25">
      <c r="A8" s="5">
        <v>2021</v>
      </c>
      <c r="B8" s="5">
        <v>1</v>
      </c>
      <c r="C8" s="6" t="s">
        <v>78</v>
      </c>
      <c r="D8" s="6" t="s">
        <v>78</v>
      </c>
      <c r="E8" s="35">
        <v>1676236.39</v>
      </c>
    </row>
    <row r="9" spans="1:5" x14ac:dyDescent="0.25">
      <c r="A9" s="5">
        <v>2021</v>
      </c>
      <c r="B9" s="5">
        <v>2</v>
      </c>
      <c r="C9" s="6" t="s">
        <v>75</v>
      </c>
      <c r="D9" s="6" t="s">
        <v>75</v>
      </c>
      <c r="E9" s="35">
        <v>4342016.0599999996</v>
      </c>
    </row>
    <row r="10" spans="1:5" x14ac:dyDescent="0.25">
      <c r="A10" s="5">
        <v>2021</v>
      </c>
      <c r="B10" s="5">
        <v>2</v>
      </c>
      <c r="C10" s="6" t="s">
        <v>39</v>
      </c>
      <c r="D10" s="6" t="s">
        <v>39</v>
      </c>
      <c r="E10" s="35">
        <v>13933884.869999999</v>
      </c>
    </row>
    <row r="11" spans="1:5" x14ac:dyDescent="0.25">
      <c r="A11" s="5">
        <v>2021</v>
      </c>
      <c r="B11" s="5">
        <v>2</v>
      </c>
      <c r="C11" s="6" t="s">
        <v>78</v>
      </c>
      <c r="D11" s="6" t="s">
        <v>78</v>
      </c>
      <c r="E11" s="35">
        <v>1678180.12</v>
      </c>
    </row>
    <row r="12" spans="1:5" x14ac:dyDescent="0.25">
      <c r="A12" s="5">
        <v>2021</v>
      </c>
      <c r="B12" s="5">
        <v>3</v>
      </c>
      <c r="C12" s="6" t="s">
        <v>75</v>
      </c>
      <c r="D12" s="6" t="s">
        <v>75</v>
      </c>
      <c r="E12" s="35">
        <v>4999912.4800000004</v>
      </c>
    </row>
    <row r="13" spans="1:5" x14ac:dyDescent="0.25">
      <c r="A13" s="5">
        <v>2021</v>
      </c>
      <c r="B13" s="5">
        <v>3</v>
      </c>
      <c r="C13" s="6" t="s">
        <v>39</v>
      </c>
      <c r="D13" s="6" t="s">
        <v>39</v>
      </c>
      <c r="E13" s="35">
        <v>22983485.32</v>
      </c>
    </row>
    <row r="14" spans="1:5" x14ac:dyDescent="0.25">
      <c r="A14" s="5">
        <v>2021</v>
      </c>
      <c r="B14" s="5">
        <v>3</v>
      </c>
      <c r="C14" s="6" t="s">
        <v>78</v>
      </c>
      <c r="D14" s="6" t="s">
        <v>78</v>
      </c>
      <c r="E14" s="35">
        <v>3713908.4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207</v>
      </c>
    </row>
    <row r="3" spans="1:8" x14ac:dyDescent="0.25">
      <c r="H3" s="43">
        <f>SUBTOTAL(9,MOVIMENTO_IV_COTA_DEMANDA[EQ])</f>
        <v>9460.0000000000018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2021</v>
      </c>
      <c r="B6" s="5">
        <v>1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78</v>
      </c>
    </row>
    <row r="7" spans="1:8" x14ac:dyDescent="0.25">
      <c r="A7" s="5">
        <v>2021</v>
      </c>
      <c r="B7" s="5">
        <v>1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130</v>
      </c>
    </row>
    <row r="8" spans="1:8" x14ac:dyDescent="0.25">
      <c r="A8" s="5">
        <v>2021</v>
      </c>
      <c r="B8" s="5">
        <v>1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104</v>
      </c>
    </row>
    <row r="9" spans="1:8" x14ac:dyDescent="0.25">
      <c r="A9" s="5">
        <v>2021</v>
      </c>
      <c r="B9" s="5">
        <v>1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169</v>
      </c>
    </row>
    <row r="10" spans="1:8" x14ac:dyDescent="0.25">
      <c r="A10" s="5">
        <v>2021</v>
      </c>
      <c r="B10" s="5">
        <v>1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65</v>
      </c>
    </row>
    <row r="11" spans="1:8" x14ac:dyDescent="0.25">
      <c r="A11" s="5">
        <v>2021</v>
      </c>
      <c r="B11" s="5">
        <v>1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52</v>
      </c>
    </row>
    <row r="12" spans="1:8" x14ac:dyDescent="0.25">
      <c r="A12" s="5">
        <v>2021</v>
      </c>
      <c r="B12" s="5">
        <v>1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25</v>
      </c>
    </row>
    <row r="13" spans="1:8" x14ac:dyDescent="0.25">
      <c r="A13" s="5">
        <v>2021</v>
      </c>
      <c r="B13" s="5">
        <v>1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25</v>
      </c>
    </row>
    <row r="14" spans="1:8" x14ac:dyDescent="0.25">
      <c r="A14" s="5">
        <v>2021</v>
      </c>
      <c r="B14" s="5">
        <v>1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117</v>
      </c>
    </row>
    <row r="15" spans="1:8" x14ac:dyDescent="0.25">
      <c r="A15" s="5">
        <v>2021</v>
      </c>
      <c r="B15" s="5">
        <v>1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156</v>
      </c>
    </row>
    <row r="16" spans="1:8" x14ac:dyDescent="0.25">
      <c r="A16" s="5">
        <v>2021</v>
      </c>
      <c r="B16" s="5">
        <v>1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25</v>
      </c>
    </row>
    <row r="17" spans="1:8" x14ac:dyDescent="0.25">
      <c r="A17" s="5">
        <v>2021</v>
      </c>
      <c r="B17" s="5">
        <v>1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39</v>
      </c>
    </row>
    <row r="18" spans="1:8" x14ac:dyDescent="0.25">
      <c r="A18" s="5">
        <v>2021</v>
      </c>
      <c r="B18" s="5">
        <v>1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52</v>
      </c>
    </row>
    <row r="19" spans="1:8" x14ac:dyDescent="0.25">
      <c r="A19" s="5">
        <v>2021</v>
      </c>
      <c r="B19" s="5">
        <v>1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25</v>
      </c>
    </row>
    <row r="20" spans="1:8" x14ac:dyDescent="0.25">
      <c r="A20" s="5">
        <v>2021</v>
      </c>
      <c r="B20" s="5">
        <v>1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39</v>
      </c>
    </row>
    <row r="21" spans="1:8" x14ac:dyDescent="0.25">
      <c r="A21" s="5">
        <v>2021</v>
      </c>
      <c r="B21" s="5">
        <v>1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39</v>
      </c>
    </row>
    <row r="22" spans="1:8" x14ac:dyDescent="0.25">
      <c r="A22" s="5">
        <v>2021</v>
      </c>
      <c r="B22" s="5">
        <v>1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50</v>
      </c>
    </row>
    <row r="23" spans="1:8" x14ac:dyDescent="0.25">
      <c r="A23" s="5">
        <v>2021</v>
      </c>
      <c r="B23" s="5">
        <v>1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143</v>
      </c>
    </row>
    <row r="24" spans="1:8" x14ac:dyDescent="0.25">
      <c r="A24" s="5">
        <v>2021</v>
      </c>
      <c r="B24" s="5">
        <v>1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65</v>
      </c>
    </row>
    <row r="25" spans="1:8" x14ac:dyDescent="0.25">
      <c r="A25" s="5">
        <v>2021</v>
      </c>
      <c r="B25" s="5">
        <v>1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65</v>
      </c>
    </row>
    <row r="26" spans="1:8" x14ac:dyDescent="0.25">
      <c r="A26" s="5">
        <v>2021</v>
      </c>
      <c r="B26" s="5">
        <v>1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169</v>
      </c>
    </row>
    <row r="27" spans="1:8" x14ac:dyDescent="0.25">
      <c r="A27" s="5">
        <v>2021</v>
      </c>
      <c r="B27" s="5">
        <v>1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104</v>
      </c>
    </row>
    <row r="28" spans="1:8" x14ac:dyDescent="0.25">
      <c r="A28" s="5">
        <v>2021</v>
      </c>
      <c r="B28" s="5">
        <v>1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78</v>
      </c>
    </row>
    <row r="29" spans="1:8" x14ac:dyDescent="0.25">
      <c r="A29" s="5">
        <v>2021</v>
      </c>
      <c r="B29" s="5">
        <v>1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156</v>
      </c>
    </row>
    <row r="30" spans="1:8" x14ac:dyDescent="0.25">
      <c r="A30" s="5">
        <v>2021</v>
      </c>
      <c r="B30" s="5">
        <v>1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39</v>
      </c>
    </row>
    <row r="31" spans="1:8" x14ac:dyDescent="0.25">
      <c r="A31" s="5">
        <v>2021</v>
      </c>
      <c r="B31" s="5">
        <v>1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65</v>
      </c>
    </row>
    <row r="32" spans="1:8" x14ac:dyDescent="0.25">
      <c r="A32" s="5">
        <v>2021</v>
      </c>
      <c r="B32" s="5">
        <v>1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78</v>
      </c>
    </row>
    <row r="33" spans="1:8" x14ac:dyDescent="0.25">
      <c r="A33" s="5">
        <v>2021</v>
      </c>
      <c r="B33" s="5">
        <v>1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200</v>
      </c>
    </row>
    <row r="34" spans="1:8" x14ac:dyDescent="0.25">
      <c r="A34" s="5">
        <v>2021</v>
      </c>
      <c r="B34" s="5">
        <v>1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143</v>
      </c>
    </row>
    <row r="35" spans="1:8" x14ac:dyDescent="0.25">
      <c r="A35" s="5">
        <v>2021</v>
      </c>
      <c r="B35" s="5">
        <v>1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156</v>
      </c>
    </row>
    <row r="36" spans="1:8" x14ac:dyDescent="0.25">
      <c r="A36" s="5">
        <v>2021</v>
      </c>
      <c r="B36" s="5">
        <v>1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130</v>
      </c>
    </row>
    <row r="37" spans="1:8" x14ac:dyDescent="0.25">
      <c r="A37" s="5">
        <v>2021</v>
      </c>
      <c r="B37" s="5">
        <v>1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104</v>
      </c>
    </row>
    <row r="38" spans="1:8" x14ac:dyDescent="0.25">
      <c r="A38" s="5">
        <v>2021</v>
      </c>
      <c r="B38" s="5">
        <v>1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125</v>
      </c>
    </row>
    <row r="39" spans="1:8" x14ac:dyDescent="0.25">
      <c r="A39" s="5">
        <v>2021</v>
      </c>
      <c r="B39" s="5">
        <v>1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25</v>
      </c>
    </row>
    <row r="40" spans="1:8" x14ac:dyDescent="0.25">
      <c r="A40" s="5">
        <v>2021</v>
      </c>
      <c r="B40" s="5">
        <v>1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52</v>
      </c>
    </row>
    <row r="41" spans="1:8" x14ac:dyDescent="0.25">
      <c r="A41" s="5">
        <v>2021</v>
      </c>
      <c r="B41" s="5">
        <v>1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13</v>
      </c>
    </row>
    <row r="42" spans="1:8" x14ac:dyDescent="0.25">
      <c r="A42" s="5">
        <v>2021</v>
      </c>
      <c r="B42" s="5">
        <v>2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60</v>
      </c>
    </row>
    <row r="43" spans="1:8" x14ac:dyDescent="0.25">
      <c r="A43" s="5">
        <v>2021</v>
      </c>
      <c r="B43" s="5">
        <v>2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150</v>
      </c>
    </row>
    <row r="44" spans="1:8" x14ac:dyDescent="0.25">
      <c r="A44" s="5">
        <v>2021</v>
      </c>
      <c r="B44" s="5">
        <v>2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80</v>
      </c>
    </row>
    <row r="45" spans="1:8" x14ac:dyDescent="0.25">
      <c r="A45" s="5">
        <v>2021</v>
      </c>
      <c r="B45" s="5">
        <v>2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195</v>
      </c>
    </row>
    <row r="46" spans="1:8" x14ac:dyDescent="0.25">
      <c r="A46" s="5">
        <v>2021</v>
      </c>
      <c r="B46" s="5">
        <v>2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50</v>
      </c>
    </row>
    <row r="47" spans="1:8" x14ac:dyDescent="0.25">
      <c r="A47" s="5">
        <v>2021</v>
      </c>
      <c r="B47" s="5">
        <v>2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60</v>
      </c>
    </row>
    <row r="48" spans="1:8" x14ac:dyDescent="0.25">
      <c r="A48" s="5">
        <v>2021</v>
      </c>
      <c r="B48" s="5">
        <v>2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25</v>
      </c>
    </row>
    <row r="49" spans="1:8" x14ac:dyDescent="0.25">
      <c r="A49" s="5">
        <v>2021</v>
      </c>
      <c r="B49" s="5">
        <v>2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25</v>
      </c>
    </row>
    <row r="50" spans="1:8" x14ac:dyDescent="0.25">
      <c r="A50" s="5">
        <v>2021</v>
      </c>
      <c r="B50" s="5">
        <v>2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90</v>
      </c>
    </row>
    <row r="51" spans="1:8" x14ac:dyDescent="0.25">
      <c r="A51" s="5">
        <v>2021</v>
      </c>
      <c r="B51" s="5">
        <v>2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180</v>
      </c>
    </row>
    <row r="52" spans="1:8" x14ac:dyDescent="0.25">
      <c r="A52" s="5">
        <v>2021</v>
      </c>
      <c r="B52" s="5">
        <v>2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25</v>
      </c>
    </row>
    <row r="53" spans="1:8" x14ac:dyDescent="0.25">
      <c r="A53" s="5">
        <v>2021</v>
      </c>
      <c r="B53" s="5">
        <v>2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30</v>
      </c>
    </row>
    <row r="54" spans="1:8" x14ac:dyDescent="0.25">
      <c r="A54" s="5">
        <v>2021</v>
      </c>
      <c r="B54" s="5">
        <v>2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60</v>
      </c>
    </row>
    <row r="55" spans="1:8" x14ac:dyDescent="0.25">
      <c r="A55" s="5">
        <v>2021</v>
      </c>
      <c r="B55" s="5">
        <v>2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25</v>
      </c>
    </row>
    <row r="56" spans="1:8" x14ac:dyDescent="0.25">
      <c r="A56" s="5">
        <v>2021</v>
      </c>
      <c r="B56" s="5">
        <v>2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30</v>
      </c>
    </row>
    <row r="57" spans="1:8" x14ac:dyDescent="0.25">
      <c r="A57" s="5">
        <v>2021</v>
      </c>
      <c r="B57" s="5">
        <v>2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45</v>
      </c>
    </row>
    <row r="58" spans="1:8" x14ac:dyDescent="0.25">
      <c r="A58" s="5">
        <v>2021</v>
      </c>
      <c r="B58" s="5">
        <v>2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50</v>
      </c>
    </row>
    <row r="59" spans="1:8" x14ac:dyDescent="0.25">
      <c r="A59" s="5">
        <v>2021</v>
      </c>
      <c r="B59" s="5">
        <v>2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110</v>
      </c>
    </row>
    <row r="60" spans="1:8" x14ac:dyDescent="0.25">
      <c r="A60" s="5">
        <v>2021</v>
      </c>
      <c r="B60" s="5">
        <v>2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75</v>
      </c>
    </row>
    <row r="61" spans="1:8" x14ac:dyDescent="0.25">
      <c r="A61" s="5">
        <v>2021</v>
      </c>
      <c r="B61" s="5">
        <v>2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50</v>
      </c>
    </row>
    <row r="62" spans="1:8" x14ac:dyDescent="0.25">
      <c r="A62" s="5">
        <v>2021</v>
      </c>
      <c r="B62" s="5">
        <v>2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195</v>
      </c>
    </row>
    <row r="63" spans="1:8" x14ac:dyDescent="0.25">
      <c r="A63" s="5">
        <v>2021</v>
      </c>
      <c r="B63" s="5">
        <v>2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80</v>
      </c>
    </row>
    <row r="64" spans="1:8" x14ac:dyDescent="0.25">
      <c r="A64" s="5">
        <v>2021</v>
      </c>
      <c r="B64" s="5">
        <v>2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90</v>
      </c>
    </row>
    <row r="65" spans="1:8" x14ac:dyDescent="0.25">
      <c r="A65" s="5">
        <v>2021</v>
      </c>
      <c r="B65" s="5">
        <v>2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120</v>
      </c>
    </row>
    <row r="66" spans="1:8" x14ac:dyDescent="0.25">
      <c r="A66" s="5">
        <v>2021</v>
      </c>
      <c r="B66" s="5">
        <v>2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45</v>
      </c>
    </row>
    <row r="67" spans="1:8" x14ac:dyDescent="0.25">
      <c r="A67" s="5">
        <v>2021</v>
      </c>
      <c r="B67" s="5">
        <v>2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50</v>
      </c>
    </row>
    <row r="68" spans="1:8" x14ac:dyDescent="0.25">
      <c r="A68" s="5">
        <v>2021</v>
      </c>
      <c r="B68" s="5">
        <v>2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90</v>
      </c>
    </row>
    <row r="69" spans="1:8" x14ac:dyDescent="0.25">
      <c r="A69" s="5">
        <v>2021</v>
      </c>
      <c r="B69" s="5">
        <v>2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200</v>
      </c>
    </row>
    <row r="70" spans="1:8" x14ac:dyDescent="0.25">
      <c r="A70" s="5">
        <v>2021</v>
      </c>
      <c r="B70" s="5">
        <v>2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110</v>
      </c>
    </row>
    <row r="71" spans="1:8" x14ac:dyDescent="0.25">
      <c r="A71" s="5">
        <v>2021</v>
      </c>
      <c r="B71" s="5">
        <v>2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180</v>
      </c>
    </row>
    <row r="72" spans="1:8" x14ac:dyDescent="0.25">
      <c r="A72" s="5">
        <v>2021</v>
      </c>
      <c r="B72" s="5">
        <v>2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100</v>
      </c>
    </row>
    <row r="73" spans="1:8" x14ac:dyDescent="0.25">
      <c r="A73" s="5">
        <v>2021</v>
      </c>
      <c r="B73" s="5">
        <v>2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120</v>
      </c>
    </row>
    <row r="74" spans="1:8" x14ac:dyDescent="0.25">
      <c r="A74" s="5">
        <v>2021</v>
      </c>
      <c r="B74" s="5">
        <v>2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125</v>
      </c>
    </row>
    <row r="75" spans="1:8" x14ac:dyDescent="0.25">
      <c r="A75" s="5">
        <v>2021</v>
      </c>
      <c r="B75" s="5">
        <v>2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25</v>
      </c>
    </row>
    <row r="76" spans="1:8" x14ac:dyDescent="0.25">
      <c r="A76" s="5">
        <v>2021</v>
      </c>
      <c r="B76" s="5">
        <v>2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40</v>
      </c>
    </row>
    <row r="77" spans="1:8" x14ac:dyDescent="0.25">
      <c r="A77" s="5">
        <v>2021</v>
      </c>
      <c r="B77" s="5">
        <v>2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15</v>
      </c>
    </row>
    <row r="78" spans="1:8" x14ac:dyDescent="0.25">
      <c r="A78" s="5">
        <v>2021</v>
      </c>
      <c r="B78" s="5">
        <v>3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81.599999999999994</v>
      </c>
    </row>
    <row r="79" spans="1:8" x14ac:dyDescent="0.25">
      <c r="A79" s="5">
        <v>2021</v>
      </c>
      <c r="B79" s="5">
        <v>3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150</v>
      </c>
    </row>
    <row r="80" spans="1:8" x14ac:dyDescent="0.25">
      <c r="A80" s="5">
        <v>2021</v>
      </c>
      <c r="B80" s="5">
        <v>3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108.8</v>
      </c>
    </row>
    <row r="81" spans="1:8" x14ac:dyDescent="0.25">
      <c r="A81" s="5">
        <v>2021</v>
      </c>
      <c r="B81" s="5">
        <v>3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195</v>
      </c>
    </row>
    <row r="82" spans="1:8" x14ac:dyDescent="0.25">
      <c r="A82" s="5">
        <v>2021</v>
      </c>
      <c r="B82" s="5">
        <v>3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68</v>
      </c>
    </row>
    <row r="83" spans="1:8" x14ac:dyDescent="0.25">
      <c r="A83" s="5">
        <v>2021</v>
      </c>
      <c r="B83" s="5">
        <v>3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60</v>
      </c>
    </row>
    <row r="84" spans="1:8" x14ac:dyDescent="0.25">
      <c r="A84" s="5">
        <v>2021</v>
      </c>
      <c r="B84" s="5">
        <v>3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25</v>
      </c>
    </row>
    <row r="85" spans="1:8" x14ac:dyDescent="0.25">
      <c r="A85" s="5">
        <v>2021</v>
      </c>
      <c r="B85" s="5">
        <v>3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25</v>
      </c>
    </row>
    <row r="86" spans="1:8" x14ac:dyDescent="0.25">
      <c r="A86" s="5">
        <v>2021</v>
      </c>
      <c r="B86" s="5">
        <v>3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122.4</v>
      </c>
    </row>
    <row r="87" spans="1:8" x14ac:dyDescent="0.25">
      <c r="A87" s="5">
        <v>2021</v>
      </c>
      <c r="B87" s="5">
        <v>3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180</v>
      </c>
    </row>
    <row r="88" spans="1:8" x14ac:dyDescent="0.25">
      <c r="A88" s="5">
        <v>2021</v>
      </c>
      <c r="B88" s="5">
        <v>3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25</v>
      </c>
    </row>
    <row r="89" spans="1:8" x14ac:dyDescent="0.25">
      <c r="A89" s="5">
        <v>2021</v>
      </c>
      <c r="B89" s="5">
        <v>3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40.799999999999997</v>
      </c>
    </row>
    <row r="90" spans="1:8" x14ac:dyDescent="0.25">
      <c r="A90" s="5">
        <v>2021</v>
      </c>
      <c r="B90" s="5">
        <v>3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60</v>
      </c>
    </row>
    <row r="91" spans="1:8" x14ac:dyDescent="0.25">
      <c r="A91" s="5">
        <v>2021</v>
      </c>
      <c r="B91" s="5">
        <v>3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25</v>
      </c>
    </row>
    <row r="92" spans="1:8" x14ac:dyDescent="0.25">
      <c r="A92" s="5">
        <v>2021</v>
      </c>
      <c r="B92" s="5">
        <v>3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40.799999999999997</v>
      </c>
    </row>
    <row r="93" spans="1:8" x14ac:dyDescent="0.25">
      <c r="A93" s="5">
        <v>2021</v>
      </c>
      <c r="B93" s="5">
        <v>3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45</v>
      </c>
    </row>
    <row r="94" spans="1:8" x14ac:dyDescent="0.25">
      <c r="A94" s="5">
        <v>2021</v>
      </c>
      <c r="B94" s="5">
        <v>3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50</v>
      </c>
    </row>
    <row r="95" spans="1:8" x14ac:dyDescent="0.25">
      <c r="A95" s="5">
        <v>2021</v>
      </c>
      <c r="B95" s="5">
        <v>3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149.6</v>
      </c>
    </row>
    <row r="96" spans="1:8" x14ac:dyDescent="0.25">
      <c r="A96" s="5">
        <v>2021</v>
      </c>
      <c r="B96" s="5">
        <v>3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75</v>
      </c>
    </row>
    <row r="97" spans="1:8" x14ac:dyDescent="0.25">
      <c r="A97" s="5">
        <v>2021</v>
      </c>
      <c r="B97" s="5">
        <v>3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68</v>
      </c>
    </row>
    <row r="98" spans="1:8" x14ac:dyDescent="0.25">
      <c r="A98" s="5">
        <v>2021</v>
      </c>
      <c r="B98" s="5">
        <v>3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195</v>
      </c>
    </row>
    <row r="99" spans="1:8" x14ac:dyDescent="0.25">
      <c r="A99" s="5">
        <v>2021</v>
      </c>
      <c r="B99" s="5">
        <v>3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108.8</v>
      </c>
    </row>
    <row r="100" spans="1:8" x14ac:dyDescent="0.25">
      <c r="A100" s="5">
        <v>2021</v>
      </c>
      <c r="B100" s="5">
        <v>3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90</v>
      </c>
    </row>
    <row r="101" spans="1:8" x14ac:dyDescent="0.25">
      <c r="A101" s="5">
        <v>2021</v>
      </c>
      <c r="B101" s="5">
        <v>3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163.19999999999999</v>
      </c>
    </row>
    <row r="102" spans="1:8" x14ac:dyDescent="0.25">
      <c r="A102" s="5">
        <v>2021</v>
      </c>
      <c r="B102" s="5">
        <v>3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45</v>
      </c>
    </row>
    <row r="103" spans="1:8" x14ac:dyDescent="0.25">
      <c r="A103" s="5">
        <v>2021</v>
      </c>
      <c r="B103" s="5">
        <v>3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68</v>
      </c>
    </row>
    <row r="104" spans="1:8" x14ac:dyDescent="0.25">
      <c r="A104" s="5">
        <v>2021</v>
      </c>
      <c r="B104" s="5">
        <v>3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90</v>
      </c>
    </row>
    <row r="105" spans="1:8" x14ac:dyDescent="0.25">
      <c r="A105" s="5">
        <v>2021</v>
      </c>
      <c r="B105" s="5">
        <v>3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200</v>
      </c>
    </row>
    <row r="106" spans="1:8" x14ac:dyDescent="0.25">
      <c r="A106" s="5">
        <v>2021</v>
      </c>
      <c r="B106" s="5">
        <v>3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149.6</v>
      </c>
    </row>
    <row r="107" spans="1:8" x14ac:dyDescent="0.25">
      <c r="A107" s="5">
        <v>2021</v>
      </c>
      <c r="B107" s="5">
        <v>3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180</v>
      </c>
    </row>
    <row r="108" spans="1:8" x14ac:dyDescent="0.25">
      <c r="A108" s="5">
        <v>2021</v>
      </c>
      <c r="B108" s="5">
        <v>3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136</v>
      </c>
    </row>
    <row r="109" spans="1:8" x14ac:dyDescent="0.25">
      <c r="A109" s="5">
        <v>2021</v>
      </c>
      <c r="B109" s="5">
        <v>3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120</v>
      </c>
    </row>
    <row r="110" spans="1:8" x14ac:dyDescent="0.25">
      <c r="A110" s="5">
        <v>2021</v>
      </c>
      <c r="B110" s="5">
        <v>3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125</v>
      </c>
    </row>
    <row r="111" spans="1:8" x14ac:dyDescent="0.25">
      <c r="A111" s="5">
        <v>2021</v>
      </c>
      <c r="B111" s="5">
        <v>3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25</v>
      </c>
    </row>
    <row r="112" spans="1:8" x14ac:dyDescent="0.25">
      <c r="A112" s="5">
        <v>2021</v>
      </c>
      <c r="B112" s="5">
        <v>3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54.4</v>
      </c>
    </row>
    <row r="113" spans="1:8" x14ac:dyDescent="0.25">
      <c r="A113" s="5">
        <v>2021</v>
      </c>
      <c r="B113" s="5">
        <v>3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67"/>
  <sheetViews>
    <sheetView showGridLines="0" zoomScale="120" zoomScaleNormal="12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208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63626852.390000083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2021</v>
      </c>
      <c r="B6" s="29">
        <v>1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120001</v>
      </c>
    </row>
    <row r="7" spans="1:12" x14ac:dyDescent="0.25">
      <c r="A7" s="29">
        <v>2021</v>
      </c>
      <c r="B7" s="29">
        <v>1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24000.2</v>
      </c>
    </row>
    <row r="8" spans="1:12" x14ac:dyDescent="0.25">
      <c r="A8" s="29">
        <v>2021</v>
      </c>
      <c r="B8" s="29">
        <v>1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24000.2</v>
      </c>
    </row>
    <row r="9" spans="1:12" x14ac:dyDescent="0.25">
      <c r="A9" s="29">
        <v>2021</v>
      </c>
      <c r="B9" s="29">
        <v>1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12000.1</v>
      </c>
    </row>
    <row r="10" spans="1:12" x14ac:dyDescent="0.25">
      <c r="A10" s="29">
        <v>2021</v>
      </c>
      <c r="B10" s="29">
        <v>1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12000.1</v>
      </c>
    </row>
    <row r="11" spans="1:12" x14ac:dyDescent="0.25">
      <c r="A11" s="29">
        <v>2021</v>
      </c>
      <c r="B11" s="29">
        <v>1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18000.150000000001</v>
      </c>
    </row>
    <row r="12" spans="1:12" x14ac:dyDescent="0.25">
      <c r="A12" s="29">
        <v>2021</v>
      </c>
      <c r="B12" s="29">
        <v>1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66000.55</v>
      </c>
    </row>
    <row r="13" spans="1:12" x14ac:dyDescent="0.25">
      <c r="A13" s="29">
        <v>2021</v>
      </c>
      <c r="B13" s="29">
        <v>1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12000.1</v>
      </c>
    </row>
    <row r="14" spans="1:12" x14ac:dyDescent="0.25">
      <c r="A14" s="29">
        <v>2021</v>
      </c>
      <c r="B14" s="29">
        <v>1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6000.05</v>
      </c>
    </row>
    <row r="15" spans="1:12" x14ac:dyDescent="0.25">
      <c r="A15" s="29">
        <v>2021</v>
      </c>
      <c r="B15" s="29">
        <v>1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30000.25</v>
      </c>
    </row>
    <row r="16" spans="1:12" x14ac:dyDescent="0.25">
      <c r="A16" s="29">
        <v>2021</v>
      </c>
      <c r="B16" s="29">
        <v>1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102000.85</v>
      </c>
    </row>
    <row r="17" spans="1:12" x14ac:dyDescent="0.25">
      <c r="A17" s="29">
        <v>2021</v>
      </c>
      <c r="B17" s="29">
        <v>1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12000.1</v>
      </c>
    </row>
    <row r="18" spans="1:12" x14ac:dyDescent="0.25">
      <c r="A18" s="29">
        <v>2021</v>
      </c>
      <c r="B18" s="29">
        <v>1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12000.1</v>
      </c>
    </row>
    <row r="19" spans="1:12" x14ac:dyDescent="0.25">
      <c r="A19" s="29">
        <v>2021</v>
      </c>
      <c r="B19" s="29">
        <v>1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6000.05</v>
      </c>
    </row>
    <row r="20" spans="1:12" x14ac:dyDescent="0.25">
      <c r="A20" s="29">
        <v>2021</v>
      </c>
      <c r="B20" s="29">
        <v>1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12000.1</v>
      </c>
    </row>
    <row r="21" spans="1:12" x14ac:dyDescent="0.25">
      <c r="A21" s="29">
        <v>2021</v>
      </c>
      <c r="B21" s="29">
        <v>1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84000.7</v>
      </c>
    </row>
    <row r="22" spans="1:12" x14ac:dyDescent="0.25">
      <c r="A22" s="29">
        <v>2021</v>
      </c>
      <c r="B22" s="29">
        <v>1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12000.1</v>
      </c>
    </row>
    <row r="23" spans="1:12" x14ac:dyDescent="0.25">
      <c r="A23" s="29">
        <v>2021</v>
      </c>
      <c r="B23" s="29">
        <v>1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12000.1</v>
      </c>
    </row>
    <row r="24" spans="1:12" x14ac:dyDescent="0.25">
      <c r="A24" s="29">
        <v>2021</v>
      </c>
      <c r="B24" s="29">
        <v>1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18000.150000000001</v>
      </c>
    </row>
    <row r="25" spans="1:12" x14ac:dyDescent="0.25">
      <c r="A25" s="29">
        <v>2021</v>
      </c>
      <c r="B25" s="29">
        <v>1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6000.05</v>
      </c>
    </row>
    <row r="26" spans="1:12" x14ac:dyDescent="0.25">
      <c r="A26" s="29">
        <v>2021</v>
      </c>
      <c r="B26" s="29">
        <v>1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15423.5</v>
      </c>
    </row>
    <row r="27" spans="1:12" x14ac:dyDescent="0.25">
      <c r="A27" s="29">
        <v>2021</v>
      </c>
      <c r="B27" s="29">
        <v>1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8997.0400000000009</v>
      </c>
    </row>
    <row r="28" spans="1:12" x14ac:dyDescent="0.25">
      <c r="A28" s="29">
        <v>2021</v>
      </c>
      <c r="B28" s="29">
        <v>1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19279.37</v>
      </c>
    </row>
    <row r="29" spans="1:12" x14ac:dyDescent="0.25">
      <c r="A29" s="29">
        <v>2021</v>
      </c>
      <c r="B29" s="29">
        <v>1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5141.17</v>
      </c>
    </row>
    <row r="30" spans="1:12" x14ac:dyDescent="0.25">
      <c r="A30" s="29">
        <v>2021</v>
      </c>
      <c r="B30" s="29">
        <v>1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11567.62</v>
      </c>
    </row>
    <row r="31" spans="1:12" x14ac:dyDescent="0.25">
      <c r="A31" s="29">
        <v>2021</v>
      </c>
      <c r="B31" s="29">
        <v>1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6426.46</v>
      </c>
    </row>
    <row r="32" spans="1:12" x14ac:dyDescent="0.25">
      <c r="A32" s="29">
        <v>2021</v>
      </c>
      <c r="B32" s="29">
        <v>1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10282.33</v>
      </c>
    </row>
    <row r="33" spans="1:12" x14ac:dyDescent="0.25">
      <c r="A33" s="29">
        <v>2021</v>
      </c>
      <c r="B33" s="29">
        <v>1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8997.0400000000009</v>
      </c>
    </row>
    <row r="34" spans="1:12" x14ac:dyDescent="0.25">
      <c r="A34" s="29">
        <v>2021</v>
      </c>
      <c r="B34" s="29">
        <v>1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5141.17</v>
      </c>
    </row>
    <row r="35" spans="1:12" x14ac:dyDescent="0.25">
      <c r="A35" s="29">
        <v>2021</v>
      </c>
      <c r="B35" s="29">
        <v>1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7711.75</v>
      </c>
    </row>
    <row r="36" spans="1:12" x14ac:dyDescent="0.25">
      <c r="A36" s="29">
        <v>2021</v>
      </c>
      <c r="B36" s="29">
        <v>1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5141.17</v>
      </c>
    </row>
    <row r="37" spans="1:12" x14ac:dyDescent="0.25">
      <c r="A37" s="29">
        <v>2021</v>
      </c>
      <c r="B37" s="29">
        <v>1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11567.62</v>
      </c>
    </row>
    <row r="38" spans="1:12" x14ac:dyDescent="0.25">
      <c r="A38" s="29">
        <v>2021</v>
      </c>
      <c r="B38" s="29">
        <v>1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3855.87</v>
      </c>
    </row>
    <row r="39" spans="1:12" x14ac:dyDescent="0.25">
      <c r="A39" s="29">
        <v>2021</v>
      </c>
      <c r="B39" s="29">
        <v>1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3855.87</v>
      </c>
    </row>
    <row r="40" spans="1:12" x14ac:dyDescent="0.25">
      <c r="A40" s="29">
        <v>2021</v>
      </c>
      <c r="B40" s="29">
        <v>1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5141.17</v>
      </c>
    </row>
    <row r="41" spans="1:12" x14ac:dyDescent="0.25">
      <c r="A41" s="29">
        <v>2021</v>
      </c>
      <c r="B41" s="29">
        <v>1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3855.87</v>
      </c>
    </row>
    <row r="42" spans="1:12" x14ac:dyDescent="0.25">
      <c r="A42" s="29">
        <v>2021</v>
      </c>
      <c r="B42" s="29">
        <v>1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2249.2600000000002</v>
      </c>
    </row>
    <row r="43" spans="1:12" x14ac:dyDescent="0.25">
      <c r="A43" s="29">
        <v>2021</v>
      </c>
      <c r="B43" s="29">
        <v>1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4819.84</v>
      </c>
    </row>
    <row r="44" spans="1:12" x14ac:dyDescent="0.25">
      <c r="A44" s="29">
        <v>2021</v>
      </c>
      <c r="B44" s="29">
        <v>1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1285.29</v>
      </c>
    </row>
    <row r="45" spans="1:12" x14ac:dyDescent="0.25">
      <c r="A45" s="29">
        <v>2021</v>
      </c>
      <c r="B45" s="29">
        <v>1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2891.91</v>
      </c>
    </row>
    <row r="46" spans="1:12" x14ac:dyDescent="0.25">
      <c r="A46" s="29">
        <v>2021</v>
      </c>
      <c r="B46" s="29">
        <v>1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1606.61</v>
      </c>
    </row>
    <row r="47" spans="1:12" x14ac:dyDescent="0.25">
      <c r="A47" s="29">
        <v>2021</v>
      </c>
      <c r="B47" s="29">
        <v>1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2570.58</v>
      </c>
    </row>
    <row r="48" spans="1:12" x14ac:dyDescent="0.25">
      <c r="A48" s="29">
        <v>2021</v>
      </c>
      <c r="B48" s="29">
        <v>1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2249.2600000000002</v>
      </c>
    </row>
    <row r="49" spans="1:12" x14ac:dyDescent="0.25">
      <c r="A49" s="29">
        <v>2021</v>
      </c>
      <c r="B49" s="29">
        <v>1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1285.29</v>
      </c>
    </row>
    <row r="50" spans="1:12" x14ac:dyDescent="0.25">
      <c r="A50" s="29">
        <v>2021</v>
      </c>
      <c r="B50" s="29">
        <v>1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1927.94</v>
      </c>
    </row>
    <row r="51" spans="1:12" x14ac:dyDescent="0.25">
      <c r="A51" s="29">
        <v>2021</v>
      </c>
      <c r="B51" s="29">
        <v>1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1285.29</v>
      </c>
    </row>
    <row r="52" spans="1:12" x14ac:dyDescent="0.25">
      <c r="A52" s="29">
        <v>2021</v>
      </c>
      <c r="B52" s="29">
        <v>1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2891.91</v>
      </c>
    </row>
    <row r="53" spans="1:12" x14ac:dyDescent="0.25">
      <c r="A53" s="29">
        <v>2021</v>
      </c>
      <c r="B53" s="29">
        <v>1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963.97</v>
      </c>
    </row>
    <row r="54" spans="1:12" x14ac:dyDescent="0.25">
      <c r="A54" s="29">
        <v>2021</v>
      </c>
      <c r="B54" s="29">
        <v>1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963.97</v>
      </c>
    </row>
    <row r="55" spans="1:12" x14ac:dyDescent="0.25">
      <c r="A55" s="29">
        <v>2021</v>
      </c>
      <c r="B55" s="29">
        <v>1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1285.29</v>
      </c>
    </row>
    <row r="56" spans="1:12" x14ac:dyDescent="0.25">
      <c r="A56" s="29">
        <v>2021</v>
      </c>
      <c r="B56" s="29">
        <v>1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45294.93</v>
      </c>
    </row>
    <row r="57" spans="1:12" x14ac:dyDescent="0.25">
      <c r="A57" s="29">
        <v>2021</v>
      </c>
      <c r="B57" s="29">
        <v>1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172120.72</v>
      </c>
    </row>
    <row r="58" spans="1:12" x14ac:dyDescent="0.25">
      <c r="A58" s="29">
        <v>2021</v>
      </c>
      <c r="B58" s="29">
        <v>1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63412.9</v>
      </c>
    </row>
    <row r="59" spans="1:12" x14ac:dyDescent="0.25">
      <c r="A59" s="29">
        <v>2021</v>
      </c>
      <c r="B59" s="29">
        <v>1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18117.97</v>
      </c>
    </row>
    <row r="60" spans="1:12" x14ac:dyDescent="0.25">
      <c r="A60" s="29">
        <v>2021</v>
      </c>
      <c r="B60" s="29">
        <v>1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18117.97</v>
      </c>
    </row>
    <row r="61" spans="1:12" x14ac:dyDescent="0.25">
      <c r="A61" s="29">
        <v>2021</v>
      </c>
      <c r="B61" s="29">
        <v>1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144943.76</v>
      </c>
    </row>
    <row r="62" spans="1:12" x14ac:dyDescent="0.25">
      <c r="A62" s="29">
        <v>2021</v>
      </c>
      <c r="B62" s="29">
        <v>1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45294.93</v>
      </c>
    </row>
    <row r="63" spans="1:12" x14ac:dyDescent="0.25">
      <c r="A63" s="29">
        <v>2021</v>
      </c>
      <c r="B63" s="29">
        <v>1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54353.91</v>
      </c>
    </row>
    <row r="64" spans="1:12" x14ac:dyDescent="0.25">
      <c r="A64" s="29">
        <v>2021</v>
      </c>
      <c r="B64" s="29">
        <v>1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126825.79</v>
      </c>
    </row>
    <row r="65" spans="1:12" x14ac:dyDescent="0.25">
      <c r="A65" s="29">
        <v>2021</v>
      </c>
      <c r="B65" s="29">
        <v>1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36235.94</v>
      </c>
    </row>
    <row r="66" spans="1:12" x14ac:dyDescent="0.25">
      <c r="A66" s="29">
        <v>2021</v>
      </c>
      <c r="B66" s="29">
        <v>1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54353.91</v>
      </c>
    </row>
    <row r="67" spans="1:12" x14ac:dyDescent="0.25">
      <c r="A67" s="29">
        <v>2021</v>
      </c>
      <c r="B67" s="29">
        <v>1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81530.87</v>
      </c>
    </row>
    <row r="68" spans="1:12" x14ac:dyDescent="0.25">
      <c r="A68" s="29">
        <v>2021</v>
      </c>
      <c r="B68" s="29">
        <v>1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36235.94</v>
      </c>
    </row>
    <row r="69" spans="1:12" x14ac:dyDescent="0.25">
      <c r="A69" s="29">
        <v>2021</v>
      </c>
      <c r="B69" s="29">
        <v>1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9058.99</v>
      </c>
    </row>
    <row r="70" spans="1:12" x14ac:dyDescent="0.25">
      <c r="A70" s="29">
        <v>2021</v>
      </c>
      <c r="B70" s="29">
        <v>1</v>
      </c>
      <c r="C70" s="1" t="s">
        <v>39</v>
      </c>
      <c r="D70" s="1" t="s">
        <v>39</v>
      </c>
      <c r="E70" s="29">
        <v>74</v>
      </c>
      <c r="F70" s="1" t="s">
        <v>380</v>
      </c>
      <c r="G70" s="1" t="s">
        <v>447</v>
      </c>
      <c r="H70" s="1" t="s">
        <v>448</v>
      </c>
      <c r="I70" s="1" t="s">
        <v>9</v>
      </c>
      <c r="J70" s="1" t="s">
        <v>10</v>
      </c>
      <c r="K70" t="b">
        <v>0</v>
      </c>
      <c r="L70" s="27">
        <v>705.42</v>
      </c>
    </row>
    <row r="71" spans="1:12" x14ac:dyDescent="0.25">
      <c r="A71" s="29">
        <v>2021</v>
      </c>
      <c r="B71" s="29">
        <v>1</v>
      </c>
      <c r="C71" s="1" t="s">
        <v>39</v>
      </c>
      <c r="D71" s="1" t="s">
        <v>39</v>
      </c>
      <c r="E71" s="29">
        <v>74</v>
      </c>
      <c r="F71" s="1" t="s">
        <v>380</v>
      </c>
      <c r="G71" s="1" t="s">
        <v>447</v>
      </c>
      <c r="H71" s="1" t="s">
        <v>448</v>
      </c>
      <c r="I71" s="1" t="s">
        <v>11</v>
      </c>
      <c r="J71" s="1" t="s">
        <v>12</v>
      </c>
      <c r="K71" t="b">
        <v>0</v>
      </c>
      <c r="L71" s="27">
        <v>917.05</v>
      </c>
    </row>
    <row r="72" spans="1:12" x14ac:dyDescent="0.25">
      <c r="A72" s="29">
        <v>2021</v>
      </c>
      <c r="B72" s="29">
        <v>1</v>
      </c>
      <c r="C72" s="1" t="s">
        <v>39</v>
      </c>
      <c r="D72" s="1" t="s">
        <v>39</v>
      </c>
      <c r="E72" s="29">
        <v>74</v>
      </c>
      <c r="F72" s="1" t="s">
        <v>380</v>
      </c>
      <c r="G72" s="1" t="s">
        <v>447</v>
      </c>
      <c r="H72" s="1" t="s">
        <v>448</v>
      </c>
      <c r="I72" s="1" t="s">
        <v>13</v>
      </c>
      <c r="J72" s="1" t="s">
        <v>12</v>
      </c>
      <c r="K72" t="b">
        <v>0</v>
      </c>
      <c r="L72" s="27">
        <v>1340.3</v>
      </c>
    </row>
    <row r="73" spans="1:12" x14ac:dyDescent="0.25">
      <c r="A73" s="29">
        <v>2021</v>
      </c>
      <c r="B73" s="29">
        <v>1</v>
      </c>
      <c r="C73" s="1" t="s">
        <v>39</v>
      </c>
      <c r="D73" s="1" t="s">
        <v>39</v>
      </c>
      <c r="E73" s="29">
        <v>74</v>
      </c>
      <c r="F73" s="1" t="s">
        <v>380</v>
      </c>
      <c r="G73" s="1" t="s">
        <v>447</v>
      </c>
      <c r="H73" s="1" t="s">
        <v>448</v>
      </c>
      <c r="I73" s="1" t="s">
        <v>29</v>
      </c>
      <c r="J73" s="1" t="s">
        <v>12</v>
      </c>
      <c r="K73" t="b">
        <v>0</v>
      </c>
      <c r="L73" s="27">
        <v>141.08000000000001</v>
      </c>
    </row>
    <row r="74" spans="1:12" x14ac:dyDescent="0.25">
      <c r="A74" s="29">
        <v>2021</v>
      </c>
      <c r="B74" s="29">
        <v>1</v>
      </c>
      <c r="C74" s="1" t="s">
        <v>39</v>
      </c>
      <c r="D74" s="1" t="s">
        <v>39</v>
      </c>
      <c r="E74" s="29">
        <v>74</v>
      </c>
      <c r="F74" s="1" t="s">
        <v>380</v>
      </c>
      <c r="G74" s="1" t="s">
        <v>447</v>
      </c>
      <c r="H74" s="1" t="s">
        <v>448</v>
      </c>
      <c r="I74" s="1" t="s">
        <v>30</v>
      </c>
      <c r="J74" s="1" t="s">
        <v>10</v>
      </c>
      <c r="K74" t="b">
        <v>0</v>
      </c>
      <c r="L74" s="27">
        <v>141.08000000000001</v>
      </c>
    </row>
    <row r="75" spans="1:12" x14ac:dyDescent="0.25">
      <c r="A75" s="29">
        <v>2021</v>
      </c>
      <c r="B75" s="29">
        <v>1</v>
      </c>
      <c r="C75" s="1" t="s">
        <v>39</v>
      </c>
      <c r="D75" s="1" t="s">
        <v>39</v>
      </c>
      <c r="E75" s="29">
        <v>74</v>
      </c>
      <c r="F75" s="1" t="s">
        <v>380</v>
      </c>
      <c r="G75" s="1" t="s">
        <v>447</v>
      </c>
      <c r="H75" s="1" t="s">
        <v>448</v>
      </c>
      <c r="I75" s="1" t="s">
        <v>14</v>
      </c>
      <c r="J75" s="1" t="s">
        <v>10</v>
      </c>
      <c r="K75" t="b">
        <v>0</v>
      </c>
      <c r="L75" s="27">
        <v>352.71</v>
      </c>
    </row>
    <row r="76" spans="1:12" x14ac:dyDescent="0.25">
      <c r="A76" s="29">
        <v>2021</v>
      </c>
      <c r="B76" s="29">
        <v>1</v>
      </c>
      <c r="C76" s="1" t="s">
        <v>39</v>
      </c>
      <c r="D76" s="1" t="s">
        <v>39</v>
      </c>
      <c r="E76" s="29">
        <v>74</v>
      </c>
      <c r="F76" s="1" t="s">
        <v>380</v>
      </c>
      <c r="G76" s="1" t="s">
        <v>447</v>
      </c>
      <c r="H76" s="1" t="s">
        <v>448</v>
      </c>
      <c r="I76" s="1" t="s">
        <v>15</v>
      </c>
      <c r="J76" s="1" t="s">
        <v>10</v>
      </c>
      <c r="K76" t="b">
        <v>0</v>
      </c>
      <c r="L76" s="27">
        <v>282.17</v>
      </c>
    </row>
    <row r="77" spans="1:12" x14ac:dyDescent="0.25">
      <c r="A77" s="29">
        <v>2021</v>
      </c>
      <c r="B77" s="29">
        <v>1</v>
      </c>
      <c r="C77" s="1" t="s">
        <v>39</v>
      </c>
      <c r="D77" s="1" t="s">
        <v>39</v>
      </c>
      <c r="E77" s="29">
        <v>74</v>
      </c>
      <c r="F77" s="1" t="s">
        <v>380</v>
      </c>
      <c r="G77" s="1" t="s">
        <v>447</v>
      </c>
      <c r="H77" s="1" t="s">
        <v>448</v>
      </c>
      <c r="I77" s="1" t="s">
        <v>31</v>
      </c>
      <c r="J77" s="1" t="s">
        <v>12</v>
      </c>
      <c r="K77" t="b">
        <v>0</v>
      </c>
      <c r="L77" s="27">
        <v>634.88</v>
      </c>
    </row>
    <row r="78" spans="1:12" x14ac:dyDescent="0.25">
      <c r="A78" s="29">
        <v>2021</v>
      </c>
      <c r="B78" s="29">
        <v>1</v>
      </c>
      <c r="C78" s="1" t="s">
        <v>39</v>
      </c>
      <c r="D78" s="1" t="s">
        <v>39</v>
      </c>
      <c r="E78" s="29">
        <v>74</v>
      </c>
      <c r="F78" s="1" t="s">
        <v>380</v>
      </c>
      <c r="G78" s="1" t="s">
        <v>447</v>
      </c>
      <c r="H78" s="1" t="s">
        <v>448</v>
      </c>
      <c r="I78" s="1" t="s">
        <v>16</v>
      </c>
      <c r="J78" s="1" t="s">
        <v>17</v>
      </c>
      <c r="K78" t="b">
        <v>0</v>
      </c>
      <c r="L78" s="27">
        <v>705.42</v>
      </c>
    </row>
    <row r="79" spans="1:12" x14ac:dyDescent="0.25">
      <c r="A79" s="29">
        <v>2021</v>
      </c>
      <c r="B79" s="29">
        <v>1</v>
      </c>
      <c r="C79" s="1" t="s">
        <v>39</v>
      </c>
      <c r="D79" s="1" t="s">
        <v>39</v>
      </c>
      <c r="E79" s="29">
        <v>74</v>
      </c>
      <c r="F79" s="1" t="s">
        <v>380</v>
      </c>
      <c r="G79" s="1" t="s">
        <v>447</v>
      </c>
      <c r="H79" s="1" t="s">
        <v>448</v>
      </c>
      <c r="I79" s="1" t="s">
        <v>18</v>
      </c>
      <c r="J79" s="1" t="s">
        <v>17</v>
      </c>
      <c r="K79" t="b">
        <v>0</v>
      </c>
      <c r="L79" s="27">
        <v>282.17</v>
      </c>
    </row>
    <row r="80" spans="1:12" x14ac:dyDescent="0.25">
      <c r="A80" s="29">
        <v>2021</v>
      </c>
      <c r="B80" s="29">
        <v>1</v>
      </c>
      <c r="C80" s="1" t="s">
        <v>39</v>
      </c>
      <c r="D80" s="1" t="s">
        <v>39</v>
      </c>
      <c r="E80" s="29">
        <v>74</v>
      </c>
      <c r="F80" s="1" t="s">
        <v>380</v>
      </c>
      <c r="G80" s="1" t="s">
        <v>447</v>
      </c>
      <c r="H80" s="1" t="s">
        <v>448</v>
      </c>
      <c r="I80" s="1" t="s">
        <v>19</v>
      </c>
      <c r="J80" s="1" t="s">
        <v>17</v>
      </c>
      <c r="K80" t="b">
        <v>0</v>
      </c>
      <c r="L80" s="27">
        <v>141.08000000000001</v>
      </c>
    </row>
    <row r="81" spans="1:12" x14ac:dyDescent="0.25">
      <c r="A81" s="29">
        <v>2021</v>
      </c>
      <c r="B81" s="29">
        <v>1</v>
      </c>
      <c r="C81" s="1" t="s">
        <v>39</v>
      </c>
      <c r="D81" s="1" t="s">
        <v>39</v>
      </c>
      <c r="E81" s="29">
        <v>74</v>
      </c>
      <c r="F81" s="1" t="s">
        <v>380</v>
      </c>
      <c r="G81" s="1" t="s">
        <v>447</v>
      </c>
      <c r="H81" s="1" t="s">
        <v>448</v>
      </c>
      <c r="I81" s="1" t="s">
        <v>20</v>
      </c>
      <c r="J81" s="1" t="s">
        <v>17</v>
      </c>
      <c r="K81" t="b">
        <v>0</v>
      </c>
      <c r="L81" s="27">
        <v>141.08000000000001</v>
      </c>
    </row>
    <row r="82" spans="1:12" x14ac:dyDescent="0.25">
      <c r="A82" s="29">
        <v>2021</v>
      </c>
      <c r="B82" s="29">
        <v>1</v>
      </c>
      <c r="C82" s="1" t="s">
        <v>39</v>
      </c>
      <c r="D82" s="1" t="s">
        <v>39</v>
      </c>
      <c r="E82" s="29">
        <v>74</v>
      </c>
      <c r="F82" s="1" t="s">
        <v>380</v>
      </c>
      <c r="G82" s="1" t="s">
        <v>447</v>
      </c>
      <c r="H82" s="1" t="s">
        <v>448</v>
      </c>
      <c r="I82" s="1" t="s">
        <v>21</v>
      </c>
      <c r="J82" s="1" t="s">
        <v>10</v>
      </c>
      <c r="K82" t="b">
        <v>0</v>
      </c>
      <c r="L82" s="27">
        <v>141.08000000000001</v>
      </c>
    </row>
    <row r="83" spans="1:12" x14ac:dyDescent="0.25">
      <c r="A83" s="29">
        <v>2021</v>
      </c>
      <c r="B83" s="29">
        <v>1</v>
      </c>
      <c r="C83" s="1" t="s">
        <v>39</v>
      </c>
      <c r="D83" s="1" t="s">
        <v>39</v>
      </c>
      <c r="E83" s="29">
        <v>74</v>
      </c>
      <c r="F83" s="1" t="s">
        <v>380</v>
      </c>
      <c r="G83" s="1" t="s">
        <v>447</v>
      </c>
      <c r="H83" s="1" t="s">
        <v>448</v>
      </c>
      <c r="I83" s="1" t="s">
        <v>32</v>
      </c>
      <c r="J83" s="1" t="s">
        <v>10</v>
      </c>
      <c r="K83" t="b">
        <v>0</v>
      </c>
      <c r="L83" s="27">
        <v>141.08000000000001</v>
      </c>
    </row>
    <row r="84" spans="1:12" x14ac:dyDescent="0.25">
      <c r="A84" s="29">
        <v>2021</v>
      </c>
      <c r="B84" s="29">
        <v>1</v>
      </c>
      <c r="C84" s="1" t="s">
        <v>39</v>
      </c>
      <c r="D84" s="1" t="s">
        <v>39</v>
      </c>
      <c r="E84" s="29">
        <v>74</v>
      </c>
      <c r="F84" s="1" t="s">
        <v>380</v>
      </c>
      <c r="G84" s="1" t="s">
        <v>447</v>
      </c>
      <c r="H84" s="1" t="s">
        <v>448</v>
      </c>
      <c r="I84" s="1" t="s">
        <v>22</v>
      </c>
      <c r="J84" s="1" t="s">
        <v>10</v>
      </c>
      <c r="K84" t="b">
        <v>0</v>
      </c>
      <c r="L84" s="27">
        <v>705.42</v>
      </c>
    </row>
    <row r="85" spans="1:12" x14ac:dyDescent="0.25">
      <c r="A85" s="29">
        <v>2021</v>
      </c>
      <c r="B85" s="29">
        <v>1</v>
      </c>
      <c r="C85" s="1" t="s">
        <v>39</v>
      </c>
      <c r="D85" s="1" t="s">
        <v>39</v>
      </c>
      <c r="E85" s="29">
        <v>74</v>
      </c>
      <c r="F85" s="1" t="s">
        <v>380</v>
      </c>
      <c r="G85" s="1" t="s">
        <v>447</v>
      </c>
      <c r="H85" s="1" t="s">
        <v>448</v>
      </c>
      <c r="I85" s="1" t="s">
        <v>23</v>
      </c>
      <c r="J85" s="1" t="s">
        <v>12</v>
      </c>
      <c r="K85" t="b">
        <v>0</v>
      </c>
      <c r="L85" s="27">
        <v>141.08000000000001</v>
      </c>
    </row>
    <row r="86" spans="1:12" x14ac:dyDescent="0.25">
      <c r="A86" s="29">
        <v>2021</v>
      </c>
      <c r="B86" s="29">
        <v>1</v>
      </c>
      <c r="C86" s="1" t="s">
        <v>39</v>
      </c>
      <c r="D86" s="1" t="s">
        <v>39</v>
      </c>
      <c r="E86" s="29">
        <v>74</v>
      </c>
      <c r="F86" s="1" t="s">
        <v>380</v>
      </c>
      <c r="G86" s="1" t="s">
        <v>447</v>
      </c>
      <c r="H86" s="1" t="s">
        <v>448</v>
      </c>
      <c r="I86" s="1" t="s">
        <v>24</v>
      </c>
      <c r="J86" s="1" t="s">
        <v>12</v>
      </c>
      <c r="K86" t="b">
        <v>0</v>
      </c>
      <c r="L86" s="27">
        <v>70.540000000000006</v>
      </c>
    </row>
    <row r="87" spans="1:12" x14ac:dyDescent="0.25">
      <c r="A87" s="29">
        <v>2021</v>
      </c>
      <c r="B87" s="29">
        <v>1</v>
      </c>
      <c r="C87" s="1" t="s">
        <v>39</v>
      </c>
      <c r="D87" s="1" t="s">
        <v>39</v>
      </c>
      <c r="E87" s="29">
        <v>74</v>
      </c>
      <c r="F87" s="1" t="s">
        <v>380</v>
      </c>
      <c r="G87" s="1" t="s">
        <v>447</v>
      </c>
      <c r="H87" s="1" t="s">
        <v>448</v>
      </c>
      <c r="I87" s="1" t="s">
        <v>25</v>
      </c>
      <c r="J87" s="1" t="s">
        <v>17</v>
      </c>
      <c r="K87" t="b">
        <v>0</v>
      </c>
      <c r="L87" s="27">
        <v>70.540000000000006</v>
      </c>
    </row>
    <row r="88" spans="1:12" x14ac:dyDescent="0.25">
      <c r="A88" s="29">
        <v>2021</v>
      </c>
      <c r="B88" s="29">
        <v>1</v>
      </c>
      <c r="C88" s="1" t="s">
        <v>39</v>
      </c>
      <c r="D88" s="1" t="s">
        <v>39</v>
      </c>
      <c r="E88" s="29">
        <v>61</v>
      </c>
      <c r="F88" s="1" t="s">
        <v>49</v>
      </c>
      <c r="G88" s="1" t="s">
        <v>50</v>
      </c>
      <c r="H88" s="1" t="s">
        <v>51</v>
      </c>
      <c r="I88" s="1" t="s">
        <v>9</v>
      </c>
      <c r="J88" s="1" t="s">
        <v>10</v>
      </c>
      <c r="K88" t="b">
        <v>0</v>
      </c>
      <c r="L88" s="27">
        <v>333.9</v>
      </c>
    </row>
    <row r="89" spans="1:12" x14ac:dyDescent="0.25">
      <c r="A89" s="29">
        <v>2021</v>
      </c>
      <c r="B89" s="29">
        <v>1</v>
      </c>
      <c r="C89" s="1" t="s">
        <v>39</v>
      </c>
      <c r="D89" s="1" t="s">
        <v>39</v>
      </c>
      <c r="E89" s="29">
        <v>61</v>
      </c>
      <c r="F89" s="1" t="s">
        <v>49</v>
      </c>
      <c r="G89" s="1" t="s">
        <v>50</v>
      </c>
      <c r="H89" s="1" t="s">
        <v>51</v>
      </c>
      <c r="I89" s="1" t="s">
        <v>11</v>
      </c>
      <c r="J89" s="1" t="s">
        <v>12</v>
      </c>
      <c r="K89" t="b">
        <v>0</v>
      </c>
      <c r="L89" s="27">
        <v>333.9</v>
      </c>
    </row>
    <row r="90" spans="1:12" x14ac:dyDescent="0.25">
      <c r="A90" s="29">
        <v>2021</v>
      </c>
      <c r="B90" s="29">
        <v>1</v>
      </c>
      <c r="C90" s="1" t="s">
        <v>39</v>
      </c>
      <c r="D90" s="1" t="s">
        <v>39</v>
      </c>
      <c r="E90" s="29">
        <v>61</v>
      </c>
      <c r="F90" s="1" t="s">
        <v>49</v>
      </c>
      <c r="G90" s="1" t="s">
        <v>50</v>
      </c>
      <c r="H90" s="1" t="s">
        <v>51</v>
      </c>
      <c r="I90" s="1" t="s">
        <v>13</v>
      </c>
      <c r="J90" s="1" t="s">
        <v>12</v>
      </c>
      <c r="K90" t="b">
        <v>0</v>
      </c>
      <c r="L90" s="27">
        <v>400.69</v>
      </c>
    </row>
    <row r="91" spans="1:12" x14ac:dyDescent="0.25">
      <c r="A91" s="29">
        <v>2021</v>
      </c>
      <c r="B91" s="29">
        <v>1</v>
      </c>
      <c r="C91" s="1" t="s">
        <v>39</v>
      </c>
      <c r="D91" s="1" t="s">
        <v>39</v>
      </c>
      <c r="E91" s="29">
        <v>61</v>
      </c>
      <c r="F91" s="1" t="s">
        <v>49</v>
      </c>
      <c r="G91" s="1" t="s">
        <v>50</v>
      </c>
      <c r="H91" s="1" t="s">
        <v>51</v>
      </c>
      <c r="I91" s="1" t="s">
        <v>28</v>
      </c>
      <c r="J91" s="1" t="s">
        <v>12</v>
      </c>
      <c r="K91" t="b">
        <v>0</v>
      </c>
      <c r="L91" s="27">
        <v>400.69</v>
      </c>
    </row>
    <row r="92" spans="1:12" x14ac:dyDescent="0.25">
      <c r="A92" s="29">
        <v>2021</v>
      </c>
      <c r="B92" s="29">
        <v>1</v>
      </c>
      <c r="C92" s="1" t="s">
        <v>39</v>
      </c>
      <c r="D92" s="1" t="s">
        <v>39</v>
      </c>
      <c r="E92" s="29">
        <v>61</v>
      </c>
      <c r="F92" s="1" t="s">
        <v>49</v>
      </c>
      <c r="G92" s="1" t="s">
        <v>50</v>
      </c>
      <c r="H92" s="1" t="s">
        <v>51</v>
      </c>
      <c r="I92" s="1" t="s">
        <v>30</v>
      </c>
      <c r="J92" s="1" t="s">
        <v>10</v>
      </c>
      <c r="K92" t="b">
        <v>0</v>
      </c>
      <c r="L92" s="27">
        <v>400.69</v>
      </c>
    </row>
    <row r="93" spans="1:12" x14ac:dyDescent="0.25">
      <c r="A93" s="29">
        <v>2021</v>
      </c>
      <c r="B93" s="29">
        <v>1</v>
      </c>
      <c r="C93" s="1" t="s">
        <v>39</v>
      </c>
      <c r="D93" s="1" t="s">
        <v>39</v>
      </c>
      <c r="E93" s="29">
        <v>61</v>
      </c>
      <c r="F93" s="1" t="s">
        <v>49</v>
      </c>
      <c r="G93" s="1" t="s">
        <v>50</v>
      </c>
      <c r="H93" s="1" t="s">
        <v>51</v>
      </c>
      <c r="I93" s="1" t="s">
        <v>14</v>
      </c>
      <c r="J93" s="1" t="s">
        <v>10</v>
      </c>
      <c r="K93" t="b">
        <v>0</v>
      </c>
      <c r="L93" s="27">
        <v>400.69</v>
      </c>
    </row>
    <row r="94" spans="1:12" x14ac:dyDescent="0.25">
      <c r="A94" s="29">
        <v>2021</v>
      </c>
      <c r="B94" s="29">
        <v>1</v>
      </c>
      <c r="C94" s="1" t="s">
        <v>39</v>
      </c>
      <c r="D94" s="1" t="s">
        <v>39</v>
      </c>
      <c r="E94" s="29">
        <v>61</v>
      </c>
      <c r="F94" s="1" t="s">
        <v>49</v>
      </c>
      <c r="G94" s="1" t="s">
        <v>50</v>
      </c>
      <c r="H94" s="1" t="s">
        <v>51</v>
      </c>
      <c r="I94" s="1" t="s">
        <v>15</v>
      </c>
      <c r="J94" s="1" t="s">
        <v>10</v>
      </c>
      <c r="K94" t="b">
        <v>0</v>
      </c>
      <c r="L94" s="27">
        <v>400.69</v>
      </c>
    </row>
    <row r="95" spans="1:12" x14ac:dyDescent="0.25">
      <c r="A95" s="29">
        <v>2021</v>
      </c>
      <c r="B95" s="29">
        <v>1</v>
      </c>
      <c r="C95" s="1" t="s">
        <v>39</v>
      </c>
      <c r="D95" s="1" t="s">
        <v>39</v>
      </c>
      <c r="E95" s="29">
        <v>61</v>
      </c>
      <c r="F95" s="1" t="s">
        <v>49</v>
      </c>
      <c r="G95" s="1" t="s">
        <v>50</v>
      </c>
      <c r="H95" s="1" t="s">
        <v>51</v>
      </c>
      <c r="I95" s="1" t="s">
        <v>31</v>
      </c>
      <c r="J95" s="1" t="s">
        <v>12</v>
      </c>
      <c r="K95" t="b">
        <v>0</v>
      </c>
      <c r="L95" s="27">
        <v>200.34</v>
      </c>
    </row>
    <row r="96" spans="1:12" x14ac:dyDescent="0.25">
      <c r="A96" s="29">
        <v>2021</v>
      </c>
      <c r="B96" s="29">
        <v>1</v>
      </c>
      <c r="C96" s="1" t="s">
        <v>39</v>
      </c>
      <c r="D96" s="1" t="s">
        <v>39</v>
      </c>
      <c r="E96" s="29">
        <v>61</v>
      </c>
      <c r="F96" s="1" t="s">
        <v>49</v>
      </c>
      <c r="G96" s="1" t="s">
        <v>50</v>
      </c>
      <c r="H96" s="1" t="s">
        <v>51</v>
      </c>
      <c r="I96" s="1" t="s">
        <v>16</v>
      </c>
      <c r="J96" s="1" t="s">
        <v>17</v>
      </c>
      <c r="K96" t="b">
        <v>0</v>
      </c>
      <c r="L96" s="27">
        <v>400.69</v>
      </c>
    </row>
    <row r="97" spans="1:12" x14ac:dyDescent="0.25">
      <c r="A97" s="29">
        <v>2021</v>
      </c>
      <c r="B97" s="29">
        <v>1</v>
      </c>
      <c r="C97" s="1" t="s">
        <v>39</v>
      </c>
      <c r="D97" s="1" t="s">
        <v>39</v>
      </c>
      <c r="E97" s="29">
        <v>61</v>
      </c>
      <c r="F97" s="1" t="s">
        <v>49</v>
      </c>
      <c r="G97" s="1" t="s">
        <v>50</v>
      </c>
      <c r="H97" s="1" t="s">
        <v>51</v>
      </c>
      <c r="I97" s="1" t="s">
        <v>18</v>
      </c>
      <c r="J97" s="1" t="s">
        <v>17</v>
      </c>
      <c r="K97" t="b">
        <v>0</v>
      </c>
      <c r="L97" s="27">
        <v>400.69</v>
      </c>
    </row>
    <row r="98" spans="1:12" x14ac:dyDescent="0.25">
      <c r="A98" s="29">
        <v>2021</v>
      </c>
      <c r="B98" s="29">
        <v>1</v>
      </c>
      <c r="C98" s="1" t="s">
        <v>39</v>
      </c>
      <c r="D98" s="1" t="s">
        <v>39</v>
      </c>
      <c r="E98" s="29">
        <v>61</v>
      </c>
      <c r="F98" s="1" t="s">
        <v>49</v>
      </c>
      <c r="G98" s="1" t="s">
        <v>50</v>
      </c>
      <c r="H98" s="1" t="s">
        <v>51</v>
      </c>
      <c r="I98" s="1" t="s">
        <v>19</v>
      </c>
      <c r="J98" s="1" t="s">
        <v>17</v>
      </c>
      <c r="K98" t="b">
        <v>0</v>
      </c>
      <c r="L98" s="27">
        <v>400.69</v>
      </c>
    </row>
    <row r="99" spans="1:12" x14ac:dyDescent="0.25">
      <c r="A99" s="29">
        <v>2021</v>
      </c>
      <c r="B99" s="29">
        <v>1</v>
      </c>
      <c r="C99" s="1" t="s">
        <v>39</v>
      </c>
      <c r="D99" s="1" t="s">
        <v>39</v>
      </c>
      <c r="E99" s="29">
        <v>61</v>
      </c>
      <c r="F99" s="1" t="s">
        <v>49</v>
      </c>
      <c r="G99" s="1" t="s">
        <v>50</v>
      </c>
      <c r="H99" s="1" t="s">
        <v>51</v>
      </c>
      <c r="I99" s="1" t="s">
        <v>20</v>
      </c>
      <c r="J99" s="1" t="s">
        <v>17</v>
      </c>
      <c r="K99" t="b">
        <v>0</v>
      </c>
      <c r="L99" s="27">
        <v>400.69</v>
      </c>
    </row>
    <row r="100" spans="1:12" x14ac:dyDescent="0.25">
      <c r="A100" s="29">
        <v>2021</v>
      </c>
      <c r="B100" s="29">
        <v>1</v>
      </c>
      <c r="C100" s="1" t="s">
        <v>39</v>
      </c>
      <c r="D100" s="1" t="s">
        <v>39</v>
      </c>
      <c r="E100" s="29">
        <v>61</v>
      </c>
      <c r="F100" s="1" t="s">
        <v>49</v>
      </c>
      <c r="G100" s="1" t="s">
        <v>50</v>
      </c>
      <c r="H100" s="1" t="s">
        <v>51</v>
      </c>
      <c r="I100" s="1" t="s">
        <v>21</v>
      </c>
      <c r="J100" s="1" t="s">
        <v>10</v>
      </c>
      <c r="K100" t="b">
        <v>0</v>
      </c>
      <c r="L100" s="27">
        <v>400.69</v>
      </c>
    </row>
    <row r="101" spans="1:12" x14ac:dyDescent="0.25">
      <c r="A101" s="29">
        <v>2021</v>
      </c>
      <c r="B101" s="29">
        <v>1</v>
      </c>
      <c r="C101" s="1" t="s">
        <v>39</v>
      </c>
      <c r="D101" s="1" t="s">
        <v>39</v>
      </c>
      <c r="E101" s="29">
        <v>61</v>
      </c>
      <c r="F101" s="1" t="s">
        <v>49</v>
      </c>
      <c r="G101" s="1" t="s">
        <v>50</v>
      </c>
      <c r="H101" s="1" t="s">
        <v>51</v>
      </c>
      <c r="I101" s="1" t="s">
        <v>22</v>
      </c>
      <c r="J101" s="1" t="s">
        <v>10</v>
      </c>
      <c r="K101" t="b">
        <v>0</v>
      </c>
      <c r="L101" s="27">
        <v>400.69</v>
      </c>
    </row>
    <row r="102" spans="1:12" x14ac:dyDescent="0.25">
      <c r="A102" s="29">
        <v>2021</v>
      </c>
      <c r="B102" s="29">
        <v>1</v>
      </c>
      <c r="C102" s="1" t="s">
        <v>39</v>
      </c>
      <c r="D102" s="1" t="s">
        <v>39</v>
      </c>
      <c r="E102" s="29">
        <v>61</v>
      </c>
      <c r="F102" s="1" t="s">
        <v>49</v>
      </c>
      <c r="G102" s="1" t="s">
        <v>50</v>
      </c>
      <c r="H102" s="1" t="s">
        <v>51</v>
      </c>
      <c r="I102" s="1" t="s">
        <v>23</v>
      </c>
      <c r="J102" s="1" t="s">
        <v>12</v>
      </c>
      <c r="K102" t="b">
        <v>0</v>
      </c>
      <c r="L102" s="27">
        <v>534.25</v>
      </c>
    </row>
    <row r="103" spans="1:12" x14ac:dyDescent="0.25">
      <c r="A103" s="29">
        <v>2021</v>
      </c>
      <c r="B103" s="29">
        <v>1</v>
      </c>
      <c r="C103" s="1" t="s">
        <v>39</v>
      </c>
      <c r="D103" s="1" t="s">
        <v>39</v>
      </c>
      <c r="E103" s="29">
        <v>61</v>
      </c>
      <c r="F103" s="1" t="s">
        <v>49</v>
      </c>
      <c r="G103" s="1" t="s">
        <v>50</v>
      </c>
      <c r="H103" s="1" t="s">
        <v>51</v>
      </c>
      <c r="I103" s="1" t="s">
        <v>24</v>
      </c>
      <c r="J103" s="1" t="s">
        <v>12</v>
      </c>
      <c r="K103" t="b">
        <v>0</v>
      </c>
      <c r="L103" s="27">
        <v>534.25</v>
      </c>
    </row>
    <row r="104" spans="1:12" x14ac:dyDescent="0.25">
      <c r="A104" s="29">
        <v>2021</v>
      </c>
      <c r="B104" s="29">
        <v>1</v>
      </c>
      <c r="C104" s="1" t="s">
        <v>39</v>
      </c>
      <c r="D104" s="1" t="s">
        <v>39</v>
      </c>
      <c r="E104" s="29">
        <v>61</v>
      </c>
      <c r="F104" s="1" t="s">
        <v>49</v>
      </c>
      <c r="G104" s="1" t="s">
        <v>50</v>
      </c>
      <c r="H104" s="1" t="s">
        <v>51</v>
      </c>
      <c r="I104" s="1" t="s">
        <v>25</v>
      </c>
      <c r="J104" s="1" t="s">
        <v>17</v>
      </c>
      <c r="K104" t="b">
        <v>0</v>
      </c>
      <c r="L104" s="27">
        <v>333.9</v>
      </c>
    </row>
    <row r="105" spans="1:12" x14ac:dyDescent="0.25">
      <c r="A105" s="29">
        <v>2021</v>
      </c>
      <c r="B105" s="29">
        <v>1</v>
      </c>
      <c r="C105" s="1" t="s">
        <v>39</v>
      </c>
      <c r="D105" s="1" t="s">
        <v>39</v>
      </c>
      <c r="E105" s="29">
        <v>60</v>
      </c>
      <c r="F105" s="1" t="s">
        <v>52</v>
      </c>
      <c r="G105" s="1" t="s">
        <v>53</v>
      </c>
      <c r="H105" s="1" t="s">
        <v>54</v>
      </c>
      <c r="I105" s="1" t="s">
        <v>9</v>
      </c>
      <c r="J105" s="1" t="s">
        <v>10</v>
      </c>
      <c r="K105" t="b">
        <v>0</v>
      </c>
      <c r="L105" s="27">
        <v>1393.69</v>
      </c>
    </row>
    <row r="106" spans="1:12" x14ac:dyDescent="0.25">
      <c r="A106" s="29">
        <v>2021</v>
      </c>
      <c r="B106" s="29">
        <v>1</v>
      </c>
      <c r="C106" s="1" t="s">
        <v>39</v>
      </c>
      <c r="D106" s="1" t="s">
        <v>39</v>
      </c>
      <c r="E106" s="29">
        <v>60</v>
      </c>
      <c r="F106" s="1" t="s">
        <v>52</v>
      </c>
      <c r="G106" s="1" t="s">
        <v>53</v>
      </c>
      <c r="H106" s="1" t="s">
        <v>54</v>
      </c>
      <c r="I106" s="1" t="s">
        <v>11</v>
      </c>
      <c r="J106" s="1" t="s">
        <v>12</v>
      </c>
      <c r="K106" t="b">
        <v>0</v>
      </c>
      <c r="L106" s="27">
        <v>1811.8</v>
      </c>
    </row>
    <row r="107" spans="1:12" x14ac:dyDescent="0.25">
      <c r="A107" s="29">
        <v>2021</v>
      </c>
      <c r="B107" s="29">
        <v>1</v>
      </c>
      <c r="C107" s="1" t="s">
        <v>39</v>
      </c>
      <c r="D107" s="1" t="s">
        <v>39</v>
      </c>
      <c r="E107" s="29">
        <v>60</v>
      </c>
      <c r="F107" s="1" t="s">
        <v>52</v>
      </c>
      <c r="G107" s="1" t="s">
        <v>53</v>
      </c>
      <c r="H107" s="1" t="s">
        <v>54</v>
      </c>
      <c r="I107" s="1" t="s">
        <v>13</v>
      </c>
      <c r="J107" s="1" t="s">
        <v>12</v>
      </c>
      <c r="K107" t="b">
        <v>0</v>
      </c>
      <c r="L107" s="27">
        <v>2648.01</v>
      </c>
    </row>
    <row r="108" spans="1:12" x14ac:dyDescent="0.25">
      <c r="A108" s="29">
        <v>2021</v>
      </c>
      <c r="B108" s="29">
        <v>1</v>
      </c>
      <c r="C108" s="1" t="s">
        <v>39</v>
      </c>
      <c r="D108" s="1" t="s">
        <v>39</v>
      </c>
      <c r="E108" s="29">
        <v>60</v>
      </c>
      <c r="F108" s="1" t="s">
        <v>52</v>
      </c>
      <c r="G108" s="1" t="s">
        <v>53</v>
      </c>
      <c r="H108" s="1" t="s">
        <v>54</v>
      </c>
      <c r="I108" s="1" t="s">
        <v>29</v>
      </c>
      <c r="J108" s="1" t="s">
        <v>12</v>
      </c>
      <c r="K108" t="b">
        <v>0</v>
      </c>
      <c r="L108" s="27">
        <v>278.74</v>
      </c>
    </row>
    <row r="109" spans="1:12" x14ac:dyDescent="0.25">
      <c r="A109" s="29">
        <v>2021</v>
      </c>
      <c r="B109" s="29">
        <v>1</v>
      </c>
      <c r="C109" s="1" t="s">
        <v>39</v>
      </c>
      <c r="D109" s="1" t="s">
        <v>39</v>
      </c>
      <c r="E109" s="29">
        <v>60</v>
      </c>
      <c r="F109" s="1" t="s">
        <v>52</v>
      </c>
      <c r="G109" s="1" t="s">
        <v>53</v>
      </c>
      <c r="H109" s="1" t="s">
        <v>54</v>
      </c>
      <c r="I109" s="1" t="s">
        <v>30</v>
      </c>
      <c r="J109" s="1" t="s">
        <v>10</v>
      </c>
      <c r="K109" t="b">
        <v>0</v>
      </c>
      <c r="L109" s="27">
        <v>278.74</v>
      </c>
    </row>
    <row r="110" spans="1:12" x14ac:dyDescent="0.25">
      <c r="A110" s="29">
        <v>2021</v>
      </c>
      <c r="B110" s="29">
        <v>1</v>
      </c>
      <c r="C110" s="1" t="s">
        <v>39</v>
      </c>
      <c r="D110" s="1" t="s">
        <v>39</v>
      </c>
      <c r="E110" s="29">
        <v>60</v>
      </c>
      <c r="F110" s="1" t="s">
        <v>52</v>
      </c>
      <c r="G110" s="1" t="s">
        <v>53</v>
      </c>
      <c r="H110" s="1" t="s">
        <v>54</v>
      </c>
      <c r="I110" s="1" t="s">
        <v>14</v>
      </c>
      <c r="J110" s="1" t="s">
        <v>10</v>
      </c>
      <c r="K110" t="b">
        <v>0</v>
      </c>
      <c r="L110" s="27">
        <v>696.84</v>
      </c>
    </row>
    <row r="111" spans="1:12" x14ac:dyDescent="0.25">
      <c r="A111" s="29">
        <v>2021</v>
      </c>
      <c r="B111" s="29">
        <v>1</v>
      </c>
      <c r="C111" s="1" t="s">
        <v>39</v>
      </c>
      <c r="D111" s="1" t="s">
        <v>39</v>
      </c>
      <c r="E111" s="29">
        <v>60</v>
      </c>
      <c r="F111" s="1" t="s">
        <v>52</v>
      </c>
      <c r="G111" s="1" t="s">
        <v>53</v>
      </c>
      <c r="H111" s="1" t="s">
        <v>54</v>
      </c>
      <c r="I111" s="1" t="s">
        <v>15</v>
      </c>
      <c r="J111" s="1" t="s">
        <v>10</v>
      </c>
      <c r="K111" t="b">
        <v>0</v>
      </c>
      <c r="L111" s="27">
        <v>557.48</v>
      </c>
    </row>
    <row r="112" spans="1:12" x14ac:dyDescent="0.25">
      <c r="A112" s="29">
        <v>2021</v>
      </c>
      <c r="B112" s="29">
        <v>1</v>
      </c>
      <c r="C112" s="1" t="s">
        <v>39</v>
      </c>
      <c r="D112" s="1" t="s">
        <v>39</v>
      </c>
      <c r="E112" s="29">
        <v>60</v>
      </c>
      <c r="F112" s="1" t="s">
        <v>52</v>
      </c>
      <c r="G112" s="1" t="s">
        <v>53</v>
      </c>
      <c r="H112" s="1" t="s">
        <v>54</v>
      </c>
      <c r="I112" s="1" t="s">
        <v>31</v>
      </c>
      <c r="J112" s="1" t="s">
        <v>12</v>
      </c>
      <c r="K112" t="b">
        <v>0</v>
      </c>
      <c r="L112" s="27">
        <v>1254.32</v>
      </c>
    </row>
    <row r="113" spans="1:12" x14ac:dyDescent="0.25">
      <c r="A113" s="29">
        <v>2021</v>
      </c>
      <c r="B113" s="29">
        <v>1</v>
      </c>
      <c r="C113" s="1" t="s">
        <v>39</v>
      </c>
      <c r="D113" s="1" t="s">
        <v>39</v>
      </c>
      <c r="E113" s="29">
        <v>60</v>
      </c>
      <c r="F113" s="1" t="s">
        <v>52</v>
      </c>
      <c r="G113" s="1" t="s">
        <v>53</v>
      </c>
      <c r="H113" s="1" t="s">
        <v>54</v>
      </c>
      <c r="I113" s="1" t="s">
        <v>16</v>
      </c>
      <c r="J113" s="1" t="s">
        <v>17</v>
      </c>
      <c r="K113" t="b">
        <v>0</v>
      </c>
      <c r="L113" s="27">
        <v>1393.69</v>
      </c>
    </row>
    <row r="114" spans="1:12" x14ac:dyDescent="0.25">
      <c r="A114" s="29">
        <v>2021</v>
      </c>
      <c r="B114" s="29">
        <v>1</v>
      </c>
      <c r="C114" s="1" t="s">
        <v>39</v>
      </c>
      <c r="D114" s="1" t="s">
        <v>39</v>
      </c>
      <c r="E114" s="29">
        <v>60</v>
      </c>
      <c r="F114" s="1" t="s">
        <v>52</v>
      </c>
      <c r="G114" s="1" t="s">
        <v>53</v>
      </c>
      <c r="H114" s="1" t="s">
        <v>54</v>
      </c>
      <c r="I114" s="1" t="s">
        <v>18</v>
      </c>
      <c r="J114" s="1" t="s">
        <v>17</v>
      </c>
      <c r="K114" t="b">
        <v>0</v>
      </c>
      <c r="L114" s="27">
        <v>557.48</v>
      </c>
    </row>
    <row r="115" spans="1:12" x14ac:dyDescent="0.25">
      <c r="A115" s="29">
        <v>2021</v>
      </c>
      <c r="B115" s="29">
        <v>1</v>
      </c>
      <c r="C115" s="1" t="s">
        <v>39</v>
      </c>
      <c r="D115" s="1" t="s">
        <v>39</v>
      </c>
      <c r="E115" s="29">
        <v>60</v>
      </c>
      <c r="F115" s="1" t="s">
        <v>52</v>
      </c>
      <c r="G115" s="1" t="s">
        <v>53</v>
      </c>
      <c r="H115" s="1" t="s">
        <v>54</v>
      </c>
      <c r="I115" s="1" t="s">
        <v>19</v>
      </c>
      <c r="J115" s="1" t="s">
        <v>17</v>
      </c>
      <c r="K115" t="b">
        <v>0</v>
      </c>
      <c r="L115" s="27">
        <v>278.74</v>
      </c>
    </row>
    <row r="116" spans="1:12" x14ac:dyDescent="0.25">
      <c r="A116" s="29">
        <v>2021</v>
      </c>
      <c r="B116" s="29">
        <v>1</v>
      </c>
      <c r="C116" s="1" t="s">
        <v>39</v>
      </c>
      <c r="D116" s="1" t="s">
        <v>39</v>
      </c>
      <c r="E116" s="29">
        <v>60</v>
      </c>
      <c r="F116" s="1" t="s">
        <v>52</v>
      </c>
      <c r="G116" s="1" t="s">
        <v>53</v>
      </c>
      <c r="H116" s="1" t="s">
        <v>54</v>
      </c>
      <c r="I116" s="1" t="s">
        <v>20</v>
      </c>
      <c r="J116" s="1" t="s">
        <v>17</v>
      </c>
      <c r="K116" t="b">
        <v>0</v>
      </c>
      <c r="L116" s="27">
        <v>278.74</v>
      </c>
    </row>
    <row r="117" spans="1:12" x14ac:dyDescent="0.25">
      <c r="A117" s="29">
        <v>2021</v>
      </c>
      <c r="B117" s="29">
        <v>1</v>
      </c>
      <c r="C117" s="1" t="s">
        <v>39</v>
      </c>
      <c r="D117" s="1" t="s">
        <v>39</v>
      </c>
      <c r="E117" s="29">
        <v>60</v>
      </c>
      <c r="F117" s="1" t="s">
        <v>52</v>
      </c>
      <c r="G117" s="1" t="s">
        <v>53</v>
      </c>
      <c r="H117" s="1" t="s">
        <v>54</v>
      </c>
      <c r="I117" s="1" t="s">
        <v>21</v>
      </c>
      <c r="J117" s="1" t="s">
        <v>10</v>
      </c>
      <c r="K117" t="b">
        <v>0</v>
      </c>
      <c r="L117" s="27">
        <v>278.74</v>
      </c>
    </row>
    <row r="118" spans="1:12" x14ac:dyDescent="0.25">
      <c r="A118" s="29">
        <v>2021</v>
      </c>
      <c r="B118" s="29">
        <v>1</v>
      </c>
      <c r="C118" s="1" t="s">
        <v>39</v>
      </c>
      <c r="D118" s="1" t="s">
        <v>39</v>
      </c>
      <c r="E118" s="29">
        <v>60</v>
      </c>
      <c r="F118" s="1" t="s">
        <v>52</v>
      </c>
      <c r="G118" s="1" t="s">
        <v>53</v>
      </c>
      <c r="H118" s="1" t="s">
        <v>54</v>
      </c>
      <c r="I118" s="1" t="s">
        <v>32</v>
      </c>
      <c r="J118" s="1" t="s">
        <v>10</v>
      </c>
      <c r="K118" t="b">
        <v>0</v>
      </c>
      <c r="L118" s="27">
        <v>278.74</v>
      </c>
    </row>
    <row r="119" spans="1:12" x14ac:dyDescent="0.25">
      <c r="A119" s="29">
        <v>2021</v>
      </c>
      <c r="B119" s="29">
        <v>1</v>
      </c>
      <c r="C119" s="1" t="s">
        <v>39</v>
      </c>
      <c r="D119" s="1" t="s">
        <v>39</v>
      </c>
      <c r="E119" s="29">
        <v>60</v>
      </c>
      <c r="F119" s="1" t="s">
        <v>52</v>
      </c>
      <c r="G119" s="1" t="s">
        <v>53</v>
      </c>
      <c r="H119" s="1" t="s">
        <v>54</v>
      </c>
      <c r="I119" s="1" t="s">
        <v>22</v>
      </c>
      <c r="J119" s="1" t="s">
        <v>10</v>
      </c>
      <c r="K119" t="b">
        <v>0</v>
      </c>
      <c r="L119" s="27">
        <v>1393.69</v>
      </c>
    </row>
    <row r="120" spans="1:12" x14ac:dyDescent="0.25">
      <c r="A120" s="29">
        <v>2021</v>
      </c>
      <c r="B120" s="29">
        <v>1</v>
      </c>
      <c r="C120" s="1" t="s">
        <v>39</v>
      </c>
      <c r="D120" s="1" t="s">
        <v>39</v>
      </c>
      <c r="E120" s="29">
        <v>60</v>
      </c>
      <c r="F120" s="1" t="s">
        <v>52</v>
      </c>
      <c r="G120" s="1" t="s">
        <v>53</v>
      </c>
      <c r="H120" s="1" t="s">
        <v>54</v>
      </c>
      <c r="I120" s="1" t="s">
        <v>23</v>
      </c>
      <c r="J120" s="1" t="s">
        <v>12</v>
      </c>
      <c r="K120" t="b">
        <v>0</v>
      </c>
      <c r="L120" s="27">
        <v>278.74</v>
      </c>
    </row>
    <row r="121" spans="1:12" x14ac:dyDescent="0.25">
      <c r="A121" s="29">
        <v>2021</v>
      </c>
      <c r="B121" s="29">
        <v>1</v>
      </c>
      <c r="C121" s="1" t="s">
        <v>39</v>
      </c>
      <c r="D121" s="1" t="s">
        <v>39</v>
      </c>
      <c r="E121" s="29">
        <v>60</v>
      </c>
      <c r="F121" s="1" t="s">
        <v>52</v>
      </c>
      <c r="G121" s="1" t="s">
        <v>53</v>
      </c>
      <c r="H121" s="1" t="s">
        <v>54</v>
      </c>
      <c r="I121" s="1" t="s">
        <v>24</v>
      </c>
      <c r="J121" s="1" t="s">
        <v>12</v>
      </c>
      <c r="K121" t="b">
        <v>0</v>
      </c>
      <c r="L121" s="27">
        <v>139.37</v>
      </c>
    </row>
    <row r="122" spans="1:12" x14ac:dyDescent="0.25">
      <c r="A122" s="29">
        <v>2021</v>
      </c>
      <c r="B122" s="29">
        <v>1</v>
      </c>
      <c r="C122" s="1" t="s">
        <v>39</v>
      </c>
      <c r="D122" s="1" t="s">
        <v>39</v>
      </c>
      <c r="E122" s="29">
        <v>60</v>
      </c>
      <c r="F122" s="1" t="s">
        <v>52</v>
      </c>
      <c r="G122" s="1" t="s">
        <v>53</v>
      </c>
      <c r="H122" s="1" t="s">
        <v>54</v>
      </c>
      <c r="I122" s="1" t="s">
        <v>25</v>
      </c>
      <c r="J122" s="1" t="s">
        <v>17</v>
      </c>
      <c r="K122" t="b">
        <v>0</v>
      </c>
      <c r="L122" s="27">
        <v>139.37</v>
      </c>
    </row>
    <row r="123" spans="1:12" x14ac:dyDescent="0.25">
      <c r="A123" s="29">
        <v>2021</v>
      </c>
      <c r="B123" s="29">
        <v>1</v>
      </c>
      <c r="C123" s="1" t="s">
        <v>39</v>
      </c>
      <c r="D123" s="1" t="s">
        <v>39</v>
      </c>
      <c r="E123" s="29">
        <v>62</v>
      </c>
      <c r="F123" s="1" t="s">
        <v>8</v>
      </c>
      <c r="G123" s="1" t="s">
        <v>55</v>
      </c>
      <c r="H123" s="1" t="s">
        <v>647</v>
      </c>
      <c r="I123" s="1" t="s">
        <v>9</v>
      </c>
      <c r="J123" s="1" t="s">
        <v>10</v>
      </c>
      <c r="K123" t="b">
        <v>0</v>
      </c>
      <c r="L123" s="27">
        <v>135884.74</v>
      </c>
    </row>
    <row r="124" spans="1:12" x14ac:dyDescent="0.25">
      <c r="A124" s="29">
        <v>2021</v>
      </c>
      <c r="B124" s="29">
        <v>1</v>
      </c>
      <c r="C124" s="1" t="s">
        <v>39</v>
      </c>
      <c r="D124" s="1" t="s">
        <v>39</v>
      </c>
      <c r="E124" s="29">
        <v>62</v>
      </c>
      <c r="F124" s="1" t="s">
        <v>8</v>
      </c>
      <c r="G124" s="1" t="s">
        <v>55</v>
      </c>
      <c r="H124" s="1" t="s">
        <v>647</v>
      </c>
      <c r="I124" s="1" t="s">
        <v>11</v>
      </c>
      <c r="J124" s="1" t="s">
        <v>12</v>
      </c>
      <c r="K124" t="b">
        <v>0</v>
      </c>
      <c r="L124" s="27">
        <v>244592.52</v>
      </c>
    </row>
    <row r="125" spans="1:12" x14ac:dyDescent="0.25">
      <c r="A125" s="29">
        <v>2021</v>
      </c>
      <c r="B125" s="29">
        <v>1</v>
      </c>
      <c r="C125" s="1" t="s">
        <v>39</v>
      </c>
      <c r="D125" s="1" t="s">
        <v>39</v>
      </c>
      <c r="E125" s="29">
        <v>62</v>
      </c>
      <c r="F125" s="1" t="s">
        <v>8</v>
      </c>
      <c r="G125" s="1" t="s">
        <v>55</v>
      </c>
      <c r="H125" s="1" t="s">
        <v>647</v>
      </c>
      <c r="I125" s="1" t="s">
        <v>13</v>
      </c>
      <c r="J125" s="1" t="s">
        <v>12</v>
      </c>
      <c r="K125" t="b">
        <v>0</v>
      </c>
      <c r="L125" s="27">
        <v>135884.74</v>
      </c>
    </row>
    <row r="126" spans="1:12" x14ac:dyDescent="0.25">
      <c r="A126" s="29">
        <v>2021</v>
      </c>
      <c r="B126" s="29">
        <v>1</v>
      </c>
      <c r="C126" s="1" t="s">
        <v>39</v>
      </c>
      <c r="D126" s="1" t="s">
        <v>39</v>
      </c>
      <c r="E126" s="29">
        <v>62</v>
      </c>
      <c r="F126" s="1" t="s">
        <v>8</v>
      </c>
      <c r="G126" s="1" t="s">
        <v>55</v>
      </c>
      <c r="H126" s="1" t="s">
        <v>647</v>
      </c>
      <c r="I126" s="1" t="s">
        <v>14</v>
      </c>
      <c r="J126" s="1" t="s">
        <v>10</v>
      </c>
      <c r="K126" t="b">
        <v>0</v>
      </c>
      <c r="L126" s="27">
        <v>54353.89</v>
      </c>
    </row>
    <row r="127" spans="1:12" x14ac:dyDescent="0.25">
      <c r="A127" s="29">
        <v>2021</v>
      </c>
      <c r="B127" s="29">
        <v>1</v>
      </c>
      <c r="C127" s="1" t="s">
        <v>39</v>
      </c>
      <c r="D127" s="1" t="s">
        <v>39</v>
      </c>
      <c r="E127" s="29">
        <v>62</v>
      </c>
      <c r="F127" s="1" t="s">
        <v>8</v>
      </c>
      <c r="G127" s="1" t="s">
        <v>55</v>
      </c>
      <c r="H127" s="1" t="s">
        <v>647</v>
      </c>
      <c r="I127" s="1" t="s">
        <v>15</v>
      </c>
      <c r="J127" s="1" t="s">
        <v>10</v>
      </c>
      <c r="K127" t="b">
        <v>0</v>
      </c>
      <c r="L127" s="27">
        <v>27176.95</v>
      </c>
    </row>
    <row r="128" spans="1:12" x14ac:dyDescent="0.25">
      <c r="A128" s="29">
        <v>2021</v>
      </c>
      <c r="B128" s="29">
        <v>1</v>
      </c>
      <c r="C128" s="1" t="s">
        <v>39</v>
      </c>
      <c r="D128" s="1" t="s">
        <v>39</v>
      </c>
      <c r="E128" s="29">
        <v>62</v>
      </c>
      <c r="F128" s="1" t="s">
        <v>8</v>
      </c>
      <c r="G128" s="1" t="s">
        <v>55</v>
      </c>
      <c r="H128" s="1" t="s">
        <v>647</v>
      </c>
      <c r="I128" s="1" t="s">
        <v>16</v>
      </c>
      <c r="J128" s="1" t="s">
        <v>17</v>
      </c>
      <c r="K128" t="b">
        <v>0</v>
      </c>
      <c r="L128" s="27">
        <v>149473.21</v>
      </c>
    </row>
    <row r="129" spans="1:12" x14ac:dyDescent="0.25">
      <c r="A129" s="29">
        <v>2021</v>
      </c>
      <c r="B129" s="29">
        <v>1</v>
      </c>
      <c r="C129" s="1" t="s">
        <v>39</v>
      </c>
      <c r="D129" s="1" t="s">
        <v>39</v>
      </c>
      <c r="E129" s="29">
        <v>62</v>
      </c>
      <c r="F129" s="1" t="s">
        <v>8</v>
      </c>
      <c r="G129" s="1" t="s">
        <v>55</v>
      </c>
      <c r="H129" s="1" t="s">
        <v>647</v>
      </c>
      <c r="I129" s="1" t="s">
        <v>18</v>
      </c>
      <c r="J129" s="1" t="s">
        <v>17</v>
      </c>
      <c r="K129" t="b">
        <v>0</v>
      </c>
      <c r="L129" s="27">
        <v>135884.74</v>
      </c>
    </row>
    <row r="130" spans="1:12" x14ac:dyDescent="0.25">
      <c r="A130" s="29">
        <v>2021</v>
      </c>
      <c r="B130" s="29">
        <v>1</v>
      </c>
      <c r="C130" s="1" t="s">
        <v>39</v>
      </c>
      <c r="D130" s="1" t="s">
        <v>39</v>
      </c>
      <c r="E130" s="29">
        <v>62</v>
      </c>
      <c r="F130" s="1" t="s">
        <v>8</v>
      </c>
      <c r="G130" s="1" t="s">
        <v>55</v>
      </c>
      <c r="H130" s="1" t="s">
        <v>647</v>
      </c>
      <c r="I130" s="1" t="s">
        <v>19</v>
      </c>
      <c r="J130" s="1" t="s">
        <v>17</v>
      </c>
      <c r="K130" t="b">
        <v>0</v>
      </c>
      <c r="L130" s="27">
        <v>27176.95</v>
      </c>
    </row>
    <row r="131" spans="1:12" x14ac:dyDescent="0.25">
      <c r="A131" s="29">
        <v>2021</v>
      </c>
      <c r="B131" s="29">
        <v>1</v>
      </c>
      <c r="C131" s="1" t="s">
        <v>39</v>
      </c>
      <c r="D131" s="1" t="s">
        <v>39</v>
      </c>
      <c r="E131" s="29">
        <v>62</v>
      </c>
      <c r="F131" s="1" t="s">
        <v>8</v>
      </c>
      <c r="G131" s="1" t="s">
        <v>55</v>
      </c>
      <c r="H131" s="1" t="s">
        <v>647</v>
      </c>
      <c r="I131" s="1" t="s">
        <v>20</v>
      </c>
      <c r="J131" s="1" t="s">
        <v>17</v>
      </c>
      <c r="K131" t="b">
        <v>0</v>
      </c>
      <c r="L131" s="27">
        <v>176650.16</v>
      </c>
    </row>
    <row r="132" spans="1:12" x14ac:dyDescent="0.25">
      <c r="A132" s="29">
        <v>2021</v>
      </c>
      <c r="B132" s="29">
        <v>1</v>
      </c>
      <c r="C132" s="1" t="s">
        <v>39</v>
      </c>
      <c r="D132" s="1" t="s">
        <v>39</v>
      </c>
      <c r="E132" s="29">
        <v>62</v>
      </c>
      <c r="F132" s="1" t="s">
        <v>8</v>
      </c>
      <c r="G132" s="1" t="s">
        <v>55</v>
      </c>
      <c r="H132" s="1" t="s">
        <v>647</v>
      </c>
      <c r="I132" s="1" t="s">
        <v>21</v>
      </c>
      <c r="J132" s="1" t="s">
        <v>10</v>
      </c>
      <c r="K132" t="b">
        <v>0</v>
      </c>
      <c r="L132" s="27">
        <v>54353.89</v>
      </c>
    </row>
    <row r="133" spans="1:12" x14ac:dyDescent="0.25">
      <c r="A133" s="29">
        <v>2021</v>
      </c>
      <c r="B133" s="29">
        <v>1</v>
      </c>
      <c r="C133" s="1" t="s">
        <v>39</v>
      </c>
      <c r="D133" s="1" t="s">
        <v>39</v>
      </c>
      <c r="E133" s="29">
        <v>62</v>
      </c>
      <c r="F133" s="1" t="s">
        <v>8</v>
      </c>
      <c r="G133" s="1" t="s">
        <v>55</v>
      </c>
      <c r="H133" s="1" t="s">
        <v>647</v>
      </c>
      <c r="I133" s="1" t="s">
        <v>22</v>
      </c>
      <c r="J133" s="1" t="s">
        <v>10</v>
      </c>
      <c r="K133" t="b">
        <v>0</v>
      </c>
      <c r="L133" s="27">
        <v>67942.37</v>
      </c>
    </row>
    <row r="134" spans="1:12" x14ac:dyDescent="0.25">
      <c r="A134" s="29">
        <v>2021</v>
      </c>
      <c r="B134" s="29">
        <v>1</v>
      </c>
      <c r="C134" s="1" t="s">
        <v>39</v>
      </c>
      <c r="D134" s="1" t="s">
        <v>39</v>
      </c>
      <c r="E134" s="29">
        <v>62</v>
      </c>
      <c r="F134" s="1" t="s">
        <v>8</v>
      </c>
      <c r="G134" s="1" t="s">
        <v>55</v>
      </c>
      <c r="H134" s="1" t="s">
        <v>647</v>
      </c>
      <c r="I134" s="1" t="s">
        <v>23</v>
      </c>
      <c r="J134" s="1" t="s">
        <v>12</v>
      </c>
      <c r="K134" t="b">
        <v>0</v>
      </c>
      <c r="L134" s="27">
        <v>67942.37</v>
      </c>
    </row>
    <row r="135" spans="1:12" x14ac:dyDescent="0.25">
      <c r="A135" s="29">
        <v>2021</v>
      </c>
      <c r="B135" s="29">
        <v>1</v>
      </c>
      <c r="C135" s="1" t="s">
        <v>39</v>
      </c>
      <c r="D135" s="1" t="s">
        <v>39</v>
      </c>
      <c r="E135" s="29">
        <v>62</v>
      </c>
      <c r="F135" s="1" t="s">
        <v>8</v>
      </c>
      <c r="G135" s="1" t="s">
        <v>55</v>
      </c>
      <c r="H135" s="1" t="s">
        <v>647</v>
      </c>
      <c r="I135" s="1" t="s">
        <v>24</v>
      </c>
      <c r="J135" s="1" t="s">
        <v>12</v>
      </c>
      <c r="K135" t="b">
        <v>0</v>
      </c>
      <c r="L135" s="27">
        <v>67942.37</v>
      </c>
    </row>
    <row r="136" spans="1:12" x14ac:dyDescent="0.25">
      <c r="A136" s="29">
        <v>2021</v>
      </c>
      <c r="B136" s="29">
        <v>1</v>
      </c>
      <c r="C136" s="1" t="s">
        <v>39</v>
      </c>
      <c r="D136" s="1" t="s">
        <v>39</v>
      </c>
      <c r="E136" s="29">
        <v>62</v>
      </c>
      <c r="F136" s="1" t="s">
        <v>8</v>
      </c>
      <c r="G136" s="1" t="s">
        <v>55</v>
      </c>
      <c r="H136" s="1" t="s">
        <v>647</v>
      </c>
      <c r="I136" s="1" t="s">
        <v>25</v>
      </c>
      <c r="J136" s="1" t="s">
        <v>17</v>
      </c>
      <c r="K136" t="b">
        <v>0</v>
      </c>
      <c r="L136" s="27">
        <v>13588.47</v>
      </c>
    </row>
    <row r="137" spans="1:12" x14ac:dyDescent="0.25">
      <c r="A137" s="29">
        <v>2021</v>
      </c>
      <c r="B137" s="29">
        <v>1</v>
      </c>
      <c r="C137" s="1" t="s">
        <v>39</v>
      </c>
      <c r="D137" s="1" t="s">
        <v>39</v>
      </c>
      <c r="E137" s="29">
        <v>73</v>
      </c>
      <c r="F137" s="1" t="s">
        <v>56</v>
      </c>
      <c r="G137" s="1" t="s">
        <v>59</v>
      </c>
      <c r="H137" s="1" t="s">
        <v>60</v>
      </c>
      <c r="I137" s="1" t="s">
        <v>9</v>
      </c>
      <c r="J137" s="1" t="s">
        <v>10</v>
      </c>
      <c r="K137" t="b">
        <v>0</v>
      </c>
      <c r="L137" s="27">
        <v>26126.75</v>
      </c>
    </row>
    <row r="138" spans="1:12" x14ac:dyDescent="0.25">
      <c r="A138" s="29">
        <v>2021</v>
      </c>
      <c r="B138" s="29">
        <v>1</v>
      </c>
      <c r="C138" s="1" t="s">
        <v>39</v>
      </c>
      <c r="D138" s="1" t="s">
        <v>39</v>
      </c>
      <c r="E138" s="29">
        <v>73</v>
      </c>
      <c r="F138" s="1" t="s">
        <v>56</v>
      </c>
      <c r="G138" s="1" t="s">
        <v>59</v>
      </c>
      <c r="H138" s="1" t="s">
        <v>60</v>
      </c>
      <c r="I138" s="1" t="s">
        <v>11</v>
      </c>
      <c r="J138" s="1" t="s">
        <v>12</v>
      </c>
      <c r="K138" t="b">
        <v>0</v>
      </c>
      <c r="L138" s="27">
        <v>41802.800000000003</v>
      </c>
    </row>
    <row r="139" spans="1:12" x14ac:dyDescent="0.25">
      <c r="A139" s="29">
        <v>2021</v>
      </c>
      <c r="B139" s="29">
        <v>1</v>
      </c>
      <c r="C139" s="1" t="s">
        <v>39</v>
      </c>
      <c r="D139" s="1" t="s">
        <v>39</v>
      </c>
      <c r="E139" s="29">
        <v>73</v>
      </c>
      <c r="F139" s="1" t="s">
        <v>56</v>
      </c>
      <c r="G139" s="1" t="s">
        <v>59</v>
      </c>
      <c r="H139" s="1" t="s">
        <v>60</v>
      </c>
      <c r="I139" s="1" t="s">
        <v>13</v>
      </c>
      <c r="J139" s="1" t="s">
        <v>12</v>
      </c>
      <c r="K139" t="b">
        <v>0</v>
      </c>
      <c r="L139" s="27">
        <v>28739.42</v>
      </c>
    </row>
    <row r="140" spans="1:12" x14ac:dyDescent="0.25">
      <c r="A140" s="29">
        <v>2021</v>
      </c>
      <c r="B140" s="29">
        <v>1</v>
      </c>
      <c r="C140" s="1" t="s">
        <v>39</v>
      </c>
      <c r="D140" s="1" t="s">
        <v>39</v>
      </c>
      <c r="E140" s="29">
        <v>73</v>
      </c>
      <c r="F140" s="1" t="s">
        <v>56</v>
      </c>
      <c r="G140" s="1" t="s">
        <v>59</v>
      </c>
      <c r="H140" s="1" t="s">
        <v>60</v>
      </c>
      <c r="I140" s="1" t="s">
        <v>28</v>
      </c>
      <c r="J140" s="1" t="s">
        <v>12</v>
      </c>
      <c r="K140" t="b">
        <v>0</v>
      </c>
      <c r="L140" s="27">
        <v>28739.42</v>
      </c>
    </row>
    <row r="141" spans="1:12" x14ac:dyDescent="0.25">
      <c r="A141" s="29">
        <v>2021</v>
      </c>
      <c r="B141" s="29">
        <v>1</v>
      </c>
      <c r="C141" s="1" t="s">
        <v>39</v>
      </c>
      <c r="D141" s="1" t="s">
        <v>39</v>
      </c>
      <c r="E141" s="29">
        <v>73</v>
      </c>
      <c r="F141" s="1" t="s">
        <v>56</v>
      </c>
      <c r="G141" s="1" t="s">
        <v>59</v>
      </c>
      <c r="H141" s="1" t="s">
        <v>60</v>
      </c>
      <c r="I141" s="1" t="s">
        <v>29</v>
      </c>
      <c r="J141" s="1" t="s">
        <v>12</v>
      </c>
      <c r="K141" t="b">
        <v>0</v>
      </c>
      <c r="L141" s="27">
        <v>2612.67</v>
      </c>
    </row>
    <row r="142" spans="1:12" x14ac:dyDescent="0.25">
      <c r="A142" s="29">
        <v>2021</v>
      </c>
      <c r="B142" s="29">
        <v>1</v>
      </c>
      <c r="C142" s="1" t="s">
        <v>39</v>
      </c>
      <c r="D142" s="1" t="s">
        <v>39</v>
      </c>
      <c r="E142" s="29">
        <v>73</v>
      </c>
      <c r="F142" s="1" t="s">
        <v>56</v>
      </c>
      <c r="G142" s="1" t="s">
        <v>59</v>
      </c>
      <c r="H142" s="1" t="s">
        <v>60</v>
      </c>
      <c r="I142" s="1" t="s">
        <v>30</v>
      </c>
      <c r="J142" s="1" t="s">
        <v>10</v>
      </c>
      <c r="K142" t="b">
        <v>0</v>
      </c>
      <c r="L142" s="27">
        <v>41802.800000000003</v>
      </c>
    </row>
    <row r="143" spans="1:12" x14ac:dyDescent="0.25">
      <c r="A143" s="29">
        <v>2021</v>
      </c>
      <c r="B143" s="29">
        <v>1</v>
      </c>
      <c r="C143" s="1" t="s">
        <v>39</v>
      </c>
      <c r="D143" s="1" t="s">
        <v>39</v>
      </c>
      <c r="E143" s="29">
        <v>73</v>
      </c>
      <c r="F143" s="1" t="s">
        <v>56</v>
      </c>
      <c r="G143" s="1" t="s">
        <v>59</v>
      </c>
      <c r="H143" s="1" t="s">
        <v>60</v>
      </c>
      <c r="I143" s="1" t="s">
        <v>14</v>
      </c>
      <c r="J143" s="1" t="s">
        <v>10</v>
      </c>
      <c r="K143" t="b">
        <v>0</v>
      </c>
      <c r="L143" s="27">
        <v>7838.02</v>
      </c>
    </row>
    <row r="144" spans="1:12" x14ac:dyDescent="0.25">
      <c r="A144" s="29">
        <v>2021</v>
      </c>
      <c r="B144" s="29">
        <v>1</v>
      </c>
      <c r="C144" s="1" t="s">
        <v>39</v>
      </c>
      <c r="D144" s="1" t="s">
        <v>39</v>
      </c>
      <c r="E144" s="29">
        <v>73</v>
      </c>
      <c r="F144" s="1" t="s">
        <v>56</v>
      </c>
      <c r="G144" s="1" t="s">
        <v>59</v>
      </c>
      <c r="H144" s="1" t="s">
        <v>60</v>
      </c>
      <c r="I144" s="1" t="s">
        <v>15</v>
      </c>
      <c r="J144" s="1" t="s">
        <v>10</v>
      </c>
      <c r="K144" t="b">
        <v>0</v>
      </c>
      <c r="L144" s="27">
        <v>5225.3500000000004</v>
      </c>
    </row>
    <row r="145" spans="1:12" x14ac:dyDescent="0.25">
      <c r="A145" s="29">
        <v>2021</v>
      </c>
      <c r="B145" s="29">
        <v>1</v>
      </c>
      <c r="C145" s="1" t="s">
        <v>39</v>
      </c>
      <c r="D145" s="1" t="s">
        <v>39</v>
      </c>
      <c r="E145" s="29">
        <v>73</v>
      </c>
      <c r="F145" s="1" t="s">
        <v>56</v>
      </c>
      <c r="G145" s="1" t="s">
        <v>59</v>
      </c>
      <c r="H145" s="1" t="s">
        <v>60</v>
      </c>
      <c r="I145" s="1" t="s">
        <v>31</v>
      </c>
      <c r="J145" s="1" t="s">
        <v>12</v>
      </c>
      <c r="K145" t="b">
        <v>0</v>
      </c>
      <c r="L145" s="27">
        <v>2612.67</v>
      </c>
    </row>
    <row r="146" spans="1:12" x14ac:dyDescent="0.25">
      <c r="A146" s="29">
        <v>2021</v>
      </c>
      <c r="B146" s="29">
        <v>1</v>
      </c>
      <c r="C146" s="1" t="s">
        <v>39</v>
      </c>
      <c r="D146" s="1" t="s">
        <v>39</v>
      </c>
      <c r="E146" s="29">
        <v>73</v>
      </c>
      <c r="F146" s="1" t="s">
        <v>56</v>
      </c>
      <c r="G146" s="1" t="s">
        <v>59</v>
      </c>
      <c r="H146" s="1" t="s">
        <v>60</v>
      </c>
      <c r="I146" s="1" t="s">
        <v>16</v>
      </c>
      <c r="J146" s="1" t="s">
        <v>17</v>
      </c>
      <c r="K146" t="b">
        <v>0</v>
      </c>
      <c r="L146" s="27">
        <v>28739.42</v>
      </c>
    </row>
    <row r="147" spans="1:12" x14ac:dyDescent="0.25">
      <c r="A147" s="29">
        <v>2021</v>
      </c>
      <c r="B147" s="29">
        <v>1</v>
      </c>
      <c r="C147" s="1" t="s">
        <v>39</v>
      </c>
      <c r="D147" s="1" t="s">
        <v>39</v>
      </c>
      <c r="E147" s="29">
        <v>73</v>
      </c>
      <c r="F147" s="1" t="s">
        <v>56</v>
      </c>
      <c r="G147" s="1" t="s">
        <v>59</v>
      </c>
      <c r="H147" s="1" t="s">
        <v>60</v>
      </c>
      <c r="I147" s="1" t="s">
        <v>18</v>
      </c>
      <c r="J147" s="1" t="s">
        <v>17</v>
      </c>
      <c r="K147" t="b">
        <v>0</v>
      </c>
      <c r="L147" s="27">
        <v>5225.3500000000004</v>
      </c>
    </row>
    <row r="148" spans="1:12" x14ac:dyDescent="0.25">
      <c r="A148" s="29">
        <v>2021</v>
      </c>
      <c r="B148" s="29">
        <v>1</v>
      </c>
      <c r="C148" s="1" t="s">
        <v>39</v>
      </c>
      <c r="D148" s="1" t="s">
        <v>39</v>
      </c>
      <c r="E148" s="29">
        <v>73</v>
      </c>
      <c r="F148" s="1" t="s">
        <v>56</v>
      </c>
      <c r="G148" s="1" t="s">
        <v>59</v>
      </c>
      <c r="H148" s="1" t="s">
        <v>60</v>
      </c>
      <c r="I148" s="1" t="s">
        <v>19</v>
      </c>
      <c r="J148" s="1" t="s">
        <v>17</v>
      </c>
      <c r="K148" t="b">
        <v>0</v>
      </c>
      <c r="L148" s="27">
        <v>5225.3500000000004</v>
      </c>
    </row>
    <row r="149" spans="1:12" x14ac:dyDescent="0.25">
      <c r="A149" s="29">
        <v>2021</v>
      </c>
      <c r="B149" s="29">
        <v>1</v>
      </c>
      <c r="C149" s="1" t="s">
        <v>39</v>
      </c>
      <c r="D149" s="1" t="s">
        <v>39</v>
      </c>
      <c r="E149" s="29">
        <v>73</v>
      </c>
      <c r="F149" s="1" t="s">
        <v>56</v>
      </c>
      <c r="G149" s="1" t="s">
        <v>59</v>
      </c>
      <c r="H149" s="1" t="s">
        <v>60</v>
      </c>
      <c r="I149" s="1" t="s">
        <v>20</v>
      </c>
      <c r="J149" s="1" t="s">
        <v>17</v>
      </c>
      <c r="K149" t="b">
        <v>0</v>
      </c>
      <c r="L149" s="27">
        <v>5225.3500000000004</v>
      </c>
    </row>
    <row r="150" spans="1:12" x14ac:dyDescent="0.25">
      <c r="A150" s="29">
        <v>2021</v>
      </c>
      <c r="B150" s="29">
        <v>1</v>
      </c>
      <c r="C150" s="1" t="s">
        <v>39</v>
      </c>
      <c r="D150" s="1" t="s">
        <v>39</v>
      </c>
      <c r="E150" s="29">
        <v>73</v>
      </c>
      <c r="F150" s="1" t="s">
        <v>56</v>
      </c>
      <c r="G150" s="1" t="s">
        <v>59</v>
      </c>
      <c r="H150" s="1" t="s">
        <v>60</v>
      </c>
      <c r="I150" s="1" t="s">
        <v>32</v>
      </c>
      <c r="J150" s="1" t="s">
        <v>10</v>
      </c>
      <c r="K150" t="b">
        <v>0</v>
      </c>
      <c r="L150" s="27">
        <v>5225.3500000000004</v>
      </c>
    </row>
    <row r="151" spans="1:12" x14ac:dyDescent="0.25">
      <c r="A151" s="29">
        <v>2021</v>
      </c>
      <c r="B151" s="29">
        <v>1</v>
      </c>
      <c r="C151" s="1" t="s">
        <v>39</v>
      </c>
      <c r="D151" s="1" t="s">
        <v>39</v>
      </c>
      <c r="E151" s="29">
        <v>73</v>
      </c>
      <c r="F151" s="1" t="s">
        <v>56</v>
      </c>
      <c r="G151" s="1" t="s">
        <v>59</v>
      </c>
      <c r="H151" s="1" t="s">
        <v>60</v>
      </c>
      <c r="I151" s="1" t="s">
        <v>22</v>
      </c>
      <c r="J151" s="1" t="s">
        <v>10</v>
      </c>
      <c r="K151" t="b">
        <v>0</v>
      </c>
      <c r="L151" s="27">
        <v>2612.67</v>
      </c>
    </row>
    <row r="152" spans="1:12" x14ac:dyDescent="0.25">
      <c r="A152" s="29">
        <v>2021</v>
      </c>
      <c r="B152" s="29">
        <v>1</v>
      </c>
      <c r="C152" s="1" t="s">
        <v>39</v>
      </c>
      <c r="D152" s="1" t="s">
        <v>39</v>
      </c>
      <c r="E152" s="29">
        <v>73</v>
      </c>
      <c r="F152" s="1" t="s">
        <v>56</v>
      </c>
      <c r="G152" s="1" t="s">
        <v>59</v>
      </c>
      <c r="H152" s="1" t="s">
        <v>60</v>
      </c>
      <c r="I152" s="1" t="s">
        <v>23</v>
      </c>
      <c r="J152" s="1" t="s">
        <v>12</v>
      </c>
      <c r="K152" t="b">
        <v>0</v>
      </c>
      <c r="L152" s="27">
        <v>13063.37</v>
      </c>
    </row>
    <row r="153" spans="1:12" x14ac:dyDescent="0.25">
      <c r="A153" s="29">
        <v>2021</v>
      </c>
      <c r="B153" s="29">
        <v>1</v>
      </c>
      <c r="C153" s="1" t="s">
        <v>39</v>
      </c>
      <c r="D153" s="1" t="s">
        <v>39</v>
      </c>
      <c r="E153" s="29">
        <v>73</v>
      </c>
      <c r="F153" s="1" t="s">
        <v>56</v>
      </c>
      <c r="G153" s="1" t="s">
        <v>59</v>
      </c>
      <c r="H153" s="1" t="s">
        <v>60</v>
      </c>
      <c r="I153" s="1" t="s">
        <v>24</v>
      </c>
      <c r="J153" s="1" t="s">
        <v>12</v>
      </c>
      <c r="K153" t="b">
        <v>0</v>
      </c>
      <c r="L153" s="27">
        <v>2612.67</v>
      </c>
    </row>
    <row r="154" spans="1:12" x14ac:dyDescent="0.25">
      <c r="A154" s="29">
        <v>2021</v>
      </c>
      <c r="B154" s="29">
        <v>1</v>
      </c>
      <c r="C154" s="1" t="s">
        <v>39</v>
      </c>
      <c r="D154" s="1" t="s">
        <v>39</v>
      </c>
      <c r="E154" s="29">
        <v>73</v>
      </c>
      <c r="F154" s="1" t="s">
        <v>56</v>
      </c>
      <c r="G154" s="1" t="s">
        <v>59</v>
      </c>
      <c r="H154" s="1" t="s">
        <v>60</v>
      </c>
      <c r="I154" s="1" t="s">
        <v>33</v>
      </c>
      <c r="J154" s="1" t="s">
        <v>17</v>
      </c>
      <c r="K154" t="b">
        <v>0</v>
      </c>
      <c r="L154" s="27">
        <v>2612.67</v>
      </c>
    </row>
    <row r="155" spans="1:12" x14ac:dyDescent="0.25">
      <c r="A155" s="29">
        <v>2021</v>
      </c>
      <c r="B155" s="29">
        <v>1</v>
      </c>
      <c r="C155" s="1" t="s">
        <v>39</v>
      </c>
      <c r="D155" s="1" t="s">
        <v>39</v>
      </c>
      <c r="E155" s="29">
        <v>73</v>
      </c>
      <c r="F155" s="1" t="s">
        <v>56</v>
      </c>
      <c r="G155" s="1" t="s">
        <v>59</v>
      </c>
      <c r="H155" s="1" t="s">
        <v>60</v>
      </c>
      <c r="I155" s="1" t="s">
        <v>25</v>
      </c>
      <c r="J155" s="1" t="s">
        <v>17</v>
      </c>
      <c r="K155" t="b">
        <v>0</v>
      </c>
      <c r="L155" s="27">
        <v>5225.3500000000004</v>
      </c>
    </row>
    <row r="156" spans="1:12" x14ac:dyDescent="0.25">
      <c r="A156" s="29">
        <v>2021</v>
      </c>
      <c r="B156" s="29">
        <v>1</v>
      </c>
      <c r="C156" s="1" t="s">
        <v>39</v>
      </c>
      <c r="D156" s="1" t="s">
        <v>39</v>
      </c>
      <c r="E156" s="29">
        <v>73</v>
      </c>
      <c r="F156" s="1" t="s">
        <v>56</v>
      </c>
      <c r="G156" s="1" t="s">
        <v>61</v>
      </c>
      <c r="H156" s="1" t="s">
        <v>62</v>
      </c>
      <c r="I156" s="1" t="s">
        <v>9</v>
      </c>
      <c r="J156" s="1" t="s">
        <v>10</v>
      </c>
      <c r="K156" t="b">
        <v>0</v>
      </c>
      <c r="L156" s="27">
        <v>108526.5</v>
      </c>
    </row>
    <row r="157" spans="1:12" x14ac:dyDescent="0.25">
      <c r="A157" s="29">
        <v>2021</v>
      </c>
      <c r="B157" s="29">
        <v>1</v>
      </c>
      <c r="C157" s="1" t="s">
        <v>39</v>
      </c>
      <c r="D157" s="1" t="s">
        <v>39</v>
      </c>
      <c r="E157" s="29">
        <v>73</v>
      </c>
      <c r="F157" s="1" t="s">
        <v>56</v>
      </c>
      <c r="G157" s="1" t="s">
        <v>61</v>
      </c>
      <c r="H157" s="1" t="s">
        <v>62</v>
      </c>
      <c r="I157" s="1" t="s">
        <v>11</v>
      </c>
      <c r="J157" s="1" t="s">
        <v>12</v>
      </c>
      <c r="K157" t="b">
        <v>0</v>
      </c>
      <c r="L157" s="27">
        <v>204994.5</v>
      </c>
    </row>
    <row r="158" spans="1:12" x14ac:dyDescent="0.25">
      <c r="A158" s="29">
        <v>2021</v>
      </c>
      <c r="B158" s="29">
        <v>1</v>
      </c>
      <c r="C158" s="1" t="s">
        <v>39</v>
      </c>
      <c r="D158" s="1" t="s">
        <v>39</v>
      </c>
      <c r="E158" s="29">
        <v>73</v>
      </c>
      <c r="F158" s="1" t="s">
        <v>56</v>
      </c>
      <c r="G158" s="1" t="s">
        <v>61</v>
      </c>
      <c r="H158" s="1" t="s">
        <v>62</v>
      </c>
      <c r="I158" s="1" t="s">
        <v>13</v>
      </c>
      <c r="J158" s="1" t="s">
        <v>12</v>
      </c>
      <c r="K158" t="b">
        <v>0</v>
      </c>
      <c r="L158" s="27">
        <v>84409.5</v>
      </c>
    </row>
    <row r="159" spans="1:12" x14ac:dyDescent="0.25">
      <c r="A159" s="29">
        <v>2021</v>
      </c>
      <c r="B159" s="29">
        <v>1</v>
      </c>
      <c r="C159" s="1" t="s">
        <v>39</v>
      </c>
      <c r="D159" s="1" t="s">
        <v>39</v>
      </c>
      <c r="E159" s="29">
        <v>73</v>
      </c>
      <c r="F159" s="1" t="s">
        <v>56</v>
      </c>
      <c r="G159" s="1" t="s">
        <v>61</v>
      </c>
      <c r="H159" s="1" t="s">
        <v>62</v>
      </c>
      <c r="I159" s="1" t="s">
        <v>28</v>
      </c>
      <c r="J159" s="1" t="s">
        <v>12</v>
      </c>
      <c r="K159" t="b">
        <v>0</v>
      </c>
      <c r="L159" s="27">
        <v>144702</v>
      </c>
    </row>
    <row r="160" spans="1:12" x14ac:dyDescent="0.25">
      <c r="A160" s="29">
        <v>2021</v>
      </c>
      <c r="B160" s="29">
        <v>1</v>
      </c>
      <c r="C160" s="1" t="s">
        <v>39</v>
      </c>
      <c r="D160" s="1" t="s">
        <v>39</v>
      </c>
      <c r="E160" s="29">
        <v>73</v>
      </c>
      <c r="F160" s="1" t="s">
        <v>56</v>
      </c>
      <c r="G160" s="1" t="s">
        <v>61</v>
      </c>
      <c r="H160" s="1" t="s">
        <v>62</v>
      </c>
      <c r="I160" s="1" t="s">
        <v>29</v>
      </c>
      <c r="J160" s="1" t="s">
        <v>12</v>
      </c>
      <c r="K160" t="b">
        <v>0</v>
      </c>
      <c r="L160" s="27">
        <v>12058.5</v>
      </c>
    </row>
    <row r="161" spans="1:12" x14ac:dyDescent="0.25">
      <c r="A161" s="29">
        <v>2021</v>
      </c>
      <c r="B161" s="29">
        <v>1</v>
      </c>
      <c r="C161" s="1" t="s">
        <v>39</v>
      </c>
      <c r="D161" s="1" t="s">
        <v>39</v>
      </c>
      <c r="E161" s="29">
        <v>73</v>
      </c>
      <c r="F161" s="1" t="s">
        <v>56</v>
      </c>
      <c r="G161" s="1" t="s">
        <v>61</v>
      </c>
      <c r="H161" s="1" t="s">
        <v>62</v>
      </c>
      <c r="I161" s="1" t="s">
        <v>30</v>
      </c>
      <c r="J161" s="1" t="s">
        <v>10</v>
      </c>
      <c r="K161" t="b">
        <v>0</v>
      </c>
      <c r="L161" s="27">
        <v>120585</v>
      </c>
    </row>
    <row r="162" spans="1:12" x14ac:dyDescent="0.25">
      <c r="A162" s="29">
        <v>2021</v>
      </c>
      <c r="B162" s="29">
        <v>1</v>
      </c>
      <c r="C162" s="1" t="s">
        <v>39</v>
      </c>
      <c r="D162" s="1" t="s">
        <v>39</v>
      </c>
      <c r="E162" s="29">
        <v>73</v>
      </c>
      <c r="F162" s="1" t="s">
        <v>56</v>
      </c>
      <c r="G162" s="1" t="s">
        <v>61</v>
      </c>
      <c r="H162" s="1" t="s">
        <v>62</v>
      </c>
      <c r="I162" s="1" t="s">
        <v>14</v>
      </c>
      <c r="J162" s="1" t="s">
        <v>10</v>
      </c>
      <c r="K162" t="b">
        <v>0</v>
      </c>
      <c r="L162" s="27">
        <v>24117</v>
      </c>
    </row>
    <row r="163" spans="1:12" x14ac:dyDescent="0.25">
      <c r="A163" s="29">
        <v>2021</v>
      </c>
      <c r="B163" s="29">
        <v>1</v>
      </c>
      <c r="C163" s="1" t="s">
        <v>39</v>
      </c>
      <c r="D163" s="1" t="s">
        <v>39</v>
      </c>
      <c r="E163" s="29">
        <v>73</v>
      </c>
      <c r="F163" s="1" t="s">
        <v>56</v>
      </c>
      <c r="G163" s="1" t="s">
        <v>61</v>
      </c>
      <c r="H163" s="1" t="s">
        <v>62</v>
      </c>
      <c r="I163" s="1" t="s">
        <v>15</v>
      </c>
      <c r="J163" s="1" t="s">
        <v>10</v>
      </c>
      <c r="K163" t="b">
        <v>0</v>
      </c>
      <c r="L163" s="27">
        <v>24117</v>
      </c>
    </row>
    <row r="164" spans="1:12" x14ac:dyDescent="0.25">
      <c r="A164" s="29">
        <v>2021</v>
      </c>
      <c r="B164" s="29">
        <v>1</v>
      </c>
      <c r="C164" s="1" t="s">
        <v>39</v>
      </c>
      <c r="D164" s="1" t="s">
        <v>39</v>
      </c>
      <c r="E164" s="29">
        <v>73</v>
      </c>
      <c r="F164" s="1" t="s">
        <v>56</v>
      </c>
      <c r="G164" s="1" t="s">
        <v>61</v>
      </c>
      <c r="H164" s="1" t="s">
        <v>62</v>
      </c>
      <c r="I164" s="1" t="s">
        <v>31</v>
      </c>
      <c r="J164" s="1" t="s">
        <v>12</v>
      </c>
      <c r="K164" t="b">
        <v>0</v>
      </c>
      <c r="L164" s="27">
        <v>12058.5</v>
      </c>
    </row>
    <row r="165" spans="1:12" x14ac:dyDescent="0.25">
      <c r="A165" s="29">
        <v>2021</v>
      </c>
      <c r="B165" s="29">
        <v>1</v>
      </c>
      <c r="C165" s="1" t="s">
        <v>39</v>
      </c>
      <c r="D165" s="1" t="s">
        <v>39</v>
      </c>
      <c r="E165" s="29">
        <v>73</v>
      </c>
      <c r="F165" s="1" t="s">
        <v>56</v>
      </c>
      <c r="G165" s="1" t="s">
        <v>61</v>
      </c>
      <c r="H165" s="1" t="s">
        <v>62</v>
      </c>
      <c r="I165" s="1" t="s">
        <v>16</v>
      </c>
      <c r="J165" s="1" t="s">
        <v>17</v>
      </c>
      <c r="K165" t="b">
        <v>0</v>
      </c>
      <c r="L165" s="27">
        <v>168819</v>
      </c>
    </row>
    <row r="166" spans="1:12" x14ac:dyDescent="0.25">
      <c r="A166" s="29">
        <v>2021</v>
      </c>
      <c r="B166" s="29">
        <v>1</v>
      </c>
      <c r="C166" s="1" t="s">
        <v>39</v>
      </c>
      <c r="D166" s="1" t="s">
        <v>39</v>
      </c>
      <c r="E166" s="29">
        <v>73</v>
      </c>
      <c r="F166" s="1" t="s">
        <v>56</v>
      </c>
      <c r="G166" s="1" t="s">
        <v>61</v>
      </c>
      <c r="H166" s="1" t="s">
        <v>62</v>
      </c>
      <c r="I166" s="1" t="s">
        <v>18</v>
      </c>
      <c r="J166" s="1" t="s">
        <v>17</v>
      </c>
      <c r="K166" t="b">
        <v>0</v>
      </c>
      <c r="L166" s="27">
        <v>24117</v>
      </c>
    </row>
    <row r="167" spans="1:12" x14ac:dyDescent="0.25">
      <c r="A167" s="29">
        <v>2021</v>
      </c>
      <c r="B167" s="29">
        <v>1</v>
      </c>
      <c r="C167" s="1" t="s">
        <v>39</v>
      </c>
      <c r="D167" s="1" t="s">
        <v>39</v>
      </c>
      <c r="E167" s="29">
        <v>73</v>
      </c>
      <c r="F167" s="1" t="s">
        <v>56</v>
      </c>
      <c r="G167" s="1" t="s">
        <v>61</v>
      </c>
      <c r="H167" s="1" t="s">
        <v>62</v>
      </c>
      <c r="I167" s="1" t="s">
        <v>19</v>
      </c>
      <c r="J167" s="1" t="s">
        <v>17</v>
      </c>
      <c r="K167" t="b">
        <v>0</v>
      </c>
      <c r="L167" s="27">
        <v>12058.5</v>
      </c>
    </row>
    <row r="168" spans="1:12" x14ac:dyDescent="0.25">
      <c r="A168" s="29">
        <v>2021</v>
      </c>
      <c r="B168" s="29">
        <v>1</v>
      </c>
      <c r="C168" s="1" t="s">
        <v>39</v>
      </c>
      <c r="D168" s="1" t="s">
        <v>39</v>
      </c>
      <c r="E168" s="29">
        <v>73</v>
      </c>
      <c r="F168" s="1" t="s">
        <v>56</v>
      </c>
      <c r="G168" s="1" t="s">
        <v>61</v>
      </c>
      <c r="H168" s="1" t="s">
        <v>62</v>
      </c>
      <c r="I168" s="1" t="s">
        <v>20</v>
      </c>
      <c r="J168" s="1" t="s">
        <v>17</v>
      </c>
      <c r="K168" t="b">
        <v>0</v>
      </c>
      <c r="L168" s="27">
        <v>12058.5</v>
      </c>
    </row>
    <row r="169" spans="1:12" x14ac:dyDescent="0.25">
      <c r="A169" s="29">
        <v>2021</v>
      </c>
      <c r="B169" s="29">
        <v>1</v>
      </c>
      <c r="C169" s="1" t="s">
        <v>39</v>
      </c>
      <c r="D169" s="1" t="s">
        <v>39</v>
      </c>
      <c r="E169" s="29">
        <v>73</v>
      </c>
      <c r="F169" s="1" t="s">
        <v>56</v>
      </c>
      <c r="G169" s="1" t="s">
        <v>61</v>
      </c>
      <c r="H169" s="1" t="s">
        <v>62</v>
      </c>
      <c r="I169" s="1" t="s">
        <v>32</v>
      </c>
      <c r="J169" s="1" t="s">
        <v>10</v>
      </c>
      <c r="K169" t="b">
        <v>0</v>
      </c>
      <c r="L169" s="27">
        <v>12058.5</v>
      </c>
    </row>
    <row r="170" spans="1:12" x14ac:dyDescent="0.25">
      <c r="A170" s="29">
        <v>2021</v>
      </c>
      <c r="B170" s="29">
        <v>1</v>
      </c>
      <c r="C170" s="1" t="s">
        <v>39</v>
      </c>
      <c r="D170" s="1" t="s">
        <v>39</v>
      </c>
      <c r="E170" s="29">
        <v>73</v>
      </c>
      <c r="F170" s="1" t="s">
        <v>56</v>
      </c>
      <c r="G170" s="1" t="s">
        <v>61</v>
      </c>
      <c r="H170" s="1" t="s">
        <v>62</v>
      </c>
      <c r="I170" s="1" t="s">
        <v>22</v>
      </c>
      <c r="J170" s="1" t="s">
        <v>10</v>
      </c>
      <c r="K170" t="b">
        <v>0</v>
      </c>
      <c r="L170" s="27">
        <v>96468</v>
      </c>
    </row>
    <row r="171" spans="1:12" x14ac:dyDescent="0.25">
      <c r="A171" s="29">
        <v>2021</v>
      </c>
      <c r="B171" s="29">
        <v>1</v>
      </c>
      <c r="C171" s="1" t="s">
        <v>39</v>
      </c>
      <c r="D171" s="1" t="s">
        <v>39</v>
      </c>
      <c r="E171" s="29">
        <v>73</v>
      </c>
      <c r="F171" s="1" t="s">
        <v>56</v>
      </c>
      <c r="G171" s="1" t="s">
        <v>61</v>
      </c>
      <c r="H171" s="1" t="s">
        <v>62</v>
      </c>
      <c r="I171" s="1" t="s">
        <v>23</v>
      </c>
      <c r="J171" s="1" t="s">
        <v>12</v>
      </c>
      <c r="K171" t="b">
        <v>0</v>
      </c>
      <c r="L171" s="27">
        <v>96468</v>
      </c>
    </row>
    <row r="172" spans="1:12" x14ac:dyDescent="0.25">
      <c r="A172" s="29">
        <v>2021</v>
      </c>
      <c r="B172" s="29">
        <v>1</v>
      </c>
      <c r="C172" s="1" t="s">
        <v>39</v>
      </c>
      <c r="D172" s="1" t="s">
        <v>39</v>
      </c>
      <c r="E172" s="29">
        <v>73</v>
      </c>
      <c r="F172" s="1" t="s">
        <v>56</v>
      </c>
      <c r="G172" s="1" t="s">
        <v>61</v>
      </c>
      <c r="H172" s="1" t="s">
        <v>62</v>
      </c>
      <c r="I172" s="1" t="s">
        <v>24</v>
      </c>
      <c r="J172" s="1" t="s">
        <v>12</v>
      </c>
      <c r="K172" t="b">
        <v>0</v>
      </c>
      <c r="L172" s="27">
        <v>24117</v>
      </c>
    </row>
    <row r="173" spans="1:12" x14ac:dyDescent="0.25">
      <c r="A173" s="29">
        <v>2021</v>
      </c>
      <c r="B173" s="29">
        <v>1</v>
      </c>
      <c r="C173" s="1" t="s">
        <v>39</v>
      </c>
      <c r="D173" s="1" t="s">
        <v>39</v>
      </c>
      <c r="E173" s="29">
        <v>73</v>
      </c>
      <c r="F173" s="1" t="s">
        <v>56</v>
      </c>
      <c r="G173" s="1" t="s">
        <v>61</v>
      </c>
      <c r="H173" s="1" t="s">
        <v>62</v>
      </c>
      <c r="I173" s="1" t="s">
        <v>33</v>
      </c>
      <c r="J173" s="1" t="s">
        <v>17</v>
      </c>
      <c r="K173" t="b">
        <v>0</v>
      </c>
      <c r="L173" s="27">
        <v>12058.5</v>
      </c>
    </row>
    <row r="174" spans="1:12" x14ac:dyDescent="0.25">
      <c r="A174" s="29">
        <v>2021</v>
      </c>
      <c r="B174" s="29">
        <v>1</v>
      </c>
      <c r="C174" s="1" t="s">
        <v>39</v>
      </c>
      <c r="D174" s="1" t="s">
        <v>39</v>
      </c>
      <c r="E174" s="29">
        <v>73</v>
      </c>
      <c r="F174" s="1" t="s">
        <v>56</v>
      </c>
      <c r="G174" s="1" t="s">
        <v>61</v>
      </c>
      <c r="H174" s="1" t="s">
        <v>62</v>
      </c>
      <c r="I174" s="1" t="s">
        <v>25</v>
      </c>
      <c r="J174" s="1" t="s">
        <v>17</v>
      </c>
      <c r="K174" t="b">
        <v>0</v>
      </c>
      <c r="L174" s="27">
        <v>12058.5</v>
      </c>
    </row>
    <row r="175" spans="1:12" x14ac:dyDescent="0.25">
      <c r="A175" s="29">
        <v>2021</v>
      </c>
      <c r="B175" s="29">
        <v>1</v>
      </c>
      <c r="C175" s="1" t="s">
        <v>39</v>
      </c>
      <c r="D175" s="1" t="s">
        <v>39</v>
      </c>
      <c r="E175" s="29">
        <v>73</v>
      </c>
      <c r="F175" s="1" t="s">
        <v>56</v>
      </c>
      <c r="G175" s="1" t="s">
        <v>57</v>
      </c>
      <c r="H175" s="1" t="s">
        <v>58</v>
      </c>
      <c r="I175" s="1" t="s">
        <v>9</v>
      </c>
      <c r="J175" s="1" t="s">
        <v>10</v>
      </c>
      <c r="K175" t="b">
        <v>0</v>
      </c>
      <c r="L175" s="27">
        <v>6029.25</v>
      </c>
    </row>
    <row r="176" spans="1:12" x14ac:dyDescent="0.25">
      <c r="A176" s="29">
        <v>2021</v>
      </c>
      <c r="B176" s="29">
        <v>1</v>
      </c>
      <c r="C176" s="1" t="s">
        <v>39</v>
      </c>
      <c r="D176" s="1" t="s">
        <v>39</v>
      </c>
      <c r="E176" s="29">
        <v>73</v>
      </c>
      <c r="F176" s="1" t="s">
        <v>56</v>
      </c>
      <c r="G176" s="1" t="s">
        <v>57</v>
      </c>
      <c r="H176" s="1" t="s">
        <v>58</v>
      </c>
      <c r="I176" s="1" t="s">
        <v>11</v>
      </c>
      <c r="J176" s="1" t="s">
        <v>12</v>
      </c>
      <c r="K176" t="b">
        <v>0</v>
      </c>
      <c r="L176" s="27">
        <v>31352.1</v>
      </c>
    </row>
    <row r="177" spans="1:12" x14ac:dyDescent="0.25">
      <c r="A177" s="29">
        <v>2021</v>
      </c>
      <c r="B177" s="29">
        <v>1</v>
      </c>
      <c r="C177" s="1" t="s">
        <v>39</v>
      </c>
      <c r="D177" s="1" t="s">
        <v>39</v>
      </c>
      <c r="E177" s="29">
        <v>73</v>
      </c>
      <c r="F177" s="1" t="s">
        <v>56</v>
      </c>
      <c r="G177" s="1" t="s">
        <v>57</v>
      </c>
      <c r="H177" s="1" t="s">
        <v>58</v>
      </c>
      <c r="I177" s="1" t="s">
        <v>13</v>
      </c>
      <c r="J177" s="1" t="s">
        <v>12</v>
      </c>
      <c r="K177" t="b">
        <v>0</v>
      </c>
      <c r="L177" s="27">
        <v>16881.900000000001</v>
      </c>
    </row>
    <row r="178" spans="1:12" x14ac:dyDescent="0.25">
      <c r="A178" s="29">
        <v>2021</v>
      </c>
      <c r="B178" s="29">
        <v>1</v>
      </c>
      <c r="C178" s="1" t="s">
        <v>39</v>
      </c>
      <c r="D178" s="1" t="s">
        <v>39</v>
      </c>
      <c r="E178" s="29">
        <v>73</v>
      </c>
      <c r="F178" s="1" t="s">
        <v>56</v>
      </c>
      <c r="G178" s="1" t="s">
        <v>57</v>
      </c>
      <c r="H178" s="1" t="s">
        <v>58</v>
      </c>
      <c r="I178" s="1" t="s">
        <v>28</v>
      </c>
      <c r="J178" s="1" t="s">
        <v>12</v>
      </c>
      <c r="K178" t="b">
        <v>0</v>
      </c>
      <c r="L178" s="27">
        <v>1205.8499999999999</v>
      </c>
    </row>
    <row r="179" spans="1:12" x14ac:dyDescent="0.25">
      <c r="A179" s="29">
        <v>2021</v>
      </c>
      <c r="B179" s="29">
        <v>1</v>
      </c>
      <c r="C179" s="1" t="s">
        <v>39</v>
      </c>
      <c r="D179" s="1" t="s">
        <v>39</v>
      </c>
      <c r="E179" s="29">
        <v>73</v>
      </c>
      <c r="F179" s="1" t="s">
        <v>56</v>
      </c>
      <c r="G179" s="1" t="s">
        <v>57</v>
      </c>
      <c r="H179" s="1" t="s">
        <v>58</v>
      </c>
      <c r="I179" s="1" t="s">
        <v>29</v>
      </c>
      <c r="J179" s="1" t="s">
        <v>12</v>
      </c>
      <c r="K179" t="b">
        <v>0</v>
      </c>
      <c r="L179" s="27">
        <v>1205.8499999999999</v>
      </c>
    </row>
    <row r="180" spans="1:12" x14ac:dyDescent="0.25">
      <c r="A180" s="29">
        <v>2021</v>
      </c>
      <c r="B180" s="29">
        <v>1</v>
      </c>
      <c r="C180" s="1" t="s">
        <v>39</v>
      </c>
      <c r="D180" s="1" t="s">
        <v>39</v>
      </c>
      <c r="E180" s="29">
        <v>73</v>
      </c>
      <c r="F180" s="1" t="s">
        <v>56</v>
      </c>
      <c r="G180" s="1" t="s">
        <v>57</v>
      </c>
      <c r="H180" s="1" t="s">
        <v>58</v>
      </c>
      <c r="I180" s="1" t="s">
        <v>30</v>
      </c>
      <c r="J180" s="1" t="s">
        <v>10</v>
      </c>
      <c r="K180" t="b">
        <v>0</v>
      </c>
      <c r="L180" s="27">
        <v>6029.25</v>
      </c>
    </row>
    <row r="181" spans="1:12" x14ac:dyDescent="0.25">
      <c r="A181" s="29">
        <v>2021</v>
      </c>
      <c r="B181" s="29">
        <v>1</v>
      </c>
      <c r="C181" s="1" t="s">
        <v>39</v>
      </c>
      <c r="D181" s="1" t="s">
        <v>39</v>
      </c>
      <c r="E181" s="29">
        <v>73</v>
      </c>
      <c r="F181" s="1" t="s">
        <v>56</v>
      </c>
      <c r="G181" s="1" t="s">
        <v>57</v>
      </c>
      <c r="H181" s="1" t="s">
        <v>58</v>
      </c>
      <c r="I181" s="1" t="s">
        <v>14</v>
      </c>
      <c r="J181" s="1" t="s">
        <v>10</v>
      </c>
      <c r="K181" t="b">
        <v>0</v>
      </c>
      <c r="L181" s="27">
        <v>3617.55</v>
      </c>
    </row>
    <row r="182" spans="1:12" x14ac:dyDescent="0.25">
      <c r="A182" s="29">
        <v>2021</v>
      </c>
      <c r="B182" s="29">
        <v>1</v>
      </c>
      <c r="C182" s="1" t="s">
        <v>39</v>
      </c>
      <c r="D182" s="1" t="s">
        <v>39</v>
      </c>
      <c r="E182" s="29">
        <v>73</v>
      </c>
      <c r="F182" s="1" t="s">
        <v>56</v>
      </c>
      <c r="G182" s="1" t="s">
        <v>57</v>
      </c>
      <c r="H182" s="1" t="s">
        <v>58</v>
      </c>
      <c r="I182" s="1" t="s">
        <v>15</v>
      </c>
      <c r="J182" s="1" t="s">
        <v>10</v>
      </c>
      <c r="K182" t="b">
        <v>0</v>
      </c>
      <c r="L182" s="27">
        <v>14470.2</v>
      </c>
    </row>
    <row r="183" spans="1:12" x14ac:dyDescent="0.25">
      <c r="A183" s="29">
        <v>2021</v>
      </c>
      <c r="B183" s="29">
        <v>1</v>
      </c>
      <c r="C183" s="1" t="s">
        <v>39</v>
      </c>
      <c r="D183" s="1" t="s">
        <v>39</v>
      </c>
      <c r="E183" s="29">
        <v>73</v>
      </c>
      <c r="F183" s="1" t="s">
        <v>56</v>
      </c>
      <c r="G183" s="1" t="s">
        <v>57</v>
      </c>
      <c r="H183" s="1" t="s">
        <v>58</v>
      </c>
      <c r="I183" s="1" t="s">
        <v>31</v>
      </c>
      <c r="J183" s="1" t="s">
        <v>12</v>
      </c>
      <c r="K183" t="b">
        <v>0</v>
      </c>
      <c r="L183" s="27">
        <v>2411.6999999999998</v>
      </c>
    </row>
    <row r="184" spans="1:12" x14ac:dyDescent="0.25">
      <c r="A184" s="29">
        <v>2021</v>
      </c>
      <c r="B184" s="29">
        <v>1</v>
      </c>
      <c r="C184" s="1" t="s">
        <v>39</v>
      </c>
      <c r="D184" s="1" t="s">
        <v>39</v>
      </c>
      <c r="E184" s="29">
        <v>73</v>
      </c>
      <c r="F184" s="1" t="s">
        <v>56</v>
      </c>
      <c r="G184" s="1" t="s">
        <v>57</v>
      </c>
      <c r="H184" s="1" t="s">
        <v>58</v>
      </c>
      <c r="I184" s="1" t="s">
        <v>16</v>
      </c>
      <c r="J184" s="1" t="s">
        <v>17</v>
      </c>
      <c r="K184" t="b">
        <v>0</v>
      </c>
      <c r="L184" s="27">
        <v>12058.5</v>
      </c>
    </row>
    <row r="185" spans="1:12" x14ac:dyDescent="0.25">
      <c r="A185" s="29">
        <v>2021</v>
      </c>
      <c r="B185" s="29">
        <v>1</v>
      </c>
      <c r="C185" s="1" t="s">
        <v>39</v>
      </c>
      <c r="D185" s="1" t="s">
        <v>39</v>
      </c>
      <c r="E185" s="29">
        <v>73</v>
      </c>
      <c r="F185" s="1" t="s">
        <v>56</v>
      </c>
      <c r="G185" s="1" t="s">
        <v>57</v>
      </c>
      <c r="H185" s="1" t="s">
        <v>58</v>
      </c>
      <c r="I185" s="1" t="s">
        <v>18</v>
      </c>
      <c r="J185" s="1" t="s">
        <v>17</v>
      </c>
      <c r="K185" t="b">
        <v>0</v>
      </c>
      <c r="L185" s="27">
        <v>2411.6999999999998</v>
      </c>
    </row>
    <row r="186" spans="1:12" x14ac:dyDescent="0.25">
      <c r="A186" s="29">
        <v>2021</v>
      </c>
      <c r="B186" s="29">
        <v>1</v>
      </c>
      <c r="C186" s="1" t="s">
        <v>39</v>
      </c>
      <c r="D186" s="1" t="s">
        <v>39</v>
      </c>
      <c r="E186" s="29">
        <v>73</v>
      </c>
      <c r="F186" s="1" t="s">
        <v>56</v>
      </c>
      <c r="G186" s="1" t="s">
        <v>57</v>
      </c>
      <c r="H186" s="1" t="s">
        <v>58</v>
      </c>
      <c r="I186" s="1" t="s">
        <v>19</v>
      </c>
      <c r="J186" s="1" t="s">
        <v>17</v>
      </c>
      <c r="K186" t="b">
        <v>0</v>
      </c>
      <c r="L186" s="27">
        <v>2411.6999999999998</v>
      </c>
    </row>
    <row r="187" spans="1:12" x14ac:dyDescent="0.25">
      <c r="A187" s="29">
        <v>2021</v>
      </c>
      <c r="B187" s="29">
        <v>1</v>
      </c>
      <c r="C187" s="1" t="s">
        <v>39</v>
      </c>
      <c r="D187" s="1" t="s">
        <v>39</v>
      </c>
      <c r="E187" s="29">
        <v>73</v>
      </c>
      <c r="F187" s="1" t="s">
        <v>56</v>
      </c>
      <c r="G187" s="1" t="s">
        <v>57</v>
      </c>
      <c r="H187" s="1" t="s">
        <v>58</v>
      </c>
      <c r="I187" s="1" t="s">
        <v>20</v>
      </c>
      <c r="J187" s="1" t="s">
        <v>17</v>
      </c>
      <c r="K187" t="b">
        <v>0</v>
      </c>
      <c r="L187" s="27">
        <v>2411.6999999999998</v>
      </c>
    </row>
    <row r="188" spans="1:12" x14ac:dyDescent="0.25">
      <c r="A188" s="29">
        <v>2021</v>
      </c>
      <c r="B188" s="29">
        <v>1</v>
      </c>
      <c r="C188" s="1" t="s">
        <v>39</v>
      </c>
      <c r="D188" s="1" t="s">
        <v>39</v>
      </c>
      <c r="E188" s="29">
        <v>73</v>
      </c>
      <c r="F188" s="1" t="s">
        <v>56</v>
      </c>
      <c r="G188" s="1" t="s">
        <v>57</v>
      </c>
      <c r="H188" s="1" t="s">
        <v>58</v>
      </c>
      <c r="I188" s="1" t="s">
        <v>32</v>
      </c>
      <c r="J188" s="1" t="s">
        <v>10</v>
      </c>
      <c r="K188" t="b">
        <v>0</v>
      </c>
      <c r="L188" s="27">
        <v>1205.8499999999999</v>
      </c>
    </row>
    <row r="189" spans="1:12" x14ac:dyDescent="0.25">
      <c r="A189" s="29">
        <v>2021</v>
      </c>
      <c r="B189" s="29">
        <v>1</v>
      </c>
      <c r="C189" s="1" t="s">
        <v>39</v>
      </c>
      <c r="D189" s="1" t="s">
        <v>39</v>
      </c>
      <c r="E189" s="29">
        <v>73</v>
      </c>
      <c r="F189" s="1" t="s">
        <v>56</v>
      </c>
      <c r="G189" s="1" t="s">
        <v>57</v>
      </c>
      <c r="H189" s="1" t="s">
        <v>58</v>
      </c>
      <c r="I189" s="1" t="s">
        <v>22</v>
      </c>
      <c r="J189" s="1" t="s">
        <v>10</v>
      </c>
      <c r="K189" t="b">
        <v>0</v>
      </c>
      <c r="L189" s="27">
        <v>4823.3999999999996</v>
      </c>
    </row>
    <row r="190" spans="1:12" x14ac:dyDescent="0.25">
      <c r="A190" s="29">
        <v>2021</v>
      </c>
      <c r="B190" s="29">
        <v>1</v>
      </c>
      <c r="C190" s="1" t="s">
        <v>39</v>
      </c>
      <c r="D190" s="1" t="s">
        <v>39</v>
      </c>
      <c r="E190" s="29">
        <v>73</v>
      </c>
      <c r="F190" s="1" t="s">
        <v>56</v>
      </c>
      <c r="G190" s="1" t="s">
        <v>57</v>
      </c>
      <c r="H190" s="1" t="s">
        <v>58</v>
      </c>
      <c r="I190" s="1" t="s">
        <v>23</v>
      </c>
      <c r="J190" s="1" t="s">
        <v>12</v>
      </c>
      <c r="K190" t="b">
        <v>0</v>
      </c>
      <c r="L190" s="27">
        <v>6029.25</v>
      </c>
    </row>
    <row r="191" spans="1:12" x14ac:dyDescent="0.25">
      <c r="A191" s="29">
        <v>2021</v>
      </c>
      <c r="B191" s="29">
        <v>1</v>
      </c>
      <c r="C191" s="1" t="s">
        <v>39</v>
      </c>
      <c r="D191" s="1" t="s">
        <v>39</v>
      </c>
      <c r="E191" s="29">
        <v>73</v>
      </c>
      <c r="F191" s="1" t="s">
        <v>56</v>
      </c>
      <c r="G191" s="1" t="s">
        <v>57</v>
      </c>
      <c r="H191" s="1" t="s">
        <v>58</v>
      </c>
      <c r="I191" s="1" t="s">
        <v>24</v>
      </c>
      <c r="J191" s="1" t="s">
        <v>12</v>
      </c>
      <c r="K191" t="b">
        <v>0</v>
      </c>
      <c r="L191" s="27">
        <v>2411.6999999999998</v>
      </c>
    </row>
    <row r="192" spans="1:12" x14ac:dyDescent="0.25">
      <c r="A192" s="29">
        <v>2021</v>
      </c>
      <c r="B192" s="29">
        <v>1</v>
      </c>
      <c r="C192" s="1" t="s">
        <v>39</v>
      </c>
      <c r="D192" s="1" t="s">
        <v>39</v>
      </c>
      <c r="E192" s="29">
        <v>73</v>
      </c>
      <c r="F192" s="1" t="s">
        <v>56</v>
      </c>
      <c r="G192" s="1" t="s">
        <v>57</v>
      </c>
      <c r="H192" s="1" t="s">
        <v>58</v>
      </c>
      <c r="I192" s="1" t="s">
        <v>33</v>
      </c>
      <c r="J192" s="1" t="s">
        <v>17</v>
      </c>
      <c r="K192" t="b">
        <v>0</v>
      </c>
      <c r="L192" s="27">
        <v>1205.8499999999999</v>
      </c>
    </row>
    <row r="193" spans="1:12" x14ac:dyDescent="0.25">
      <c r="A193" s="29">
        <v>2021</v>
      </c>
      <c r="B193" s="29">
        <v>1</v>
      </c>
      <c r="C193" s="1" t="s">
        <v>39</v>
      </c>
      <c r="D193" s="1" t="s">
        <v>39</v>
      </c>
      <c r="E193" s="29">
        <v>73</v>
      </c>
      <c r="F193" s="1" t="s">
        <v>56</v>
      </c>
      <c r="G193" s="1" t="s">
        <v>57</v>
      </c>
      <c r="H193" s="1" t="s">
        <v>58</v>
      </c>
      <c r="I193" s="1" t="s">
        <v>25</v>
      </c>
      <c r="J193" s="1" t="s">
        <v>17</v>
      </c>
      <c r="K193" t="b">
        <v>0</v>
      </c>
      <c r="L193" s="27">
        <v>2411.6999999999998</v>
      </c>
    </row>
    <row r="194" spans="1:12" x14ac:dyDescent="0.25">
      <c r="A194" s="29">
        <v>2021</v>
      </c>
      <c r="B194" s="29">
        <v>1</v>
      </c>
      <c r="C194" s="1" t="s">
        <v>39</v>
      </c>
      <c r="D194" s="1" t="s">
        <v>39</v>
      </c>
      <c r="E194" s="29">
        <v>70</v>
      </c>
      <c r="F194" s="1" t="s">
        <v>63</v>
      </c>
      <c r="G194" s="1" t="s">
        <v>68</v>
      </c>
      <c r="H194" s="1" t="s">
        <v>69</v>
      </c>
      <c r="I194" s="1" t="s">
        <v>9</v>
      </c>
      <c r="J194" s="1" t="s">
        <v>10</v>
      </c>
      <c r="K194" t="b">
        <v>0</v>
      </c>
      <c r="L194" s="27">
        <v>135170.95000000001</v>
      </c>
    </row>
    <row r="195" spans="1:12" x14ac:dyDescent="0.25">
      <c r="A195" s="29">
        <v>2021</v>
      </c>
      <c r="B195" s="29">
        <v>1</v>
      </c>
      <c r="C195" s="1" t="s">
        <v>39</v>
      </c>
      <c r="D195" s="1" t="s">
        <v>39</v>
      </c>
      <c r="E195" s="29">
        <v>70</v>
      </c>
      <c r="F195" s="1" t="s">
        <v>63</v>
      </c>
      <c r="G195" s="1" t="s">
        <v>68</v>
      </c>
      <c r="H195" s="1" t="s">
        <v>69</v>
      </c>
      <c r="I195" s="1" t="s">
        <v>11</v>
      </c>
      <c r="J195" s="1" t="s">
        <v>12</v>
      </c>
      <c r="K195" t="b">
        <v>0</v>
      </c>
      <c r="L195" s="27">
        <v>30037.99</v>
      </c>
    </row>
    <row r="196" spans="1:12" x14ac:dyDescent="0.25">
      <c r="A196" s="29">
        <v>2021</v>
      </c>
      <c r="B196" s="29">
        <v>1</v>
      </c>
      <c r="C196" s="1" t="s">
        <v>39</v>
      </c>
      <c r="D196" s="1" t="s">
        <v>39</v>
      </c>
      <c r="E196" s="29">
        <v>70</v>
      </c>
      <c r="F196" s="1" t="s">
        <v>63</v>
      </c>
      <c r="G196" s="1" t="s">
        <v>68</v>
      </c>
      <c r="H196" s="1" t="s">
        <v>69</v>
      </c>
      <c r="I196" s="1" t="s">
        <v>13</v>
      </c>
      <c r="J196" s="1" t="s">
        <v>12</v>
      </c>
      <c r="K196" t="b">
        <v>0</v>
      </c>
      <c r="L196" s="27">
        <v>135170.95000000001</v>
      </c>
    </row>
    <row r="197" spans="1:12" x14ac:dyDescent="0.25">
      <c r="A197" s="29">
        <v>2021</v>
      </c>
      <c r="B197" s="29">
        <v>1</v>
      </c>
      <c r="C197" s="1" t="s">
        <v>39</v>
      </c>
      <c r="D197" s="1" t="s">
        <v>39</v>
      </c>
      <c r="E197" s="29">
        <v>70</v>
      </c>
      <c r="F197" s="1" t="s">
        <v>63</v>
      </c>
      <c r="G197" s="1" t="s">
        <v>68</v>
      </c>
      <c r="H197" s="1" t="s">
        <v>69</v>
      </c>
      <c r="I197" s="1" t="s">
        <v>28</v>
      </c>
      <c r="J197" s="1" t="s">
        <v>12</v>
      </c>
      <c r="K197" t="b">
        <v>0</v>
      </c>
      <c r="L197" s="27">
        <v>45056.98</v>
      </c>
    </row>
    <row r="198" spans="1:12" x14ac:dyDescent="0.25">
      <c r="A198" s="29">
        <v>2021</v>
      </c>
      <c r="B198" s="29">
        <v>1</v>
      </c>
      <c r="C198" s="1" t="s">
        <v>39</v>
      </c>
      <c r="D198" s="1" t="s">
        <v>39</v>
      </c>
      <c r="E198" s="29">
        <v>70</v>
      </c>
      <c r="F198" s="1" t="s">
        <v>63</v>
      </c>
      <c r="G198" s="1" t="s">
        <v>68</v>
      </c>
      <c r="H198" s="1" t="s">
        <v>69</v>
      </c>
      <c r="I198" s="1" t="s">
        <v>29</v>
      </c>
      <c r="J198" s="1" t="s">
        <v>12</v>
      </c>
      <c r="K198" t="b">
        <v>0</v>
      </c>
      <c r="L198" s="27">
        <v>15018.99</v>
      </c>
    </row>
    <row r="199" spans="1:12" x14ac:dyDescent="0.25">
      <c r="A199" s="29">
        <v>2021</v>
      </c>
      <c r="B199" s="29">
        <v>1</v>
      </c>
      <c r="C199" s="1" t="s">
        <v>39</v>
      </c>
      <c r="D199" s="1" t="s">
        <v>39</v>
      </c>
      <c r="E199" s="29">
        <v>70</v>
      </c>
      <c r="F199" s="1" t="s">
        <v>63</v>
      </c>
      <c r="G199" s="1" t="s">
        <v>68</v>
      </c>
      <c r="H199" s="1" t="s">
        <v>69</v>
      </c>
      <c r="I199" s="1" t="s">
        <v>30</v>
      </c>
      <c r="J199" s="1" t="s">
        <v>10</v>
      </c>
      <c r="K199" t="b">
        <v>0</v>
      </c>
      <c r="L199" s="27">
        <v>45056.98</v>
      </c>
    </row>
    <row r="200" spans="1:12" x14ac:dyDescent="0.25">
      <c r="A200" s="29">
        <v>2021</v>
      </c>
      <c r="B200" s="29">
        <v>1</v>
      </c>
      <c r="C200" s="1" t="s">
        <v>39</v>
      </c>
      <c r="D200" s="1" t="s">
        <v>39</v>
      </c>
      <c r="E200" s="29">
        <v>70</v>
      </c>
      <c r="F200" s="1" t="s">
        <v>63</v>
      </c>
      <c r="G200" s="1" t="s">
        <v>68</v>
      </c>
      <c r="H200" s="1" t="s">
        <v>69</v>
      </c>
      <c r="I200" s="1" t="s">
        <v>14</v>
      </c>
      <c r="J200" s="1" t="s">
        <v>10</v>
      </c>
      <c r="K200" t="b">
        <v>0</v>
      </c>
      <c r="L200" s="27">
        <v>420531.84</v>
      </c>
    </row>
    <row r="201" spans="1:12" x14ac:dyDescent="0.25">
      <c r="A201" s="29">
        <v>2021</v>
      </c>
      <c r="B201" s="29">
        <v>1</v>
      </c>
      <c r="C201" s="1" t="s">
        <v>39</v>
      </c>
      <c r="D201" s="1" t="s">
        <v>39</v>
      </c>
      <c r="E201" s="29">
        <v>70</v>
      </c>
      <c r="F201" s="1" t="s">
        <v>63</v>
      </c>
      <c r="G201" s="1" t="s">
        <v>68</v>
      </c>
      <c r="H201" s="1" t="s">
        <v>69</v>
      </c>
      <c r="I201" s="1" t="s">
        <v>15</v>
      </c>
      <c r="J201" s="1" t="s">
        <v>10</v>
      </c>
      <c r="K201" t="b">
        <v>0</v>
      </c>
      <c r="L201" s="27">
        <v>15018.99</v>
      </c>
    </row>
    <row r="202" spans="1:12" x14ac:dyDescent="0.25">
      <c r="A202" s="29">
        <v>2021</v>
      </c>
      <c r="B202" s="29">
        <v>1</v>
      </c>
      <c r="C202" s="1" t="s">
        <v>39</v>
      </c>
      <c r="D202" s="1" t="s">
        <v>39</v>
      </c>
      <c r="E202" s="29">
        <v>70</v>
      </c>
      <c r="F202" s="1" t="s">
        <v>63</v>
      </c>
      <c r="G202" s="1" t="s">
        <v>68</v>
      </c>
      <c r="H202" s="1" t="s">
        <v>69</v>
      </c>
      <c r="I202" s="1" t="s">
        <v>31</v>
      </c>
      <c r="J202" s="1" t="s">
        <v>12</v>
      </c>
      <c r="K202" t="b">
        <v>0</v>
      </c>
      <c r="L202" s="27">
        <v>15018.99</v>
      </c>
    </row>
    <row r="203" spans="1:12" x14ac:dyDescent="0.25">
      <c r="A203" s="29">
        <v>2021</v>
      </c>
      <c r="B203" s="29">
        <v>1</v>
      </c>
      <c r="C203" s="1" t="s">
        <v>39</v>
      </c>
      <c r="D203" s="1" t="s">
        <v>39</v>
      </c>
      <c r="E203" s="29">
        <v>70</v>
      </c>
      <c r="F203" s="1" t="s">
        <v>63</v>
      </c>
      <c r="G203" s="1" t="s">
        <v>68</v>
      </c>
      <c r="H203" s="1" t="s">
        <v>69</v>
      </c>
      <c r="I203" s="1" t="s">
        <v>16</v>
      </c>
      <c r="J203" s="1" t="s">
        <v>17</v>
      </c>
      <c r="K203" t="b">
        <v>0</v>
      </c>
      <c r="L203" s="27">
        <v>30037.99</v>
      </c>
    </row>
    <row r="204" spans="1:12" x14ac:dyDescent="0.25">
      <c r="A204" s="29">
        <v>2021</v>
      </c>
      <c r="B204" s="29">
        <v>1</v>
      </c>
      <c r="C204" s="1" t="s">
        <v>39</v>
      </c>
      <c r="D204" s="1" t="s">
        <v>39</v>
      </c>
      <c r="E204" s="29">
        <v>70</v>
      </c>
      <c r="F204" s="1" t="s">
        <v>63</v>
      </c>
      <c r="G204" s="1" t="s">
        <v>68</v>
      </c>
      <c r="H204" s="1" t="s">
        <v>69</v>
      </c>
      <c r="I204" s="1" t="s">
        <v>18</v>
      </c>
      <c r="J204" s="1" t="s">
        <v>17</v>
      </c>
      <c r="K204" t="b">
        <v>0</v>
      </c>
      <c r="L204" s="27">
        <v>15018.99</v>
      </c>
    </row>
    <row r="205" spans="1:12" x14ac:dyDescent="0.25">
      <c r="A205" s="29">
        <v>2021</v>
      </c>
      <c r="B205" s="29">
        <v>1</v>
      </c>
      <c r="C205" s="1" t="s">
        <v>39</v>
      </c>
      <c r="D205" s="1" t="s">
        <v>39</v>
      </c>
      <c r="E205" s="29">
        <v>70</v>
      </c>
      <c r="F205" s="1" t="s">
        <v>63</v>
      </c>
      <c r="G205" s="1" t="s">
        <v>68</v>
      </c>
      <c r="H205" s="1" t="s">
        <v>69</v>
      </c>
      <c r="I205" s="1" t="s">
        <v>19</v>
      </c>
      <c r="J205" s="1" t="s">
        <v>17</v>
      </c>
      <c r="K205" t="b">
        <v>0</v>
      </c>
      <c r="L205" s="27">
        <v>30037.99</v>
      </c>
    </row>
    <row r="206" spans="1:12" x14ac:dyDescent="0.25">
      <c r="A206" s="29">
        <v>2021</v>
      </c>
      <c r="B206" s="29">
        <v>1</v>
      </c>
      <c r="C206" s="1" t="s">
        <v>39</v>
      </c>
      <c r="D206" s="1" t="s">
        <v>39</v>
      </c>
      <c r="E206" s="29">
        <v>70</v>
      </c>
      <c r="F206" s="1" t="s">
        <v>63</v>
      </c>
      <c r="G206" s="1" t="s">
        <v>68</v>
      </c>
      <c r="H206" s="1" t="s">
        <v>69</v>
      </c>
      <c r="I206" s="1" t="s">
        <v>20</v>
      </c>
      <c r="J206" s="1" t="s">
        <v>17</v>
      </c>
      <c r="K206" t="b">
        <v>0</v>
      </c>
      <c r="L206" s="27">
        <v>30037.99</v>
      </c>
    </row>
    <row r="207" spans="1:12" x14ac:dyDescent="0.25">
      <c r="A207" s="29">
        <v>2021</v>
      </c>
      <c r="B207" s="29">
        <v>1</v>
      </c>
      <c r="C207" s="1" t="s">
        <v>39</v>
      </c>
      <c r="D207" s="1" t="s">
        <v>39</v>
      </c>
      <c r="E207" s="29">
        <v>70</v>
      </c>
      <c r="F207" s="1" t="s">
        <v>63</v>
      </c>
      <c r="G207" s="1" t="s">
        <v>68</v>
      </c>
      <c r="H207" s="1" t="s">
        <v>69</v>
      </c>
      <c r="I207" s="1" t="s">
        <v>21</v>
      </c>
      <c r="J207" s="1" t="s">
        <v>10</v>
      </c>
      <c r="K207" t="b">
        <v>0</v>
      </c>
      <c r="L207" s="27">
        <v>60075.98</v>
      </c>
    </row>
    <row r="208" spans="1:12" x14ac:dyDescent="0.25">
      <c r="A208" s="29">
        <v>2021</v>
      </c>
      <c r="B208" s="29">
        <v>1</v>
      </c>
      <c r="C208" s="1" t="s">
        <v>39</v>
      </c>
      <c r="D208" s="1" t="s">
        <v>39</v>
      </c>
      <c r="E208" s="29">
        <v>70</v>
      </c>
      <c r="F208" s="1" t="s">
        <v>63</v>
      </c>
      <c r="G208" s="1" t="s">
        <v>68</v>
      </c>
      <c r="H208" s="1" t="s">
        <v>69</v>
      </c>
      <c r="I208" s="1" t="s">
        <v>32</v>
      </c>
      <c r="J208" s="1" t="s">
        <v>10</v>
      </c>
      <c r="K208" t="b">
        <v>0</v>
      </c>
      <c r="L208" s="27">
        <v>90113.97</v>
      </c>
    </row>
    <row r="209" spans="1:12" x14ac:dyDescent="0.25">
      <c r="A209" s="29">
        <v>2021</v>
      </c>
      <c r="B209" s="29">
        <v>1</v>
      </c>
      <c r="C209" s="1" t="s">
        <v>39</v>
      </c>
      <c r="D209" s="1" t="s">
        <v>39</v>
      </c>
      <c r="E209" s="29">
        <v>70</v>
      </c>
      <c r="F209" s="1" t="s">
        <v>63</v>
      </c>
      <c r="G209" s="1" t="s">
        <v>68</v>
      </c>
      <c r="H209" s="1" t="s">
        <v>69</v>
      </c>
      <c r="I209" s="1" t="s">
        <v>22</v>
      </c>
      <c r="J209" s="1" t="s">
        <v>10</v>
      </c>
      <c r="K209" t="b">
        <v>0</v>
      </c>
      <c r="L209" s="27">
        <v>60075.98</v>
      </c>
    </row>
    <row r="210" spans="1:12" x14ac:dyDescent="0.25">
      <c r="A210" s="29">
        <v>2021</v>
      </c>
      <c r="B210" s="29">
        <v>1</v>
      </c>
      <c r="C210" s="1" t="s">
        <v>39</v>
      </c>
      <c r="D210" s="1" t="s">
        <v>39</v>
      </c>
      <c r="E210" s="29">
        <v>70</v>
      </c>
      <c r="F210" s="1" t="s">
        <v>63</v>
      </c>
      <c r="G210" s="1" t="s">
        <v>68</v>
      </c>
      <c r="H210" s="1" t="s">
        <v>69</v>
      </c>
      <c r="I210" s="1" t="s">
        <v>23</v>
      </c>
      <c r="J210" s="1" t="s">
        <v>12</v>
      </c>
      <c r="K210" t="b">
        <v>0</v>
      </c>
      <c r="L210" s="27">
        <v>225284.91</v>
      </c>
    </row>
    <row r="211" spans="1:12" x14ac:dyDescent="0.25">
      <c r="A211" s="29">
        <v>2021</v>
      </c>
      <c r="B211" s="29">
        <v>1</v>
      </c>
      <c r="C211" s="1" t="s">
        <v>39</v>
      </c>
      <c r="D211" s="1" t="s">
        <v>39</v>
      </c>
      <c r="E211" s="29">
        <v>70</v>
      </c>
      <c r="F211" s="1" t="s">
        <v>63</v>
      </c>
      <c r="G211" s="1" t="s">
        <v>68</v>
      </c>
      <c r="H211" s="1" t="s">
        <v>69</v>
      </c>
      <c r="I211" s="1" t="s">
        <v>24</v>
      </c>
      <c r="J211" s="1" t="s">
        <v>12</v>
      </c>
      <c r="K211" t="b">
        <v>0</v>
      </c>
      <c r="L211" s="27">
        <v>60075.98</v>
      </c>
    </row>
    <row r="212" spans="1:12" x14ac:dyDescent="0.25">
      <c r="A212" s="29">
        <v>2021</v>
      </c>
      <c r="B212" s="29">
        <v>1</v>
      </c>
      <c r="C212" s="1" t="s">
        <v>39</v>
      </c>
      <c r="D212" s="1" t="s">
        <v>39</v>
      </c>
      <c r="E212" s="29">
        <v>70</v>
      </c>
      <c r="F212" s="1" t="s">
        <v>63</v>
      </c>
      <c r="G212" s="1" t="s">
        <v>68</v>
      </c>
      <c r="H212" s="1" t="s">
        <v>69</v>
      </c>
      <c r="I212" s="1" t="s">
        <v>33</v>
      </c>
      <c r="J212" s="1" t="s">
        <v>17</v>
      </c>
      <c r="K212" t="b">
        <v>0</v>
      </c>
      <c r="L212" s="27">
        <v>15018.99</v>
      </c>
    </row>
    <row r="213" spans="1:12" x14ac:dyDescent="0.25">
      <c r="A213" s="29">
        <v>2021</v>
      </c>
      <c r="B213" s="29">
        <v>1</v>
      </c>
      <c r="C213" s="1" t="s">
        <v>39</v>
      </c>
      <c r="D213" s="1" t="s">
        <v>39</v>
      </c>
      <c r="E213" s="29">
        <v>70</v>
      </c>
      <c r="F213" s="1" t="s">
        <v>63</v>
      </c>
      <c r="G213" s="1" t="s">
        <v>68</v>
      </c>
      <c r="H213" s="1" t="s">
        <v>69</v>
      </c>
      <c r="I213" s="1" t="s">
        <v>25</v>
      </c>
      <c r="J213" s="1" t="s">
        <v>17</v>
      </c>
      <c r="K213" t="b">
        <v>0</v>
      </c>
      <c r="L213" s="27">
        <v>30037.99</v>
      </c>
    </row>
    <row r="214" spans="1:12" x14ac:dyDescent="0.25">
      <c r="A214" s="29">
        <v>2021</v>
      </c>
      <c r="B214" s="29">
        <v>1</v>
      </c>
      <c r="C214" s="1" t="s">
        <v>39</v>
      </c>
      <c r="D214" s="1" t="s">
        <v>39</v>
      </c>
      <c r="E214" s="29">
        <v>70</v>
      </c>
      <c r="F214" s="1" t="s">
        <v>63</v>
      </c>
      <c r="G214" s="1" t="s">
        <v>66</v>
      </c>
      <c r="H214" s="1" t="s">
        <v>67</v>
      </c>
      <c r="I214" s="1" t="s">
        <v>9</v>
      </c>
      <c r="J214" s="1" t="s">
        <v>10</v>
      </c>
      <c r="K214" t="b">
        <v>0</v>
      </c>
      <c r="L214" s="27">
        <v>506891.06</v>
      </c>
    </row>
    <row r="215" spans="1:12" x14ac:dyDescent="0.25">
      <c r="A215" s="29">
        <v>2021</v>
      </c>
      <c r="B215" s="29">
        <v>1</v>
      </c>
      <c r="C215" s="1" t="s">
        <v>39</v>
      </c>
      <c r="D215" s="1" t="s">
        <v>39</v>
      </c>
      <c r="E215" s="29">
        <v>70</v>
      </c>
      <c r="F215" s="1" t="s">
        <v>63</v>
      </c>
      <c r="G215" s="1" t="s">
        <v>66</v>
      </c>
      <c r="H215" s="1" t="s">
        <v>67</v>
      </c>
      <c r="I215" s="1" t="s">
        <v>11</v>
      </c>
      <c r="J215" s="1" t="s">
        <v>12</v>
      </c>
      <c r="K215" t="b">
        <v>0</v>
      </c>
      <c r="L215" s="27">
        <v>422409.21</v>
      </c>
    </row>
    <row r="216" spans="1:12" x14ac:dyDescent="0.25">
      <c r="A216" s="29">
        <v>2021</v>
      </c>
      <c r="B216" s="29">
        <v>1</v>
      </c>
      <c r="C216" s="1" t="s">
        <v>39</v>
      </c>
      <c r="D216" s="1" t="s">
        <v>39</v>
      </c>
      <c r="E216" s="29">
        <v>70</v>
      </c>
      <c r="F216" s="1" t="s">
        <v>63</v>
      </c>
      <c r="G216" s="1" t="s">
        <v>66</v>
      </c>
      <c r="H216" s="1" t="s">
        <v>67</v>
      </c>
      <c r="I216" s="1" t="s">
        <v>13</v>
      </c>
      <c r="J216" s="1" t="s">
        <v>12</v>
      </c>
      <c r="K216" t="b">
        <v>0</v>
      </c>
      <c r="L216" s="27">
        <v>1351709.48</v>
      </c>
    </row>
    <row r="217" spans="1:12" x14ac:dyDescent="0.25">
      <c r="A217" s="29">
        <v>2021</v>
      </c>
      <c r="B217" s="29">
        <v>1</v>
      </c>
      <c r="C217" s="1" t="s">
        <v>39</v>
      </c>
      <c r="D217" s="1" t="s">
        <v>39</v>
      </c>
      <c r="E217" s="29">
        <v>70</v>
      </c>
      <c r="F217" s="1" t="s">
        <v>63</v>
      </c>
      <c r="G217" s="1" t="s">
        <v>66</v>
      </c>
      <c r="H217" s="1" t="s">
        <v>67</v>
      </c>
      <c r="I217" s="1" t="s">
        <v>28</v>
      </c>
      <c r="J217" s="1" t="s">
        <v>12</v>
      </c>
      <c r="K217" t="b">
        <v>0</v>
      </c>
      <c r="L217" s="27">
        <v>337927.37</v>
      </c>
    </row>
    <row r="218" spans="1:12" x14ac:dyDescent="0.25">
      <c r="A218" s="29">
        <v>2021</v>
      </c>
      <c r="B218" s="29">
        <v>1</v>
      </c>
      <c r="C218" s="1" t="s">
        <v>39</v>
      </c>
      <c r="D218" s="1" t="s">
        <v>39</v>
      </c>
      <c r="E218" s="29">
        <v>70</v>
      </c>
      <c r="F218" s="1" t="s">
        <v>63</v>
      </c>
      <c r="G218" s="1" t="s">
        <v>66</v>
      </c>
      <c r="H218" s="1" t="s">
        <v>67</v>
      </c>
      <c r="I218" s="1" t="s">
        <v>29</v>
      </c>
      <c r="J218" s="1" t="s">
        <v>12</v>
      </c>
      <c r="K218" t="b">
        <v>0</v>
      </c>
      <c r="L218" s="27">
        <v>84481.84</v>
      </c>
    </row>
    <row r="219" spans="1:12" x14ac:dyDescent="0.25">
      <c r="A219" s="29">
        <v>2021</v>
      </c>
      <c r="B219" s="29">
        <v>1</v>
      </c>
      <c r="C219" s="1" t="s">
        <v>39</v>
      </c>
      <c r="D219" s="1" t="s">
        <v>39</v>
      </c>
      <c r="E219" s="29">
        <v>70</v>
      </c>
      <c r="F219" s="1" t="s">
        <v>63</v>
      </c>
      <c r="G219" s="1" t="s">
        <v>66</v>
      </c>
      <c r="H219" s="1" t="s">
        <v>67</v>
      </c>
      <c r="I219" s="1" t="s">
        <v>30</v>
      </c>
      <c r="J219" s="1" t="s">
        <v>10</v>
      </c>
      <c r="K219" t="b">
        <v>0</v>
      </c>
      <c r="L219" s="27">
        <v>168963.69</v>
      </c>
    </row>
    <row r="220" spans="1:12" x14ac:dyDescent="0.25">
      <c r="A220" s="29">
        <v>2021</v>
      </c>
      <c r="B220" s="29">
        <v>1</v>
      </c>
      <c r="C220" s="1" t="s">
        <v>39</v>
      </c>
      <c r="D220" s="1" t="s">
        <v>39</v>
      </c>
      <c r="E220" s="29">
        <v>70</v>
      </c>
      <c r="F220" s="1" t="s">
        <v>63</v>
      </c>
      <c r="G220" s="1" t="s">
        <v>66</v>
      </c>
      <c r="H220" s="1" t="s">
        <v>67</v>
      </c>
      <c r="I220" s="1" t="s">
        <v>14</v>
      </c>
      <c r="J220" s="1" t="s">
        <v>10</v>
      </c>
      <c r="K220" t="b">
        <v>0</v>
      </c>
      <c r="L220" s="27">
        <v>675854.74</v>
      </c>
    </row>
    <row r="221" spans="1:12" x14ac:dyDescent="0.25">
      <c r="A221" s="29">
        <v>2021</v>
      </c>
      <c r="B221" s="29">
        <v>1</v>
      </c>
      <c r="C221" s="1" t="s">
        <v>39</v>
      </c>
      <c r="D221" s="1" t="s">
        <v>39</v>
      </c>
      <c r="E221" s="29">
        <v>70</v>
      </c>
      <c r="F221" s="1" t="s">
        <v>63</v>
      </c>
      <c r="G221" s="1" t="s">
        <v>66</v>
      </c>
      <c r="H221" s="1" t="s">
        <v>67</v>
      </c>
      <c r="I221" s="1" t="s">
        <v>15</v>
      </c>
      <c r="J221" s="1" t="s">
        <v>10</v>
      </c>
      <c r="K221" t="b">
        <v>0</v>
      </c>
      <c r="L221" s="27">
        <v>337927.37</v>
      </c>
    </row>
    <row r="222" spans="1:12" x14ac:dyDescent="0.25">
      <c r="A222" s="29">
        <v>2021</v>
      </c>
      <c r="B222" s="29">
        <v>1</v>
      </c>
      <c r="C222" s="1" t="s">
        <v>39</v>
      </c>
      <c r="D222" s="1" t="s">
        <v>39</v>
      </c>
      <c r="E222" s="29">
        <v>70</v>
      </c>
      <c r="F222" s="1" t="s">
        <v>63</v>
      </c>
      <c r="G222" s="1" t="s">
        <v>66</v>
      </c>
      <c r="H222" s="1" t="s">
        <v>67</v>
      </c>
      <c r="I222" s="1" t="s">
        <v>31</v>
      </c>
      <c r="J222" s="1" t="s">
        <v>12</v>
      </c>
      <c r="K222" t="b">
        <v>0</v>
      </c>
      <c r="L222" s="27">
        <v>84481.84</v>
      </c>
    </row>
    <row r="223" spans="1:12" x14ac:dyDescent="0.25">
      <c r="A223" s="29">
        <v>2021</v>
      </c>
      <c r="B223" s="29">
        <v>1</v>
      </c>
      <c r="C223" s="1" t="s">
        <v>39</v>
      </c>
      <c r="D223" s="1" t="s">
        <v>39</v>
      </c>
      <c r="E223" s="29">
        <v>70</v>
      </c>
      <c r="F223" s="1" t="s">
        <v>63</v>
      </c>
      <c r="G223" s="1" t="s">
        <v>66</v>
      </c>
      <c r="H223" s="1" t="s">
        <v>67</v>
      </c>
      <c r="I223" s="1" t="s">
        <v>16</v>
      </c>
      <c r="J223" s="1" t="s">
        <v>17</v>
      </c>
      <c r="K223" t="b">
        <v>0</v>
      </c>
      <c r="L223" s="27">
        <v>1182745.8</v>
      </c>
    </row>
    <row r="224" spans="1:12" x14ac:dyDescent="0.25">
      <c r="A224" s="29">
        <v>2021</v>
      </c>
      <c r="B224" s="29">
        <v>1</v>
      </c>
      <c r="C224" s="1" t="s">
        <v>39</v>
      </c>
      <c r="D224" s="1" t="s">
        <v>39</v>
      </c>
      <c r="E224" s="29">
        <v>70</v>
      </c>
      <c r="F224" s="1" t="s">
        <v>63</v>
      </c>
      <c r="G224" s="1" t="s">
        <v>66</v>
      </c>
      <c r="H224" s="1" t="s">
        <v>67</v>
      </c>
      <c r="I224" s="1" t="s">
        <v>18</v>
      </c>
      <c r="J224" s="1" t="s">
        <v>17</v>
      </c>
      <c r="K224" t="b">
        <v>0</v>
      </c>
      <c r="L224" s="27">
        <v>168963.69</v>
      </c>
    </row>
    <row r="225" spans="1:12" x14ac:dyDescent="0.25">
      <c r="A225" s="29">
        <v>2021</v>
      </c>
      <c r="B225" s="29">
        <v>1</v>
      </c>
      <c r="C225" s="1" t="s">
        <v>39</v>
      </c>
      <c r="D225" s="1" t="s">
        <v>39</v>
      </c>
      <c r="E225" s="29">
        <v>70</v>
      </c>
      <c r="F225" s="1" t="s">
        <v>63</v>
      </c>
      <c r="G225" s="1" t="s">
        <v>66</v>
      </c>
      <c r="H225" s="1" t="s">
        <v>67</v>
      </c>
      <c r="I225" s="1" t="s">
        <v>19</v>
      </c>
      <c r="J225" s="1" t="s">
        <v>17</v>
      </c>
      <c r="K225" t="b">
        <v>0</v>
      </c>
      <c r="L225" s="27">
        <v>422409.21</v>
      </c>
    </row>
    <row r="226" spans="1:12" x14ac:dyDescent="0.25">
      <c r="A226" s="29">
        <v>2021</v>
      </c>
      <c r="B226" s="29">
        <v>1</v>
      </c>
      <c r="C226" s="1" t="s">
        <v>39</v>
      </c>
      <c r="D226" s="1" t="s">
        <v>39</v>
      </c>
      <c r="E226" s="29">
        <v>70</v>
      </c>
      <c r="F226" s="1" t="s">
        <v>63</v>
      </c>
      <c r="G226" s="1" t="s">
        <v>66</v>
      </c>
      <c r="H226" s="1" t="s">
        <v>67</v>
      </c>
      <c r="I226" s="1" t="s">
        <v>20</v>
      </c>
      <c r="J226" s="1" t="s">
        <v>17</v>
      </c>
      <c r="K226" t="b">
        <v>0</v>
      </c>
      <c r="L226" s="27">
        <v>591372.9</v>
      </c>
    </row>
    <row r="227" spans="1:12" x14ac:dyDescent="0.25">
      <c r="A227" s="29">
        <v>2021</v>
      </c>
      <c r="B227" s="29">
        <v>1</v>
      </c>
      <c r="C227" s="1" t="s">
        <v>39</v>
      </c>
      <c r="D227" s="1" t="s">
        <v>39</v>
      </c>
      <c r="E227" s="29">
        <v>70</v>
      </c>
      <c r="F227" s="1" t="s">
        <v>63</v>
      </c>
      <c r="G227" s="1" t="s">
        <v>66</v>
      </c>
      <c r="H227" s="1" t="s">
        <v>67</v>
      </c>
      <c r="I227" s="1" t="s">
        <v>21</v>
      </c>
      <c r="J227" s="1" t="s">
        <v>10</v>
      </c>
      <c r="K227" t="b">
        <v>0</v>
      </c>
      <c r="L227" s="27">
        <v>337927.37</v>
      </c>
    </row>
    <row r="228" spans="1:12" x14ac:dyDescent="0.25">
      <c r="A228" s="29">
        <v>2021</v>
      </c>
      <c r="B228" s="29">
        <v>1</v>
      </c>
      <c r="C228" s="1" t="s">
        <v>39</v>
      </c>
      <c r="D228" s="1" t="s">
        <v>39</v>
      </c>
      <c r="E228" s="29">
        <v>70</v>
      </c>
      <c r="F228" s="1" t="s">
        <v>63</v>
      </c>
      <c r="G228" s="1" t="s">
        <v>66</v>
      </c>
      <c r="H228" s="1" t="s">
        <v>67</v>
      </c>
      <c r="I228" s="1" t="s">
        <v>32</v>
      </c>
      <c r="J228" s="1" t="s">
        <v>10</v>
      </c>
      <c r="K228" t="b">
        <v>0</v>
      </c>
      <c r="L228" s="27">
        <v>337927.37</v>
      </c>
    </row>
    <row r="229" spans="1:12" x14ac:dyDescent="0.25">
      <c r="A229" s="29">
        <v>2021</v>
      </c>
      <c r="B229" s="29">
        <v>1</v>
      </c>
      <c r="C229" s="1" t="s">
        <v>39</v>
      </c>
      <c r="D229" s="1" t="s">
        <v>39</v>
      </c>
      <c r="E229" s="29">
        <v>70</v>
      </c>
      <c r="F229" s="1" t="s">
        <v>63</v>
      </c>
      <c r="G229" s="1" t="s">
        <v>66</v>
      </c>
      <c r="H229" s="1" t="s">
        <v>67</v>
      </c>
      <c r="I229" s="1" t="s">
        <v>22</v>
      </c>
      <c r="J229" s="1" t="s">
        <v>10</v>
      </c>
      <c r="K229" t="b">
        <v>0</v>
      </c>
      <c r="L229" s="27">
        <v>168963.69</v>
      </c>
    </row>
    <row r="230" spans="1:12" x14ac:dyDescent="0.25">
      <c r="A230" s="29">
        <v>2021</v>
      </c>
      <c r="B230" s="29">
        <v>1</v>
      </c>
      <c r="C230" s="1" t="s">
        <v>39</v>
      </c>
      <c r="D230" s="1" t="s">
        <v>39</v>
      </c>
      <c r="E230" s="29">
        <v>70</v>
      </c>
      <c r="F230" s="1" t="s">
        <v>63</v>
      </c>
      <c r="G230" s="1" t="s">
        <v>66</v>
      </c>
      <c r="H230" s="1" t="s">
        <v>67</v>
      </c>
      <c r="I230" s="1" t="s">
        <v>23</v>
      </c>
      <c r="J230" s="1" t="s">
        <v>12</v>
      </c>
      <c r="K230" t="b">
        <v>0</v>
      </c>
      <c r="L230" s="27">
        <v>253445.53</v>
      </c>
    </row>
    <row r="231" spans="1:12" x14ac:dyDescent="0.25">
      <c r="A231" s="29">
        <v>2021</v>
      </c>
      <c r="B231" s="29">
        <v>1</v>
      </c>
      <c r="C231" s="1" t="s">
        <v>39</v>
      </c>
      <c r="D231" s="1" t="s">
        <v>39</v>
      </c>
      <c r="E231" s="29">
        <v>70</v>
      </c>
      <c r="F231" s="1" t="s">
        <v>63</v>
      </c>
      <c r="G231" s="1" t="s">
        <v>66</v>
      </c>
      <c r="H231" s="1" t="s">
        <v>67</v>
      </c>
      <c r="I231" s="1" t="s">
        <v>24</v>
      </c>
      <c r="J231" s="1" t="s">
        <v>12</v>
      </c>
      <c r="K231" t="b">
        <v>0</v>
      </c>
      <c r="L231" s="27">
        <v>844818.43</v>
      </c>
    </row>
    <row r="232" spans="1:12" x14ac:dyDescent="0.25">
      <c r="A232" s="29">
        <v>2021</v>
      </c>
      <c r="B232" s="29">
        <v>1</v>
      </c>
      <c r="C232" s="1" t="s">
        <v>39</v>
      </c>
      <c r="D232" s="1" t="s">
        <v>39</v>
      </c>
      <c r="E232" s="29">
        <v>70</v>
      </c>
      <c r="F232" s="1" t="s">
        <v>63</v>
      </c>
      <c r="G232" s="1" t="s">
        <v>66</v>
      </c>
      <c r="H232" s="1" t="s">
        <v>67</v>
      </c>
      <c r="I232" s="1" t="s">
        <v>33</v>
      </c>
      <c r="J232" s="1" t="s">
        <v>17</v>
      </c>
      <c r="K232" t="b">
        <v>0</v>
      </c>
      <c r="L232" s="27">
        <v>84481.84</v>
      </c>
    </row>
    <row r="233" spans="1:12" x14ac:dyDescent="0.25">
      <c r="A233" s="29">
        <v>2021</v>
      </c>
      <c r="B233" s="29">
        <v>1</v>
      </c>
      <c r="C233" s="1" t="s">
        <v>39</v>
      </c>
      <c r="D233" s="1" t="s">
        <v>39</v>
      </c>
      <c r="E233" s="29">
        <v>70</v>
      </c>
      <c r="F233" s="1" t="s">
        <v>63</v>
      </c>
      <c r="G233" s="1" t="s">
        <v>66</v>
      </c>
      <c r="H233" s="1" t="s">
        <v>67</v>
      </c>
      <c r="I233" s="1" t="s">
        <v>25</v>
      </c>
      <c r="J233" s="1" t="s">
        <v>17</v>
      </c>
      <c r="K233" t="b">
        <v>0</v>
      </c>
      <c r="L233" s="27">
        <v>84481.84</v>
      </c>
    </row>
    <row r="234" spans="1:12" x14ac:dyDescent="0.25">
      <c r="A234" s="29">
        <v>2021</v>
      </c>
      <c r="B234" s="29">
        <v>1</v>
      </c>
      <c r="C234" s="1" t="s">
        <v>39</v>
      </c>
      <c r="D234" s="1" t="s">
        <v>39</v>
      </c>
      <c r="E234" s="29">
        <v>56</v>
      </c>
      <c r="F234" s="1" t="s">
        <v>70</v>
      </c>
      <c r="G234" s="1" t="s">
        <v>71</v>
      </c>
      <c r="H234" s="1" t="s">
        <v>70</v>
      </c>
      <c r="I234" s="1" t="s">
        <v>9</v>
      </c>
      <c r="J234" s="1" t="s">
        <v>10</v>
      </c>
      <c r="K234" t="b">
        <v>0</v>
      </c>
      <c r="L234" s="27">
        <v>9213.84</v>
      </c>
    </row>
    <row r="235" spans="1:12" x14ac:dyDescent="0.25">
      <c r="A235" s="29">
        <v>2021</v>
      </c>
      <c r="B235" s="29">
        <v>1</v>
      </c>
      <c r="C235" s="1" t="s">
        <v>39</v>
      </c>
      <c r="D235" s="1" t="s">
        <v>39</v>
      </c>
      <c r="E235" s="29">
        <v>56</v>
      </c>
      <c r="F235" s="1" t="s">
        <v>70</v>
      </c>
      <c r="G235" s="1" t="s">
        <v>71</v>
      </c>
      <c r="H235" s="1" t="s">
        <v>70</v>
      </c>
      <c r="I235" s="1" t="s">
        <v>11</v>
      </c>
      <c r="J235" s="1" t="s">
        <v>12</v>
      </c>
      <c r="K235" t="b">
        <v>0</v>
      </c>
      <c r="L235" s="27">
        <v>4606.92</v>
      </c>
    </row>
    <row r="236" spans="1:12" x14ac:dyDescent="0.25">
      <c r="A236" s="29">
        <v>2021</v>
      </c>
      <c r="B236" s="29">
        <v>1</v>
      </c>
      <c r="C236" s="1" t="s">
        <v>39</v>
      </c>
      <c r="D236" s="1" t="s">
        <v>39</v>
      </c>
      <c r="E236" s="29">
        <v>56</v>
      </c>
      <c r="F236" s="1" t="s">
        <v>70</v>
      </c>
      <c r="G236" s="1" t="s">
        <v>71</v>
      </c>
      <c r="H236" s="1" t="s">
        <v>70</v>
      </c>
      <c r="I236" s="1" t="s">
        <v>13</v>
      </c>
      <c r="J236" s="1" t="s">
        <v>12</v>
      </c>
      <c r="K236" t="b">
        <v>0</v>
      </c>
      <c r="L236" s="27">
        <v>3290.66</v>
      </c>
    </row>
    <row r="237" spans="1:12" x14ac:dyDescent="0.25">
      <c r="A237" s="29">
        <v>2021</v>
      </c>
      <c r="B237" s="29">
        <v>1</v>
      </c>
      <c r="C237" s="1" t="s">
        <v>39</v>
      </c>
      <c r="D237" s="1" t="s">
        <v>39</v>
      </c>
      <c r="E237" s="29">
        <v>56</v>
      </c>
      <c r="F237" s="1" t="s">
        <v>70</v>
      </c>
      <c r="G237" s="1" t="s">
        <v>71</v>
      </c>
      <c r="H237" s="1" t="s">
        <v>70</v>
      </c>
      <c r="I237" s="1" t="s">
        <v>28</v>
      </c>
      <c r="J237" s="1" t="s">
        <v>12</v>
      </c>
      <c r="K237" t="b">
        <v>0</v>
      </c>
      <c r="L237" s="27">
        <v>658.13</v>
      </c>
    </row>
    <row r="238" spans="1:12" x14ac:dyDescent="0.25">
      <c r="A238" s="29">
        <v>2021</v>
      </c>
      <c r="B238" s="29">
        <v>1</v>
      </c>
      <c r="C238" s="1" t="s">
        <v>39</v>
      </c>
      <c r="D238" s="1" t="s">
        <v>39</v>
      </c>
      <c r="E238" s="29">
        <v>56</v>
      </c>
      <c r="F238" s="1" t="s">
        <v>70</v>
      </c>
      <c r="G238" s="1" t="s">
        <v>71</v>
      </c>
      <c r="H238" s="1" t="s">
        <v>70</v>
      </c>
      <c r="I238" s="1" t="s">
        <v>29</v>
      </c>
      <c r="J238" s="1" t="s">
        <v>12</v>
      </c>
      <c r="K238" t="b">
        <v>0</v>
      </c>
      <c r="L238" s="27">
        <v>3948.79</v>
      </c>
    </row>
    <row r="239" spans="1:12" x14ac:dyDescent="0.25">
      <c r="A239" s="29">
        <v>2021</v>
      </c>
      <c r="B239" s="29">
        <v>1</v>
      </c>
      <c r="C239" s="1" t="s">
        <v>39</v>
      </c>
      <c r="D239" s="1" t="s">
        <v>39</v>
      </c>
      <c r="E239" s="29">
        <v>56</v>
      </c>
      <c r="F239" s="1" t="s">
        <v>70</v>
      </c>
      <c r="G239" s="1" t="s">
        <v>71</v>
      </c>
      <c r="H239" s="1" t="s">
        <v>70</v>
      </c>
      <c r="I239" s="1" t="s">
        <v>14</v>
      </c>
      <c r="J239" s="1" t="s">
        <v>10</v>
      </c>
      <c r="K239" t="b">
        <v>0</v>
      </c>
      <c r="L239" s="27">
        <v>6581.31</v>
      </c>
    </row>
    <row r="240" spans="1:12" x14ac:dyDescent="0.25">
      <c r="A240" s="29">
        <v>2021</v>
      </c>
      <c r="B240" s="29">
        <v>1</v>
      </c>
      <c r="C240" s="1" t="s">
        <v>39</v>
      </c>
      <c r="D240" s="1" t="s">
        <v>39</v>
      </c>
      <c r="E240" s="29">
        <v>56</v>
      </c>
      <c r="F240" s="1" t="s">
        <v>70</v>
      </c>
      <c r="G240" s="1" t="s">
        <v>71</v>
      </c>
      <c r="H240" s="1" t="s">
        <v>70</v>
      </c>
      <c r="I240" s="1" t="s">
        <v>15</v>
      </c>
      <c r="J240" s="1" t="s">
        <v>10</v>
      </c>
      <c r="K240" t="b">
        <v>0</v>
      </c>
      <c r="L240" s="27">
        <v>1316.26</v>
      </c>
    </row>
    <row r="241" spans="1:12" x14ac:dyDescent="0.25">
      <c r="A241" s="29">
        <v>2021</v>
      </c>
      <c r="B241" s="29">
        <v>1</v>
      </c>
      <c r="C241" s="1" t="s">
        <v>39</v>
      </c>
      <c r="D241" s="1" t="s">
        <v>39</v>
      </c>
      <c r="E241" s="29">
        <v>56</v>
      </c>
      <c r="F241" s="1" t="s">
        <v>70</v>
      </c>
      <c r="G241" s="1" t="s">
        <v>71</v>
      </c>
      <c r="H241" s="1" t="s">
        <v>70</v>
      </c>
      <c r="I241" s="1" t="s">
        <v>31</v>
      </c>
      <c r="J241" s="1" t="s">
        <v>12</v>
      </c>
      <c r="K241" t="b">
        <v>0</v>
      </c>
      <c r="L241" s="27">
        <v>2632.52</v>
      </c>
    </row>
    <row r="242" spans="1:12" x14ac:dyDescent="0.25">
      <c r="A242" s="29">
        <v>2021</v>
      </c>
      <c r="B242" s="29">
        <v>1</v>
      </c>
      <c r="C242" s="1" t="s">
        <v>39</v>
      </c>
      <c r="D242" s="1" t="s">
        <v>39</v>
      </c>
      <c r="E242" s="29">
        <v>56</v>
      </c>
      <c r="F242" s="1" t="s">
        <v>70</v>
      </c>
      <c r="G242" s="1" t="s">
        <v>71</v>
      </c>
      <c r="H242" s="1" t="s">
        <v>70</v>
      </c>
      <c r="I242" s="1" t="s">
        <v>16</v>
      </c>
      <c r="J242" s="1" t="s">
        <v>17</v>
      </c>
      <c r="K242" t="b">
        <v>0</v>
      </c>
      <c r="L242" s="27">
        <v>7897.57</v>
      </c>
    </row>
    <row r="243" spans="1:12" x14ac:dyDescent="0.25">
      <c r="A243" s="29">
        <v>2021</v>
      </c>
      <c r="B243" s="29">
        <v>1</v>
      </c>
      <c r="C243" s="1" t="s">
        <v>39</v>
      </c>
      <c r="D243" s="1" t="s">
        <v>39</v>
      </c>
      <c r="E243" s="29">
        <v>56</v>
      </c>
      <c r="F243" s="1" t="s">
        <v>70</v>
      </c>
      <c r="G243" s="1" t="s">
        <v>71</v>
      </c>
      <c r="H243" s="1" t="s">
        <v>70</v>
      </c>
      <c r="I243" s="1" t="s">
        <v>18</v>
      </c>
      <c r="J243" s="1" t="s">
        <v>17</v>
      </c>
      <c r="K243" t="b">
        <v>0</v>
      </c>
      <c r="L243" s="27">
        <v>1316.26</v>
      </c>
    </row>
    <row r="244" spans="1:12" x14ac:dyDescent="0.25">
      <c r="A244" s="29">
        <v>2021</v>
      </c>
      <c r="B244" s="29">
        <v>1</v>
      </c>
      <c r="C244" s="1" t="s">
        <v>39</v>
      </c>
      <c r="D244" s="1" t="s">
        <v>39</v>
      </c>
      <c r="E244" s="29">
        <v>56</v>
      </c>
      <c r="F244" s="1" t="s">
        <v>70</v>
      </c>
      <c r="G244" s="1" t="s">
        <v>71</v>
      </c>
      <c r="H244" s="1" t="s">
        <v>70</v>
      </c>
      <c r="I244" s="1" t="s">
        <v>19</v>
      </c>
      <c r="J244" s="1" t="s">
        <v>17</v>
      </c>
      <c r="K244" t="b">
        <v>0</v>
      </c>
      <c r="L244" s="27">
        <v>7897.57</v>
      </c>
    </row>
    <row r="245" spans="1:12" x14ac:dyDescent="0.25">
      <c r="A245" s="29">
        <v>2021</v>
      </c>
      <c r="B245" s="29">
        <v>1</v>
      </c>
      <c r="C245" s="1" t="s">
        <v>39</v>
      </c>
      <c r="D245" s="1" t="s">
        <v>39</v>
      </c>
      <c r="E245" s="29">
        <v>56</v>
      </c>
      <c r="F245" s="1" t="s">
        <v>70</v>
      </c>
      <c r="G245" s="1" t="s">
        <v>71</v>
      </c>
      <c r="H245" s="1" t="s">
        <v>70</v>
      </c>
      <c r="I245" s="1" t="s">
        <v>20</v>
      </c>
      <c r="J245" s="1" t="s">
        <v>17</v>
      </c>
      <c r="K245" t="b">
        <v>0</v>
      </c>
      <c r="L245" s="27">
        <v>3948.79</v>
      </c>
    </row>
    <row r="246" spans="1:12" x14ac:dyDescent="0.25">
      <c r="A246" s="29">
        <v>2021</v>
      </c>
      <c r="B246" s="29">
        <v>1</v>
      </c>
      <c r="C246" s="1" t="s">
        <v>39</v>
      </c>
      <c r="D246" s="1" t="s">
        <v>39</v>
      </c>
      <c r="E246" s="29">
        <v>56</v>
      </c>
      <c r="F246" s="1" t="s">
        <v>70</v>
      </c>
      <c r="G246" s="1" t="s">
        <v>71</v>
      </c>
      <c r="H246" s="1" t="s">
        <v>70</v>
      </c>
      <c r="I246" s="1" t="s">
        <v>21</v>
      </c>
      <c r="J246" s="1" t="s">
        <v>10</v>
      </c>
      <c r="K246" t="b">
        <v>0</v>
      </c>
      <c r="L246" s="27">
        <v>3290.66</v>
      </c>
    </row>
    <row r="247" spans="1:12" x14ac:dyDescent="0.25">
      <c r="A247" s="29">
        <v>2021</v>
      </c>
      <c r="B247" s="29">
        <v>1</v>
      </c>
      <c r="C247" s="1" t="s">
        <v>39</v>
      </c>
      <c r="D247" s="1" t="s">
        <v>39</v>
      </c>
      <c r="E247" s="29">
        <v>56</v>
      </c>
      <c r="F247" s="1" t="s">
        <v>70</v>
      </c>
      <c r="G247" s="1" t="s">
        <v>71</v>
      </c>
      <c r="H247" s="1" t="s">
        <v>70</v>
      </c>
      <c r="I247" s="1" t="s">
        <v>32</v>
      </c>
      <c r="J247" s="1" t="s">
        <v>10</v>
      </c>
      <c r="K247" t="b">
        <v>0</v>
      </c>
      <c r="L247" s="27">
        <v>1316.26</v>
      </c>
    </row>
    <row r="248" spans="1:12" x14ac:dyDescent="0.25">
      <c r="A248" s="29">
        <v>2021</v>
      </c>
      <c r="B248" s="29">
        <v>1</v>
      </c>
      <c r="C248" s="1" t="s">
        <v>39</v>
      </c>
      <c r="D248" s="1" t="s">
        <v>39</v>
      </c>
      <c r="E248" s="29">
        <v>56</v>
      </c>
      <c r="F248" s="1" t="s">
        <v>70</v>
      </c>
      <c r="G248" s="1" t="s">
        <v>71</v>
      </c>
      <c r="H248" s="1" t="s">
        <v>70</v>
      </c>
      <c r="I248" s="1" t="s">
        <v>22</v>
      </c>
      <c r="J248" s="1" t="s">
        <v>10</v>
      </c>
      <c r="K248" t="b">
        <v>0</v>
      </c>
      <c r="L248" s="27">
        <v>2632.52</v>
      </c>
    </row>
    <row r="249" spans="1:12" x14ac:dyDescent="0.25">
      <c r="A249" s="29">
        <v>2021</v>
      </c>
      <c r="B249" s="29">
        <v>1</v>
      </c>
      <c r="C249" s="1" t="s">
        <v>39</v>
      </c>
      <c r="D249" s="1" t="s">
        <v>39</v>
      </c>
      <c r="E249" s="29">
        <v>56</v>
      </c>
      <c r="F249" s="1" t="s">
        <v>70</v>
      </c>
      <c r="G249" s="1" t="s">
        <v>71</v>
      </c>
      <c r="H249" s="1" t="s">
        <v>70</v>
      </c>
      <c r="I249" s="1" t="s">
        <v>23</v>
      </c>
      <c r="J249" s="1" t="s">
        <v>12</v>
      </c>
      <c r="K249" t="b">
        <v>0</v>
      </c>
      <c r="L249" s="27">
        <v>1974.39</v>
      </c>
    </row>
    <row r="250" spans="1:12" x14ac:dyDescent="0.25">
      <c r="A250" s="29">
        <v>2021</v>
      </c>
      <c r="B250" s="29">
        <v>1</v>
      </c>
      <c r="C250" s="1" t="s">
        <v>39</v>
      </c>
      <c r="D250" s="1" t="s">
        <v>39</v>
      </c>
      <c r="E250" s="29">
        <v>56</v>
      </c>
      <c r="F250" s="1" t="s">
        <v>70</v>
      </c>
      <c r="G250" s="1" t="s">
        <v>71</v>
      </c>
      <c r="H250" s="1" t="s">
        <v>70</v>
      </c>
      <c r="I250" s="1" t="s">
        <v>24</v>
      </c>
      <c r="J250" s="1" t="s">
        <v>12</v>
      </c>
      <c r="K250" t="b">
        <v>0</v>
      </c>
      <c r="L250" s="27">
        <v>1974.39</v>
      </c>
    </row>
    <row r="251" spans="1:12" x14ac:dyDescent="0.25">
      <c r="A251" s="29">
        <v>2021</v>
      </c>
      <c r="B251" s="29">
        <v>1</v>
      </c>
      <c r="C251" s="1" t="s">
        <v>39</v>
      </c>
      <c r="D251" s="1" t="s">
        <v>39</v>
      </c>
      <c r="E251" s="29">
        <v>56</v>
      </c>
      <c r="F251" s="1" t="s">
        <v>70</v>
      </c>
      <c r="G251" s="1" t="s">
        <v>71</v>
      </c>
      <c r="H251" s="1" t="s">
        <v>70</v>
      </c>
      <c r="I251" s="1" t="s">
        <v>25</v>
      </c>
      <c r="J251" s="1" t="s">
        <v>17</v>
      </c>
      <c r="K251" t="b">
        <v>0</v>
      </c>
      <c r="L251" s="27">
        <v>1316.26</v>
      </c>
    </row>
    <row r="252" spans="1:12" x14ac:dyDescent="0.25">
      <c r="A252" s="29">
        <v>2021</v>
      </c>
      <c r="B252" s="29">
        <v>1</v>
      </c>
      <c r="C252" s="1" t="s">
        <v>39</v>
      </c>
      <c r="D252" s="1" t="s">
        <v>39</v>
      </c>
      <c r="E252" s="29">
        <v>54</v>
      </c>
      <c r="F252" s="1" t="s">
        <v>72</v>
      </c>
      <c r="G252" s="1" t="s">
        <v>73</v>
      </c>
      <c r="H252" s="1" t="s">
        <v>74</v>
      </c>
      <c r="I252" s="1" t="s">
        <v>9</v>
      </c>
      <c r="J252" s="1" t="s">
        <v>10</v>
      </c>
      <c r="K252" t="b">
        <v>0</v>
      </c>
      <c r="L252" s="27">
        <v>86563.61</v>
      </c>
    </row>
    <row r="253" spans="1:12" x14ac:dyDescent="0.25">
      <c r="A253" s="29">
        <v>2021</v>
      </c>
      <c r="B253" s="29">
        <v>1</v>
      </c>
      <c r="C253" s="1" t="s">
        <v>39</v>
      </c>
      <c r="D253" s="1" t="s">
        <v>39</v>
      </c>
      <c r="E253" s="29">
        <v>54</v>
      </c>
      <c r="F253" s="1" t="s">
        <v>72</v>
      </c>
      <c r="G253" s="1" t="s">
        <v>73</v>
      </c>
      <c r="H253" s="1" t="s">
        <v>74</v>
      </c>
      <c r="I253" s="1" t="s">
        <v>15</v>
      </c>
      <c r="J253" s="1" t="s">
        <v>10</v>
      </c>
      <c r="K253" t="b">
        <v>0</v>
      </c>
      <c r="L253" s="27">
        <v>4026.21</v>
      </c>
    </row>
    <row r="254" spans="1:12" x14ac:dyDescent="0.25">
      <c r="A254" s="29">
        <v>2021</v>
      </c>
      <c r="B254" s="29">
        <v>1</v>
      </c>
      <c r="C254" s="1" t="s">
        <v>39</v>
      </c>
      <c r="D254" s="1" t="s">
        <v>39</v>
      </c>
      <c r="E254" s="29">
        <v>54</v>
      </c>
      <c r="F254" s="1" t="s">
        <v>72</v>
      </c>
      <c r="G254" s="1" t="s">
        <v>73</v>
      </c>
      <c r="H254" s="1" t="s">
        <v>74</v>
      </c>
      <c r="I254" s="1" t="s">
        <v>16</v>
      </c>
      <c r="J254" s="1" t="s">
        <v>17</v>
      </c>
      <c r="K254" t="b">
        <v>0</v>
      </c>
      <c r="L254" s="27">
        <v>30196.61</v>
      </c>
    </row>
    <row r="255" spans="1:12" x14ac:dyDescent="0.25">
      <c r="A255" s="29">
        <v>2021</v>
      </c>
      <c r="B255" s="29">
        <v>1</v>
      </c>
      <c r="C255" s="1" t="s">
        <v>39</v>
      </c>
      <c r="D255" s="1" t="s">
        <v>39</v>
      </c>
      <c r="E255" s="29">
        <v>54</v>
      </c>
      <c r="F255" s="1" t="s">
        <v>72</v>
      </c>
      <c r="G255" s="1" t="s">
        <v>73</v>
      </c>
      <c r="H255" s="1" t="s">
        <v>74</v>
      </c>
      <c r="I255" s="1" t="s">
        <v>20</v>
      </c>
      <c r="J255" s="1" t="s">
        <v>17</v>
      </c>
      <c r="K255" t="b">
        <v>0</v>
      </c>
      <c r="L255" s="27">
        <v>30196.61</v>
      </c>
    </row>
    <row r="256" spans="1:12" x14ac:dyDescent="0.25">
      <c r="A256" s="29">
        <v>2021</v>
      </c>
      <c r="B256" s="29">
        <v>1</v>
      </c>
      <c r="C256" s="1" t="s">
        <v>39</v>
      </c>
      <c r="D256" s="1" t="s">
        <v>39</v>
      </c>
      <c r="E256" s="29">
        <v>54</v>
      </c>
      <c r="F256" s="1" t="s">
        <v>72</v>
      </c>
      <c r="G256" s="1" t="s">
        <v>73</v>
      </c>
      <c r="H256" s="1" t="s">
        <v>74</v>
      </c>
      <c r="I256" s="1" t="s">
        <v>22</v>
      </c>
      <c r="J256" s="1" t="s">
        <v>10</v>
      </c>
      <c r="K256" t="b">
        <v>0</v>
      </c>
      <c r="L256" s="27">
        <v>10065.540000000001</v>
      </c>
    </row>
    <row r="257" spans="1:12" x14ac:dyDescent="0.25">
      <c r="A257" s="29">
        <v>2021</v>
      </c>
      <c r="B257" s="29">
        <v>1</v>
      </c>
      <c r="C257" s="1" t="s">
        <v>39</v>
      </c>
      <c r="D257" s="1" t="s">
        <v>39</v>
      </c>
      <c r="E257" s="29">
        <v>54</v>
      </c>
      <c r="F257" s="1" t="s">
        <v>72</v>
      </c>
      <c r="G257" s="1" t="s">
        <v>73</v>
      </c>
      <c r="H257" s="1" t="s">
        <v>74</v>
      </c>
      <c r="I257" s="1" t="s">
        <v>24</v>
      </c>
      <c r="J257" s="1" t="s">
        <v>12</v>
      </c>
      <c r="K257" t="b">
        <v>0</v>
      </c>
      <c r="L257" s="27">
        <v>40262.14</v>
      </c>
    </row>
    <row r="258" spans="1:12" x14ac:dyDescent="0.25">
      <c r="A258" s="29">
        <v>2021</v>
      </c>
      <c r="B258" s="29">
        <v>2</v>
      </c>
      <c r="C258" s="1" t="s">
        <v>39</v>
      </c>
      <c r="D258" s="1" t="s">
        <v>39</v>
      </c>
      <c r="E258" s="29">
        <v>66</v>
      </c>
      <c r="F258" s="1" t="s">
        <v>27</v>
      </c>
      <c r="G258" s="1" t="s">
        <v>40</v>
      </c>
      <c r="H258" s="1" t="s">
        <v>41</v>
      </c>
      <c r="I258" s="1" t="s">
        <v>9</v>
      </c>
      <c r="J258" s="1" t="s">
        <v>10</v>
      </c>
      <c r="K258" t="b">
        <v>0</v>
      </c>
      <c r="L258" s="27">
        <v>120001</v>
      </c>
    </row>
    <row r="259" spans="1:12" x14ac:dyDescent="0.25">
      <c r="A259" s="29">
        <v>2021</v>
      </c>
      <c r="B259" s="29">
        <v>2</v>
      </c>
      <c r="C259" s="1" t="s">
        <v>39</v>
      </c>
      <c r="D259" s="1" t="s">
        <v>39</v>
      </c>
      <c r="E259" s="29">
        <v>66</v>
      </c>
      <c r="F259" s="1" t="s">
        <v>27</v>
      </c>
      <c r="G259" s="1" t="s">
        <v>40</v>
      </c>
      <c r="H259" s="1" t="s">
        <v>41</v>
      </c>
      <c r="I259" s="1" t="s">
        <v>11</v>
      </c>
      <c r="J259" s="1" t="s">
        <v>12</v>
      </c>
      <c r="K259" t="b">
        <v>0</v>
      </c>
      <c r="L259" s="27">
        <v>24000.2</v>
      </c>
    </row>
    <row r="260" spans="1:12" x14ac:dyDescent="0.25">
      <c r="A260" s="29">
        <v>2021</v>
      </c>
      <c r="B260" s="29">
        <v>2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13</v>
      </c>
      <c r="J260" s="1" t="s">
        <v>12</v>
      </c>
      <c r="K260" t="b">
        <v>0</v>
      </c>
      <c r="L260" s="27">
        <v>24000.2</v>
      </c>
    </row>
    <row r="261" spans="1:12" x14ac:dyDescent="0.25">
      <c r="A261" s="29">
        <v>2021</v>
      </c>
      <c r="B261" s="29">
        <v>2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28</v>
      </c>
      <c r="J261" s="1" t="s">
        <v>12</v>
      </c>
      <c r="K261" t="b">
        <v>0</v>
      </c>
      <c r="L261" s="27">
        <v>12000.1</v>
      </c>
    </row>
    <row r="262" spans="1:12" x14ac:dyDescent="0.25">
      <c r="A262" s="29">
        <v>2021</v>
      </c>
      <c r="B262" s="29">
        <v>2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29</v>
      </c>
      <c r="J262" s="1" t="s">
        <v>12</v>
      </c>
      <c r="K262" t="b">
        <v>0</v>
      </c>
      <c r="L262" s="27">
        <v>12000.1</v>
      </c>
    </row>
    <row r="263" spans="1:12" x14ac:dyDescent="0.25">
      <c r="A263" s="29">
        <v>2021</v>
      </c>
      <c r="B263" s="29">
        <v>2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30</v>
      </c>
      <c r="J263" s="1" t="s">
        <v>10</v>
      </c>
      <c r="K263" t="b">
        <v>0</v>
      </c>
      <c r="L263" s="27">
        <v>18000.150000000001</v>
      </c>
    </row>
    <row r="264" spans="1:12" x14ac:dyDescent="0.25">
      <c r="A264" s="29">
        <v>2021</v>
      </c>
      <c r="B264" s="29">
        <v>2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14</v>
      </c>
      <c r="J264" s="1" t="s">
        <v>10</v>
      </c>
      <c r="K264" t="b">
        <v>0</v>
      </c>
      <c r="L264" s="27">
        <v>66000.55</v>
      </c>
    </row>
    <row r="265" spans="1:12" x14ac:dyDescent="0.25">
      <c r="A265" s="29">
        <v>2021</v>
      </c>
      <c r="B265" s="29">
        <v>2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15</v>
      </c>
      <c r="J265" s="1" t="s">
        <v>10</v>
      </c>
      <c r="K265" t="b">
        <v>0</v>
      </c>
      <c r="L265" s="27">
        <v>12000.1</v>
      </c>
    </row>
    <row r="266" spans="1:12" x14ac:dyDescent="0.25">
      <c r="A266" s="29">
        <v>2021</v>
      </c>
      <c r="B266" s="29">
        <v>2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31</v>
      </c>
      <c r="J266" s="1" t="s">
        <v>12</v>
      </c>
      <c r="K266" t="b">
        <v>0</v>
      </c>
      <c r="L266" s="27">
        <v>6000.05</v>
      </c>
    </row>
    <row r="267" spans="1:12" x14ac:dyDescent="0.25">
      <c r="A267" s="29">
        <v>2021</v>
      </c>
      <c r="B267" s="29">
        <v>2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16</v>
      </c>
      <c r="J267" s="1" t="s">
        <v>17</v>
      </c>
      <c r="K267" t="b">
        <v>0</v>
      </c>
      <c r="L267" s="27">
        <v>30000.25</v>
      </c>
    </row>
    <row r="268" spans="1:12" x14ac:dyDescent="0.25">
      <c r="A268" s="29">
        <v>2021</v>
      </c>
      <c r="B268" s="29">
        <v>2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18</v>
      </c>
      <c r="J268" s="1" t="s">
        <v>17</v>
      </c>
      <c r="K268" t="b">
        <v>0</v>
      </c>
      <c r="L268" s="27">
        <v>102000.85</v>
      </c>
    </row>
    <row r="269" spans="1:12" x14ac:dyDescent="0.25">
      <c r="A269" s="29">
        <v>2021</v>
      </c>
      <c r="B269" s="29">
        <v>2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19</v>
      </c>
      <c r="J269" s="1" t="s">
        <v>17</v>
      </c>
      <c r="K269" t="b">
        <v>0</v>
      </c>
      <c r="L269" s="27">
        <v>12000.1</v>
      </c>
    </row>
    <row r="270" spans="1:12" x14ac:dyDescent="0.25">
      <c r="A270" s="29">
        <v>2021</v>
      </c>
      <c r="B270" s="29">
        <v>2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20</v>
      </c>
      <c r="J270" s="1" t="s">
        <v>17</v>
      </c>
      <c r="K270" t="b">
        <v>0</v>
      </c>
      <c r="L270" s="27">
        <v>12000.1</v>
      </c>
    </row>
    <row r="271" spans="1:12" x14ac:dyDescent="0.25">
      <c r="A271" s="29">
        <v>2021</v>
      </c>
      <c r="B271" s="29">
        <v>2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21</v>
      </c>
      <c r="J271" s="1" t="s">
        <v>10</v>
      </c>
      <c r="K271" t="b">
        <v>0</v>
      </c>
      <c r="L271" s="27">
        <v>6000.05</v>
      </c>
    </row>
    <row r="272" spans="1:12" x14ac:dyDescent="0.25">
      <c r="A272" s="29">
        <v>2021</v>
      </c>
      <c r="B272" s="29">
        <v>2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32</v>
      </c>
      <c r="J272" s="1" t="s">
        <v>10</v>
      </c>
      <c r="K272" t="b">
        <v>0</v>
      </c>
      <c r="L272" s="27">
        <v>12000.1</v>
      </c>
    </row>
    <row r="273" spans="1:12" x14ac:dyDescent="0.25">
      <c r="A273" s="29">
        <v>2021</v>
      </c>
      <c r="B273" s="29">
        <v>2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22</v>
      </c>
      <c r="J273" s="1" t="s">
        <v>10</v>
      </c>
      <c r="K273" t="b">
        <v>0</v>
      </c>
      <c r="L273" s="27">
        <v>84000.7</v>
      </c>
    </row>
    <row r="274" spans="1:12" x14ac:dyDescent="0.25">
      <c r="A274" s="29">
        <v>2021</v>
      </c>
      <c r="B274" s="29">
        <v>2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23</v>
      </c>
      <c r="J274" s="1" t="s">
        <v>12</v>
      </c>
      <c r="K274" t="b">
        <v>0</v>
      </c>
      <c r="L274" s="27">
        <v>12000.1</v>
      </c>
    </row>
    <row r="275" spans="1:12" x14ac:dyDescent="0.25">
      <c r="A275" s="29">
        <v>2021</v>
      </c>
      <c r="B275" s="29">
        <v>2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24</v>
      </c>
      <c r="J275" s="1" t="s">
        <v>12</v>
      </c>
      <c r="K275" t="b">
        <v>0</v>
      </c>
      <c r="L275" s="27">
        <v>12000.1</v>
      </c>
    </row>
    <row r="276" spans="1:12" x14ac:dyDescent="0.25">
      <c r="A276" s="29">
        <v>2021</v>
      </c>
      <c r="B276" s="29">
        <v>2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33</v>
      </c>
      <c r="J276" s="1" t="s">
        <v>17</v>
      </c>
      <c r="K276" t="b">
        <v>0</v>
      </c>
      <c r="L276" s="27">
        <v>18000.150000000001</v>
      </c>
    </row>
    <row r="277" spans="1:12" x14ac:dyDescent="0.25">
      <c r="A277" s="29">
        <v>2021</v>
      </c>
      <c r="B277" s="29">
        <v>2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25</v>
      </c>
      <c r="J277" s="1" t="s">
        <v>17</v>
      </c>
      <c r="K277" t="b">
        <v>0</v>
      </c>
      <c r="L277" s="27">
        <v>6000.05</v>
      </c>
    </row>
    <row r="278" spans="1:12" x14ac:dyDescent="0.25">
      <c r="A278" s="29">
        <v>2021</v>
      </c>
      <c r="B278" s="29">
        <v>2</v>
      </c>
      <c r="C278" s="1" t="s">
        <v>39</v>
      </c>
      <c r="D278" s="1" t="s">
        <v>39</v>
      </c>
      <c r="E278">
        <v>57</v>
      </c>
      <c r="F278" s="1" t="s">
        <v>42</v>
      </c>
      <c r="G278" s="1" t="s">
        <v>43</v>
      </c>
      <c r="H278" s="1" t="s">
        <v>44</v>
      </c>
      <c r="I278" s="1" t="s">
        <v>9</v>
      </c>
      <c r="J278" s="1" t="s">
        <v>10</v>
      </c>
      <c r="K278" t="b">
        <v>0</v>
      </c>
      <c r="L278" s="27">
        <v>15423.5</v>
      </c>
    </row>
    <row r="279" spans="1:12" x14ac:dyDescent="0.25">
      <c r="A279" s="29">
        <v>2021</v>
      </c>
      <c r="B279" s="29">
        <v>2</v>
      </c>
      <c r="C279" s="1" t="s">
        <v>39</v>
      </c>
      <c r="D279" s="1" t="s">
        <v>39</v>
      </c>
      <c r="E279">
        <v>57</v>
      </c>
      <c r="F279" s="1" t="s">
        <v>42</v>
      </c>
      <c r="G279" s="1" t="s">
        <v>43</v>
      </c>
      <c r="H279" s="1" t="s">
        <v>44</v>
      </c>
      <c r="I279" s="1" t="s">
        <v>11</v>
      </c>
      <c r="J279" s="1" t="s">
        <v>12</v>
      </c>
      <c r="K279" t="b">
        <v>0</v>
      </c>
      <c r="L279" s="27">
        <v>8997.0400000000009</v>
      </c>
    </row>
    <row r="280" spans="1:12" x14ac:dyDescent="0.25">
      <c r="A280" s="29">
        <v>2021</v>
      </c>
      <c r="B280" s="29">
        <v>2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13</v>
      </c>
      <c r="J280" s="1" t="s">
        <v>12</v>
      </c>
      <c r="K280" t="b">
        <v>0</v>
      </c>
      <c r="L280" s="27">
        <v>19279.37</v>
      </c>
    </row>
    <row r="281" spans="1:12" x14ac:dyDescent="0.25">
      <c r="A281" s="29">
        <v>2021</v>
      </c>
      <c r="B281" s="29">
        <v>2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14</v>
      </c>
      <c r="J281" s="1" t="s">
        <v>10</v>
      </c>
      <c r="K281" t="b">
        <v>0</v>
      </c>
      <c r="L281" s="27">
        <v>5141.17</v>
      </c>
    </row>
    <row r="282" spans="1:12" x14ac:dyDescent="0.25">
      <c r="A282" s="29">
        <v>2021</v>
      </c>
      <c r="B282" s="29">
        <v>2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15</v>
      </c>
      <c r="J282" s="1" t="s">
        <v>10</v>
      </c>
      <c r="K282" t="b">
        <v>0</v>
      </c>
      <c r="L282" s="27">
        <v>11567.62</v>
      </c>
    </row>
    <row r="283" spans="1:12" x14ac:dyDescent="0.25">
      <c r="A283" s="29">
        <v>2021</v>
      </c>
      <c r="B283" s="29">
        <v>2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31</v>
      </c>
      <c r="J283" s="1" t="s">
        <v>12</v>
      </c>
      <c r="K283" t="b">
        <v>0</v>
      </c>
      <c r="L283" s="27">
        <v>6426.46</v>
      </c>
    </row>
    <row r="284" spans="1:12" x14ac:dyDescent="0.25">
      <c r="A284" s="29">
        <v>2021</v>
      </c>
      <c r="B284" s="29">
        <v>2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16</v>
      </c>
      <c r="J284" s="1" t="s">
        <v>17</v>
      </c>
      <c r="K284" t="b">
        <v>0</v>
      </c>
      <c r="L284" s="27">
        <v>10282.33</v>
      </c>
    </row>
    <row r="285" spans="1:12" x14ac:dyDescent="0.25">
      <c r="A285" s="29">
        <v>2021</v>
      </c>
      <c r="B285" s="29">
        <v>2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18</v>
      </c>
      <c r="J285" s="1" t="s">
        <v>17</v>
      </c>
      <c r="K285" t="b">
        <v>0</v>
      </c>
      <c r="L285" s="27">
        <v>8997.0400000000009</v>
      </c>
    </row>
    <row r="286" spans="1:12" x14ac:dyDescent="0.25">
      <c r="A286" s="29">
        <v>2021</v>
      </c>
      <c r="B286" s="29">
        <v>2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19</v>
      </c>
      <c r="J286" s="1" t="s">
        <v>17</v>
      </c>
      <c r="K286" t="b">
        <v>0</v>
      </c>
      <c r="L286" s="27">
        <v>5141.17</v>
      </c>
    </row>
    <row r="287" spans="1:12" x14ac:dyDescent="0.25">
      <c r="A287" s="29">
        <v>2021</v>
      </c>
      <c r="B287" s="29">
        <v>2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20</v>
      </c>
      <c r="J287" s="1" t="s">
        <v>17</v>
      </c>
      <c r="K287" t="b">
        <v>0</v>
      </c>
      <c r="L287" s="27">
        <v>7711.75</v>
      </c>
    </row>
    <row r="288" spans="1:12" x14ac:dyDescent="0.25">
      <c r="A288" s="29">
        <v>2021</v>
      </c>
      <c r="B288" s="29">
        <v>2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21</v>
      </c>
      <c r="J288" s="1" t="s">
        <v>10</v>
      </c>
      <c r="K288" t="b">
        <v>0</v>
      </c>
      <c r="L288" s="27">
        <v>5141.17</v>
      </c>
    </row>
    <row r="289" spans="1:12" x14ac:dyDescent="0.25">
      <c r="A289" s="29">
        <v>2021</v>
      </c>
      <c r="B289" s="29">
        <v>2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22</v>
      </c>
      <c r="J289" s="1" t="s">
        <v>10</v>
      </c>
      <c r="K289" t="b">
        <v>0</v>
      </c>
      <c r="L289" s="27">
        <v>11567.62</v>
      </c>
    </row>
    <row r="290" spans="1:12" x14ac:dyDescent="0.25">
      <c r="A290" s="29">
        <v>2021</v>
      </c>
      <c r="B290" s="29">
        <v>2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23</v>
      </c>
      <c r="J290" s="1" t="s">
        <v>12</v>
      </c>
      <c r="K290" t="b">
        <v>0</v>
      </c>
      <c r="L290" s="27">
        <v>3855.87</v>
      </c>
    </row>
    <row r="291" spans="1:12" x14ac:dyDescent="0.25">
      <c r="A291" s="29">
        <v>2021</v>
      </c>
      <c r="B291" s="29">
        <v>2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24</v>
      </c>
      <c r="J291" s="1" t="s">
        <v>12</v>
      </c>
      <c r="K291" t="b">
        <v>0</v>
      </c>
      <c r="L291" s="27">
        <v>3855.87</v>
      </c>
    </row>
    <row r="292" spans="1:12" x14ac:dyDescent="0.25">
      <c r="A292" s="29">
        <v>2021</v>
      </c>
      <c r="B292" s="29">
        <v>2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25</v>
      </c>
      <c r="J292" s="1" t="s">
        <v>17</v>
      </c>
      <c r="K292" t="b">
        <v>0</v>
      </c>
      <c r="L292" s="27">
        <v>5141.17</v>
      </c>
    </row>
    <row r="293" spans="1:12" x14ac:dyDescent="0.25">
      <c r="A293" s="29">
        <v>2021</v>
      </c>
      <c r="B293" s="29">
        <v>2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45</v>
      </c>
      <c r="H293" s="1" t="s">
        <v>46</v>
      </c>
      <c r="I293" s="1" t="s">
        <v>9</v>
      </c>
      <c r="J293" s="1" t="s">
        <v>10</v>
      </c>
      <c r="K293" t="b">
        <v>0</v>
      </c>
      <c r="L293" s="27">
        <v>3855.87</v>
      </c>
    </row>
    <row r="294" spans="1:12" x14ac:dyDescent="0.25">
      <c r="A294" s="29">
        <v>2021</v>
      </c>
      <c r="B294" s="29">
        <v>2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45</v>
      </c>
      <c r="H294" s="1" t="s">
        <v>46</v>
      </c>
      <c r="I294" s="1" t="s">
        <v>11</v>
      </c>
      <c r="J294" s="1" t="s">
        <v>12</v>
      </c>
      <c r="K294" t="b">
        <v>0</v>
      </c>
      <c r="L294" s="27">
        <v>2249.2600000000002</v>
      </c>
    </row>
    <row r="295" spans="1:12" x14ac:dyDescent="0.25">
      <c r="A295" s="29">
        <v>2021</v>
      </c>
      <c r="B295" s="29">
        <v>2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13</v>
      </c>
      <c r="J295" s="1" t="s">
        <v>12</v>
      </c>
      <c r="K295" t="b">
        <v>0</v>
      </c>
      <c r="L295" s="27">
        <v>4819.84</v>
      </c>
    </row>
    <row r="296" spans="1:12" x14ac:dyDescent="0.25">
      <c r="A296" s="29">
        <v>2021</v>
      </c>
      <c r="B296" s="29">
        <v>2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14</v>
      </c>
      <c r="J296" s="1" t="s">
        <v>10</v>
      </c>
      <c r="K296" t="b">
        <v>0</v>
      </c>
      <c r="L296" s="27">
        <v>1285.29</v>
      </c>
    </row>
    <row r="297" spans="1:12" x14ac:dyDescent="0.25">
      <c r="A297" s="29">
        <v>2021</v>
      </c>
      <c r="B297" s="29">
        <v>2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15</v>
      </c>
      <c r="J297" s="1" t="s">
        <v>10</v>
      </c>
      <c r="K297" t="b">
        <v>0</v>
      </c>
      <c r="L297" s="27">
        <v>2891.91</v>
      </c>
    </row>
    <row r="298" spans="1:12" x14ac:dyDescent="0.25">
      <c r="A298" s="29">
        <v>2021</v>
      </c>
      <c r="B298" s="29">
        <v>2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31</v>
      </c>
      <c r="J298" s="1" t="s">
        <v>12</v>
      </c>
      <c r="K298" t="b">
        <v>0</v>
      </c>
      <c r="L298" s="27">
        <v>1606.61</v>
      </c>
    </row>
    <row r="299" spans="1:12" x14ac:dyDescent="0.25">
      <c r="A299" s="29">
        <v>2021</v>
      </c>
      <c r="B299" s="29">
        <v>2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16</v>
      </c>
      <c r="J299" s="1" t="s">
        <v>17</v>
      </c>
      <c r="K299" t="b">
        <v>0</v>
      </c>
      <c r="L299" s="27">
        <v>2570.58</v>
      </c>
    </row>
    <row r="300" spans="1:12" x14ac:dyDescent="0.25">
      <c r="A300" s="29">
        <v>2021</v>
      </c>
      <c r="B300" s="29">
        <v>2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18</v>
      </c>
      <c r="J300" s="1" t="s">
        <v>17</v>
      </c>
      <c r="K300" t="b">
        <v>0</v>
      </c>
      <c r="L300" s="27">
        <v>2249.2600000000002</v>
      </c>
    </row>
    <row r="301" spans="1:12" x14ac:dyDescent="0.25">
      <c r="A301" s="29">
        <v>2021</v>
      </c>
      <c r="B301" s="29">
        <v>2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19</v>
      </c>
      <c r="J301" s="1" t="s">
        <v>17</v>
      </c>
      <c r="K301" t="b">
        <v>0</v>
      </c>
      <c r="L301" s="27">
        <v>1285.29</v>
      </c>
    </row>
    <row r="302" spans="1:12" x14ac:dyDescent="0.25">
      <c r="A302" s="29">
        <v>2021</v>
      </c>
      <c r="B302" s="29">
        <v>2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20</v>
      </c>
      <c r="J302" s="1" t="s">
        <v>17</v>
      </c>
      <c r="K302" t="b">
        <v>0</v>
      </c>
      <c r="L302" s="27">
        <v>1927.94</v>
      </c>
    </row>
    <row r="303" spans="1:12" x14ac:dyDescent="0.25">
      <c r="A303" s="29">
        <v>2021</v>
      </c>
      <c r="B303" s="29">
        <v>2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21</v>
      </c>
      <c r="J303" s="1" t="s">
        <v>10</v>
      </c>
      <c r="K303" t="b">
        <v>0</v>
      </c>
      <c r="L303" s="27">
        <v>1285.29</v>
      </c>
    </row>
    <row r="304" spans="1:12" x14ac:dyDescent="0.25">
      <c r="A304" s="29">
        <v>2021</v>
      </c>
      <c r="B304" s="29">
        <v>2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22</v>
      </c>
      <c r="J304" s="1" t="s">
        <v>10</v>
      </c>
      <c r="K304" t="b">
        <v>0</v>
      </c>
      <c r="L304" s="27">
        <v>2891.91</v>
      </c>
    </row>
    <row r="305" spans="1:12" x14ac:dyDescent="0.25">
      <c r="A305" s="29">
        <v>2021</v>
      </c>
      <c r="B305" s="29">
        <v>2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23</v>
      </c>
      <c r="J305" s="1" t="s">
        <v>12</v>
      </c>
      <c r="K305" t="b">
        <v>0</v>
      </c>
      <c r="L305" s="27">
        <v>963.97</v>
      </c>
    </row>
    <row r="306" spans="1:12" x14ac:dyDescent="0.25">
      <c r="A306" s="29">
        <v>2021</v>
      </c>
      <c r="B306" s="29">
        <v>2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24</v>
      </c>
      <c r="J306" s="1" t="s">
        <v>12</v>
      </c>
      <c r="K306" t="b">
        <v>0</v>
      </c>
      <c r="L306" s="27">
        <v>963.97</v>
      </c>
    </row>
    <row r="307" spans="1:12" x14ac:dyDescent="0.25">
      <c r="A307" s="29">
        <v>2021</v>
      </c>
      <c r="B307" s="29">
        <v>2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25</v>
      </c>
      <c r="J307" s="1" t="s">
        <v>17</v>
      </c>
      <c r="K307" t="b">
        <v>0</v>
      </c>
      <c r="L307" s="27">
        <v>1285.29</v>
      </c>
    </row>
    <row r="308" spans="1:12" x14ac:dyDescent="0.25">
      <c r="A308" s="29">
        <v>2021</v>
      </c>
      <c r="B308" s="29">
        <v>2</v>
      </c>
      <c r="C308" s="1" t="s">
        <v>39</v>
      </c>
      <c r="D308" s="1" t="s">
        <v>39</v>
      </c>
      <c r="E308">
        <v>64</v>
      </c>
      <c r="F308" s="1" t="s">
        <v>26</v>
      </c>
      <c r="G308" s="1" t="s">
        <v>47</v>
      </c>
      <c r="H308" s="1" t="s">
        <v>48</v>
      </c>
      <c r="I308" s="1" t="s">
        <v>9</v>
      </c>
      <c r="J308" s="1" t="s">
        <v>10</v>
      </c>
      <c r="K308" t="b">
        <v>0</v>
      </c>
      <c r="L308" s="27">
        <v>45294.93</v>
      </c>
    </row>
    <row r="309" spans="1:12" x14ac:dyDescent="0.25">
      <c r="A309" s="29">
        <v>2021</v>
      </c>
      <c r="B309" s="29">
        <v>2</v>
      </c>
      <c r="C309" s="1" t="s">
        <v>39</v>
      </c>
      <c r="D309" s="1" t="s">
        <v>39</v>
      </c>
      <c r="E309">
        <v>64</v>
      </c>
      <c r="F309" s="1" t="s">
        <v>26</v>
      </c>
      <c r="G309" s="1" t="s">
        <v>47</v>
      </c>
      <c r="H309" s="1" t="s">
        <v>48</v>
      </c>
      <c r="I309" s="1" t="s">
        <v>11</v>
      </c>
      <c r="J309" s="1" t="s">
        <v>12</v>
      </c>
      <c r="K309" t="b">
        <v>0</v>
      </c>
      <c r="L309" s="27">
        <v>172120.72</v>
      </c>
    </row>
    <row r="310" spans="1:12" x14ac:dyDescent="0.25">
      <c r="A310" s="29">
        <v>2021</v>
      </c>
      <c r="B310" s="29">
        <v>2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13</v>
      </c>
      <c r="J310" s="1" t="s">
        <v>12</v>
      </c>
      <c r="K310" t="b">
        <v>0</v>
      </c>
      <c r="L310" s="27">
        <v>63412.9</v>
      </c>
    </row>
    <row r="311" spans="1:12" x14ac:dyDescent="0.25">
      <c r="A311" s="29">
        <v>2021</v>
      </c>
      <c r="B311" s="29">
        <v>2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14</v>
      </c>
      <c r="J311" s="1" t="s">
        <v>10</v>
      </c>
      <c r="K311" t="b">
        <v>0</v>
      </c>
      <c r="L311" s="27">
        <v>18117.97</v>
      </c>
    </row>
    <row r="312" spans="1:12" x14ac:dyDescent="0.25">
      <c r="A312" s="29">
        <v>2021</v>
      </c>
      <c r="B312" s="29">
        <v>2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15</v>
      </c>
      <c r="J312" s="1" t="s">
        <v>10</v>
      </c>
      <c r="K312" t="b">
        <v>0</v>
      </c>
      <c r="L312" s="27">
        <v>18117.97</v>
      </c>
    </row>
    <row r="313" spans="1:12" x14ac:dyDescent="0.25">
      <c r="A313" s="29">
        <v>2021</v>
      </c>
      <c r="B313" s="29">
        <v>2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16</v>
      </c>
      <c r="J313" s="1" t="s">
        <v>17</v>
      </c>
      <c r="K313" t="b">
        <v>0</v>
      </c>
      <c r="L313" s="27">
        <v>144943.76</v>
      </c>
    </row>
    <row r="314" spans="1:12" x14ac:dyDescent="0.25">
      <c r="A314" s="29">
        <v>2021</v>
      </c>
      <c r="B314" s="29">
        <v>2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18</v>
      </c>
      <c r="J314" s="1" t="s">
        <v>17</v>
      </c>
      <c r="K314" t="b">
        <v>0</v>
      </c>
      <c r="L314" s="27">
        <v>45294.93</v>
      </c>
    </row>
    <row r="315" spans="1:12" x14ac:dyDescent="0.25">
      <c r="A315" s="29">
        <v>2021</v>
      </c>
      <c r="B315" s="29">
        <v>2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19</v>
      </c>
      <c r="J315" s="1" t="s">
        <v>17</v>
      </c>
      <c r="K315" t="b">
        <v>0</v>
      </c>
      <c r="L315" s="27">
        <v>54353.91</v>
      </c>
    </row>
    <row r="316" spans="1:12" x14ac:dyDescent="0.25">
      <c r="A316" s="29">
        <v>2021</v>
      </c>
      <c r="B316" s="29">
        <v>2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20</v>
      </c>
      <c r="J316" s="1" t="s">
        <v>17</v>
      </c>
      <c r="K316" t="b">
        <v>0</v>
      </c>
      <c r="L316" s="27">
        <v>126825.79</v>
      </c>
    </row>
    <row r="317" spans="1:12" x14ac:dyDescent="0.25">
      <c r="A317" s="29">
        <v>2021</v>
      </c>
      <c r="B317" s="29">
        <v>2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21</v>
      </c>
      <c r="J317" s="1" t="s">
        <v>10</v>
      </c>
      <c r="K317" t="b">
        <v>0</v>
      </c>
      <c r="L317" s="27">
        <v>36235.94</v>
      </c>
    </row>
    <row r="318" spans="1:12" x14ac:dyDescent="0.25">
      <c r="A318" s="29">
        <v>2021</v>
      </c>
      <c r="B318" s="29">
        <v>2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22</v>
      </c>
      <c r="J318" s="1" t="s">
        <v>10</v>
      </c>
      <c r="K318" t="b">
        <v>0</v>
      </c>
      <c r="L318" s="27">
        <v>54353.91</v>
      </c>
    </row>
    <row r="319" spans="1:12" x14ac:dyDescent="0.25">
      <c r="A319" s="29">
        <v>2021</v>
      </c>
      <c r="B319" s="29">
        <v>2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23</v>
      </c>
      <c r="J319" s="1" t="s">
        <v>12</v>
      </c>
      <c r="K319" t="b">
        <v>0</v>
      </c>
      <c r="L319" s="27">
        <v>81530.87</v>
      </c>
    </row>
    <row r="320" spans="1:12" x14ac:dyDescent="0.25">
      <c r="A320" s="29">
        <v>2021</v>
      </c>
      <c r="B320" s="29">
        <v>2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24</v>
      </c>
      <c r="J320" s="1" t="s">
        <v>12</v>
      </c>
      <c r="K320" t="b">
        <v>0</v>
      </c>
      <c r="L320" s="27">
        <v>36235.94</v>
      </c>
    </row>
    <row r="321" spans="1:12" x14ac:dyDescent="0.25">
      <c r="A321" s="29">
        <v>2021</v>
      </c>
      <c r="B321" s="29">
        <v>2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25</v>
      </c>
      <c r="J321" s="1" t="s">
        <v>17</v>
      </c>
      <c r="K321" t="b">
        <v>0</v>
      </c>
      <c r="L321" s="27">
        <v>9058.99</v>
      </c>
    </row>
    <row r="322" spans="1:12" x14ac:dyDescent="0.25">
      <c r="A322" s="29">
        <v>2021</v>
      </c>
      <c r="B322" s="29">
        <v>2</v>
      </c>
      <c r="C322" s="1" t="s">
        <v>39</v>
      </c>
      <c r="D322" s="1" t="s">
        <v>39</v>
      </c>
      <c r="E322">
        <v>74</v>
      </c>
      <c r="F322" s="1" t="s">
        <v>380</v>
      </c>
      <c r="G322" s="1" t="s">
        <v>447</v>
      </c>
      <c r="H322" s="1" t="s">
        <v>448</v>
      </c>
      <c r="I322" s="1" t="s">
        <v>9</v>
      </c>
      <c r="J322" s="1" t="s">
        <v>10</v>
      </c>
      <c r="K322" t="b">
        <v>0</v>
      </c>
      <c r="L322" s="27">
        <v>352.71</v>
      </c>
    </row>
    <row r="323" spans="1:12" x14ac:dyDescent="0.25">
      <c r="A323" s="29">
        <v>2021</v>
      </c>
      <c r="B323" s="29">
        <v>2</v>
      </c>
      <c r="C323" s="1" t="s">
        <v>39</v>
      </c>
      <c r="D323" s="1" t="s">
        <v>39</v>
      </c>
      <c r="E323">
        <v>74</v>
      </c>
      <c r="F323" s="1" t="s">
        <v>380</v>
      </c>
      <c r="G323" s="1" t="s">
        <v>447</v>
      </c>
      <c r="H323" s="1" t="s">
        <v>448</v>
      </c>
      <c r="I323" s="1" t="s">
        <v>11</v>
      </c>
      <c r="J323" s="1" t="s">
        <v>12</v>
      </c>
      <c r="K323" t="b">
        <v>0</v>
      </c>
      <c r="L323" s="27">
        <v>352.71</v>
      </c>
    </row>
    <row r="324" spans="1:12" x14ac:dyDescent="0.25">
      <c r="A324" s="29">
        <v>2021</v>
      </c>
      <c r="B324" s="29">
        <v>2</v>
      </c>
      <c r="C324" s="1" t="s">
        <v>39</v>
      </c>
      <c r="D324" s="1" t="s">
        <v>39</v>
      </c>
      <c r="E324">
        <v>74</v>
      </c>
      <c r="F324" s="1" t="s">
        <v>380</v>
      </c>
      <c r="G324" s="1" t="s">
        <v>447</v>
      </c>
      <c r="H324" s="1" t="s">
        <v>448</v>
      </c>
      <c r="I324" s="1" t="s">
        <v>13</v>
      </c>
      <c r="J324" s="1" t="s">
        <v>12</v>
      </c>
      <c r="K324" t="b">
        <v>0</v>
      </c>
      <c r="L324" s="27">
        <v>352.71</v>
      </c>
    </row>
    <row r="325" spans="1:12" x14ac:dyDescent="0.25">
      <c r="A325" s="29">
        <v>2021</v>
      </c>
      <c r="B325" s="29">
        <v>2</v>
      </c>
      <c r="C325" s="1" t="s">
        <v>39</v>
      </c>
      <c r="D325" s="1" t="s">
        <v>39</v>
      </c>
      <c r="E325">
        <v>74</v>
      </c>
      <c r="F325" s="1" t="s">
        <v>380</v>
      </c>
      <c r="G325" s="1" t="s">
        <v>447</v>
      </c>
      <c r="H325" s="1" t="s">
        <v>448</v>
      </c>
      <c r="I325" s="1" t="s">
        <v>28</v>
      </c>
      <c r="J325" s="1" t="s">
        <v>12</v>
      </c>
      <c r="K325" t="b">
        <v>0</v>
      </c>
      <c r="L325" s="27">
        <v>352.71</v>
      </c>
    </row>
    <row r="326" spans="1:12" x14ac:dyDescent="0.25">
      <c r="A326" s="29">
        <v>2021</v>
      </c>
      <c r="B326" s="29">
        <v>2</v>
      </c>
      <c r="C326" s="1" t="s">
        <v>39</v>
      </c>
      <c r="D326" s="1" t="s">
        <v>39</v>
      </c>
      <c r="E326">
        <v>74</v>
      </c>
      <c r="F326" s="1" t="s">
        <v>380</v>
      </c>
      <c r="G326" s="1" t="s">
        <v>447</v>
      </c>
      <c r="H326" s="1" t="s">
        <v>448</v>
      </c>
      <c r="I326" s="1" t="s">
        <v>29</v>
      </c>
      <c r="J326" s="1" t="s">
        <v>12</v>
      </c>
      <c r="K326" t="b">
        <v>0</v>
      </c>
      <c r="L326" s="27">
        <v>352.71</v>
      </c>
    </row>
    <row r="327" spans="1:12" x14ac:dyDescent="0.25">
      <c r="A327" s="29">
        <v>2021</v>
      </c>
      <c r="B327" s="29">
        <v>2</v>
      </c>
      <c r="C327" s="1" t="s">
        <v>39</v>
      </c>
      <c r="D327" s="1" t="s">
        <v>39</v>
      </c>
      <c r="E327">
        <v>74</v>
      </c>
      <c r="F327" s="1" t="s">
        <v>380</v>
      </c>
      <c r="G327" s="1" t="s">
        <v>447</v>
      </c>
      <c r="H327" s="1" t="s">
        <v>448</v>
      </c>
      <c r="I327" s="1" t="s">
        <v>30</v>
      </c>
      <c r="J327" s="1" t="s">
        <v>10</v>
      </c>
      <c r="K327" t="b">
        <v>0</v>
      </c>
      <c r="L327" s="27">
        <v>352.71</v>
      </c>
    </row>
    <row r="328" spans="1:12" x14ac:dyDescent="0.25">
      <c r="A328" s="29">
        <v>2021</v>
      </c>
      <c r="B328" s="29">
        <v>2</v>
      </c>
      <c r="C328" s="1" t="s">
        <v>39</v>
      </c>
      <c r="D328" s="1" t="s">
        <v>39</v>
      </c>
      <c r="E328">
        <v>74</v>
      </c>
      <c r="F328" s="1" t="s">
        <v>380</v>
      </c>
      <c r="G328" s="1" t="s">
        <v>447</v>
      </c>
      <c r="H328" s="1" t="s">
        <v>448</v>
      </c>
      <c r="I328" s="1" t="s">
        <v>14</v>
      </c>
      <c r="J328" s="1" t="s">
        <v>10</v>
      </c>
      <c r="K328" t="b">
        <v>0</v>
      </c>
      <c r="L328" s="27">
        <v>352.71</v>
      </c>
    </row>
    <row r="329" spans="1:12" x14ac:dyDescent="0.25">
      <c r="A329" s="29">
        <v>2021</v>
      </c>
      <c r="B329" s="29">
        <v>2</v>
      </c>
      <c r="C329" s="1" t="s">
        <v>39</v>
      </c>
      <c r="D329" s="1" t="s">
        <v>39</v>
      </c>
      <c r="E329">
        <v>74</v>
      </c>
      <c r="F329" s="1" t="s">
        <v>380</v>
      </c>
      <c r="G329" s="1" t="s">
        <v>447</v>
      </c>
      <c r="H329" s="1" t="s">
        <v>448</v>
      </c>
      <c r="I329" s="1" t="s">
        <v>15</v>
      </c>
      <c r="J329" s="1" t="s">
        <v>10</v>
      </c>
      <c r="K329" t="b">
        <v>0</v>
      </c>
      <c r="L329" s="27">
        <v>352.71</v>
      </c>
    </row>
    <row r="330" spans="1:12" x14ac:dyDescent="0.25">
      <c r="A330" s="29">
        <v>2021</v>
      </c>
      <c r="B330" s="29">
        <v>2</v>
      </c>
      <c r="C330" s="1" t="s">
        <v>39</v>
      </c>
      <c r="D330" s="1" t="s">
        <v>39</v>
      </c>
      <c r="E330">
        <v>74</v>
      </c>
      <c r="F330" s="1" t="s">
        <v>380</v>
      </c>
      <c r="G330" s="1" t="s">
        <v>447</v>
      </c>
      <c r="H330" s="1" t="s">
        <v>448</v>
      </c>
      <c r="I330" s="1" t="s">
        <v>31</v>
      </c>
      <c r="J330" s="1" t="s">
        <v>12</v>
      </c>
      <c r="K330" t="b">
        <v>0</v>
      </c>
      <c r="L330" s="27">
        <v>352.71</v>
      </c>
    </row>
    <row r="331" spans="1:12" x14ac:dyDescent="0.25">
      <c r="A331" s="29">
        <v>2021</v>
      </c>
      <c r="B331" s="29">
        <v>2</v>
      </c>
      <c r="C331" s="1" t="s">
        <v>39</v>
      </c>
      <c r="D331" s="1" t="s">
        <v>39</v>
      </c>
      <c r="E331">
        <v>74</v>
      </c>
      <c r="F331" s="1" t="s">
        <v>380</v>
      </c>
      <c r="G331" s="1" t="s">
        <v>447</v>
      </c>
      <c r="H331" s="1" t="s">
        <v>448</v>
      </c>
      <c r="I331" s="1" t="s">
        <v>16</v>
      </c>
      <c r="J331" s="1" t="s">
        <v>17</v>
      </c>
      <c r="K331" t="b">
        <v>0</v>
      </c>
      <c r="L331" s="27">
        <v>352.71</v>
      </c>
    </row>
    <row r="332" spans="1:12" x14ac:dyDescent="0.25">
      <c r="A332" s="29">
        <v>2021</v>
      </c>
      <c r="B332" s="29">
        <v>2</v>
      </c>
      <c r="C332" s="1" t="s">
        <v>39</v>
      </c>
      <c r="D332" s="1" t="s">
        <v>39</v>
      </c>
      <c r="E332">
        <v>74</v>
      </c>
      <c r="F332" s="1" t="s">
        <v>380</v>
      </c>
      <c r="G332" s="1" t="s">
        <v>447</v>
      </c>
      <c r="H332" s="1" t="s">
        <v>448</v>
      </c>
      <c r="I332" s="1" t="s">
        <v>18</v>
      </c>
      <c r="J332" s="1" t="s">
        <v>17</v>
      </c>
      <c r="K332" t="b">
        <v>0</v>
      </c>
      <c r="L332" s="27">
        <v>352.71</v>
      </c>
    </row>
    <row r="333" spans="1:12" x14ac:dyDescent="0.25">
      <c r="A333" s="29">
        <v>2021</v>
      </c>
      <c r="B333" s="29">
        <v>2</v>
      </c>
      <c r="C333" s="1" t="s">
        <v>39</v>
      </c>
      <c r="D333" s="1" t="s">
        <v>39</v>
      </c>
      <c r="E333">
        <v>74</v>
      </c>
      <c r="F333" s="1" t="s">
        <v>380</v>
      </c>
      <c r="G333" s="1" t="s">
        <v>447</v>
      </c>
      <c r="H333" s="1" t="s">
        <v>448</v>
      </c>
      <c r="I333" s="1" t="s">
        <v>19</v>
      </c>
      <c r="J333" s="1" t="s">
        <v>17</v>
      </c>
      <c r="K333" t="b">
        <v>0</v>
      </c>
      <c r="L333" s="27">
        <v>352.71</v>
      </c>
    </row>
    <row r="334" spans="1:12" x14ac:dyDescent="0.25">
      <c r="A334" s="29">
        <v>2021</v>
      </c>
      <c r="B334" s="29">
        <v>2</v>
      </c>
      <c r="C334" s="1" t="s">
        <v>39</v>
      </c>
      <c r="D334" s="1" t="s">
        <v>39</v>
      </c>
      <c r="E334">
        <v>74</v>
      </c>
      <c r="F334" s="1" t="s">
        <v>380</v>
      </c>
      <c r="G334" s="1" t="s">
        <v>447</v>
      </c>
      <c r="H334" s="1" t="s">
        <v>448</v>
      </c>
      <c r="I334" s="1" t="s">
        <v>20</v>
      </c>
      <c r="J334" s="1" t="s">
        <v>17</v>
      </c>
      <c r="K334" t="b">
        <v>0</v>
      </c>
      <c r="L334" s="27">
        <v>352.71</v>
      </c>
    </row>
    <row r="335" spans="1:12" x14ac:dyDescent="0.25">
      <c r="A335" s="29">
        <v>2021</v>
      </c>
      <c r="B335" s="29">
        <v>2</v>
      </c>
      <c r="C335" s="1" t="s">
        <v>39</v>
      </c>
      <c r="D335" s="1" t="s">
        <v>39</v>
      </c>
      <c r="E335">
        <v>74</v>
      </c>
      <c r="F335" s="1" t="s">
        <v>380</v>
      </c>
      <c r="G335" s="1" t="s">
        <v>447</v>
      </c>
      <c r="H335" s="1" t="s">
        <v>448</v>
      </c>
      <c r="I335" s="1" t="s">
        <v>21</v>
      </c>
      <c r="J335" s="1" t="s">
        <v>10</v>
      </c>
      <c r="K335" t="b">
        <v>0</v>
      </c>
      <c r="L335" s="27">
        <v>352.71</v>
      </c>
    </row>
    <row r="336" spans="1:12" x14ac:dyDescent="0.25">
      <c r="A336" s="29">
        <v>2021</v>
      </c>
      <c r="B336" s="29">
        <v>2</v>
      </c>
      <c r="C336" s="1" t="s">
        <v>39</v>
      </c>
      <c r="D336" s="1" t="s">
        <v>39</v>
      </c>
      <c r="E336">
        <v>74</v>
      </c>
      <c r="F336" s="1" t="s">
        <v>380</v>
      </c>
      <c r="G336" s="1" t="s">
        <v>447</v>
      </c>
      <c r="H336" s="1" t="s">
        <v>448</v>
      </c>
      <c r="I336" s="1" t="s">
        <v>32</v>
      </c>
      <c r="J336" s="1" t="s">
        <v>10</v>
      </c>
      <c r="K336" t="b">
        <v>0</v>
      </c>
      <c r="L336" s="27">
        <v>352.71</v>
      </c>
    </row>
    <row r="337" spans="1:12" x14ac:dyDescent="0.25">
      <c r="A337" s="29">
        <v>2021</v>
      </c>
      <c r="B337" s="29">
        <v>2</v>
      </c>
      <c r="C337" s="1" t="s">
        <v>39</v>
      </c>
      <c r="D337" s="1" t="s">
        <v>39</v>
      </c>
      <c r="E337">
        <v>74</v>
      </c>
      <c r="F337" s="1" t="s">
        <v>380</v>
      </c>
      <c r="G337" s="1" t="s">
        <v>447</v>
      </c>
      <c r="H337" s="1" t="s">
        <v>448</v>
      </c>
      <c r="I337" s="1" t="s">
        <v>22</v>
      </c>
      <c r="J337" s="1" t="s">
        <v>10</v>
      </c>
      <c r="K337" t="b">
        <v>0</v>
      </c>
      <c r="L337" s="27">
        <v>352.71</v>
      </c>
    </row>
    <row r="338" spans="1:12" x14ac:dyDescent="0.25">
      <c r="A338" s="29">
        <v>2021</v>
      </c>
      <c r="B338" s="29">
        <v>2</v>
      </c>
      <c r="C338" s="1" t="s">
        <v>39</v>
      </c>
      <c r="D338" s="1" t="s">
        <v>39</v>
      </c>
      <c r="E338">
        <v>74</v>
      </c>
      <c r="F338" s="1" t="s">
        <v>380</v>
      </c>
      <c r="G338" s="1" t="s">
        <v>447</v>
      </c>
      <c r="H338" s="1" t="s">
        <v>448</v>
      </c>
      <c r="I338" s="1" t="s">
        <v>23</v>
      </c>
      <c r="J338" s="1" t="s">
        <v>12</v>
      </c>
      <c r="K338" t="b">
        <v>0</v>
      </c>
      <c r="L338" s="27">
        <v>352.71</v>
      </c>
    </row>
    <row r="339" spans="1:12" x14ac:dyDescent="0.25">
      <c r="A339" s="29">
        <v>2021</v>
      </c>
      <c r="B339" s="29">
        <v>2</v>
      </c>
      <c r="C339" s="1" t="s">
        <v>39</v>
      </c>
      <c r="D339" s="1" t="s">
        <v>39</v>
      </c>
      <c r="E339">
        <v>74</v>
      </c>
      <c r="F339" s="1" t="s">
        <v>380</v>
      </c>
      <c r="G339" s="1" t="s">
        <v>447</v>
      </c>
      <c r="H339" s="1" t="s">
        <v>448</v>
      </c>
      <c r="I339" s="1" t="s">
        <v>24</v>
      </c>
      <c r="J339" s="1" t="s">
        <v>12</v>
      </c>
      <c r="K339" t="b">
        <v>0</v>
      </c>
      <c r="L339" s="27">
        <v>352.71</v>
      </c>
    </row>
    <row r="340" spans="1:12" x14ac:dyDescent="0.25">
      <c r="A340" s="29">
        <v>2021</v>
      </c>
      <c r="B340" s="29">
        <v>2</v>
      </c>
      <c r="C340" s="1" t="s">
        <v>39</v>
      </c>
      <c r="D340" s="1" t="s">
        <v>39</v>
      </c>
      <c r="E340">
        <v>74</v>
      </c>
      <c r="F340" s="1" t="s">
        <v>380</v>
      </c>
      <c r="G340" s="1" t="s">
        <v>447</v>
      </c>
      <c r="H340" s="1" t="s">
        <v>448</v>
      </c>
      <c r="I340" s="1" t="s">
        <v>33</v>
      </c>
      <c r="J340" s="1" t="s">
        <v>17</v>
      </c>
      <c r="K340" t="b">
        <v>0</v>
      </c>
      <c r="L340" s="27">
        <v>352.71</v>
      </c>
    </row>
    <row r="341" spans="1:12" x14ac:dyDescent="0.25">
      <c r="A341" s="29">
        <v>2021</v>
      </c>
      <c r="B341" s="29">
        <v>2</v>
      </c>
      <c r="C341" s="1" t="s">
        <v>39</v>
      </c>
      <c r="D341" s="1" t="s">
        <v>39</v>
      </c>
      <c r="E341">
        <v>74</v>
      </c>
      <c r="F341" s="1" t="s">
        <v>380</v>
      </c>
      <c r="G341" s="1" t="s">
        <v>447</v>
      </c>
      <c r="H341" s="1" t="s">
        <v>448</v>
      </c>
      <c r="I341" s="1" t="s">
        <v>25</v>
      </c>
      <c r="J341" s="1" t="s">
        <v>17</v>
      </c>
      <c r="K341" t="b">
        <v>0</v>
      </c>
      <c r="L341" s="27">
        <v>352.71</v>
      </c>
    </row>
    <row r="342" spans="1:12" x14ac:dyDescent="0.25">
      <c r="A342" s="29">
        <v>2021</v>
      </c>
      <c r="B342" s="29">
        <v>2</v>
      </c>
      <c r="C342" s="1" t="s">
        <v>39</v>
      </c>
      <c r="D342" s="1" t="s">
        <v>39</v>
      </c>
      <c r="E342">
        <v>61</v>
      </c>
      <c r="F342" s="1" t="s">
        <v>49</v>
      </c>
      <c r="G342" s="1" t="s">
        <v>50</v>
      </c>
      <c r="H342" s="1" t="s">
        <v>51</v>
      </c>
      <c r="I342" s="1" t="s">
        <v>9</v>
      </c>
      <c r="J342" s="1" t="s">
        <v>10</v>
      </c>
      <c r="K342" t="b">
        <v>0</v>
      </c>
      <c r="L342" s="27">
        <v>333.9</v>
      </c>
    </row>
    <row r="343" spans="1:12" x14ac:dyDescent="0.25">
      <c r="A343" s="29">
        <v>2021</v>
      </c>
      <c r="B343" s="29">
        <v>2</v>
      </c>
      <c r="C343" s="1" t="s">
        <v>39</v>
      </c>
      <c r="D343" s="1" t="s">
        <v>39</v>
      </c>
      <c r="E343">
        <v>61</v>
      </c>
      <c r="F343" s="1" t="s">
        <v>49</v>
      </c>
      <c r="G343" s="1" t="s">
        <v>50</v>
      </c>
      <c r="H343" s="1" t="s">
        <v>51</v>
      </c>
      <c r="I343" s="1" t="s">
        <v>11</v>
      </c>
      <c r="J343" s="1" t="s">
        <v>12</v>
      </c>
      <c r="K343" t="b">
        <v>0</v>
      </c>
      <c r="L343" s="27">
        <v>333.9</v>
      </c>
    </row>
    <row r="344" spans="1:12" x14ac:dyDescent="0.25">
      <c r="A344" s="29">
        <v>2021</v>
      </c>
      <c r="B344" s="29">
        <v>2</v>
      </c>
      <c r="C344" s="1" t="s">
        <v>39</v>
      </c>
      <c r="D344" s="1" t="s">
        <v>39</v>
      </c>
      <c r="E344">
        <v>61</v>
      </c>
      <c r="F344" s="1" t="s">
        <v>49</v>
      </c>
      <c r="G344" s="1" t="s">
        <v>50</v>
      </c>
      <c r="H344" s="1" t="s">
        <v>51</v>
      </c>
      <c r="I344" s="1" t="s">
        <v>13</v>
      </c>
      <c r="J344" s="1" t="s">
        <v>12</v>
      </c>
      <c r="K344" t="b">
        <v>0</v>
      </c>
      <c r="L344" s="27">
        <v>400.69</v>
      </c>
    </row>
    <row r="345" spans="1:12" x14ac:dyDescent="0.25">
      <c r="A345" s="29">
        <v>2021</v>
      </c>
      <c r="B345" s="29">
        <v>2</v>
      </c>
      <c r="C345" s="1" t="s">
        <v>39</v>
      </c>
      <c r="D345" s="1" t="s">
        <v>39</v>
      </c>
      <c r="E345">
        <v>61</v>
      </c>
      <c r="F345" s="1" t="s">
        <v>49</v>
      </c>
      <c r="G345" s="1" t="s">
        <v>50</v>
      </c>
      <c r="H345" s="1" t="s">
        <v>51</v>
      </c>
      <c r="I345" s="1" t="s">
        <v>28</v>
      </c>
      <c r="J345" s="1" t="s">
        <v>12</v>
      </c>
      <c r="K345" t="b">
        <v>0</v>
      </c>
      <c r="L345" s="27">
        <v>400.69</v>
      </c>
    </row>
    <row r="346" spans="1:12" x14ac:dyDescent="0.25">
      <c r="A346" s="29">
        <v>2021</v>
      </c>
      <c r="B346" s="29">
        <v>2</v>
      </c>
      <c r="C346" s="1" t="s">
        <v>39</v>
      </c>
      <c r="D346" s="1" t="s">
        <v>39</v>
      </c>
      <c r="E346">
        <v>61</v>
      </c>
      <c r="F346" s="1" t="s">
        <v>49</v>
      </c>
      <c r="G346" s="1" t="s">
        <v>50</v>
      </c>
      <c r="H346" s="1" t="s">
        <v>51</v>
      </c>
      <c r="I346" s="1" t="s">
        <v>30</v>
      </c>
      <c r="J346" s="1" t="s">
        <v>10</v>
      </c>
      <c r="K346" t="b">
        <v>0</v>
      </c>
      <c r="L346" s="27">
        <v>400.69</v>
      </c>
    </row>
    <row r="347" spans="1:12" x14ac:dyDescent="0.25">
      <c r="A347" s="29">
        <v>2021</v>
      </c>
      <c r="B347" s="29">
        <v>2</v>
      </c>
      <c r="C347" s="1" t="s">
        <v>39</v>
      </c>
      <c r="D347" s="1" t="s">
        <v>39</v>
      </c>
      <c r="E347">
        <v>61</v>
      </c>
      <c r="F347" s="1" t="s">
        <v>49</v>
      </c>
      <c r="G347" s="1" t="s">
        <v>50</v>
      </c>
      <c r="H347" s="1" t="s">
        <v>51</v>
      </c>
      <c r="I347" s="1" t="s">
        <v>14</v>
      </c>
      <c r="J347" s="1" t="s">
        <v>10</v>
      </c>
      <c r="K347" t="b">
        <v>0</v>
      </c>
      <c r="L347" s="27">
        <v>400.69</v>
      </c>
    </row>
    <row r="348" spans="1:12" x14ac:dyDescent="0.25">
      <c r="A348" s="29">
        <v>2021</v>
      </c>
      <c r="B348" s="29">
        <v>2</v>
      </c>
      <c r="C348" s="1" t="s">
        <v>39</v>
      </c>
      <c r="D348" s="1" t="s">
        <v>39</v>
      </c>
      <c r="E348">
        <v>61</v>
      </c>
      <c r="F348" s="1" t="s">
        <v>49</v>
      </c>
      <c r="G348" s="1" t="s">
        <v>50</v>
      </c>
      <c r="H348" s="1" t="s">
        <v>51</v>
      </c>
      <c r="I348" s="1" t="s">
        <v>15</v>
      </c>
      <c r="J348" s="1" t="s">
        <v>10</v>
      </c>
      <c r="K348" t="b">
        <v>0</v>
      </c>
      <c r="L348" s="27">
        <v>400.69</v>
      </c>
    </row>
    <row r="349" spans="1:12" x14ac:dyDescent="0.25">
      <c r="A349" s="29">
        <v>2021</v>
      </c>
      <c r="B349" s="29">
        <v>2</v>
      </c>
      <c r="C349" s="1" t="s">
        <v>39</v>
      </c>
      <c r="D349" s="1" t="s">
        <v>39</v>
      </c>
      <c r="E349">
        <v>61</v>
      </c>
      <c r="F349" s="1" t="s">
        <v>49</v>
      </c>
      <c r="G349" s="1" t="s">
        <v>50</v>
      </c>
      <c r="H349" s="1" t="s">
        <v>51</v>
      </c>
      <c r="I349" s="1" t="s">
        <v>31</v>
      </c>
      <c r="J349" s="1" t="s">
        <v>12</v>
      </c>
      <c r="K349" t="b">
        <v>0</v>
      </c>
      <c r="L349" s="27">
        <v>200.34</v>
      </c>
    </row>
    <row r="350" spans="1:12" x14ac:dyDescent="0.25">
      <c r="A350" s="29">
        <v>2021</v>
      </c>
      <c r="B350" s="29">
        <v>2</v>
      </c>
      <c r="C350" s="1" t="s">
        <v>39</v>
      </c>
      <c r="D350" s="1" t="s">
        <v>39</v>
      </c>
      <c r="E350">
        <v>61</v>
      </c>
      <c r="F350" s="1" t="s">
        <v>49</v>
      </c>
      <c r="G350" s="1" t="s">
        <v>50</v>
      </c>
      <c r="H350" s="1" t="s">
        <v>51</v>
      </c>
      <c r="I350" s="1" t="s">
        <v>16</v>
      </c>
      <c r="J350" s="1" t="s">
        <v>17</v>
      </c>
      <c r="K350" t="b">
        <v>0</v>
      </c>
      <c r="L350" s="27">
        <v>400.69</v>
      </c>
    </row>
    <row r="351" spans="1:12" x14ac:dyDescent="0.25">
      <c r="A351" s="29">
        <v>2021</v>
      </c>
      <c r="B351" s="29">
        <v>2</v>
      </c>
      <c r="C351" s="1" t="s">
        <v>39</v>
      </c>
      <c r="D351" s="1" t="s">
        <v>39</v>
      </c>
      <c r="E351">
        <v>61</v>
      </c>
      <c r="F351" s="1" t="s">
        <v>49</v>
      </c>
      <c r="G351" s="1" t="s">
        <v>50</v>
      </c>
      <c r="H351" s="1" t="s">
        <v>51</v>
      </c>
      <c r="I351" s="1" t="s">
        <v>18</v>
      </c>
      <c r="J351" s="1" t="s">
        <v>17</v>
      </c>
      <c r="K351" t="b">
        <v>0</v>
      </c>
      <c r="L351" s="27">
        <v>400.69</v>
      </c>
    </row>
    <row r="352" spans="1:12" x14ac:dyDescent="0.25">
      <c r="A352" s="29">
        <v>2021</v>
      </c>
      <c r="B352" s="29">
        <v>2</v>
      </c>
      <c r="C352" s="1" t="s">
        <v>39</v>
      </c>
      <c r="D352" s="1" t="s">
        <v>39</v>
      </c>
      <c r="E352">
        <v>61</v>
      </c>
      <c r="F352" s="1" t="s">
        <v>49</v>
      </c>
      <c r="G352" s="1" t="s">
        <v>50</v>
      </c>
      <c r="H352" s="1" t="s">
        <v>51</v>
      </c>
      <c r="I352" s="1" t="s">
        <v>19</v>
      </c>
      <c r="J352" s="1" t="s">
        <v>17</v>
      </c>
      <c r="K352" t="b">
        <v>0</v>
      </c>
      <c r="L352" s="27">
        <v>400.69</v>
      </c>
    </row>
    <row r="353" spans="1:12" x14ac:dyDescent="0.25">
      <c r="A353" s="29">
        <v>2021</v>
      </c>
      <c r="B353" s="29">
        <v>2</v>
      </c>
      <c r="C353" s="1" t="s">
        <v>39</v>
      </c>
      <c r="D353" s="1" t="s">
        <v>39</v>
      </c>
      <c r="E353">
        <v>61</v>
      </c>
      <c r="F353" s="1" t="s">
        <v>49</v>
      </c>
      <c r="G353" s="1" t="s">
        <v>50</v>
      </c>
      <c r="H353" s="1" t="s">
        <v>51</v>
      </c>
      <c r="I353" s="1" t="s">
        <v>20</v>
      </c>
      <c r="J353" s="1" t="s">
        <v>17</v>
      </c>
      <c r="K353" t="b">
        <v>0</v>
      </c>
      <c r="L353" s="27">
        <v>400.69</v>
      </c>
    </row>
    <row r="354" spans="1:12" x14ac:dyDescent="0.25">
      <c r="A354" s="29">
        <v>2021</v>
      </c>
      <c r="B354" s="29">
        <v>2</v>
      </c>
      <c r="C354" s="1" t="s">
        <v>39</v>
      </c>
      <c r="D354" s="1" t="s">
        <v>39</v>
      </c>
      <c r="E354">
        <v>61</v>
      </c>
      <c r="F354" s="1" t="s">
        <v>49</v>
      </c>
      <c r="G354" s="1" t="s">
        <v>50</v>
      </c>
      <c r="H354" s="1" t="s">
        <v>51</v>
      </c>
      <c r="I354" s="1" t="s">
        <v>21</v>
      </c>
      <c r="J354" s="1" t="s">
        <v>10</v>
      </c>
      <c r="K354" t="b">
        <v>0</v>
      </c>
      <c r="L354" s="27">
        <v>400.69</v>
      </c>
    </row>
    <row r="355" spans="1:12" x14ac:dyDescent="0.25">
      <c r="A355" s="29">
        <v>2021</v>
      </c>
      <c r="B355" s="29">
        <v>2</v>
      </c>
      <c r="C355" s="1" t="s">
        <v>39</v>
      </c>
      <c r="D355" s="1" t="s">
        <v>39</v>
      </c>
      <c r="E355">
        <v>61</v>
      </c>
      <c r="F355" s="1" t="s">
        <v>49</v>
      </c>
      <c r="G355" s="1" t="s">
        <v>50</v>
      </c>
      <c r="H355" s="1" t="s">
        <v>51</v>
      </c>
      <c r="I355" s="1" t="s">
        <v>22</v>
      </c>
      <c r="J355" s="1" t="s">
        <v>10</v>
      </c>
      <c r="K355" t="b">
        <v>0</v>
      </c>
      <c r="L355" s="27">
        <v>400.69</v>
      </c>
    </row>
    <row r="356" spans="1:12" x14ac:dyDescent="0.25">
      <c r="A356" s="29">
        <v>2021</v>
      </c>
      <c r="B356" s="29">
        <v>2</v>
      </c>
      <c r="C356" s="1" t="s">
        <v>39</v>
      </c>
      <c r="D356" s="1" t="s">
        <v>39</v>
      </c>
      <c r="E356">
        <v>61</v>
      </c>
      <c r="F356" s="1" t="s">
        <v>49</v>
      </c>
      <c r="G356" s="1" t="s">
        <v>50</v>
      </c>
      <c r="H356" s="1" t="s">
        <v>51</v>
      </c>
      <c r="I356" s="1" t="s">
        <v>23</v>
      </c>
      <c r="J356" s="1" t="s">
        <v>12</v>
      </c>
      <c r="K356" t="b">
        <v>0</v>
      </c>
      <c r="L356" s="27">
        <v>534.25</v>
      </c>
    </row>
    <row r="357" spans="1:12" x14ac:dyDescent="0.25">
      <c r="A357" s="29">
        <v>2021</v>
      </c>
      <c r="B357" s="29">
        <v>2</v>
      </c>
      <c r="C357" s="1" t="s">
        <v>39</v>
      </c>
      <c r="D357" s="1" t="s">
        <v>39</v>
      </c>
      <c r="E357">
        <v>61</v>
      </c>
      <c r="F357" s="1" t="s">
        <v>49</v>
      </c>
      <c r="G357" s="1" t="s">
        <v>50</v>
      </c>
      <c r="H357" s="1" t="s">
        <v>51</v>
      </c>
      <c r="I357" s="1" t="s">
        <v>24</v>
      </c>
      <c r="J357" s="1" t="s">
        <v>12</v>
      </c>
      <c r="K357" t="b">
        <v>0</v>
      </c>
      <c r="L357" s="27">
        <v>534.25</v>
      </c>
    </row>
    <row r="358" spans="1:12" x14ac:dyDescent="0.25">
      <c r="A358" s="29">
        <v>2021</v>
      </c>
      <c r="B358" s="29">
        <v>2</v>
      </c>
      <c r="C358" s="1" t="s">
        <v>39</v>
      </c>
      <c r="D358" s="1" t="s">
        <v>39</v>
      </c>
      <c r="E358">
        <v>61</v>
      </c>
      <c r="F358" s="1" t="s">
        <v>49</v>
      </c>
      <c r="G358" s="1" t="s">
        <v>50</v>
      </c>
      <c r="H358" s="1" t="s">
        <v>51</v>
      </c>
      <c r="I358" s="1" t="s">
        <v>25</v>
      </c>
      <c r="J358" s="1" t="s">
        <v>17</v>
      </c>
      <c r="K358" t="b">
        <v>0</v>
      </c>
      <c r="L358" s="27">
        <v>333.9</v>
      </c>
    </row>
    <row r="359" spans="1:12" x14ac:dyDescent="0.25">
      <c r="A359" s="29">
        <v>2021</v>
      </c>
      <c r="B359" s="29">
        <v>2</v>
      </c>
      <c r="C359" s="1" t="s">
        <v>39</v>
      </c>
      <c r="D359" s="1" t="s">
        <v>39</v>
      </c>
      <c r="E359">
        <v>60</v>
      </c>
      <c r="F359" s="1" t="s">
        <v>52</v>
      </c>
      <c r="G359" s="1" t="s">
        <v>53</v>
      </c>
      <c r="H359" s="1" t="s">
        <v>54</v>
      </c>
      <c r="I359" s="1" t="s">
        <v>9</v>
      </c>
      <c r="J359" s="1" t="s">
        <v>10</v>
      </c>
      <c r="K359" t="b">
        <v>0</v>
      </c>
      <c r="L359" s="27">
        <v>1393.69</v>
      </c>
    </row>
    <row r="360" spans="1:12" x14ac:dyDescent="0.25">
      <c r="A360" s="29">
        <v>2021</v>
      </c>
      <c r="B360" s="29">
        <v>2</v>
      </c>
      <c r="C360" s="1" t="s">
        <v>39</v>
      </c>
      <c r="D360" s="1" t="s">
        <v>39</v>
      </c>
      <c r="E360">
        <v>60</v>
      </c>
      <c r="F360" s="1" t="s">
        <v>52</v>
      </c>
      <c r="G360" s="1" t="s">
        <v>53</v>
      </c>
      <c r="H360" s="1" t="s">
        <v>54</v>
      </c>
      <c r="I360" s="1" t="s">
        <v>11</v>
      </c>
      <c r="J360" s="1" t="s">
        <v>12</v>
      </c>
      <c r="K360" t="b">
        <v>0</v>
      </c>
      <c r="L360" s="27">
        <v>1811.8</v>
      </c>
    </row>
    <row r="361" spans="1:12" x14ac:dyDescent="0.25">
      <c r="A361" s="29">
        <v>2021</v>
      </c>
      <c r="B361" s="29">
        <v>2</v>
      </c>
      <c r="C361" s="1" t="s">
        <v>39</v>
      </c>
      <c r="D361" s="1" t="s">
        <v>39</v>
      </c>
      <c r="E361">
        <v>60</v>
      </c>
      <c r="F361" s="1" t="s">
        <v>52</v>
      </c>
      <c r="G361" s="1" t="s">
        <v>53</v>
      </c>
      <c r="H361" s="1" t="s">
        <v>54</v>
      </c>
      <c r="I361" s="1" t="s">
        <v>13</v>
      </c>
      <c r="J361" s="1" t="s">
        <v>12</v>
      </c>
      <c r="K361" t="b">
        <v>0</v>
      </c>
      <c r="L361" s="27">
        <v>2648.01</v>
      </c>
    </row>
    <row r="362" spans="1:12" x14ac:dyDescent="0.25">
      <c r="A362" s="29">
        <v>2021</v>
      </c>
      <c r="B362" s="29">
        <v>2</v>
      </c>
      <c r="C362" s="1" t="s">
        <v>39</v>
      </c>
      <c r="D362" s="1" t="s">
        <v>39</v>
      </c>
      <c r="E362">
        <v>60</v>
      </c>
      <c r="F362" s="1" t="s">
        <v>52</v>
      </c>
      <c r="G362" s="1" t="s">
        <v>53</v>
      </c>
      <c r="H362" s="1" t="s">
        <v>54</v>
      </c>
      <c r="I362" s="1" t="s">
        <v>29</v>
      </c>
      <c r="J362" s="1" t="s">
        <v>12</v>
      </c>
      <c r="K362" t="b">
        <v>0</v>
      </c>
      <c r="L362" s="27">
        <v>278.74</v>
      </c>
    </row>
    <row r="363" spans="1:12" x14ac:dyDescent="0.25">
      <c r="A363" s="29">
        <v>2021</v>
      </c>
      <c r="B363" s="29">
        <v>2</v>
      </c>
      <c r="C363" s="1" t="s">
        <v>39</v>
      </c>
      <c r="D363" s="1" t="s">
        <v>39</v>
      </c>
      <c r="E363">
        <v>60</v>
      </c>
      <c r="F363" s="1" t="s">
        <v>52</v>
      </c>
      <c r="G363" s="1" t="s">
        <v>53</v>
      </c>
      <c r="H363" s="1" t="s">
        <v>54</v>
      </c>
      <c r="I363" s="1" t="s">
        <v>30</v>
      </c>
      <c r="J363" s="1" t="s">
        <v>10</v>
      </c>
      <c r="K363" t="b">
        <v>0</v>
      </c>
      <c r="L363" s="27">
        <v>278.74</v>
      </c>
    </row>
    <row r="364" spans="1:12" x14ac:dyDescent="0.25">
      <c r="A364" s="29">
        <v>2021</v>
      </c>
      <c r="B364" s="29">
        <v>2</v>
      </c>
      <c r="C364" s="1" t="s">
        <v>39</v>
      </c>
      <c r="D364" s="1" t="s">
        <v>39</v>
      </c>
      <c r="E364">
        <v>60</v>
      </c>
      <c r="F364" s="1" t="s">
        <v>52</v>
      </c>
      <c r="G364" s="1" t="s">
        <v>53</v>
      </c>
      <c r="H364" s="1" t="s">
        <v>54</v>
      </c>
      <c r="I364" s="1" t="s">
        <v>14</v>
      </c>
      <c r="J364" s="1" t="s">
        <v>10</v>
      </c>
      <c r="K364" t="b">
        <v>0</v>
      </c>
      <c r="L364" s="27">
        <v>696.84</v>
      </c>
    </row>
    <row r="365" spans="1:12" x14ac:dyDescent="0.25">
      <c r="A365" s="29">
        <v>2021</v>
      </c>
      <c r="B365" s="29">
        <v>2</v>
      </c>
      <c r="C365" s="1" t="s">
        <v>39</v>
      </c>
      <c r="D365" s="1" t="s">
        <v>39</v>
      </c>
      <c r="E365">
        <v>60</v>
      </c>
      <c r="F365" s="1" t="s">
        <v>52</v>
      </c>
      <c r="G365" s="1" t="s">
        <v>53</v>
      </c>
      <c r="H365" s="1" t="s">
        <v>54</v>
      </c>
      <c r="I365" s="1" t="s">
        <v>15</v>
      </c>
      <c r="J365" s="1" t="s">
        <v>10</v>
      </c>
      <c r="K365" t="b">
        <v>0</v>
      </c>
      <c r="L365" s="27">
        <v>557.48</v>
      </c>
    </row>
    <row r="366" spans="1:12" x14ac:dyDescent="0.25">
      <c r="A366" s="29">
        <v>2021</v>
      </c>
      <c r="B366" s="29">
        <v>2</v>
      </c>
      <c r="C366" s="1" t="s">
        <v>39</v>
      </c>
      <c r="D366" s="1" t="s">
        <v>39</v>
      </c>
      <c r="E366">
        <v>60</v>
      </c>
      <c r="F366" s="1" t="s">
        <v>52</v>
      </c>
      <c r="G366" s="1" t="s">
        <v>53</v>
      </c>
      <c r="H366" s="1" t="s">
        <v>54</v>
      </c>
      <c r="I366" s="1" t="s">
        <v>31</v>
      </c>
      <c r="J366" s="1" t="s">
        <v>12</v>
      </c>
      <c r="K366" t="b">
        <v>0</v>
      </c>
      <c r="L366" s="27">
        <v>1254.32</v>
      </c>
    </row>
    <row r="367" spans="1:12" x14ac:dyDescent="0.25">
      <c r="A367" s="29">
        <v>2021</v>
      </c>
      <c r="B367" s="29">
        <v>2</v>
      </c>
      <c r="C367" s="1" t="s">
        <v>39</v>
      </c>
      <c r="D367" s="1" t="s">
        <v>39</v>
      </c>
      <c r="E367">
        <v>60</v>
      </c>
      <c r="F367" s="1" t="s">
        <v>52</v>
      </c>
      <c r="G367" s="1" t="s">
        <v>53</v>
      </c>
      <c r="H367" s="1" t="s">
        <v>54</v>
      </c>
      <c r="I367" s="1" t="s">
        <v>16</v>
      </c>
      <c r="J367" s="1" t="s">
        <v>17</v>
      </c>
      <c r="K367" t="b">
        <v>0</v>
      </c>
      <c r="L367" s="27">
        <v>1393.69</v>
      </c>
    </row>
    <row r="368" spans="1:12" x14ac:dyDescent="0.25">
      <c r="A368" s="29">
        <v>2021</v>
      </c>
      <c r="B368" s="29">
        <v>2</v>
      </c>
      <c r="C368" s="1" t="s">
        <v>39</v>
      </c>
      <c r="D368" s="1" t="s">
        <v>39</v>
      </c>
      <c r="E368">
        <v>60</v>
      </c>
      <c r="F368" s="1" t="s">
        <v>52</v>
      </c>
      <c r="G368" s="1" t="s">
        <v>53</v>
      </c>
      <c r="H368" s="1" t="s">
        <v>54</v>
      </c>
      <c r="I368" s="1" t="s">
        <v>18</v>
      </c>
      <c r="J368" s="1" t="s">
        <v>17</v>
      </c>
      <c r="K368" t="b">
        <v>0</v>
      </c>
      <c r="L368" s="27">
        <v>557.48</v>
      </c>
    </row>
    <row r="369" spans="1:12" x14ac:dyDescent="0.25">
      <c r="A369" s="29">
        <v>2021</v>
      </c>
      <c r="B369" s="29">
        <v>2</v>
      </c>
      <c r="C369" s="1" t="s">
        <v>39</v>
      </c>
      <c r="D369" s="1" t="s">
        <v>39</v>
      </c>
      <c r="E369">
        <v>60</v>
      </c>
      <c r="F369" s="1" t="s">
        <v>52</v>
      </c>
      <c r="G369" s="1" t="s">
        <v>53</v>
      </c>
      <c r="H369" s="1" t="s">
        <v>54</v>
      </c>
      <c r="I369" s="1" t="s">
        <v>19</v>
      </c>
      <c r="J369" s="1" t="s">
        <v>17</v>
      </c>
      <c r="K369" t="b">
        <v>0</v>
      </c>
      <c r="L369" s="27">
        <v>278.74</v>
      </c>
    </row>
    <row r="370" spans="1:12" x14ac:dyDescent="0.25">
      <c r="A370" s="29">
        <v>2021</v>
      </c>
      <c r="B370" s="29">
        <v>2</v>
      </c>
      <c r="C370" s="1" t="s">
        <v>39</v>
      </c>
      <c r="D370" s="1" t="s">
        <v>39</v>
      </c>
      <c r="E370">
        <v>60</v>
      </c>
      <c r="F370" s="1" t="s">
        <v>52</v>
      </c>
      <c r="G370" s="1" t="s">
        <v>53</v>
      </c>
      <c r="H370" s="1" t="s">
        <v>54</v>
      </c>
      <c r="I370" s="1" t="s">
        <v>20</v>
      </c>
      <c r="J370" s="1" t="s">
        <v>17</v>
      </c>
      <c r="K370" t="b">
        <v>0</v>
      </c>
      <c r="L370" s="27">
        <v>278.74</v>
      </c>
    </row>
    <row r="371" spans="1:12" x14ac:dyDescent="0.25">
      <c r="A371" s="29">
        <v>2021</v>
      </c>
      <c r="B371" s="29">
        <v>2</v>
      </c>
      <c r="C371" s="1" t="s">
        <v>39</v>
      </c>
      <c r="D371" s="1" t="s">
        <v>39</v>
      </c>
      <c r="E371">
        <v>60</v>
      </c>
      <c r="F371" s="1" t="s">
        <v>52</v>
      </c>
      <c r="G371" s="1" t="s">
        <v>53</v>
      </c>
      <c r="H371" s="1" t="s">
        <v>54</v>
      </c>
      <c r="I371" s="1" t="s">
        <v>21</v>
      </c>
      <c r="J371" s="1" t="s">
        <v>10</v>
      </c>
      <c r="K371" t="b">
        <v>0</v>
      </c>
      <c r="L371" s="27">
        <v>278.74</v>
      </c>
    </row>
    <row r="372" spans="1:12" x14ac:dyDescent="0.25">
      <c r="A372" s="29">
        <v>2021</v>
      </c>
      <c r="B372" s="29">
        <v>2</v>
      </c>
      <c r="C372" s="1" t="s">
        <v>39</v>
      </c>
      <c r="D372" s="1" t="s">
        <v>39</v>
      </c>
      <c r="E372">
        <v>60</v>
      </c>
      <c r="F372" s="1" t="s">
        <v>52</v>
      </c>
      <c r="G372" s="1" t="s">
        <v>53</v>
      </c>
      <c r="H372" s="1" t="s">
        <v>54</v>
      </c>
      <c r="I372" s="1" t="s">
        <v>32</v>
      </c>
      <c r="J372" s="1" t="s">
        <v>10</v>
      </c>
      <c r="K372" t="b">
        <v>0</v>
      </c>
      <c r="L372" s="27">
        <v>278.74</v>
      </c>
    </row>
    <row r="373" spans="1:12" x14ac:dyDescent="0.25">
      <c r="A373" s="29">
        <v>2021</v>
      </c>
      <c r="B373" s="29">
        <v>2</v>
      </c>
      <c r="C373" s="1" t="s">
        <v>39</v>
      </c>
      <c r="D373" s="1" t="s">
        <v>39</v>
      </c>
      <c r="E373">
        <v>60</v>
      </c>
      <c r="F373" s="1" t="s">
        <v>52</v>
      </c>
      <c r="G373" s="1" t="s">
        <v>53</v>
      </c>
      <c r="H373" s="1" t="s">
        <v>54</v>
      </c>
      <c r="I373" s="1" t="s">
        <v>22</v>
      </c>
      <c r="J373" s="1" t="s">
        <v>10</v>
      </c>
      <c r="K373" t="b">
        <v>0</v>
      </c>
      <c r="L373" s="27">
        <v>1393.69</v>
      </c>
    </row>
    <row r="374" spans="1:12" x14ac:dyDescent="0.25">
      <c r="A374" s="29">
        <v>2021</v>
      </c>
      <c r="B374" s="29">
        <v>2</v>
      </c>
      <c r="C374" s="1" t="s">
        <v>39</v>
      </c>
      <c r="D374" s="1" t="s">
        <v>39</v>
      </c>
      <c r="E374">
        <v>60</v>
      </c>
      <c r="F374" s="1" t="s">
        <v>52</v>
      </c>
      <c r="G374" s="1" t="s">
        <v>53</v>
      </c>
      <c r="H374" s="1" t="s">
        <v>54</v>
      </c>
      <c r="I374" s="1" t="s">
        <v>23</v>
      </c>
      <c r="J374" s="1" t="s">
        <v>12</v>
      </c>
      <c r="K374" t="b">
        <v>0</v>
      </c>
      <c r="L374" s="27">
        <v>278.74</v>
      </c>
    </row>
    <row r="375" spans="1:12" x14ac:dyDescent="0.25">
      <c r="A375" s="29">
        <v>2021</v>
      </c>
      <c r="B375" s="29">
        <v>2</v>
      </c>
      <c r="C375" s="1" t="s">
        <v>39</v>
      </c>
      <c r="D375" s="1" t="s">
        <v>39</v>
      </c>
      <c r="E375">
        <v>60</v>
      </c>
      <c r="F375" s="1" t="s">
        <v>52</v>
      </c>
      <c r="G375" s="1" t="s">
        <v>53</v>
      </c>
      <c r="H375" s="1" t="s">
        <v>54</v>
      </c>
      <c r="I375" s="1" t="s">
        <v>24</v>
      </c>
      <c r="J375" s="1" t="s">
        <v>12</v>
      </c>
      <c r="K375" t="b">
        <v>0</v>
      </c>
      <c r="L375" s="27">
        <v>139.37</v>
      </c>
    </row>
    <row r="376" spans="1:12" x14ac:dyDescent="0.25">
      <c r="A376" s="29">
        <v>2021</v>
      </c>
      <c r="B376" s="29">
        <v>2</v>
      </c>
      <c r="C376" s="1" t="s">
        <v>39</v>
      </c>
      <c r="D376" s="1" t="s">
        <v>39</v>
      </c>
      <c r="E376">
        <v>60</v>
      </c>
      <c r="F376" s="1" t="s">
        <v>52</v>
      </c>
      <c r="G376" s="1" t="s">
        <v>53</v>
      </c>
      <c r="H376" s="1" t="s">
        <v>54</v>
      </c>
      <c r="I376" s="1" t="s">
        <v>25</v>
      </c>
      <c r="J376" s="1" t="s">
        <v>17</v>
      </c>
      <c r="K376" t="b">
        <v>0</v>
      </c>
      <c r="L376" s="27">
        <v>139.37</v>
      </c>
    </row>
    <row r="377" spans="1:12" x14ac:dyDescent="0.25">
      <c r="A377" s="29">
        <v>2021</v>
      </c>
      <c r="B377" s="29">
        <v>2</v>
      </c>
      <c r="C377" s="1" t="s">
        <v>39</v>
      </c>
      <c r="D377" s="1" t="s">
        <v>39</v>
      </c>
      <c r="E377">
        <v>62</v>
      </c>
      <c r="F377" s="1" t="s">
        <v>8</v>
      </c>
      <c r="G377" s="1" t="s">
        <v>55</v>
      </c>
      <c r="H377" s="1" t="s">
        <v>647</v>
      </c>
      <c r="I377" s="1" t="s">
        <v>9</v>
      </c>
      <c r="J377" s="1" t="s">
        <v>10</v>
      </c>
      <c r="K377" t="b">
        <v>0</v>
      </c>
      <c r="L377" s="27">
        <v>135884.74</v>
      </c>
    </row>
    <row r="378" spans="1:12" x14ac:dyDescent="0.25">
      <c r="A378" s="29">
        <v>2021</v>
      </c>
      <c r="B378" s="29">
        <v>2</v>
      </c>
      <c r="C378" s="1" t="s">
        <v>39</v>
      </c>
      <c r="D378" s="1" t="s">
        <v>39</v>
      </c>
      <c r="E378">
        <v>62</v>
      </c>
      <c r="F378" s="1" t="s">
        <v>8</v>
      </c>
      <c r="G378" s="1" t="s">
        <v>55</v>
      </c>
      <c r="H378" s="1" t="s">
        <v>647</v>
      </c>
      <c r="I378" s="1" t="s">
        <v>11</v>
      </c>
      <c r="J378" s="1" t="s">
        <v>12</v>
      </c>
      <c r="K378" t="b">
        <v>0</v>
      </c>
      <c r="L378" s="27">
        <v>244592.52</v>
      </c>
    </row>
    <row r="379" spans="1:12" x14ac:dyDescent="0.25">
      <c r="A379" s="29">
        <v>2021</v>
      </c>
      <c r="B379" s="29">
        <v>2</v>
      </c>
      <c r="C379" s="1" t="s">
        <v>39</v>
      </c>
      <c r="D379" s="1" t="s">
        <v>39</v>
      </c>
      <c r="E379">
        <v>62</v>
      </c>
      <c r="F379" s="1" t="s">
        <v>8</v>
      </c>
      <c r="G379" s="1" t="s">
        <v>55</v>
      </c>
      <c r="H379" s="1" t="s">
        <v>647</v>
      </c>
      <c r="I379" s="1" t="s">
        <v>13</v>
      </c>
      <c r="J379" s="1" t="s">
        <v>12</v>
      </c>
      <c r="K379" t="b">
        <v>0</v>
      </c>
      <c r="L379" s="27">
        <v>135884.74</v>
      </c>
    </row>
    <row r="380" spans="1:12" x14ac:dyDescent="0.25">
      <c r="A380" s="29">
        <v>2021</v>
      </c>
      <c r="B380" s="29">
        <v>2</v>
      </c>
      <c r="C380" s="1" t="s">
        <v>39</v>
      </c>
      <c r="D380" s="1" t="s">
        <v>39</v>
      </c>
      <c r="E380">
        <v>62</v>
      </c>
      <c r="F380" s="1" t="s">
        <v>8</v>
      </c>
      <c r="G380" s="1" t="s">
        <v>55</v>
      </c>
      <c r="H380" s="1" t="s">
        <v>647</v>
      </c>
      <c r="I380" s="1" t="s">
        <v>14</v>
      </c>
      <c r="J380" s="1" t="s">
        <v>10</v>
      </c>
      <c r="K380" t="b">
        <v>0</v>
      </c>
      <c r="L380" s="27">
        <v>54353.89</v>
      </c>
    </row>
    <row r="381" spans="1:12" x14ac:dyDescent="0.25">
      <c r="A381" s="29">
        <v>2021</v>
      </c>
      <c r="B381" s="29">
        <v>2</v>
      </c>
      <c r="C381" s="1" t="s">
        <v>39</v>
      </c>
      <c r="D381" s="1" t="s">
        <v>39</v>
      </c>
      <c r="E381">
        <v>62</v>
      </c>
      <c r="F381" s="1" t="s">
        <v>8</v>
      </c>
      <c r="G381" s="1" t="s">
        <v>55</v>
      </c>
      <c r="H381" s="1" t="s">
        <v>647</v>
      </c>
      <c r="I381" s="1" t="s">
        <v>15</v>
      </c>
      <c r="J381" s="1" t="s">
        <v>10</v>
      </c>
      <c r="K381" t="b">
        <v>0</v>
      </c>
      <c r="L381" s="27">
        <v>27176.95</v>
      </c>
    </row>
    <row r="382" spans="1:12" x14ac:dyDescent="0.25">
      <c r="A382" s="29">
        <v>2021</v>
      </c>
      <c r="B382" s="29">
        <v>2</v>
      </c>
      <c r="C382" s="1" t="s">
        <v>39</v>
      </c>
      <c r="D382" s="1" t="s">
        <v>39</v>
      </c>
      <c r="E382">
        <v>62</v>
      </c>
      <c r="F382" s="1" t="s">
        <v>8</v>
      </c>
      <c r="G382" s="1" t="s">
        <v>55</v>
      </c>
      <c r="H382" s="1" t="s">
        <v>647</v>
      </c>
      <c r="I382" s="1" t="s">
        <v>16</v>
      </c>
      <c r="J382" s="1" t="s">
        <v>17</v>
      </c>
      <c r="K382" t="b">
        <v>0</v>
      </c>
      <c r="L382" s="27">
        <v>149473.21</v>
      </c>
    </row>
    <row r="383" spans="1:12" x14ac:dyDescent="0.25">
      <c r="A383" s="29">
        <v>2021</v>
      </c>
      <c r="B383" s="29">
        <v>2</v>
      </c>
      <c r="C383" s="1" t="s">
        <v>39</v>
      </c>
      <c r="D383" s="1" t="s">
        <v>39</v>
      </c>
      <c r="E383">
        <v>62</v>
      </c>
      <c r="F383" s="1" t="s">
        <v>8</v>
      </c>
      <c r="G383" s="1" t="s">
        <v>55</v>
      </c>
      <c r="H383" s="1" t="s">
        <v>647</v>
      </c>
      <c r="I383" s="1" t="s">
        <v>18</v>
      </c>
      <c r="J383" s="1" t="s">
        <v>17</v>
      </c>
      <c r="K383" t="b">
        <v>0</v>
      </c>
      <c r="L383" s="27">
        <v>135884.74</v>
      </c>
    </row>
    <row r="384" spans="1:12" x14ac:dyDescent="0.25">
      <c r="A384" s="29">
        <v>2021</v>
      </c>
      <c r="B384" s="29">
        <v>2</v>
      </c>
      <c r="C384" s="1" t="s">
        <v>39</v>
      </c>
      <c r="D384" s="1" t="s">
        <v>39</v>
      </c>
      <c r="E384">
        <v>62</v>
      </c>
      <c r="F384" s="1" t="s">
        <v>8</v>
      </c>
      <c r="G384" s="1" t="s">
        <v>55</v>
      </c>
      <c r="H384" s="1" t="s">
        <v>647</v>
      </c>
      <c r="I384" s="1" t="s">
        <v>19</v>
      </c>
      <c r="J384" s="1" t="s">
        <v>17</v>
      </c>
      <c r="K384" t="b">
        <v>0</v>
      </c>
      <c r="L384" s="27">
        <v>27176.95</v>
      </c>
    </row>
    <row r="385" spans="1:12" x14ac:dyDescent="0.25">
      <c r="A385" s="29">
        <v>2021</v>
      </c>
      <c r="B385" s="29">
        <v>2</v>
      </c>
      <c r="C385" s="1" t="s">
        <v>39</v>
      </c>
      <c r="D385" s="1" t="s">
        <v>39</v>
      </c>
      <c r="E385">
        <v>62</v>
      </c>
      <c r="F385" s="1" t="s">
        <v>8</v>
      </c>
      <c r="G385" s="1" t="s">
        <v>55</v>
      </c>
      <c r="H385" s="1" t="s">
        <v>647</v>
      </c>
      <c r="I385" s="1" t="s">
        <v>20</v>
      </c>
      <c r="J385" s="1" t="s">
        <v>17</v>
      </c>
      <c r="K385" t="b">
        <v>0</v>
      </c>
      <c r="L385" s="27">
        <v>176650.16</v>
      </c>
    </row>
    <row r="386" spans="1:12" x14ac:dyDescent="0.25">
      <c r="A386" s="29">
        <v>2021</v>
      </c>
      <c r="B386" s="29">
        <v>2</v>
      </c>
      <c r="C386" s="1" t="s">
        <v>39</v>
      </c>
      <c r="D386" s="1" t="s">
        <v>39</v>
      </c>
      <c r="E386">
        <v>62</v>
      </c>
      <c r="F386" s="1" t="s">
        <v>8</v>
      </c>
      <c r="G386" s="1" t="s">
        <v>55</v>
      </c>
      <c r="H386" s="1" t="s">
        <v>647</v>
      </c>
      <c r="I386" s="1" t="s">
        <v>21</v>
      </c>
      <c r="J386" s="1" t="s">
        <v>10</v>
      </c>
      <c r="K386" t="b">
        <v>0</v>
      </c>
      <c r="L386" s="27">
        <v>54353.89</v>
      </c>
    </row>
    <row r="387" spans="1:12" x14ac:dyDescent="0.25">
      <c r="A387" s="29">
        <v>2021</v>
      </c>
      <c r="B387" s="29">
        <v>2</v>
      </c>
      <c r="C387" s="1" t="s">
        <v>39</v>
      </c>
      <c r="D387" s="1" t="s">
        <v>39</v>
      </c>
      <c r="E387">
        <v>62</v>
      </c>
      <c r="F387" s="1" t="s">
        <v>8</v>
      </c>
      <c r="G387" s="1" t="s">
        <v>55</v>
      </c>
      <c r="H387" s="1" t="s">
        <v>647</v>
      </c>
      <c r="I387" s="1" t="s">
        <v>22</v>
      </c>
      <c r="J387" s="1" t="s">
        <v>10</v>
      </c>
      <c r="K387" t="b">
        <v>0</v>
      </c>
      <c r="L387" s="27">
        <v>67942.37</v>
      </c>
    </row>
    <row r="388" spans="1:12" x14ac:dyDescent="0.25">
      <c r="A388" s="29">
        <v>2021</v>
      </c>
      <c r="B388" s="29">
        <v>2</v>
      </c>
      <c r="C388" s="1" t="s">
        <v>39</v>
      </c>
      <c r="D388" s="1" t="s">
        <v>39</v>
      </c>
      <c r="E388">
        <v>62</v>
      </c>
      <c r="F388" s="1" t="s">
        <v>8</v>
      </c>
      <c r="G388" s="1" t="s">
        <v>55</v>
      </c>
      <c r="H388" s="1" t="s">
        <v>647</v>
      </c>
      <c r="I388" s="1" t="s">
        <v>23</v>
      </c>
      <c r="J388" s="1" t="s">
        <v>12</v>
      </c>
      <c r="K388" t="b">
        <v>0</v>
      </c>
      <c r="L388" s="27">
        <v>67942.37</v>
      </c>
    </row>
    <row r="389" spans="1:12" x14ac:dyDescent="0.25">
      <c r="A389" s="29">
        <v>2021</v>
      </c>
      <c r="B389" s="29">
        <v>2</v>
      </c>
      <c r="C389" s="1" t="s">
        <v>39</v>
      </c>
      <c r="D389" s="1" t="s">
        <v>39</v>
      </c>
      <c r="E389">
        <v>62</v>
      </c>
      <c r="F389" s="1" t="s">
        <v>8</v>
      </c>
      <c r="G389" s="1" t="s">
        <v>55</v>
      </c>
      <c r="H389" s="1" t="s">
        <v>647</v>
      </c>
      <c r="I389" s="1" t="s">
        <v>24</v>
      </c>
      <c r="J389" s="1" t="s">
        <v>12</v>
      </c>
      <c r="K389" t="b">
        <v>0</v>
      </c>
      <c r="L389" s="27">
        <v>67942.37</v>
      </c>
    </row>
    <row r="390" spans="1:12" x14ac:dyDescent="0.25">
      <c r="A390" s="29">
        <v>2021</v>
      </c>
      <c r="B390" s="29">
        <v>2</v>
      </c>
      <c r="C390" s="1" t="s">
        <v>39</v>
      </c>
      <c r="D390" s="1" t="s">
        <v>39</v>
      </c>
      <c r="E390">
        <v>62</v>
      </c>
      <c r="F390" s="1" t="s">
        <v>8</v>
      </c>
      <c r="G390" s="1" t="s">
        <v>55</v>
      </c>
      <c r="H390" s="1" t="s">
        <v>647</v>
      </c>
      <c r="I390" s="1" t="s">
        <v>25</v>
      </c>
      <c r="J390" s="1" t="s">
        <v>17</v>
      </c>
      <c r="K390" t="b">
        <v>0</v>
      </c>
      <c r="L390" s="27">
        <v>13588.47</v>
      </c>
    </row>
    <row r="391" spans="1:12" x14ac:dyDescent="0.25">
      <c r="A391" s="29">
        <v>2021</v>
      </c>
      <c r="B391" s="29">
        <v>2</v>
      </c>
      <c r="C391" s="1" t="s">
        <v>39</v>
      </c>
      <c r="D391" s="1" t="s">
        <v>39</v>
      </c>
      <c r="E391">
        <v>73</v>
      </c>
      <c r="F391" s="1" t="s">
        <v>56</v>
      </c>
      <c r="G391" s="1" t="s">
        <v>59</v>
      </c>
      <c r="H391" s="1" t="s">
        <v>60</v>
      </c>
      <c r="I391" s="1" t="s">
        <v>9</v>
      </c>
      <c r="J391" s="1" t="s">
        <v>10</v>
      </c>
      <c r="K391" t="b">
        <v>0</v>
      </c>
      <c r="L391" s="27">
        <v>26126.75</v>
      </c>
    </row>
    <row r="392" spans="1:12" x14ac:dyDescent="0.25">
      <c r="A392" s="29">
        <v>2021</v>
      </c>
      <c r="B392" s="29">
        <v>2</v>
      </c>
      <c r="C392" s="1" t="s">
        <v>39</v>
      </c>
      <c r="D392" s="1" t="s">
        <v>39</v>
      </c>
      <c r="E392">
        <v>73</v>
      </c>
      <c r="F392" s="1" t="s">
        <v>56</v>
      </c>
      <c r="G392" s="1" t="s">
        <v>59</v>
      </c>
      <c r="H392" s="1" t="s">
        <v>60</v>
      </c>
      <c r="I392" s="1" t="s">
        <v>11</v>
      </c>
      <c r="J392" s="1" t="s">
        <v>12</v>
      </c>
      <c r="K392" t="b">
        <v>0</v>
      </c>
      <c r="L392" s="27">
        <v>41802.800000000003</v>
      </c>
    </row>
    <row r="393" spans="1:12" x14ac:dyDescent="0.25">
      <c r="A393" s="29">
        <v>2021</v>
      </c>
      <c r="B393" s="29">
        <v>2</v>
      </c>
      <c r="C393" s="1" t="s">
        <v>39</v>
      </c>
      <c r="D393" s="1" t="s">
        <v>39</v>
      </c>
      <c r="E393">
        <v>73</v>
      </c>
      <c r="F393" s="1" t="s">
        <v>56</v>
      </c>
      <c r="G393" s="1" t="s">
        <v>59</v>
      </c>
      <c r="H393" s="1" t="s">
        <v>60</v>
      </c>
      <c r="I393" s="1" t="s">
        <v>13</v>
      </c>
      <c r="J393" s="1" t="s">
        <v>12</v>
      </c>
      <c r="K393" t="b">
        <v>0</v>
      </c>
      <c r="L393" s="27">
        <v>28739.42</v>
      </c>
    </row>
    <row r="394" spans="1:12" x14ac:dyDescent="0.25">
      <c r="A394" s="29">
        <v>2021</v>
      </c>
      <c r="B394" s="29">
        <v>2</v>
      </c>
      <c r="C394" s="1" t="s">
        <v>39</v>
      </c>
      <c r="D394" s="1" t="s">
        <v>39</v>
      </c>
      <c r="E394">
        <v>73</v>
      </c>
      <c r="F394" s="1" t="s">
        <v>56</v>
      </c>
      <c r="G394" s="1" t="s">
        <v>59</v>
      </c>
      <c r="H394" s="1" t="s">
        <v>60</v>
      </c>
      <c r="I394" s="1" t="s">
        <v>28</v>
      </c>
      <c r="J394" s="1" t="s">
        <v>12</v>
      </c>
      <c r="K394" t="b">
        <v>0</v>
      </c>
      <c r="L394" s="27">
        <v>28739.42</v>
      </c>
    </row>
    <row r="395" spans="1:12" x14ac:dyDescent="0.25">
      <c r="A395" s="29">
        <v>2021</v>
      </c>
      <c r="B395" s="29">
        <v>2</v>
      </c>
      <c r="C395" s="1" t="s">
        <v>39</v>
      </c>
      <c r="D395" s="1" t="s">
        <v>39</v>
      </c>
      <c r="E395">
        <v>73</v>
      </c>
      <c r="F395" s="1" t="s">
        <v>56</v>
      </c>
      <c r="G395" s="1" t="s">
        <v>59</v>
      </c>
      <c r="H395" s="1" t="s">
        <v>60</v>
      </c>
      <c r="I395" s="1" t="s">
        <v>29</v>
      </c>
      <c r="J395" s="1" t="s">
        <v>12</v>
      </c>
      <c r="K395" t="b">
        <v>0</v>
      </c>
      <c r="L395" s="27">
        <v>2612.67</v>
      </c>
    </row>
    <row r="396" spans="1:12" x14ac:dyDescent="0.25">
      <c r="A396" s="29">
        <v>2021</v>
      </c>
      <c r="B396" s="29">
        <v>2</v>
      </c>
      <c r="C396" s="1" t="s">
        <v>39</v>
      </c>
      <c r="D396" s="1" t="s">
        <v>39</v>
      </c>
      <c r="E396">
        <v>73</v>
      </c>
      <c r="F396" s="1" t="s">
        <v>56</v>
      </c>
      <c r="G396" s="1" t="s">
        <v>59</v>
      </c>
      <c r="H396" s="1" t="s">
        <v>60</v>
      </c>
      <c r="I396" s="1" t="s">
        <v>30</v>
      </c>
      <c r="J396" s="1" t="s">
        <v>10</v>
      </c>
      <c r="K396" t="b">
        <v>0</v>
      </c>
      <c r="L396" s="27">
        <v>41802.800000000003</v>
      </c>
    </row>
    <row r="397" spans="1:12" x14ac:dyDescent="0.25">
      <c r="A397" s="29">
        <v>2021</v>
      </c>
      <c r="B397" s="29">
        <v>2</v>
      </c>
      <c r="C397" s="1" t="s">
        <v>39</v>
      </c>
      <c r="D397" s="1" t="s">
        <v>39</v>
      </c>
      <c r="E397">
        <v>73</v>
      </c>
      <c r="F397" s="1" t="s">
        <v>56</v>
      </c>
      <c r="G397" s="1" t="s">
        <v>59</v>
      </c>
      <c r="H397" s="1" t="s">
        <v>60</v>
      </c>
      <c r="I397" s="1" t="s">
        <v>14</v>
      </c>
      <c r="J397" s="1" t="s">
        <v>10</v>
      </c>
      <c r="K397" t="b">
        <v>0</v>
      </c>
      <c r="L397" s="27">
        <v>7838.02</v>
      </c>
    </row>
    <row r="398" spans="1:12" x14ac:dyDescent="0.25">
      <c r="A398" s="29">
        <v>2021</v>
      </c>
      <c r="B398" s="29">
        <v>2</v>
      </c>
      <c r="C398" s="1" t="s">
        <v>39</v>
      </c>
      <c r="D398" s="1" t="s">
        <v>39</v>
      </c>
      <c r="E398">
        <v>73</v>
      </c>
      <c r="F398" s="1" t="s">
        <v>56</v>
      </c>
      <c r="G398" s="1" t="s">
        <v>59</v>
      </c>
      <c r="H398" s="1" t="s">
        <v>60</v>
      </c>
      <c r="I398" s="1" t="s">
        <v>15</v>
      </c>
      <c r="J398" s="1" t="s">
        <v>10</v>
      </c>
      <c r="K398" t="b">
        <v>0</v>
      </c>
      <c r="L398" s="27">
        <v>5225.3500000000004</v>
      </c>
    </row>
    <row r="399" spans="1:12" x14ac:dyDescent="0.25">
      <c r="A399" s="29">
        <v>2021</v>
      </c>
      <c r="B399" s="29">
        <v>2</v>
      </c>
      <c r="C399" s="1" t="s">
        <v>39</v>
      </c>
      <c r="D399" s="1" t="s">
        <v>39</v>
      </c>
      <c r="E399">
        <v>73</v>
      </c>
      <c r="F399" s="1" t="s">
        <v>56</v>
      </c>
      <c r="G399" s="1" t="s">
        <v>59</v>
      </c>
      <c r="H399" s="1" t="s">
        <v>60</v>
      </c>
      <c r="I399" s="1" t="s">
        <v>31</v>
      </c>
      <c r="J399" s="1" t="s">
        <v>12</v>
      </c>
      <c r="K399" t="b">
        <v>0</v>
      </c>
      <c r="L399" s="27">
        <v>2612.67</v>
      </c>
    </row>
    <row r="400" spans="1:12" x14ac:dyDescent="0.25">
      <c r="A400" s="29">
        <v>2021</v>
      </c>
      <c r="B400" s="29">
        <v>2</v>
      </c>
      <c r="C400" s="1" t="s">
        <v>39</v>
      </c>
      <c r="D400" s="1" t="s">
        <v>39</v>
      </c>
      <c r="E400">
        <v>73</v>
      </c>
      <c r="F400" s="1" t="s">
        <v>56</v>
      </c>
      <c r="G400" s="1" t="s">
        <v>59</v>
      </c>
      <c r="H400" s="1" t="s">
        <v>60</v>
      </c>
      <c r="I400" s="1" t="s">
        <v>16</v>
      </c>
      <c r="J400" s="1" t="s">
        <v>17</v>
      </c>
      <c r="K400" t="b">
        <v>0</v>
      </c>
      <c r="L400" s="27">
        <v>28739.42</v>
      </c>
    </row>
    <row r="401" spans="1:12" x14ac:dyDescent="0.25">
      <c r="A401" s="29">
        <v>2021</v>
      </c>
      <c r="B401" s="29">
        <v>2</v>
      </c>
      <c r="C401" s="1" t="s">
        <v>39</v>
      </c>
      <c r="D401" s="1" t="s">
        <v>39</v>
      </c>
      <c r="E401">
        <v>73</v>
      </c>
      <c r="F401" s="1" t="s">
        <v>56</v>
      </c>
      <c r="G401" s="1" t="s">
        <v>59</v>
      </c>
      <c r="H401" s="1" t="s">
        <v>60</v>
      </c>
      <c r="I401" s="1" t="s">
        <v>18</v>
      </c>
      <c r="J401" s="1" t="s">
        <v>17</v>
      </c>
      <c r="K401" t="b">
        <v>0</v>
      </c>
      <c r="L401" s="27">
        <v>5225.3500000000004</v>
      </c>
    </row>
    <row r="402" spans="1:12" x14ac:dyDescent="0.25">
      <c r="A402" s="29">
        <v>2021</v>
      </c>
      <c r="B402" s="29">
        <v>2</v>
      </c>
      <c r="C402" s="1" t="s">
        <v>39</v>
      </c>
      <c r="D402" s="1" t="s">
        <v>39</v>
      </c>
      <c r="E402">
        <v>73</v>
      </c>
      <c r="F402" s="1" t="s">
        <v>56</v>
      </c>
      <c r="G402" s="1" t="s">
        <v>59</v>
      </c>
      <c r="H402" s="1" t="s">
        <v>60</v>
      </c>
      <c r="I402" s="1" t="s">
        <v>19</v>
      </c>
      <c r="J402" s="1" t="s">
        <v>17</v>
      </c>
      <c r="K402" t="b">
        <v>0</v>
      </c>
      <c r="L402" s="27">
        <v>5225.3500000000004</v>
      </c>
    </row>
    <row r="403" spans="1:12" x14ac:dyDescent="0.25">
      <c r="A403" s="29">
        <v>2021</v>
      </c>
      <c r="B403" s="29">
        <v>2</v>
      </c>
      <c r="C403" s="1" t="s">
        <v>39</v>
      </c>
      <c r="D403" s="1" t="s">
        <v>39</v>
      </c>
      <c r="E403">
        <v>73</v>
      </c>
      <c r="F403" s="1" t="s">
        <v>56</v>
      </c>
      <c r="G403" s="1" t="s">
        <v>59</v>
      </c>
      <c r="H403" s="1" t="s">
        <v>60</v>
      </c>
      <c r="I403" s="1" t="s">
        <v>20</v>
      </c>
      <c r="J403" s="1" t="s">
        <v>17</v>
      </c>
      <c r="K403" t="b">
        <v>0</v>
      </c>
      <c r="L403" s="27">
        <v>5225.3500000000004</v>
      </c>
    </row>
    <row r="404" spans="1:12" x14ac:dyDescent="0.25">
      <c r="A404" s="29">
        <v>2021</v>
      </c>
      <c r="B404" s="29">
        <v>2</v>
      </c>
      <c r="C404" s="1" t="s">
        <v>39</v>
      </c>
      <c r="D404" s="1" t="s">
        <v>39</v>
      </c>
      <c r="E404">
        <v>73</v>
      </c>
      <c r="F404" s="1" t="s">
        <v>56</v>
      </c>
      <c r="G404" s="1" t="s">
        <v>59</v>
      </c>
      <c r="H404" s="1" t="s">
        <v>60</v>
      </c>
      <c r="I404" s="1" t="s">
        <v>32</v>
      </c>
      <c r="J404" s="1" t="s">
        <v>10</v>
      </c>
      <c r="K404" t="b">
        <v>0</v>
      </c>
      <c r="L404" s="27">
        <v>5225.3500000000004</v>
      </c>
    </row>
    <row r="405" spans="1:12" x14ac:dyDescent="0.25">
      <c r="A405" s="29">
        <v>2021</v>
      </c>
      <c r="B405" s="29">
        <v>2</v>
      </c>
      <c r="C405" s="1" t="s">
        <v>39</v>
      </c>
      <c r="D405" s="1" t="s">
        <v>39</v>
      </c>
      <c r="E405">
        <v>73</v>
      </c>
      <c r="F405" s="1" t="s">
        <v>56</v>
      </c>
      <c r="G405" s="1" t="s">
        <v>59</v>
      </c>
      <c r="H405" s="1" t="s">
        <v>60</v>
      </c>
      <c r="I405" s="1" t="s">
        <v>22</v>
      </c>
      <c r="J405" s="1" t="s">
        <v>10</v>
      </c>
      <c r="K405" t="b">
        <v>0</v>
      </c>
      <c r="L405" s="27">
        <v>2612.67</v>
      </c>
    </row>
    <row r="406" spans="1:12" x14ac:dyDescent="0.25">
      <c r="A406" s="29">
        <v>2021</v>
      </c>
      <c r="B406" s="29">
        <v>2</v>
      </c>
      <c r="C406" s="1" t="s">
        <v>39</v>
      </c>
      <c r="D406" s="1" t="s">
        <v>39</v>
      </c>
      <c r="E406">
        <v>73</v>
      </c>
      <c r="F406" s="1" t="s">
        <v>56</v>
      </c>
      <c r="G406" s="1" t="s">
        <v>59</v>
      </c>
      <c r="H406" s="1" t="s">
        <v>60</v>
      </c>
      <c r="I406" s="1" t="s">
        <v>23</v>
      </c>
      <c r="J406" s="1" t="s">
        <v>12</v>
      </c>
      <c r="K406" t="b">
        <v>0</v>
      </c>
      <c r="L406" s="27">
        <v>13063.37</v>
      </c>
    </row>
    <row r="407" spans="1:12" x14ac:dyDescent="0.25">
      <c r="A407" s="29">
        <v>2021</v>
      </c>
      <c r="B407" s="29">
        <v>2</v>
      </c>
      <c r="C407" s="1" t="s">
        <v>39</v>
      </c>
      <c r="D407" s="1" t="s">
        <v>39</v>
      </c>
      <c r="E407">
        <v>73</v>
      </c>
      <c r="F407" s="1" t="s">
        <v>56</v>
      </c>
      <c r="G407" s="1" t="s">
        <v>59</v>
      </c>
      <c r="H407" s="1" t="s">
        <v>60</v>
      </c>
      <c r="I407" s="1" t="s">
        <v>24</v>
      </c>
      <c r="J407" s="1" t="s">
        <v>12</v>
      </c>
      <c r="K407" t="b">
        <v>0</v>
      </c>
      <c r="L407" s="27">
        <v>2612.67</v>
      </c>
    </row>
    <row r="408" spans="1:12" x14ac:dyDescent="0.25">
      <c r="A408" s="29">
        <v>2021</v>
      </c>
      <c r="B408" s="29">
        <v>2</v>
      </c>
      <c r="C408" s="1" t="s">
        <v>39</v>
      </c>
      <c r="D408" s="1" t="s">
        <v>39</v>
      </c>
      <c r="E408">
        <v>73</v>
      </c>
      <c r="F408" s="1" t="s">
        <v>56</v>
      </c>
      <c r="G408" s="1" t="s">
        <v>59</v>
      </c>
      <c r="H408" s="1" t="s">
        <v>60</v>
      </c>
      <c r="I408" s="1" t="s">
        <v>33</v>
      </c>
      <c r="J408" s="1" t="s">
        <v>17</v>
      </c>
      <c r="K408" t="b">
        <v>0</v>
      </c>
      <c r="L408" s="27">
        <v>2612.67</v>
      </c>
    </row>
    <row r="409" spans="1:12" x14ac:dyDescent="0.25">
      <c r="A409" s="29">
        <v>2021</v>
      </c>
      <c r="B409" s="29">
        <v>2</v>
      </c>
      <c r="C409" s="1" t="s">
        <v>39</v>
      </c>
      <c r="D409" s="1" t="s">
        <v>39</v>
      </c>
      <c r="E409">
        <v>73</v>
      </c>
      <c r="F409" s="1" t="s">
        <v>56</v>
      </c>
      <c r="G409" s="1" t="s">
        <v>59</v>
      </c>
      <c r="H409" s="1" t="s">
        <v>60</v>
      </c>
      <c r="I409" s="1" t="s">
        <v>25</v>
      </c>
      <c r="J409" s="1" t="s">
        <v>17</v>
      </c>
      <c r="K409" t="b">
        <v>0</v>
      </c>
      <c r="L409" s="27">
        <v>5225.3500000000004</v>
      </c>
    </row>
    <row r="410" spans="1:12" x14ac:dyDescent="0.25">
      <c r="A410" s="29">
        <v>2021</v>
      </c>
      <c r="B410" s="29">
        <v>2</v>
      </c>
      <c r="C410" s="1" t="s">
        <v>39</v>
      </c>
      <c r="D410" s="1" t="s">
        <v>39</v>
      </c>
      <c r="E410">
        <v>73</v>
      </c>
      <c r="F410" s="1" t="s">
        <v>56</v>
      </c>
      <c r="G410" s="1" t="s">
        <v>61</v>
      </c>
      <c r="H410" s="1" t="s">
        <v>62</v>
      </c>
      <c r="I410" s="1" t="s">
        <v>9</v>
      </c>
      <c r="J410" s="1" t="s">
        <v>10</v>
      </c>
      <c r="K410" t="b">
        <v>0</v>
      </c>
      <c r="L410" s="27">
        <v>108526.5</v>
      </c>
    </row>
    <row r="411" spans="1:12" x14ac:dyDescent="0.25">
      <c r="A411" s="29">
        <v>2021</v>
      </c>
      <c r="B411" s="29">
        <v>2</v>
      </c>
      <c r="C411" s="1" t="s">
        <v>39</v>
      </c>
      <c r="D411" s="1" t="s">
        <v>39</v>
      </c>
      <c r="E411">
        <v>73</v>
      </c>
      <c r="F411" s="1" t="s">
        <v>56</v>
      </c>
      <c r="G411" s="1" t="s">
        <v>61</v>
      </c>
      <c r="H411" s="1" t="s">
        <v>62</v>
      </c>
      <c r="I411" s="1" t="s">
        <v>11</v>
      </c>
      <c r="J411" s="1" t="s">
        <v>12</v>
      </c>
      <c r="K411" t="b">
        <v>0</v>
      </c>
      <c r="L411" s="27">
        <v>204994.5</v>
      </c>
    </row>
    <row r="412" spans="1:12" x14ac:dyDescent="0.25">
      <c r="A412" s="29">
        <v>2021</v>
      </c>
      <c r="B412" s="29">
        <v>2</v>
      </c>
      <c r="C412" s="1" t="s">
        <v>39</v>
      </c>
      <c r="D412" s="1" t="s">
        <v>39</v>
      </c>
      <c r="E412">
        <v>73</v>
      </c>
      <c r="F412" s="1" t="s">
        <v>56</v>
      </c>
      <c r="G412" s="1" t="s">
        <v>61</v>
      </c>
      <c r="H412" s="1" t="s">
        <v>62</v>
      </c>
      <c r="I412" s="1" t="s">
        <v>13</v>
      </c>
      <c r="J412" s="1" t="s">
        <v>12</v>
      </c>
      <c r="K412" t="b">
        <v>0</v>
      </c>
      <c r="L412" s="27">
        <v>84409.5</v>
      </c>
    </row>
    <row r="413" spans="1:12" x14ac:dyDescent="0.25">
      <c r="A413" s="29">
        <v>2021</v>
      </c>
      <c r="B413" s="29">
        <v>2</v>
      </c>
      <c r="C413" s="1" t="s">
        <v>39</v>
      </c>
      <c r="D413" s="1" t="s">
        <v>39</v>
      </c>
      <c r="E413">
        <v>73</v>
      </c>
      <c r="F413" s="1" t="s">
        <v>56</v>
      </c>
      <c r="G413" s="1" t="s">
        <v>61</v>
      </c>
      <c r="H413" s="1" t="s">
        <v>62</v>
      </c>
      <c r="I413" s="1" t="s">
        <v>28</v>
      </c>
      <c r="J413" s="1" t="s">
        <v>12</v>
      </c>
      <c r="K413" t="b">
        <v>0</v>
      </c>
      <c r="L413" s="27">
        <v>144702</v>
      </c>
    </row>
    <row r="414" spans="1:12" x14ac:dyDescent="0.25">
      <c r="A414" s="29">
        <v>2021</v>
      </c>
      <c r="B414" s="29">
        <v>2</v>
      </c>
      <c r="C414" s="1" t="s">
        <v>39</v>
      </c>
      <c r="D414" s="1" t="s">
        <v>39</v>
      </c>
      <c r="E414">
        <v>73</v>
      </c>
      <c r="F414" s="1" t="s">
        <v>56</v>
      </c>
      <c r="G414" s="1" t="s">
        <v>61</v>
      </c>
      <c r="H414" s="1" t="s">
        <v>62</v>
      </c>
      <c r="I414" s="1" t="s">
        <v>29</v>
      </c>
      <c r="J414" s="1" t="s">
        <v>12</v>
      </c>
      <c r="K414" t="b">
        <v>0</v>
      </c>
      <c r="L414" s="27">
        <v>12058.5</v>
      </c>
    </row>
    <row r="415" spans="1:12" x14ac:dyDescent="0.25">
      <c r="A415" s="29">
        <v>2021</v>
      </c>
      <c r="B415" s="29">
        <v>2</v>
      </c>
      <c r="C415" s="1" t="s">
        <v>39</v>
      </c>
      <c r="D415" s="1" t="s">
        <v>39</v>
      </c>
      <c r="E415">
        <v>73</v>
      </c>
      <c r="F415" s="1" t="s">
        <v>56</v>
      </c>
      <c r="G415" s="1" t="s">
        <v>61</v>
      </c>
      <c r="H415" s="1" t="s">
        <v>62</v>
      </c>
      <c r="I415" s="1" t="s">
        <v>30</v>
      </c>
      <c r="J415" s="1" t="s">
        <v>10</v>
      </c>
      <c r="K415" t="b">
        <v>0</v>
      </c>
      <c r="L415" s="27">
        <v>120585</v>
      </c>
    </row>
    <row r="416" spans="1:12" x14ac:dyDescent="0.25">
      <c r="A416" s="29">
        <v>2021</v>
      </c>
      <c r="B416" s="29">
        <v>2</v>
      </c>
      <c r="C416" s="1" t="s">
        <v>39</v>
      </c>
      <c r="D416" s="1" t="s">
        <v>39</v>
      </c>
      <c r="E416">
        <v>73</v>
      </c>
      <c r="F416" s="1" t="s">
        <v>56</v>
      </c>
      <c r="G416" s="1" t="s">
        <v>61</v>
      </c>
      <c r="H416" s="1" t="s">
        <v>62</v>
      </c>
      <c r="I416" s="1" t="s">
        <v>14</v>
      </c>
      <c r="J416" s="1" t="s">
        <v>10</v>
      </c>
      <c r="K416" t="b">
        <v>0</v>
      </c>
      <c r="L416" s="27">
        <v>24117</v>
      </c>
    </row>
    <row r="417" spans="1:12" x14ac:dyDescent="0.25">
      <c r="A417" s="29">
        <v>2021</v>
      </c>
      <c r="B417" s="29">
        <v>2</v>
      </c>
      <c r="C417" s="1" t="s">
        <v>39</v>
      </c>
      <c r="D417" s="1" t="s">
        <v>39</v>
      </c>
      <c r="E417">
        <v>73</v>
      </c>
      <c r="F417" s="1" t="s">
        <v>56</v>
      </c>
      <c r="G417" s="1" t="s">
        <v>61</v>
      </c>
      <c r="H417" s="1" t="s">
        <v>62</v>
      </c>
      <c r="I417" s="1" t="s">
        <v>15</v>
      </c>
      <c r="J417" s="1" t="s">
        <v>10</v>
      </c>
      <c r="K417" t="b">
        <v>0</v>
      </c>
      <c r="L417" s="27">
        <v>24117</v>
      </c>
    </row>
    <row r="418" spans="1:12" x14ac:dyDescent="0.25">
      <c r="A418" s="29">
        <v>2021</v>
      </c>
      <c r="B418" s="29">
        <v>2</v>
      </c>
      <c r="C418" s="1" t="s">
        <v>39</v>
      </c>
      <c r="D418" s="1" t="s">
        <v>39</v>
      </c>
      <c r="E418">
        <v>73</v>
      </c>
      <c r="F418" s="1" t="s">
        <v>56</v>
      </c>
      <c r="G418" s="1" t="s">
        <v>61</v>
      </c>
      <c r="H418" s="1" t="s">
        <v>62</v>
      </c>
      <c r="I418" s="1" t="s">
        <v>31</v>
      </c>
      <c r="J418" s="1" t="s">
        <v>12</v>
      </c>
      <c r="K418" t="b">
        <v>0</v>
      </c>
      <c r="L418" s="27">
        <v>12058.5</v>
      </c>
    </row>
    <row r="419" spans="1:12" x14ac:dyDescent="0.25">
      <c r="A419" s="29">
        <v>2021</v>
      </c>
      <c r="B419" s="29">
        <v>2</v>
      </c>
      <c r="C419" s="1" t="s">
        <v>39</v>
      </c>
      <c r="D419" s="1" t="s">
        <v>39</v>
      </c>
      <c r="E419">
        <v>73</v>
      </c>
      <c r="F419" s="1" t="s">
        <v>56</v>
      </c>
      <c r="G419" s="1" t="s">
        <v>61</v>
      </c>
      <c r="H419" s="1" t="s">
        <v>62</v>
      </c>
      <c r="I419" s="1" t="s">
        <v>16</v>
      </c>
      <c r="J419" s="1" t="s">
        <v>17</v>
      </c>
      <c r="K419" t="b">
        <v>0</v>
      </c>
      <c r="L419" s="27">
        <v>168819</v>
      </c>
    </row>
    <row r="420" spans="1:12" x14ac:dyDescent="0.25">
      <c r="A420" s="29">
        <v>2021</v>
      </c>
      <c r="B420" s="29">
        <v>2</v>
      </c>
      <c r="C420" s="1" t="s">
        <v>39</v>
      </c>
      <c r="D420" s="1" t="s">
        <v>39</v>
      </c>
      <c r="E420">
        <v>73</v>
      </c>
      <c r="F420" s="1" t="s">
        <v>56</v>
      </c>
      <c r="G420" s="1" t="s">
        <v>61</v>
      </c>
      <c r="H420" s="1" t="s">
        <v>62</v>
      </c>
      <c r="I420" s="1" t="s">
        <v>18</v>
      </c>
      <c r="J420" s="1" t="s">
        <v>17</v>
      </c>
      <c r="K420" t="b">
        <v>0</v>
      </c>
      <c r="L420" s="27">
        <v>24117</v>
      </c>
    </row>
    <row r="421" spans="1:12" x14ac:dyDescent="0.25">
      <c r="A421" s="29">
        <v>2021</v>
      </c>
      <c r="B421" s="29">
        <v>2</v>
      </c>
      <c r="C421" s="1" t="s">
        <v>39</v>
      </c>
      <c r="D421" s="1" t="s">
        <v>39</v>
      </c>
      <c r="E421">
        <v>73</v>
      </c>
      <c r="F421" s="1" t="s">
        <v>56</v>
      </c>
      <c r="G421" s="1" t="s">
        <v>61</v>
      </c>
      <c r="H421" s="1" t="s">
        <v>62</v>
      </c>
      <c r="I421" s="1" t="s">
        <v>19</v>
      </c>
      <c r="J421" s="1" t="s">
        <v>17</v>
      </c>
      <c r="K421" t="b">
        <v>0</v>
      </c>
      <c r="L421" s="27">
        <v>12058.5</v>
      </c>
    </row>
    <row r="422" spans="1:12" x14ac:dyDescent="0.25">
      <c r="A422" s="29">
        <v>2021</v>
      </c>
      <c r="B422" s="29">
        <v>2</v>
      </c>
      <c r="C422" s="1" t="s">
        <v>39</v>
      </c>
      <c r="D422" s="1" t="s">
        <v>39</v>
      </c>
      <c r="E422">
        <v>73</v>
      </c>
      <c r="F422" s="1" t="s">
        <v>56</v>
      </c>
      <c r="G422" s="1" t="s">
        <v>61</v>
      </c>
      <c r="H422" s="1" t="s">
        <v>62</v>
      </c>
      <c r="I422" s="1" t="s">
        <v>20</v>
      </c>
      <c r="J422" s="1" t="s">
        <v>17</v>
      </c>
      <c r="K422" t="b">
        <v>0</v>
      </c>
      <c r="L422" s="27">
        <v>12058.5</v>
      </c>
    </row>
    <row r="423" spans="1:12" x14ac:dyDescent="0.25">
      <c r="A423" s="29">
        <v>2021</v>
      </c>
      <c r="B423" s="29">
        <v>2</v>
      </c>
      <c r="C423" s="1" t="s">
        <v>39</v>
      </c>
      <c r="D423" s="1" t="s">
        <v>39</v>
      </c>
      <c r="E423">
        <v>73</v>
      </c>
      <c r="F423" s="1" t="s">
        <v>56</v>
      </c>
      <c r="G423" s="1" t="s">
        <v>61</v>
      </c>
      <c r="H423" s="1" t="s">
        <v>62</v>
      </c>
      <c r="I423" s="1" t="s">
        <v>32</v>
      </c>
      <c r="J423" s="1" t="s">
        <v>10</v>
      </c>
      <c r="K423" t="b">
        <v>0</v>
      </c>
      <c r="L423" s="27">
        <v>12058.5</v>
      </c>
    </row>
    <row r="424" spans="1:12" x14ac:dyDescent="0.25">
      <c r="A424" s="29">
        <v>2021</v>
      </c>
      <c r="B424" s="29">
        <v>2</v>
      </c>
      <c r="C424" s="1" t="s">
        <v>39</v>
      </c>
      <c r="D424" s="1" t="s">
        <v>39</v>
      </c>
      <c r="E424">
        <v>73</v>
      </c>
      <c r="F424" s="1" t="s">
        <v>56</v>
      </c>
      <c r="G424" s="1" t="s">
        <v>61</v>
      </c>
      <c r="H424" s="1" t="s">
        <v>62</v>
      </c>
      <c r="I424" s="1" t="s">
        <v>22</v>
      </c>
      <c r="J424" s="1" t="s">
        <v>10</v>
      </c>
      <c r="K424" t="b">
        <v>0</v>
      </c>
      <c r="L424" s="27">
        <v>96468</v>
      </c>
    </row>
    <row r="425" spans="1:12" x14ac:dyDescent="0.25">
      <c r="A425" s="29">
        <v>2021</v>
      </c>
      <c r="B425" s="29">
        <v>2</v>
      </c>
      <c r="C425" s="1" t="s">
        <v>39</v>
      </c>
      <c r="D425" s="1" t="s">
        <v>39</v>
      </c>
      <c r="E425">
        <v>73</v>
      </c>
      <c r="F425" s="1" t="s">
        <v>56</v>
      </c>
      <c r="G425" s="1" t="s">
        <v>61</v>
      </c>
      <c r="H425" s="1" t="s">
        <v>62</v>
      </c>
      <c r="I425" s="1" t="s">
        <v>23</v>
      </c>
      <c r="J425" s="1" t="s">
        <v>12</v>
      </c>
      <c r="K425" t="b">
        <v>0</v>
      </c>
      <c r="L425" s="27">
        <v>96468</v>
      </c>
    </row>
    <row r="426" spans="1:12" x14ac:dyDescent="0.25">
      <c r="A426" s="29">
        <v>2021</v>
      </c>
      <c r="B426" s="29">
        <v>2</v>
      </c>
      <c r="C426" s="1" t="s">
        <v>39</v>
      </c>
      <c r="D426" s="1" t="s">
        <v>39</v>
      </c>
      <c r="E426">
        <v>73</v>
      </c>
      <c r="F426" s="1" t="s">
        <v>56</v>
      </c>
      <c r="G426" s="1" t="s">
        <v>61</v>
      </c>
      <c r="H426" s="1" t="s">
        <v>62</v>
      </c>
      <c r="I426" s="1" t="s">
        <v>24</v>
      </c>
      <c r="J426" s="1" t="s">
        <v>12</v>
      </c>
      <c r="K426" t="b">
        <v>0</v>
      </c>
      <c r="L426" s="27">
        <v>24117</v>
      </c>
    </row>
    <row r="427" spans="1:12" x14ac:dyDescent="0.25">
      <c r="A427" s="29">
        <v>2021</v>
      </c>
      <c r="B427" s="29">
        <v>2</v>
      </c>
      <c r="C427" s="1" t="s">
        <v>39</v>
      </c>
      <c r="D427" s="1" t="s">
        <v>39</v>
      </c>
      <c r="E427">
        <v>73</v>
      </c>
      <c r="F427" s="1" t="s">
        <v>56</v>
      </c>
      <c r="G427" s="1" t="s">
        <v>61</v>
      </c>
      <c r="H427" s="1" t="s">
        <v>62</v>
      </c>
      <c r="I427" s="1" t="s">
        <v>33</v>
      </c>
      <c r="J427" s="1" t="s">
        <v>17</v>
      </c>
      <c r="K427" t="b">
        <v>0</v>
      </c>
      <c r="L427" s="27">
        <v>12058.5</v>
      </c>
    </row>
    <row r="428" spans="1:12" x14ac:dyDescent="0.25">
      <c r="A428" s="29">
        <v>2021</v>
      </c>
      <c r="B428" s="29">
        <v>2</v>
      </c>
      <c r="C428" s="1" t="s">
        <v>39</v>
      </c>
      <c r="D428" s="1" t="s">
        <v>39</v>
      </c>
      <c r="E428">
        <v>73</v>
      </c>
      <c r="F428" s="1" t="s">
        <v>56</v>
      </c>
      <c r="G428" s="1" t="s">
        <v>61</v>
      </c>
      <c r="H428" s="1" t="s">
        <v>62</v>
      </c>
      <c r="I428" s="1" t="s">
        <v>25</v>
      </c>
      <c r="J428" s="1" t="s">
        <v>17</v>
      </c>
      <c r="K428" t="b">
        <v>0</v>
      </c>
      <c r="L428" s="27">
        <v>12058.5</v>
      </c>
    </row>
    <row r="429" spans="1:12" x14ac:dyDescent="0.25">
      <c r="A429" s="29">
        <v>2021</v>
      </c>
      <c r="B429" s="29">
        <v>2</v>
      </c>
      <c r="C429" s="1" t="s">
        <v>39</v>
      </c>
      <c r="D429" s="1" t="s">
        <v>39</v>
      </c>
      <c r="E429">
        <v>73</v>
      </c>
      <c r="F429" s="1" t="s">
        <v>56</v>
      </c>
      <c r="G429" s="1" t="s">
        <v>57</v>
      </c>
      <c r="H429" s="1" t="s">
        <v>58</v>
      </c>
      <c r="I429" s="1" t="s">
        <v>9</v>
      </c>
      <c r="J429" s="1" t="s">
        <v>10</v>
      </c>
      <c r="K429" t="b">
        <v>0</v>
      </c>
      <c r="L429" s="27">
        <v>4823.3999999999996</v>
      </c>
    </row>
    <row r="430" spans="1:12" x14ac:dyDescent="0.25">
      <c r="A430" s="29">
        <v>2021</v>
      </c>
      <c r="B430" s="29">
        <v>2</v>
      </c>
      <c r="C430" s="1" t="s">
        <v>39</v>
      </c>
      <c r="D430" s="1" t="s">
        <v>39</v>
      </c>
      <c r="E430">
        <v>73</v>
      </c>
      <c r="F430" s="1" t="s">
        <v>56</v>
      </c>
      <c r="G430" s="1" t="s">
        <v>57</v>
      </c>
      <c r="H430" s="1" t="s">
        <v>58</v>
      </c>
      <c r="I430" s="1" t="s">
        <v>11</v>
      </c>
      <c r="J430" s="1" t="s">
        <v>12</v>
      </c>
      <c r="K430" t="b">
        <v>0</v>
      </c>
      <c r="L430" s="27">
        <v>22911.15</v>
      </c>
    </row>
    <row r="431" spans="1:12" x14ac:dyDescent="0.25">
      <c r="A431" s="29">
        <v>2021</v>
      </c>
      <c r="B431" s="29">
        <v>2</v>
      </c>
      <c r="C431" s="1" t="s">
        <v>39</v>
      </c>
      <c r="D431" s="1" t="s">
        <v>39</v>
      </c>
      <c r="E431">
        <v>73</v>
      </c>
      <c r="F431" s="1" t="s">
        <v>56</v>
      </c>
      <c r="G431" s="1" t="s">
        <v>57</v>
      </c>
      <c r="H431" s="1" t="s">
        <v>58</v>
      </c>
      <c r="I431" s="1" t="s">
        <v>13</v>
      </c>
      <c r="J431" s="1" t="s">
        <v>12</v>
      </c>
      <c r="K431" t="b">
        <v>0</v>
      </c>
      <c r="L431" s="27">
        <v>16881.900000000001</v>
      </c>
    </row>
    <row r="432" spans="1:12" x14ac:dyDescent="0.25">
      <c r="A432" s="29">
        <v>2021</v>
      </c>
      <c r="B432" s="29">
        <v>2</v>
      </c>
      <c r="C432" s="1" t="s">
        <v>39</v>
      </c>
      <c r="D432" s="1" t="s">
        <v>39</v>
      </c>
      <c r="E432">
        <v>73</v>
      </c>
      <c r="F432" s="1" t="s">
        <v>56</v>
      </c>
      <c r="G432" s="1" t="s">
        <v>57</v>
      </c>
      <c r="H432" s="1" t="s">
        <v>58</v>
      </c>
      <c r="I432" s="1" t="s">
        <v>28</v>
      </c>
      <c r="J432" s="1" t="s">
        <v>12</v>
      </c>
      <c r="K432" t="b">
        <v>0</v>
      </c>
      <c r="L432" s="27">
        <v>2411.6999999999998</v>
      </c>
    </row>
    <row r="433" spans="1:12" x14ac:dyDescent="0.25">
      <c r="A433" s="29">
        <v>2021</v>
      </c>
      <c r="B433" s="29">
        <v>2</v>
      </c>
      <c r="C433" s="1" t="s">
        <v>39</v>
      </c>
      <c r="D433" s="1" t="s">
        <v>39</v>
      </c>
      <c r="E433">
        <v>73</v>
      </c>
      <c r="F433" s="1" t="s">
        <v>56</v>
      </c>
      <c r="G433" s="1" t="s">
        <v>57</v>
      </c>
      <c r="H433" s="1" t="s">
        <v>58</v>
      </c>
      <c r="I433" s="1" t="s">
        <v>29</v>
      </c>
      <c r="J433" s="1" t="s">
        <v>12</v>
      </c>
      <c r="K433" t="b">
        <v>0</v>
      </c>
      <c r="L433" s="27">
        <v>1205.8499999999999</v>
      </c>
    </row>
    <row r="434" spans="1:12" x14ac:dyDescent="0.25">
      <c r="A434" s="29">
        <v>2021</v>
      </c>
      <c r="B434" s="29">
        <v>2</v>
      </c>
      <c r="C434" s="1" t="s">
        <v>39</v>
      </c>
      <c r="D434" s="1" t="s">
        <v>39</v>
      </c>
      <c r="E434">
        <v>73</v>
      </c>
      <c r="F434" s="1" t="s">
        <v>56</v>
      </c>
      <c r="G434" s="1" t="s">
        <v>57</v>
      </c>
      <c r="H434" s="1" t="s">
        <v>58</v>
      </c>
      <c r="I434" s="1" t="s">
        <v>30</v>
      </c>
      <c r="J434" s="1" t="s">
        <v>10</v>
      </c>
      <c r="K434" t="b">
        <v>0</v>
      </c>
      <c r="L434" s="27">
        <v>3617.55</v>
      </c>
    </row>
    <row r="435" spans="1:12" x14ac:dyDescent="0.25">
      <c r="A435" s="29">
        <v>2021</v>
      </c>
      <c r="B435" s="29">
        <v>2</v>
      </c>
      <c r="C435" s="1" t="s">
        <v>39</v>
      </c>
      <c r="D435" s="1" t="s">
        <v>39</v>
      </c>
      <c r="E435">
        <v>73</v>
      </c>
      <c r="F435" s="1" t="s">
        <v>56</v>
      </c>
      <c r="G435" s="1" t="s">
        <v>57</v>
      </c>
      <c r="H435" s="1" t="s">
        <v>58</v>
      </c>
      <c r="I435" s="1" t="s">
        <v>14</v>
      </c>
      <c r="J435" s="1" t="s">
        <v>10</v>
      </c>
      <c r="K435" t="b">
        <v>0</v>
      </c>
      <c r="L435" s="27">
        <v>6029.25</v>
      </c>
    </row>
    <row r="436" spans="1:12" x14ac:dyDescent="0.25">
      <c r="A436" s="29">
        <v>2021</v>
      </c>
      <c r="B436" s="29">
        <v>2</v>
      </c>
      <c r="C436" s="1" t="s">
        <v>39</v>
      </c>
      <c r="D436" s="1" t="s">
        <v>39</v>
      </c>
      <c r="E436">
        <v>73</v>
      </c>
      <c r="F436" s="1" t="s">
        <v>56</v>
      </c>
      <c r="G436" s="1" t="s">
        <v>57</v>
      </c>
      <c r="H436" s="1" t="s">
        <v>58</v>
      </c>
      <c r="I436" s="1" t="s">
        <v>15</v>
      </c>
      <c r="J436" s="1" t="s">
        <v>10</v>
      </c>
      <c r="K436" t="b">
        <v>0</v>
      </c>
      <c r="L436" s="27">
        <v>14470.2</v>
      </c>
    </row>
    <row r="437" spans="1:12" x14ac:dyDescent="0.25">
      <c r="A437" s="29">
        <v>2021</v>
      </c>
      <c r="B437" s="29">
        <v>2</v>
      </c>
      <c r="C437" s="1" t="s">
        <v>39</v>
      </c>
      <c r="D437" s="1" t="s">
        <v>39</v>
      </c>
      <c r="E437">
        <v>73</v>
      </c>
      <c r="F437" s="1" t="s">
        <v>56</v>
      </c>
      <c r="G437" s="1" t="s">
        <v>57</v>
      </c>
      <c r="H437" s="1" t="s">
        <v>58</v>
      </c>
      <c r="I437" s="1" t="s">
        <v>31</v>
      </c>
      <c r="J437" s="1" t="s">
        <v>12</v>
      </c>
      <c r="K437" t="b">
        <v>0</v>
      </c>
      <c r="L437" s="27">
        <v>15676.05</v>
      </c>
    </row>
    <row r="438" spans="1:12" x14ac:dyDescent="0.25">
      <c r="A438" s="29">
        <v>2021</v>
      </c>
      <c r="B438" s="29">
        <v>2</v>
      </c>
      <c r="C438" s="1" t="s">
        <v>39</v>
      </c>
      <c r="D438" s="1" t="s">
        <v>39</v>
      </c>
      <c r="E438">
        <v>73</v>
      </c>
      <c r="F438" s="1" t="s">
        <v>56</v>
      </c>
      <c r="G438" s="1" t="s">
        <v>57</v>
      </c>
      <c r="H438" s="1" t="s">
        <v>58</v>
      </c>
      <c r="I438" s="1" t="s">
        <v>16</v>
      </c>
      <c r="J438" s="1" t="s">
        <v>17</v>
      </c>
      <c r="K438" t="b">
        <v>0</v>
      </c>
      <c r="L438" s="27">
        <v>10852.65</v>
      </c>
    </row>
    <row r="439" spans="1:12" x14ac:dyDescent="0.25">
      <c r="A439" s="29">
        <v>2021</v>
      </c>
      <c r="B439" s="29">
        <v>2</v>
      </c>
      <c r="C439" s="1" t="s">
        <v>39</v>
      </c>
      <c r="D439" s="1" t="s">
        <v>39</v>
      </c>
      <c r="E439">
        <v>73</v>
      </c>
      <c r="F439" s="1" t="s">
        <v>56</v>
      </c>
      <c r="G439" s="1" t="s">
        <v>57</v>
      </c>
      <c r="H439" s="1" t="s">
        <v>58</v>
      </c>
      <c r="I439" s="1" t="s">
        <v>18</v>
      </c>
      <c r="J439" s="1" t="s">
        <v>17</v>
      </c>
      <c r="K439" t="b">
        <v>0</v>
      </c>
      <c r="L439" s="27">
        <v>2411.6999999999998</v>
      </c>
    </row>
    <row r="440" spans="1:12" x14ac:dyDescent="0.25">
      <c r="A440" s="29">
        <v>2021</v>
      </c>
      <c r="B440" s="29">
        <v>2</v>
      </c>
      <c r="C440" s="1" t="s">
        <v>39</v>
      </c>
      <c r="D440" s="1" t="s">
        <v>39</v>
      </c>
      <c r="E440">
        <v>73</v>
      </c>
      <c r="F440" s="1" t="s">
        <v>56</v>
      </c>
      <c r="G440" s="1" t="s">
        <v>57</v>
      </c>
      <c r="H440" s="1" t="s">
        <v>58</v>
      </c>
      <c r="I440" s="1" t="s">
        <v>19</v>
      </c>
      <c r="J440" s="1" t="s">
        <v>17</v>
      </c>
      <c r="K440" t="b">
        <v>0</v>
      </c>
      <c r="L440" s="27">
        <v>3617.55</v>
      </c>
    </row>
    <row r="441" spans="1:12" x14ac:dyDescent="0.25">
      <c r="A441" s="29">
        <v>2021</v>
      </c>
      <c r="B441" s="29">
        <v>2</v>
      </c>
      <c r="C441" s="1" t="s">
        <v>39</v>
      </c>
      <c r="D441" s="1" t="s">
        <v>39</v>
      </c>
      <c r="E441">
        <v>73</v>
      </c>
      <c r="F441" s="1" t="s">
        <v>56</v>
      </c>
      <c r="G441" s="1" t="s">
        <v>57</v>
      </c>
      <c r="H441" s="1" t="s">
        <v>58</v>
      </c>
      <c r="I441" s="1" t="s">
        <v>20</v>
      </c>
      <c r="J441" s="1" t="s">
        <v>17</v>
      </c>
      <c r="K441" t="b">
        <v>0</v>
      </c>
      <c r="L441" s="27">
        <v>3617.55</v>
      </c>
    </row>
    <row r="442" spans="1:12" x14ac:dyDescent="0.25">
      <c r="A442" s="29">
        <v>2021</v>
      </c>
      <c r="B442" s="29">
        <v>2</v>
      </c>
      <c r="C442" s="1" t="s">
        <v>39</v>
      </c>
      <c r="D442" s="1" t="s">
        <v>39</v>
      </c>
      <c r="E442">
        <v>73</v>
      </c>
      <c r="F442" s="1" t="s">
        <v>56</v>
      </c>
      <c r="G442" s="1" t="s">
        <v>57</v>
      </c>
      <c r="H442" s="1" t="s">
        <v>58</v>
      </c>
      <c r="I442" s="1" t="s">
        <v>32</v>
      </c>
      <c r="J442" s="1" t="s">
        <v>10</v>
      </c>
      <c r="K442" t="b">
        <v>0</v>
      </c>
      <c r="L442" s="27">
        <v>2411.6999999999998</v>
      </c>
    </row>
    <row r="443" spans="1:12" x14ac:dyDescent="0.25">
      <c r="A443" s="29">
        <v>2021</v>
      </c>
      <c r="B443" s="29">
        <v>2</v>
      </c>
      <c r="C443" s="1" t="s">
        <v>39</v>
      </c>
      <c r="D443" s="1" t="s">
        <v>39</v>
      </c>
      <c r="E443">
        <v>73</v>
      </c>
      <c r="F443" s="1" t="s">
        <v>56</v>
      </c>
      <c r="G443" s="1" t="s">
        <v>57</v>
      </c>
      <c r="H443" s="1" t="s">
        <v>58</v>
      </c>
      <c r="I443" s="1" t="s">
        <v>22</v>
      </c>
      <c r="J443" s="1" t="s">
        <v>10</v>
      </c>
      <c r="K443" t="b">
        <v>0</v>
      </c>
      <c r="L443" s="27">
        <v>3617.55</v>
      </c>
    </row>
    <row r="444" spans="1:12" x14ac:dyDescent="0.25">
      <c r="A444" s="29">
        <v>2021</v>
      </c>
      <c r="B444" s="29">
        <v>2</v>
      </c>
      <c r="C444" s="1" t="s">
        <v>39</v>
      </c>
      <c r="D444" s="1" t="s">
        <v>39</v>
      </c>
      <c r="E444">
        <v>73</v>
      </c>
      <c r="F444" s="1" t="s">
        <v>56</v>
      </c>
      <c r="G444" s="1" t="s">
        <v>57</v>
      </c>
      <c r="H444" s="1" t="s">
        <v>58</v>
      </c>
      <c r="I444" s="1" t="s">
        <v>23</v>
      </c>
      <c r="J444" s="1" t="s">
        <v>12</v>
      </c>
      <c r="K444" t="b">
        <v>0</v>
      </c>
      <c r="L444" s="27">
        <v>1205.8499999999999</v>
      </c>
    </row>
    <row r="445" spans="1:12" x14ac:dyDescent="0.25">
      <c r="A445" s="29">
        <v>2021</v>
      </c>
      <c r="B445" s="29">
        <v>2</v>
      </c>
      <c r="C445" s="1" t="s">
        <v>39</v>
      </c>
      <c r="D445" s="1" t="s">
        <v>39</v>
      </c>
      <c r="E445">
        <v>73</v>
      </c>
      <c r="F445" s="1" t="s">
        <v>56</v>
      </c>
      <c r="G445" s="1" t="s">
        <v>57</v>
      </c>
      <c r="H445" s="1" t="s">
        <v>58</v>
      </c>
      <c r="I445" s="1" t="s">
        <v>24</v>
      </c>
      <c r="J445" s="1" t="s">
        <v>12</v>
      </c>
      <c r="K445" t="b">
        <v>0</v>
      </c>
      <c r="L445" s="27">
        <v>1205.8499999999999</v>
      </c>
    </row>
    <row r="446" spans="1:12" x14ac:dyDescent="0.25">
      <c r="A446" s="29">
        <v>2021</v>
      </c>
      <c r="B446" s="29">
        <v>2</v>
      </c>
      <c r="C446" s="1" t="s">
        <v>39</v>
      </c>
      <c r="D446" s="1" t="s">
        <v>39</v>
      </c>
      <c r="E446">
        <v>73</v>
      </c>
      <c r="F446" s="1" t="s">
        <v>56</v>
      </c>
      <c r="G446" s="1" t="s">
        <v>57</v>
      </c>
      <c r="H446" s="1" t="s">
        <v>58</v>
      </c>
      <c r="I446" s="1" t="s">
        <v>33</v>
      </c>
      <c r="J446" s="1" t="s">
        <v>17</v>
      </c>
      <c r="K446" t="b">
        <v>0</v>
      </c>
      <c r="L446" s="27">
        <v>1205.8499999999999</v>
      </c>
    </row>
    <row r="447" spans="1:12" x14ac:dyDescent="0.25">
      <c r="A447" s="29">
        <v>2021</v>
      </c>
      <c r="B447" s="29">
        <v>2</v>
      </c>
      <c r="C447" s="1" t="s">
        <v>39</v>
      </c>
      <c r="D447" s="1" t="s">
        <v>39</v>
      </c>
      <c r="E447">
        <v>73</v>
      </c>
      <c r="F447" s="1" t="s">
        <v>56</v>
      </c>
      <c r="G447" s="1" t="s">
        <v>57</v>
      </c>
      <c r="H447" s="1" t="s">
        <v>58</v>
      </c>
      <c r="I447" s="1" t="s">
        <v>25</v>
      </c>
      <c r="J447" s="1" t="s">
        <v>17</v>
      </c>
      <c r="K447" t="b">
        <v>0</v>
      </c>
      <c r="L447" s="27">
        <v>2411.6999999999998</v>
      </c>
    </row>
    <row r="448" spans="1:12" x14ac:dyDescent="0.25">
      <c r="A448" s="29">
        <v>2021</v>
      </c>
      <c r="B448" s="29">
        <v>2</v>
      </c>
      <c r="C448" s="1" t="s">
        <v>39</v>
      </c>
      <c r="D448" s="1" t="s">
        <v>39</v>
      </c>
      <c r="E448">
        <v>70</v>
      </c>
      <c r="F448" s="1" t="s">
        <v>63</v>
      </c>
      <c r="G448" s="1" t="s">
        <v>68</v>
      </c>
      <c r="H448" s="1" t="s">
        <v>69</v>
      </c>
      <c r="I448" s="1" t="s">
        <v>9</v>
      </c>
      <c r="J448" s="1" t="s">
        <v>10</v>
      </c>
      <c r="K448" t="b">
        <v>0</v>
      </c>
      <c r="L448" s="27">
        <v>135170.95000000001</v>
      </c>
    </row>
    <row r="449" spans="1:12" x14ac:dyDescent="0.25">
      <c r="A449" s="29">
        <v>2021</v>
      </c>
      <c r="B449" s="29">
        <v>2</v>
      </c>
      <c r="C449" s="1" t="s">
        <v>39</v>
      </c>
      <c r="D449" s="1" t="s">
        <v>39</v>
      </c>
      <c r="E449">
        <v>70</v>
      </c>
      <c r="F449" s="1" t="s">
        <v>63</v>
      </c>
      <c r="G449" s="1" t="s">
        <v>68</v>
      </c>
      <c r="H449" s="1" t="s">
        <v>69</v>
      </c>
      <c r="I449" s="1" t="s">
        <v>11</v>
      </c>
      <c r="J449" s="1" t="s">
        <v>12</v>
      </c>
      <c r="K449" t="b">
        <v>0</v>
      </c>
      <c r="L449" s="27">
        <v>30037.99</v>
      </c>
    </row>
    <row r="450" spans="1:12" x14ac:dyDescent="0.25">
      <c r="A450" s="29">
        <v>2021</v>
      </c>
      <c r="B450" s="29">
        <v>2</v>
      </c>
      <c r="C450" s="1" t="s">
        <v>39</v>
      </c>
      <c r="D450" s="1" t="s">
        <v>39</v>
      </c>
      <c r="E450">
        <v>70</v>
      </c>
      <c r="F450" s="1" t="s">
        <v>63</v>
      </c>
      <c r="G450" s="1" t="s">
        <v>68</v>
      </c>
      <c r="H450" s="1" t="s">
        <v>69</v>
      </c>
      <c r="I450" s="1" t="s">
        <v>13</v>
      </c>
      <c r="J450" s="1" t="s">
        <v>12</v>
      </c>
      <c r="K450" t="b">
        <v>0</v>
      </c>
      <c r="L450" s="27">
        <v>135170.95000000001</v>
      </c>
    </row>
    <row r="451" spans="1:12" x14ac:dyDescent="0.25">
      <c r="A451" s="29">
        <v>2021</v>
      </c>
      <c r="B451" s="29">
        <v>2</v>
      </c>
      <c r="C451" s="1" t="s">
        <v>39</v>
      </c>
      <c r="D451" s="1" t="s">
        <v>39</v>
      </c>
      <c r="E451">
        <v>70</v>
      </c>
      <c r="F451" s="1" t="s">
        <v>63</v>
      </c>
      <c r="G451" s="1" t="s">
        <v>68</v>
      </c>
      <c r="H451" s="1" t="s">
        <v>69</v>
      </c>
      <c r="I451" s="1" t="s">
        <v>28</v>
      </c>
      <c r="J451" s="1" t="s">
        <v>12</v>
      </c>
      <c r="K451" t="b">
        <v>0</v>
      </c>
      <c r="L451" s="27">
        <v>45056.98</v>
      </c>
    </row>
    <row r="452" spans="1:12" x14ac:dyDescent="0.25">
      <c r="A452" s="29">
        <v>2021</v>
      </c>
      <c r="B452" s="29">
        <v>2</v>
      </c>
      <c r="C452" s="1" t="s">
        <v>39</v>
      </c>
      <c r="D452" s="1" t="s">
        <v>39</v>
      </c>
      <c r="E452">
        <v>70</v>
      </c>
      <c r="F452" s="1" t="s">
        <v>63</v>
      </c>
      <c r="G452" s="1" t="s">
        <v>68</v>
      </c>
      <c r="H452" s="1" t="s">
        <v>69</v>
      </c>
      <c r="I452" s="1" t="s">
        <v>29</v>
      </c>
      <c r="J452" s="1" t="s">
        <v>12</v>
      </c>
      <c r="K452" t="b">
        <v>0</v>
      </c>
      <c r="L452" s="27">
        <v>15018.99</v>
      </c>
    </row>
    <row r="453" spans="1:12" x14ac:dyDescent="0.25">
      <c r="A453" s="29">
        <v>2021</v>
      </c>
      <c r="B453" s="29">
        <v>2</v>
      </c>
      <c r="C453" s="1" t="s">
        <v>39</v>
      </c>
      <c r="D453" s="1" t="s">
        <v>39</v>
      </c>
      <c r="E453">
        <v>70</v>
      </c>
      <c r="F453" s="1" t="s">
        <v>63</v>
      </c>
      <c r="G453" s="1" t="s">
        <v>68</v>
      </c>
      <c r="H453" s="1" t="s">
        <v>69</v>
      </c>
      <c r="I453" s="1" t="s">
        <v>30</v>
      </c>
      <c r="J453" s="1" t="s">
        <v>10</v>
      </c>
      <c r="K453" t="b">
        <v>0</v>
      </c>
      <c r="L453" s="27">
        <v>45056.98</v>
      </c>
    </row>
    <row r="454" spans="1:12" x14ac:dyDescent="0.25">
      <c r="A454" s="29">
        <v>2021</v>
      </c>
      <c r="B454" s="29">
        <v>2</v>
      </c>
      <c r="C454" s="1" t="s">
        <v>39</v>
      </c>
      <c r="D454" s="1" t="s">
        <v>39</v>
      </c>
      <c r="E454">
        <v>70</v>
      </c>
      <c r="F454" s="1" t="s">
        <v>63</v>
      </c>
      <c r="G454" s="1" t="s">
        <v>68</v>
      </c>
      <c r="H454" s="1" t="s">
        <v>69</v>
      </c>
      <c r="I454" s="1" t="s">
        <v>14</v>
      </c>
      <c r="J454" s="1" t="s">
        <v>10</v>
      </c>
      <c r="K454" t="b">
        <v>0</v>
      </c>
      <c r="L454" s="27">
        <v>420531.84</v>
      </c>
    </row>
    <row r="455" spans="1:12" x14ac:dyDescent="0.25">
      <c r="A455" s="29">
        <v>2021</v>
      </c>
      <c r="B455" s="29">
        <v>2</v>
      </c>
      <c r="C455" s="1" t="s">
        <v>39</v>
      </c>
      <c r="D455" s="1" t="s">
        <v>39</v>
      </c>
      <c r="E455">
        <v>70</v>
      </c>
      <c r="F455" s="1" t="s">
        <v>63</v>
      </c>
      <c r="G455" s="1" t="s">
        <v>68</v>
      </c>
      <c r="H455" s="1" t="s">
        <v>69</v>
      </c>
      <c r="I455" s="1" t="s">
        <v>15</v>
      </c>
      <c r="J455" s="1" t="s">
        <v>10</v>
      </c>
      <c r="K455" t="b">
        <v>0</v>
      </c>
      <c r="L455" s="27">
        <v>15018.99</v>
      </c>
    </row>
    <row r="456" spans="1:12" x14ac:dyDescent="0.25">
      <c r="A456" s="29">
        <v>2021</v>
      </c>
      <c r="B456" s="29">
        <v>2</v>
      </c>
      <c r="C456" s="1" t="s">
        <v>39</v>
      </c>
      <c r="D456" s="1" t="s">
        <v>39</v>
      </c>
      <c r="E456">
        <v>70</v>
      </c>
      <c r="F456" s="1" t="s">
        <v>63</v>
      </c>
      <c r="G456" s="1" t="s">
        <v>68</v>
      </c>
      <c r="H456" s="1" t="s">
        <v>69</v>
      </c>
      <c r="I456" s="1" t="s">
        <v>31</v>
      </c>
      <c r="J456" s="1" t="s">
        <v>12</v>
      </c>
      <c r="K456" t="b">
        <v>0</v>
      </c>
      <c r="L456" s="27">
        <v>15018.99</v>
      </c>
    </row>
    <row r="457" spans="1:12" x14ac:dyDescent="0.25">
      <c r="A457" s="29">
        <v>2021</v>
      </c>
      <c r="B457" s="29">
        <v>2</v>
      </c>
      <c r="C457" s="1" t="s">
        <v>39</v>
      </c>
      <c r="D457" s="1" t="s">
        <v>39</v>
      </c>
      <c r="E457">
        <v>70</v>
      </c>
      <c r="F457" s="1" t="s">
        <v>63</v>
      </c>
      <c r="G457" s="1" t="s">
        <v>68</v>
      </c>
      <c r="H457" s="1" t="s">
        <v>69</v>
      </c>
      <c r="I457" s="1" t="s">
        <v>16</v>
      </c>
      <c r="J457" s="1" t="s">
        <v>17</v>
      </c>
      <c r="K457" t="b">
        <v>0</v>
      </c>
      <c r="L457" s="27">
        <v>30037.99</v>
      </c>
    </row>
    <row r="458" spans="1:12" x14ac:dyDescent="0.25">
      <c r="A458" s="29">
        <v>2021</v>
      </c>
      <c r="B458" s="29">
        <v>2</v>
      </c>
      <c r="C458" s="1" t="s">
        <v>39</v>
      </c>
      <c r="D458" s="1" t="s">
        <v>39</v>
      </c>
      <c r="E458">
        <v>70</v>
      </c>
      <c r="F458" s="1" t="s">
        <v>63</v>
      </c>
      <c r="G458" s="1" t="s">
        <v>68</v>
      </c>
      <c r="H458" s="1" t="s">
        <v>69</v>
      </c>
      <c r="I458" s="1" t="s">
        <v>18</v>
      </c>
      <c r="J458" s="1" t="s">
        <v>17</v>
      </c>
      <c r="K458" t="b">
        <v>0</v>
      </c>
      <c r="L458" s="27">
        <v>15018.99</v>
      </c>
    </row>
    <row r="459" spans="1:12" x14ac:dyDescent="0.25">
      <c r="A459" s="29">
        <v>2021</v>
      </c>
      <c r="B459" s="29">
        <v>2</v>
      </c>
      <c r="C459" s="1" t="s">
        <v>39</v>
      </c>
      <c r="D459" s="1" t="s">
        <v>39</v>
      </c>
      <c r="E459">
        <v>70</v>
      </c>
      <c r="F459" s="1" t="s">
        <v>63</v>
      </c>
      <c r="G459" s="1" t="s">
        <v>68</v>
      </c>
      <c r="H459" s="1" t="s">
        <v>69</v>
      </c>
      <c r="I459" s="1" t="s">
        <v>19</v>
      </c>
      <c r="J459" s="1" t="s">
        <v>17</v>
      </c>
      <c r="K459" t="b">
        <v>0</v>
      </c>
      <c r="L459" s="27">
        <v>30037.99</v>
      </c>
    </row>
    <row r="460" spans="1:12" x14ac:dyDescent="0.25">
      <c r="A460" s="29">
        <v>2021</v>
      </c>
      <c r="B460" s="29">
        <v>2</v>
      </c>
      <c r="C460" s="1" t="s">
        <v>39</v>
      </c>
      <c r="D460" s="1" t="s">
        <v>39</v>
      </c>
      <c r="E460">
        <v>70</v>
      </c>
      <c r="F460" s="1" t="s">
        <v>63</v>
      </c>
      <c r="G460" s="1" t="s">
        <v>68</v>
      </c>
      <c r="H460" s="1" t="s">
        <v>69</v>
      </c>
      <c r="I460" s="1" t="s">
        <v>20</v>
      </c>
      <c r="J460" s="1" t="s">
        <v>17</v>
      </c>
      <c r="K460" t="b">
        <v>0</v>
      </c>
      <c r="L460" s="27">
        <v>30037.99</v>
      </c>
    </row>
    <row r="461" spans="1:12" x14ac:dyDescent="0.25">
      <c r="A461" s="29">
        <v>2021</v>
      </c>
      <c r="B461" s="29">
        <v>2</v>
      </c>
      <c r="C461" s="1" t="s">
        <v>39</v>
      </c>
      <c r="D461" s="1" t="s">
        <v>39</v>
      </c>
      <c r="E461">
        <v>70</v>
      </c>
      <c r="F461" s="1" t="s">
        <v>63</v>
      </c>
      <c r="G461" s="1" t="s">
        <v>68</v>
      </c>
      <c r="H461" s="1" t="s">
        <v>69</v>
      </c>
      <c r="I461" s="1" t="s">
        <v>21</v>
      </c>
      <c r="J461" s="1" t="s">
        <v>10</v>
      </c>
      <c r="K461" t="b">
        <v>0</v>
      </c>
      <c r="L461" s="27">
        <v>60075.98</v>
      </c>
    </row>
    <row r="462" spans="1:12" x14ac:dyDescent="0.25">
      <c r="A462" s="29">
        <v>2021</v>
      </c>
      <c r="B462" s="29">
        <v>2</v>
      </c>
      <c r="C462" s="1" t="s">
        <v>39</v>
      </c>
      <c r="D462" s="1" t="s">
        <v>39</v>
      </c>
      <c r="E462">
        <v>70</v>
      </c>
      <c r="F462" s="1" t="s">
        <v>63</v>
      </c>
      <c r="G462" s="1" t="s">
        <v>68</v>
      </c>
      <c r="H462" s="1" t="s">
        <v>69</v>
      </c>
      <c r="I462" s="1" t="s">
        <v>32</v>
      </c>
      <c r="J462" s="1" t="s">
        <v>10</v>
      </c>
      <c r="K462" t="b">
        <v>0</v>
      </c>
      <c r="L462" s="27">
        <v>90113.97</v>
      </c>
    </row>
    <row r="463" spans="1:12" x14ac:dyDescent="0.25">
      <c r="A463" s="29">
        <v>2021</v>
      </c>
      <c r="B463" s="29">
        <v>2</v>
      </c>
      <c r="C463" s="1" t="s">
        <v>39</v>
      </c>
      <c r="D463" s="1" t="s">
        <v>39</v>
      </c>
      <c r="E463">
        <v>70</v>
      </c>
      <c r="F463" s="1" t="s">
        <v>63</v>
      </c>
      <c r="G463" s="1" t="s">
        <v>68</v>
      </c>
      <c r="H463" s="1" t="s">
        <v>69</v>
      </c>
      <c r="I463" s="1" t="s">
        <v>22</v>
      </c>
      <c r="J463" s="1" t="s">
        <v>10</v>
      </c>
      <c r="K463" t="b">
        <v>0</v>
      </c>
      <c r="L463" s="27">
        <v>60075.98</v>
      </c>
    </row>
    <row r="464" spans="1:12" x14ac:dyDescent="0.25">
      <c r="A464" s="29">
        <v>2021</v>
      </c>
      <c r="B464" s="29">
        <v>2</v>
      </c>
      <c r="C464" s="1" t="s">
        <v>39</v>
      </c>
      <c r="D464" s="1" t="s">
        <v>39</v>
      </c>
      <c r="E464">
        <v>70</v>
      </c>
      <c r="F464" s="1" t="s">
        <v>63</v>
      </c>
      <c r="G464" s="1" t="s">
        <v>68</v>
      </c>
      <c r="H464" s="1" t="s">
        <v>69</v>
      </c>
      <c r="I464" s="1" t="s">
        <v>23</v>
      </c>
      <c r="J464" s="1" t="s">
        <v>12</v>
      </c>
      <c r="K464" t="b">
        <v>0</v>
      </c>
      <c r="L464" s="27">
        <v>225284.91</v>
      </c>
    </row>
    <row r="465" spans="1:12" x14ac:dyDescent="0.25">
      <c r="A465" s="29">
        <v>2021</v>
      </c>
      <c r="B465" s="29">
        <v>2</v>
      </c>
      <c r="C465" s="1" t="s">
        <v>39</v>
      </c>
      <c r="D465" s="1" t="s">
        <v>39</v>
      </c>
      <c r="E465">
        <v>70</v>
      </c>
      <c r="F465" s="1" t="s">
        <v>63</v>
      </c>
      <c r="G465" s="1" t="s">
        <v>68</v>
      </c>
      <c r="H465" s="1" t="s">
        <v>69</v>
      </c>
      <c r="I465" s="1" t="s">
        <v>24</v>
      </c>
      <c r="J465" s="1" t="s">
        <v>12</v>
      </c>
      <c r="K465" t="b">
        <v>0</v>
      </c>
      <c r="L465" s="27">
        <v>60075.98</v>
      </c>
    </row>
    <row r="466" spans="1:12" x14ac:dyDescent="0.25">
      <c r="A466" s="29">
        <v>2021</v>
      </c>
      <c r="B466" s="29">
        <v>2</v>
      </c>
      <c r="C466" s="1" t="s">
        <v>39</v>
      </c>
      <c r="D466" s="1" t="s">
        <v>39</v>
      </c>
      <c r="E466">
        <v>70</v>
      </c>
      <c r="F466" s="1" t="s">
        <v>63</v>
      </c>
      <c r="G466" s="1" t="s">
        <v>68</v>
      </c>
      <c r="H466" s="1" t="s">
        <v>69</v>
      </c>
      <c r="I466" s="1" t="s">
        <v>33</v>
      </c>
      <c r="J466" s="1" t="s">
        <v>17</v>
      </c>
      <c r="K466" t="b">
        <v>0</v>
      </c>
      <c r="L466" s="27">
        <v>15018.99</v>
      </c>
    </row>
    <row r="467" spans="1:12" x14ac:dyDescent="0.25">
      <c r="A467" s="29">
        <v>2021</v>
      </c>
      <c r="B467" s="29">
        <v>2</v>
      </c>
      <c r="C467" s="1" t="s">
        <v>39</v>
      </c>
      <c r="D467" s="1" t="s">
        <v>39</v>
      </c>
      <c r="E467">
        <v>70</v>
      </c>
      <c r="F467" s="1" t="s">
        <v>63</v>
      </c>
      <c r="G467" s="1" t="s">
        <v>68</v>
      </c>
      <c r="H467" s="1" t="s">
        <v>69</v>
      </c>
      <c r="I467" s="1" t="s">
        <v>25</v>
      </c>
      <c r="J467" s="1" t="s">
        <v>17</v>
      </c>
      <c r="K467" t="b">
        <v>0</v>
      </c>
      <c r="L467" s="27">
        <v>30037.99</v>
      </c>
    </row>
    <row r="468" spans="1:12" x14ac:dyDescent="0.25">
      <c r="A468" s="29">
        <v>2021</v>
      </c>
      <c r="B468" s="29">
        <v>2</v>
      </c>
      <c r="C468" s="1" t="s">
        <v>39</v>
      </c>
      <c r="D468" s="1" t="s">
        <v>39</v>
      </c>
      <c r="E468">
        <v>70</v>
      </c>
      <c r="F468" s="1" t="s">
        <v>63</v>
      </c>
      <c r="G468" s="1" t="s">
        <v>66</v>
      </c>
      <c r="H468" s="1" t="s">
        <v>67</v>
      </c>
      <c r="I468" s="1" t="s">
        <v>9</v>
      </c>
      <c r="J468" s="1" t="s">
        <v>10</v>
      </c>
      <c r="K468" t="b">
        <v>0</v>
      </c>
      <c r="L468" s="27">
        <v>506891.06</v>
      </c>
    </row>
    <row r="469" spans="1:12" x14ac:dyDescent="0.25">
      <c r="A469" s="29">
        <v>2021</v>
      </c>
      <c r="B469" s="29">
        <v>2</v>
      </c>
      <c r="C469" s="1" t="s">
        <v>39</v>
      </c>
      <c r="D469" s="1" t="s">
        <v>39</v>
      </c>
      <c r="E469">
        <v>70</v>
      </c>
      <c r="F469" s="1" t="s">
        <v>63</v>
      </c>
      <c r="G469" s="1" t="s">
        <v>66</v>
      </c>
      <c r="H469" s="1" t="s">
        <v>67</v>
      </c>
      <c r="I469" s="1" t="s">
        <v>11</v>
      </c>
      <c r="J469" s="1" t="s">
        <v>12</v>
      </c>
      <c r="K469" t="b">
        <v>0</v>
      </c>
      <c r="L469" s="27">
        <v>422409.21</v>
      </c>
    </row>
    <row r="470" spans="1:12" x14ac:dyDescent="0.25">
      <c r="A470" s="29">
        <v>2021</v>
      </c>
      <c r="B470" s="29">
        <v>2</v>
      </c>
      <c r="C470" s="1" t="s">
        <v>39</v>
      </c>
      <c r="D470" s="1" t="s">
        <v>39</v>
      </c>
      <c r="E470">
        <v>70</v>
      </c>
      <c r="F470" s="1" t="s">
        <v>63</v>
      </c>
      <c r="G470" s="1" t="s">
        <v>66</v>
      </c>
      <c r="H470" s="1" t="s">
        <v>67</v>
      </c>
      <c r="I470" s="1" t="s">
        <v>13</v>
      </c>
      <c r="J470" s="1" t="s">
        <v>12</v>
      </c>
      <c r="K470" t="b">
        <v>0</v>
      </c>
      <c r="L470" s="27">
        <v>1351709.48</v>
      </c>
    </row>
    <row r="471" spans="1:12" x14ac:dyDescent="0.25">
      <c r="A471" s="29">
        <v>2021</v>
      </c>
      <c r="B471" s="29">
        <v>2</v>
      </c>
      <c r="C471" s="1" t="s">
        <v>39</v>
      </c>
      <c r="D471" s="1" t="s">
        <v>39</v>
      </c>
      <c r="E471">
        <v>70</v>
      </c>
      <c r="F471" s="1" t="s">
        <v>63</v>
      </c>
      <c r="G471" s="1" t="s">
        <v>66</v>
      </c>
      <c r="H471" s="1" t="s">
        <v>67</v>
      </c>
      <c r="I471" s="1" t="s">
        <v>28</v>
      </c>
      <c r="J471" s="1" t="s">
        <v>12</v>
      </c>
      <c r="K471" t="b">
        <v>0</v>
      </c>
      <c r="L471" s="27">
        <v>337927.37</v>
      </c>
    </row>
    <row r="472" spans="1:12" x14ac:dyDescent="0.25">
      <c r="A472" s="29">
        <v>2021</v>
      </c>
      <c r="B472" s="29">
        <v>2</v>
      </c>
      <c r="C472" s="1" t="s">
        <v>39</v>
      </c>
      <c r="D472" s="1" t="s">
        <v>39</v>
      </c>
      <c r="E472">
        <v>70</v>
      </c>
      <c r="F472" s="1" t="s">
        <v>63</v>
      </c>
      <c r="G472" s="1" t="s">
        <v>66</v>
      </c>
      <c r="H472" s="1" t="s">
        <v>67</v>
      </c>
      <c r="I472" s="1" t="s">
        <v>29</v>
      </c>
      <c r="J472" s="1" t="s">
        <v>12</v>
      </c>
      <c r="K472" t="b">
        <v>0</v>
      </c>
      <c r="L472" s="27">
        <v>84481.84</v>
      </c>
    </row>
    <row r="473" spans="1:12" x14ac:dyDescent="0.25">
      <c r="A473" s="29">
        <v>2021</v>
      </c>
      <c r="B473" s="29">
        <v>2</v>
      </c>
      <c r="C473" s="1" t="s">
        <v>39</v>
      </c>
      <c r="D473" s="1" t="s">
        <v>39</v>
      </c>
      <c r="E473">
        <v>70</v>
      </c>
      <c r="F473" s="1" t="s">
        <v>63</v>
      </c>
      <c r="G473" s="1" t="s">
        <v>66</v>
      </c>
      <c r="H473" s="1" t="s">
        <v>67</v>
      </c>
      <c r="I473" s="1" t="s">
        <v>30</v>
      </c>
      <c r="J473" s="1" t="s">
        <v>10</v>
      </c>
      <c r="K473" t="b">
        <v>0</v>
      </c>
      <c r="L473" s="27">
        <v>168963.69</v>
      </c>
    </row>
    <row r="474" spans="1:12" x14ac:dyDescent="0.25">
      <c r="A474" s="29">
        <v>2021</v>
      </c>
      <c r="B474" s="29">
        <v>2</v>
      </c>
      <c r="C474" s="1" t="s">
        <v>39</v>
      </c>
      <c r="D474" s="1" t="s">
        <v>39</v>
      </c>
      <c r="E474">
        <v>70</v>
      </c>
      <c r="F474" s="1" t="s">
        <v>63</v>
      </c>
      <c r="G474" s="1" t="s">
        <v>66</v>
      </c>
      <c r="H474" s="1" t="s">
        <v>67</v>
      </c>
      <c r="I474" s="1" t="s">
        <v>14</v>
      </c>
      <c r="J474" s="1" t="s">
        <v>10</v>
      </c>
      <c r="K474" t="b">
        <v>0</v>
      </c>
      <c r="L474" s="27">
        <v>675854.74</v>
      </c>
    </row>
    <row r="475" spans="1:12" x14ac:dyDescent="0.25">
      <c r="A475" s="29">
        <v>2021</v>
      </c>
      <c r="B475" s="29">
        <v>2</v>
      </c>
      <c r="C475" s="1" t="s">
        <v>39</v>
      </c>
      <c r="D475" s="1" t="s">
        <v>39</v>
      </c>
      <c r="E475">
        <v>70</v>
      </c>
      <c r="F475" s="1" t="s">
        <v>63</v>
      </c>
      <c r="G475" s="1" t="s">
        <v>66</v>
      </c>
      <c r="H475" s="1" t="s">
        <v>67</v>
      </c>
      <c r="I475" s="1" t="s">
        <v>15</v>
      </c>
      <c r="J475" s="1" t="s">
        <v>10</v>
      </c>
      <c r="K475" t="b">
        <v>0</v>
      </c>
      <c r="L475" s="27">
        <v>337927.37</v>
      </c>
    </row>
    <row r="476" spans="1:12" x14ac:dyDescent="0.25">
      <c r="A476" s="29">
        <v>2021</v>
      </c>
      <c r="B476" s="29">
        <v>2</v>
      </c>
      <c r="C476" s="1" t="s">
        <v>39</v>
      </c>
      <c r="D476" s="1" t="s">
        <v>39</v>
      </c>
      <c r="E476">
        <v>70</v>
      </c>
      <c r="F476" s="1" t="s">
        <v>63</v>
      </c>
      <c r="G476" s="1" t="s">
        <v>66</v>
      </c>
      <c r="H476" s="1" t="s">
        <v>67</v>
      </c>
      <c r="I476" s="1" t="s">
        <v>31</v>
      </c>
      <c r="J476" s="1" t="s">
        <v>12</v>
      </c>
      <c r="K476" t="b">
        <v>0</v>
      </c>
      <c r="L476" s="27">
        <v>84481.84</v>
      </c>
    </row>
    <row r="477" spans="1:12" x14ac:dyDescent="0.25">
      <c r="A477" s="29">
        <v>2021</v>
      </c>
      <c r="B477" s="29">
        <v>2</v>
      </c>
      <c r="C477" s="1" t="s">
        <v>39</v>
      </c>
      <c r="D477" s="1" t="s">
        <v>39</v>
      </c>
      <c r="E477">
        <v>70</v>
      </c>
      <c r="F477" s="1" t="s">
        <v>63</v>
      </c>
      <c r="G477" s="1" t="s">
        <v>66</v>
      </c>
      <c r="H477" s="1" t="s">
        <v>67</v>
      </c>
      <c r="I477" s="1" t="s">
        <v>16</v>
      </c>
      <c r="J477" s="1" t="s">
        <v>17</v>
      </c>
      <c r="K477" t="b">
        <v>0</v>
      </c>
      <c r="L477" s="27">
        <v>1182745.8</v>
      </c>
    </row>
    <row r="478" spans="1:12" x14ac:dyDescent="0.25">
      <c r="A478" s="29">
        <v>2021</v>
      </c>
      <c r="B478" s="29">
        <v>2</v>
      </c>
      <c r="C478" s="1" t="s">
        <v>39</v>
      </c>
      <c r="D478" s="1" t="s">
        <v>39</v>
      </c>
      <c r="E478">
        <v>70</v>
      </c>
      <c r="F478" s="1" t="s">
        <v>63</v>
      </c>
      <c r="G478" s="1" t="s">
        <v>66</v>
      </c>
      <c r="H478" s="1" t="s">
        <v>67</v>
      </c>
      <c r="I478" s="1" t="s">
        <v>18</v>
      </c>
      <c r="J478" s="1" t="s">
        <v>17</v>
      </c>
      <c r="K478" t="b">
        <v>0</v>
      </c>
      <c r="L478" s="27">
        <v>168963.69</v>
      </c>
    </row>
    <row r="479" spans="1:12" x14ac:dyDescent="0.25">
      <c r="A479" s="29">
        <v>2021</v>
      </c>
      <c r="B479" s="29">
        <v>2</v>
      </c>
      <c r="C479" s="1" t="s">
        <v>39</v>
      </c>
      <c r="D479" s="1" t="s">
        <v>39</v>
      </c>
      <c r="E479">
        <v>70</v>
      </c>
      <c r="F479" s="1" t="s">
        <v>63</v>
      </c>
      <c r="G479" s="1" t="s">
        <v>66</v>
      </c>
      <c r="H479" s="1" t="s">
        <v>67</v>
      </c>
      <c r="I479" s="1" t="s">
        <v>19</v>
      </c>
      <c r="J479" s="1" t="s">
        <v>17</v>
      </c>
      <c r="K479" t="b">
        <v>0</v>
      </c>
      <c r="L479" s="27">
        <v>422409.21</v>
      </c>
    </row>
    <row r="480" spans="1:12" x14ac:dyDescent="0.25">
      <c r="A480" s="29">
        <v>2021</v>
      </c>
      <c r="B480" s="29">
        <v>2</v>
      </c>
      <c r="C480" s="1" t="s">
        <v>39</v>
      </c>
      <c r="D480" s="1" t="s">
        <v>39</v>
      </c>
      <c r="E480">
        <v>70</v>
      </c>
      <c r="F480" s="1" t="s">
        <v>63</v>
      </c>
      <c r="G480" s="1" t="s">
        <v>66</v>
      </c>
      <c r="H480" s="1" t="s">
        <v>67</v>
      </c>
      <c r="I480" s="1" t="s">
        <v>20</v>
      </c>
      <c r="J480" s="1" t="s">
        <v>17</v>
      </c>
      <c r="K480" t="b">
        <v>0</v>
      </c>
      <c r="L480" s="27">
        <v>591372.9</v>
      </c>
    </row>
    <row r="481" spans="1:12" x14ac:dyDescent="0.25">
      <c r="A481" s="29">
        <v>2021</v>
      </c>
      <c r="B481" s="29">
        <v>2</v>
      </c>
      <c r="C481" s="1" t="s">
        <v>39</v>
      </c>
      <c r="D481" s="1" t="s">
        <v>39</v>
      </c>
      <c r="E481">
        <v>70</v>
      </c>
      <c r="F481" s="1" t="s">
        <v>63</v>
      </c>
      <c r="G481" s="1" t="s">
        <v>66</v>
      </c>
      <c r="H481" s="1" t="s">
        <v>67</v>
      </c>
      <c r="I481" s="1" t="s">
        <v>21</v>
      </c>
      <c r="J481" s="1" t="s">
        <v>10</v>
      </c>
      <c r="K481" t="b">
        <v>0</v>
      </c>
      <c r="L481" s="27">
        <v>337927.37</v>
      </c>
    </row>
    <row r="482" spans="1:12" x14ac:dyDescent="0.25">
      <c r="A482" s="29">
        <v>2021</v>
      </c>
      <c r="B482" s="29">
        <v>2</v>
      </c>
      <c r="C482" s="1" t="s">
        <v>39</v>
      </c>
      <c r="D482" s="1" t="s">
        <v>39</v>
      </c>
      <c r="E482">
        <v>70</v>
      </c>
      <c r="F482" s="1" t="s">
        <v>63</v>
      </c>
      <c r="G482" s="1" t="s">
        <v>66</v>
      </c>
      <c r="H482" s="1" t="s">
        <v>67</v>
      </c>
      <c r="I482" s="1" t="s">
        <v>32</v>
      </c>
      <c r="J482" s="1" t="s">
        <v>10</v>
      </c>
      <c r="K482" t="b">
        <v>0</v>
      </c>
      <c r="L482" s="27">
        <v>337927.37</v>
      </c>
    </row>
    <row r="483" spans="1:12" x14ac:dyDescent="0.25">
      <c r="A483" s="29">
        <v>2021</v>
      </c>
      <c r="B483" s="29">
        <v>2</v>
      </c>
      <c r="C483" s="1" t="s">
        <v>39</v>
      </c>
      <c r="D483" s="1" t="s">
        <v>39</v>
      </c>
      <c r="E483">
        <v>70</v>
      </c>
      <c r="F483" s="1" t="s">
        <v>63</v>
      </c>
      <c r="G483" s="1" t="s">
        <v>66</v>
      </c>
      <c r="H483" s="1" t="s">
        <v>67</v>
      </c>
      <c r="I483" s="1" t="s">
        <v>22</v>
      </c>
      <c r="J483" s="1" t="s">
        <v>10</v>
      </c>
      <c r="K483" t="b">
        <v>0</v>
      </c>
      <c r="L483" s="27">
        <v>168963.69</v>
      </c>
    </row>
    <row r="484" spans="1:12" x14ac:dyDescent="0.25">
      <c r="A484" s="29">
        <v>2021</v>
      </c>
      <c r="B484" s="29">
        <v>2</v>
      </c>
      <c r="C484" s="1" t="s">
        <v>39</v>
      </c>
      <c r="D484" s="1" t="s">
        <v>39</v>
      </c>
      <c r="E484">
        <v>70</v>
      </c>
      <c r="F484" s="1" t="s">
        <v>63</v>
      </c>
      <c r="G484" s="1" t="s">
        <v>66</v>
      </c>
      <c r="H484" s="1" t="s">
        <v>67</v>
      </c>
      <c r="I484" s="1" t="s">
        <v>23</v>
      </c>
      <c r="J484" s="1" t="s">
        <v>12</v>
      </c>
      <c r="K484" t="b">
        <v>0</v>
      </c>
      <c r="L484" s="27">
        <v>253445.53</v>
      </c>
    </row>
    <row r="485" spans="1:12" x14ac:dyDescent="0.25">
      <c r="A485" s="29">
        <v>2021</v>
      </c>
      <c r="B485" s="29">
        <v>2</v>
      </c>
      <c r="C485" s="1" t="s">
        <v>39</v>
      </c>
      <c r="D485" s="1" t="s">
        <v>39</v>
      </c>
      <c r="E485">
        <v>70</v>
      </c>
      <c r="F485" s="1" t="s">
        <v>63</v>
      </c>
      <c r="G485" s="1" t="s">
        <v>66</v>
      </c>
      <c r="H485" s="1" t="s">
        <v>67</v>
      </c>
      <c r="I485" s="1" t="s">
        <v>24</v>
      </c>
      <c r="J485" s="1" t="s">
        <v>12</v>
      </c>
      <c r="K485" t="b">
        <v>0</v>
      </c>
      <c r="L485" s="27">
        <v>844818.43</v>
      </c>
    </row>
    <row r="486" spans="1:12" x14ac:dyDescent="0.25">
      <c r="A486" s="29">
        <v>2021</v>
      </c>
      <c r="B486" s="29">
        <v>2</v>
      </c>
      <c r="C486" s="1" t="s">
        <v>39</v>
      </c>
      <c r="D486" s="1" t="s">
        <v>39</v>
      </c>
      <c r="E486">
        <v>70</v>
      </c>
      <c r="F486" s="1" t="s">
        <v>63</v>
      </c>
      <c r="G486" s="1" t="s">
        <v>66</v>
      </c>
      <c r="H486" s="1" t="s">
        <v>67</v>
      </c>
      <c r="I486" s="1" t="s">
        <v>33</v>
      </c>
      <c r="J486" s="1" t="s">
        <v>17</v>
      </c>
      <c r="K486" t="b">
        <v>0</v>
      </c>
      <c r="L486" s="27">
        <v>84481.84</v>
      </c>
    </row>
    <row r="487" spans="1:12" x14ac:dyDescent="0.25">
      <c r="A487" s="29">
        <v>2021</v>
      </c>
      <c r="B487" s="29">
        <v>2</v>
      </c>
      <c r="C487" s="1" t="s">
        <v>39</v>
      </c>
      <c r="D487" s="1" t="s">
        <v>39</v>
      </c>
      <c r="E487">
        <v>70</v>
      </c>
      <c r="F487" s="1" t="s">
        <v>63</v>
      </c>
      <c r="G487" s="1" t="s">
        <v>66</v>
      </c>
      <c r="H487" s="1" t="s">
        <v>67</v>
      </c>
      <c r="I487" s="1" t="s">
        <v>25</v>
      </c>
      <c r="J487" s="1" t="s">
        <v>17</v>
      </c>
      <c r="K487" t="b">
        <v>0</v>
      </c>
      <c r="L487" s="27">
        <v>84481.84</v>
      </c>
    </row>
    <row r="488" spans="1:12" x14ac:dyDescent="0.25">
      <c r="A488" s="29">
        <v>2021</v>
      </c>
      <c r="B488" s="29">
        <v>2</v>
      </c>
      <c r="C488" s="1" t="s">
        <v>39</v>
      </c>
      <c r="D488" s="1" t="s">
        <v>39</v>
      </c>
      <c r="E488">
        <v>56</v>
      </c>
      <c r="F488" s="1" t="s">
        <v>70</v>
      </c>
      <c r="G488" s="1" t="s">
        <v>71</v>
      </c>
      <c r="H488" s="1" t="s">
        <v>70</v>
      </c>
      <c r="I488" s="1" t="s">
        <v>9</v>
      </c>
      <c r="J488" s="1" t="s">
        <v>10</v>
      </c>
      <c r="K488" t="b">
        <v>0</v>
      </c>
      <c r="L488" s="27">
        <v>9213.84</v>
      </c>
    </row>
    <row r="489" spans="1:12" x14ac:dyDescent="0.25">
      <c r="A489" s="29">
        <v>2021</v>
      </c>
      <c r="B489" s="29">
        <v>2</v>
      </c>
      <c r="C489" s="1" t="s">
        <v>39</v>
      </c>
      <c r="D489" s="1" t="s">
        <v>39</v>
      </c>
      <c r="E489">
        <v>56</v>
      </c>
      <c r="F489" s="1" t="s">
        <v>70</v>
      </c>
      <c r="G489" s="1" t="s">
        <v>71</v>
      </c>
      <c r="H489" s="1" t="s">
        <v>70</v>
      </c>
      <c r="I489" s="1" t="s">
        <v>11</v>
      </c>
      <c r="J489" s="1" t="s">
        <v>12</v>
      </c>
      <c r="K489" t="b">
        <v>0</v>
      </c>
      <c r="L489" s="27">
        <v>4606.92</v>
      </c>
    </row>
    <row r="490" spans="1:12" x14ac:dyDescent="0.25">
      <c r="A490" s="29">
        <v>2021</v>
      </c>
      <c r="B490" s="29">
        <v>2</v>
      </c>
      <c r="C490" s="1" t="s">
        <v>39</v>
      </c>
      <c r="D490" s="1" t="s">
        <v>39</v>
      </c>
      <c r="E490">
        <v>56</v>
      </c>
      <c r="F490" s="1" t="s">
        <v>70</v>
      </c>
      <c r="G490" s="1" t="s">
        <v>71</v>
      </c>
      <c r="H490" s="1" t="s">
        <v>70</v>
      </c>
      <c r="I490" s="1" t="s">
        <v>13</v>
      </c>
      <c r="J490" s="1" t="s">
        <v>12</v>
      </c>
      <c r="K490" t="b">
        <v>0</v>
      </c>
      <c r="L490" s="27">
        <v>3290.66</v>
      </c>
    </row>
    <row r="491" spans="1:12" x14ac:dyDescent="0.25">
      <c r="A491" s="29">
        <v>2021</v>
      </c>
      <c r="B491" s="29">
        <v>2</v>
      </c>
      <c r="C491" s="1" t="s">
        <v>39</v>
      </c>
      <c r="D491" s="1" t="s">
        <v>39</v>
      </c>
      <c r="E491">
        <v>56</v>
      </c>
      <c r="F491" s="1" t="s">
        <v>70</v>
      </c>
      <c r="G491" s="1" t="s">
        <v>71</v>
      </c>
      <c r="H491" s="1" t="s">
        <v>70</v>
      </c>
      <c r="I491" s="1" t="s">
        <v>28</v>
      </c>
      <c r="J491" s="1" t="s">
        <v>12</v>
      </c>
      <c r="K491" t="b">
        <v>0</v>
      </c>
      <c r="L491" s="27">
        <v>658.13</v>
      </c>
    </row>
    <row r="492" spans="1:12" x14ac:dyDescent="0.25">
      <c r="A492" s="29">
        <v>2021</v>
      </c>
      <c r="B492" s="29">
        <v>2</v>
      </c>
      <c r="C492" s="1" t="s">
        <v>39</v>
      </c>
      <c r="D492" s="1" t="s">
        <v>39</v>
      </c>
      <c r="E492">
        <v>56</v>
      </c>
      <c r="F492" s="1" t="s">
        <v>70</v>
      </c>
      <c r="G492" s="1" t="s">
        <v>71</v>
      </c>
      <c r="H492" s="1" t="s">
        <v>70</v>
      </c>
      <c r="I492" s="1" t="s">
        <v>29</v>
      </c>
      <c r="J492" s="1" t="s">
        <v>12</v>
      </c>
      <c r="K492" t="b">
        <v>0</v>
      </c>
      <c r="L492" s="27">
        <v>3948.79</v>
      </c>
    </row>
    <row r="493" spans="1:12" x14ac:dyDescent="0.25">
      <c r="A493" s="29">
        <v>2021</v>
      </c>
      <c r="B493" s="29">
        <v>2</v>
      </c>
      <c r="C493" s="1" t="s">
        <v>39</v>
      </c>
      <c r="D493" s="1" t="s">
        <v>39</v>
      </c>
      <c r="E493">
        <v>56</v>
      </c>
      <c r="F493" s="1" t="s">
        <v>70</v>
      </c>
      <c r="G493" s="1" t="s">
        <v>71</v>
      </c>
      <c r="H493" s="1" t="s">
        <v>70</v>
      </c>
      <c r="I493" s="1" t="s">
        <v>14</v>
      </c>
      <c r="J493" s="1" t="s">
        <v>10</v>
      </c>
      <c r="K493" t="b">
        <v>0</v>
      </c>
      <c r="L493" s="27">
        <v>6581.31</v>
      </c>
    </row>
    <row r="494" spans="1:12" x14ac:dyDescent="0.25">
      <c r="A494" s="29">
        <v>2021</v>
      </c>
      <c r="B494" s="29">
        <v>2</v>
      </c>
      <c r="C494" s="1" t="s">
        <v>39</v>
      </c>
      <c r="D494" s="1" t="s">
        <v>39</v>
      </c>
      <c r="E494">
        <v>56</v>
      </c>
      <c r="F494" s="1" t="s">
        <v>70</v>
      </c>
      <c r="G494" s="1" t="s">
        <v>71</v>
      </c>
      <c r="H494" s="1" t="s">
        <v>70</v>
      </c>
      <c r="I494" s="1" t="s">
        <v>15</v>
      </c>
      <c r="J494" s="1" t="s">
        <v>10</v>
      </c>
      <c r="K494" t="b">
        <v>0</v>
      </c>
      <c r="L494" s="27">
        <v>1316.26</v>
      </c>
    </row>
    <row r="495" spans="1:12" x14ac:dyDescent="0.25">
      <c r="A495" s="29">
        <v>2021</v>
      </c>
      <c r="B495" s="29">
        <v>2</v>
      </c>
      <c r="C495" s="1" t="s">
        <v>39</v>
      </c>
      <c r="D495" s="1" t="s">
        <v>39</v>
      </c>
      <c r="E495">
        <v>56</v>
      </c>
      <c r="F495" s="1" t="s">
        <v>70</v>
      </c>
      <c r="G495" s="1" t="s">
        <v>71</v>
      </c>
      <c r="H495" s="1" t="s">
        <v>70</v>
      </c>
      <c r="I495" s="1" t="s">
        <v>31</v>
      </c>
      <c r="J495" s="1" t="s">
        <v>12</v>
      </c>
      <c r="K495" t="b">
        <v>0</v>
      </c>
      <c r="L495" s="27">
        <v>2632.52</v>
      </c>
    </row>
    <row r="496" spans="1:12" x14ac:dyDescent="0.25">
      <c r="A496" s="29">
        <v>2021</v>
      </c>
      <c r="B496" s="29">
        <v>2</v>
      </c>
      <c r="C496" s="1" t="s">
        <v>39</v>
      </c>
      <c r="D496" s="1" t="s">
        <v>39</v>
      </c>
      <c r="E496">
        <v>56</v>
      </c>
      <c r="F496" s="1" t="s">
        <v>70</v>
      </c>
      <c r="G496" s="1" t="s">
        <v>71</v>
      </c>
      <c r="H496" s="1" t="s">
        <v>70</v>
      </c>
      <c r="I496" s="1" t="s">
        <v>16</v>
      </c>
      <c r="J496" s="1" t="s">
        <v>17</v>
      </c>
      <c r="K496" t="b">
        <v>0</v>
      </c>
      <c r="L496" s="27">
        <v>7897.57</v>
      </c>
    </row>
    <row r="497" spans="1:12" x14ac:dyDescent="0.25">
      <c r="A497" s="29">
        <v>2021</v>
      </c>
      <c r="B497" s="29">
        <v>2</v>
      </c>
      <c r="C497" s="1" t="s">
        <v>39</v>
      </c>
      <c r="D497" s="1" t="s">
        <v>39</v>
      </c>
      <c r="E497">
        <v>56</v>
      </c>
      <c r="F497" s="1" t="s">
        <v>70</v>
      </c>
      <c r="G497" s="1" t="s">
        <v>71</v>
      </c>
      <c r="H497" s="1" t="s">
        <v>70</v>
      </c>
      <c r="I497" s="1" t="s">
        <v>18</v>
      </c>
      <c r="J497" s="1" t="s">
        <v>17</v>
      </c>
      <c r="K497" t="b">
        <v>0</v>
      </c>
      <c r="L497" s="27">
        <v>1316.26</v>
      </c>
    </row>
    <row r="498" spans="1:12" x14ac:dyDescent="0.25">
      <c r="A498" s="29">
        <v>2021</v>
      </c>
      <c r="B498" s="29">
        <v>2</v>
      </c>
      <c r="C498" s="1" t="s">
        <v>39</v>
      </c>
      <c r="D498" s="1" t="s">
        <v>39</v>
      </c>
      <c r="E498">
        <v>56</v>
      </c>
      <c r="F498" s="1" t="s">
        <v>70</v>
      </c>
      <c r="G498" s="1" t="s">
        <v>71</v>
      </c>
      <c r="H498" s="1" t="s">
        <v>70</v>
      </c>
      <c r="I498" s="1" t="s">
        <v>19</v>
      </c>
      <c r="J498" s="1" t="s">
        <v>17</v>
      </c>
      <c r="K498" t="b">
        <v>0</v>
      </c>
      <c r="L498" s="27">
        <v>7897.57</v>
      </c>
    </row>
    <row r="499" spans="1:12" x14ac:dyDescent="0.25">
      <c r="A499" s="29">
        <v>2021</v>
      </c>
      <c r="B499" s="29">
        <v>2</v>
      </c>
      <c r="C499" s="1" t="s">
        <v>39</v>
      </c>
      <c r="D499" s="1" t="s">
        <v>39</v>
      </c>
      <c r="E499">
        <v>56</v>
      </c>
      <c r="F499" s="1" t="s">
        <v>70</v>
      </c>
      <c r="G499" s="1" t="s">
        <v>71</v>
      </c>
      <c r="H499" s="1" t="s">
        <v>70</v>
      </c>
      <c r="I499" s="1" t="s">
        <v>20</v>
      </c>
      <c r="J499" s="1" t="s">
        <v>17</v>
      </c>
      <c r="K499" t="b">
        <v>0</v>
      </c>
      <c r="L499" s="27">
        <v>3948.79</v>
      </c>
    </row>
    <row r="500" spans="1:12" x14ac:dyDescent="0.25">
      <c r="A500" s="29">
        <v>2021</v>
      </c>
      <c r="B500" s="29">
        <v>2</v>
      </c>
      <c r="C500" s="1" t="s">
        <v>39</v>
      </c>
      <c r="D500" s="1" t="s">
        <v>39</v>
      </c>
      <c r="E500">
        <v>56</v>
      </c>
      <c r="F500" s="1" t="s">
        <v>70</v>
      </c>
      <c r="G500" s="1" t="s">
        <v>71</v>
      </c>
      <c r="H500" s="1" t="s">
        <v>70</v>
      </c>
      <c r="I500" s="1" t="s">
        <v>21</v>
      </c>
      <c r="J500" s="1" t="s">
        <v>10</v>
      </c>
      <c r="K500" t="b">
        <v>0</v>
      </c>
      <c r="L500" s="27">
        <v>3290.66</v>
      </c>
    </row>
    <row r="501" spans="1:12" x14ac:dyDescent="0.25">
      <c r="A501" s="29">
        <v>2021</v>
      </c>
      <c r="B501" s="29">
        <v>2</v>
      </c>
      <c r="C501" s="1" t="s">
        <v>39</v>
      </c>
      <c r="D501" s="1" t="s">
        <v>39</v>
      </c>
      <c r="E501">
        <v>56</v>
      </c>
      <c r="F501" s="1" t="s">
        <v>70</v>
      </c>
      <c r="G501" s="1" t="s">
        <v>71</v>
      </c>
      <c r="H501" s="1" t="s">
        <v>70</v>
      </c>
      <c r="I501" s="1" t="s">
        <v>32</v>
      </c>
      <c r="J501" s="1" t="s">
        <v>10</v>
      </c>
      <c r="K501" t="b">
        <v>0</v>
      </c>
      <c r="L501" s="27">
        <v>1316.26</v>
      </c>
    </row>
    <row r="502" spans="1:12" x14ac:dyDescent="0.25">
      <c r="A502" s="29">
        <v>2021</v>
      </c>
      <c r="B502" s="29">
        <v>2</v>
      </c>
      <c r="C502" s="1" t="s">
        <v>39</v>
      </c>
      <c r="D502" s="1" t="s">
        <v>39</v>
      </c>
      <c r="E502">
        <v>56</v>
      </c>
      <c r="F502" s="1" t="s">
        <v>70</v>
      </c>
      <c r="G502" s="1" t="s">
        <v>71</v>
      </c>
      <c r="H502" s="1" t="s">
        <v>70</v>
      </c>
      <c r="I502" s="1" t="s">
        <v>22</v>
      </c>
      <c r="J502" s="1" t="s">
        <v>10</v>
      </c>
      <c r="K502" t="b">
        <v>0</v>
      </c>
      <c r="L502" s="27">
        <v>2632.52</v>
      </c>
    </row>
    <row r="503" spans="1:12" x14ac:dyDescent="0.25">
      <c r="A503" s="29">
        <v>2021</v>
      </c>
      <c r="B503" s="29">
        <v>2</v>
      </c>
      <c r="C503" s="1" t="s">
        <v>39</v>
      </c>
      <c r="D503" s="1" t="s">
        <v>39</v>
      </c>
      <c r="E503">
        <v>56</v>
      </c>
      <c r="F503" s="1" t="s">
        <v>70</v>
      </c>
      <c r="G503" s="1" t="s">
        <v>71</v>
      </c>
      <c r="H503" s="1" t="s">
        <v>70</v>
      </c>
      <c r="I503" s="1" t="s">
        <v>23</v>
      </c>
      <c r="J503" s="1" t="s">
        <v>12</v>
      </c>
      <c r="K503" t="b">
        <v>0</v>
      </c>
      <c r="L503" s="27">
        <v>1974.39</v>
      </c>
    </row>
    <row r="504" spans="1:12" x14ac:dyDescent="0.25">
      <c r="A504" s="29">
        <v>2021</v>
      </c>
      <c r="B504" s="29">
        <v>2</v>
      </c>
      <c r="C504" s="1" t="s">
        <v>39</v>
      </c>
      <c r="D504" s="1" t="s">
        <v>39</v>
      </c>
      <c r="E504">
        <v>56</v>
      </c>
      <c r="F504" s="1" t="s">
        <v>70</v>
      </c>
      <c r="G504" s="1" t="s">
        <v>71</v>
      </c>
      <c r="H504" s="1" t="s">
        <v>70</v>
      </c>
      <c r="I504" s="1" t="s">
        <v>24</v>
      </c>
      <c r="J504" s="1" t="s">
        <v>12</v>
      </c>
      <c r="K504" t="b">
        <v>0</v>
      </c>
      <c r="L504" s="27">
        <v>1974.39</v>
      </c>
    </row>
    <row r="505" spans="1:12" x14ac:dyDescent="0.25">
      <c r="A505" s="29">
        <v>2021</v>
      </c>
      <c r="B505" s="29">
        <v>2</v>
      </c>
      <c r="C505" s="1" t="s">
        <v>39</v>
      </c>
      <c r="D505" s="1" t="s">
        <v>39</v>
      </c>
      <c r="E505">
        <v>56</v>
      </c>
      <c r="F505" s="1" t="s">
        <v>70</v>
      </c>
      <c r="G505" s="1" t="s">
        <v>71</v>
      </c>
      <c r="H505" s="1" t="s">
        <v>70</v>
      </c>
      <c r="I505" s="1" t="s">
        <v>25</v>
      </c>
      <c r="J505" s="1" t="s">
        <v>17</v>
      </c>
      <c r="K505" t="b">
        <v>0</v>
      </c>
      <c r="L505" s="27">
        <v>1316.26</v>
      </c>
    </row>
    <row r="506" spans="1:12" x14ac:dyDescent="0.25">
      <c r="A506" s="29">
        <v>2021</v>
      </c>
      <c r="B506" s="29">
        <v>2</v>
      </c>
      <c r="C506" s="1" t="s">
        <v>39</v>
      </c>
      <c r="D506" s="1" t="s">
        <v>39</v>
      </c>
      <c r="E506">
        <v>54</v>
      </c>
      <c r="F506" s="1" t="s">
        <v>72</v>
      </c>
      <c r="G506" s="1" t="s">
        <v>73</v>
      </c>
      <c r="H506" s="1" t="s">
        <v>74</v>
      </c>
      <c r="I506" s="1" t="s">
        <v>9</v>
      </c>
      <c r="J506" s="1" t="s">
        <v>10</v>
      </c>
      <c r="K506" t="b">
        <v>0</v>
      </c>
      <c r="L506" s="27">
        <v>86563.61</v>
      </c>
    </row>
    <row r="507" spans="1:12" x14ac:dyDescent="0.25">
      <c r="A507" s="29">
        <v>2021</v>
      </c>
      <c r="B507" s="29">
        <v>2</v>
      </c>
      <c r="C507" s="1" t="s">
        <v>39</v>
      </c>
      <c r="D507" s="1" t="s">
        <v>39</v>
      </c>
      <c r="E507">
        <v>54</v>
      </c>
      <c r="F507" s="1" t="s">
        <v>72</v>
      </c>
      <c r="G507" s="1" t="s">
        <v>73</v>
      </c>
      <c r="H507" s="1" t="s">
        <v>74</v>
      </c>
      <c r="I507" s="1" t="s">
        <v>15</v>
      </c>
      <c r="J507" s="1" t="s">
        <v>10</v>
      </c>
      <c r="K507" t="b">
        <v>0</v>
      </c>
      <c r="L507" s="27">
        <v>4026.21</v>
      </c>
    </row>
    <row r="508" spans="1:12" x14ac:dyDescent="0.25">
      <c r="A508" s="29">
        <v>2021</v>
      </c>
      <c r="B508" s="29">
        <v>2</v>
      </c>
      <c r="C508" s="1" t="s">
        <v>39</v>
      </c>
      <c r="D508" s="1" t="s">
        <v>39</v>
      </c>
      <c r="E508">
        <v>54</v>
      </c>
      <c r="F508" s="1" t="s">
        <v>72</v>
      </c>
      <c r="G508" s="1" t="s">
        <v>73</v>
      </c>
      <c r="H508" s="1" t="s">
        <v>74</v>
      </c>
      <c r="I508" s="1" t="s">
        <v>16</v>
      </c>
      <c r="J508" s="1" t="s">
        <v>17</v>
      </c>
      <c r="K508" t="b">
        <v>0</v>
      </c>
      <c r="L508" s="27">
        <v>30196.61</v>
      </c>
    </row>
    <row r="509" spans="1:12" x14ac:dyDescent="0.25">
      <c r="A509" s="29">
        <v>2021</v>
      </c>
      <c r="B509" s="29">
        <v>2</v>
      </c>
      <c r="C509" s="1" t="s">
        <v>39</v>
      </c>
      <c r="D509" s="1" t="s">
        <v>39</v>
      </c>
      <c r="E509">
        <v>54</v>
      </c>
      <c r="F509" s="1" t="s">
        <v>72</v>
      </c>
      <c r="G509" s="1" t="s">
        <v>73</v>
      </c>
      <c r="H509" s="1" t="s">
        <v>74</v>
      </c>
      <c r="I509" s="1" t="s">
        <v>20</v>
      </c>
      <c r="J509" s="1" t="s">
        <v>17</v>
      </c>
      <c r="K509" t="b">
        <v>0</v>
      </c>
      <c r="L509" s="27">
        <v>30196.61</v>
      </c>
    </row>
    <row r="510" spans="1:12" x14ac:dyDescent="0.25">
      <c r="A510" s="29">
        <v>2021</v>
      </c>
      <c r="B510" s="29">
        <v>2</v>
      </c>
      <c r="C510" s="1" t="s">
        <v>39</v>
      </c>
      <c r="D510" s="1" t="s">
        <v>39</v>
      </c>
      <c r="E510">
        <v>54</v>
      </c>
      <c r="F510" s="1" t="s">
        <v>72</v>
      </c>
      <c r="G510" s="1" t="s">
        <v>73</v>
      </c>
      <c r="H510" s="1" t="s">
        <v>74</v>
      </c>
      <c r="I510" s="1" t="s">
        <v>22</v>
      </c>
      <c r="J510" s="1" t="s">
        <v>10</v>
      </c>
      <c r="K510" t="b">
        <v>0</v>
      </c>
      <c r="L510" s="27">
        <v>10065.540000000001</v>
      </c>
    </row>
    <row r="511" spans="1:12" x14ac:dyDescent="0.25">
      <c r="A511" s="29">
        <v>2021</v>
      </c>
      <c r="B511" s="29">
        <v>2</v>
      </c>
      <c r="C511" s="1" t="s">
        <v>39</v>
      </c>
      <c r="D511" s="1" t="s">
        <v>39</v>
      </c>
      <c r="E511">
        <v>54</v>
      </c>
      <c r="F511" s="1" t="s">
        <v>72</v>
      </c>
      <c r="G511" s="1" t="s">
        <v>73</v>
      </c>
      <c r="H511" s="1" t="s">
        <v>74</v>
      </c>
      <c r="I511" s="1" t="s">
        <v>24</v>
      </c>
      <c r="J511" s="1" t="s">
        <v>12</v>
      </c>
      <c r="K511" t="b">
        <v>0</v>
      </c>
      <c r="L511" s="27">
        <v>40262.14</v>
      </c>
    </row>
    <row r="512" spans="1:12" x14ac:dyDescent="0.25">
      <c r="A512" s="29">
        <v>2021</v>
      </c>
      <c r="B512" s="29">
        <v>3</v>
      </c>
      <c r="C512" s="1" t="s">
        <v>39</v>
      </c>
      <c r="D512" s="1" t="s">
        <v>39</v>
      </c>
      <c r="E512">
        <v>66</v>
      </c>
      <c r="F512" s="1" t="s">
        <v>27</v>
      </c>
      <c r="G512" s="1" t="s">
        <v>40</v>
      </c>
      <c r="H512" s="1" t="s">
        <v>41</v>
      </c>
      <c r="I512" s="1" t="s">
        <v>9</v>
      </c>
      <c r="J512" s="1" t="s">
        <v>10</v>
      </c>
      <c r="K512" t="b">
        <v>0</v>
      </c>
      <c r="L512" s="27">
        <v>120001</v>
      </c>
    </row>
    <row r="513" spans="1:12" x14ac:dyDescent="0.25">
      <c r="A513" s="29">
        <v>2021</v>
      </c>
      <c r="B513" s="29">
        <v>3</v>
      </c>
      <c r="C513" s="1" t="s">
        <v>39</v>
      </c>
      <c r="D513" s="1" t="s">
        <v>39</v>
      </c>
      <c r="E513">
        <v>66</v>
      </c>
      <c r="F513" s="1" t="s">
        <v>27</v>
      </c>
      <c r="G513" s="1" t="s">
        <v>40</v>
      </c>
      <c r="H513" s="1" t="s">
        <v>41</v>
      </c>
      <c r="I513" s="1" t="s">
        <v>11</v>
      </c>
      <c r="J513" s="1" t="s">
        <v>12</v>
      </c>
      <c r="K513" t="b">
        <v>0</v>
      </c>
      <c r="L513" s="27">
        <v>24000.2</v>
      </c>
    </row>
    <row r="514" spans="1:12" x14ac:dyDescent="0.25">
      <c r="A514" s="29">
        <v>2021</v>
      </c>
      <c r="B514" s="29">
        <v>3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13</v>
      </c>
      <c r="J514" s="1" t="s">
        <v>12</v>
      </c>
      <c r="K514" t="b">
        <v>0</v>
      </c>
      <c r="L514" s="27">
        <v>24000.2</v>
      </c>
    </row>
    <row r="515" spans="1:12" x14ac:dyDescent="0.25">
      <c r="A515" s="29">
        <v>2021</v>
      </c>
      <c r="B515" s="29">
        <v>3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28</v>
      </c>
      <c r="J515" s="1" t="s">
        <v>12</v>
      </c>
      <c r="K515" t="b">
        <v>0</v>
      </c>
      <c r="L515" s="27">
        <v>12000.1</v>
      </c>
    </row>
    <row r="516" spans="1:12" x14ac:dyDescent="0.25">
      <c r="A516" s="29">
        <v>2021</v>
      </c>
      <c r="B516" s="29">
        <v>3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29</v>
      </c>
      <c r="J516" s="1" t="s">
        <v>12</v>
      </c>
      <c r="K516" t="b">
        <v>0</v>
      </c>
      <c r="L516" s="27">
        <v>12000.1</v>
      </c>
    </row>
    <row r="517" spans="1:12" x14ac:dyDescent="0.25">
      <c r="A517" s="29">
        <v>2021</v>
      </c>
      <c r="B517" s="29">
        <v>3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30</v>
      </c>
      <c r="J517" s="1" t="s">
        <v>10</v>
      </c>
      <c r="K517" t="b">
        <v>0</v>
      </c>
      <c r="L517" s="27">
        <v>18000.150000000001</v>
      </c>
    </row>
    <row r="518" spans="1:12" x14ac:dyDescent="0.25">
      <c r="A518" s="29">
        <v>2021</v>
      </c>
      <c r="B518" s="29">
        <v>3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14</v>
      </c>
      <c r="J518" s="1" t="s">
        <v>10</v>
      </c>
      <c r="K518" t="b">
        <v>0</v>
      </c>
      <c r="L518" s="27">
        <v>66000.55</v>
      </c>
    </row>
    <row r="519" spans="1:12" x14ac:dyDescent="0.25">
      <c r="A519" s="29">
        <v>2021</v>
      </c>
      <c r="B519" s="29">
        <v>3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15</v>
      </c>
      <c r="J519" s="1" t="s">
        <v>10</v>
      </c>
      <c r="K519" t="b">
        <v>0</v>
      </c>
      <c r="L519" s="27">
        <v>12000.1</v>
      </c>
    </row>
    <row r="520" spans="1:12" x14ac:dyDescent="0.25">
      <c r="A520" s="29">
        <v>2021</v>
      </c>
      <c r="B520" s="29">
        <v>3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31</v>
      </c>
      <c r="J520" s="1" t="s">
        <v>12</v>
      </c>
      <c r="K520" t="b">
        <v>0</v>
      </c>
      <c r="L520" s="27">
        <v>6000.05</v>
      </c>
    </row>
    <row r="521" spans="1:12" x14ac:dyDescent="0.25">
      <c r="A521" s="29">
        <v>2021</v>
      </c>
      <c r="B521" s="29">
        <v>3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16</v>
      </c>
      <c r="J521" s="1" t="s">
        <v>17</v>
      </c>
      <c r="K521" t="b">
        <v>0</v>
      </c>
      <c r="L521" s="27">
        <v>30000.25</v>
      </c>
    </row>
    <row r="522" spans="1:12" x14ac:dyDescent="0.25">
      <c r="A522" s="29">
        <v>2021</v>
      </c>
      <c r="B522" s="29">
        <v>3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18</v>
      </c>
      <c r="J522" s="1" t="s">
        <v>17</v>
      </c>
      <c r="K522" t="b">
        <v>0</v>
      </c>
      <c r="L522" s="27">
        <v>102000.85</v>
      </c>
    </row>
    <row r="523" spans="1:12" x14ac:dyDescent="0.25">
      <c r="A523" s="29">
        <v>2021</v>
      </c>
      <c r="B523" s="29">
        <v>3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19</v>
      </c>
      <c r="J523" s="1" t="s">
        <v>17</v>
      </c>
      <c r="K523" t="b">
        <v>0</v>
      </c>
      <c r="L523" s="27">
        <v>12000.1</v>
      </c>
    </row>
    <row r="524" spans="1:12" x14ac:dyDescent="0.25">
      <c r="A524" s="29">
        <v>2021</v>
      </c>
      <c r="B524" s="29">
        <v>3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20</v>
      </c>
      <c r="J524" s="1" t="s">
        <v>17</v>
      </c>
      <c r="K524" t="b">
        <v>0</v>
      </c>
      <c r="L524" s="27">
        <v>12000.1</v>
      </c>
    </row>
    <row r="525" spans="1:12" x14ac:dyDescent="0.25">
      <c r="A525" s="29">
        <v>2021</v>
      </c>
      <c r="B525" s="29">
        <v>3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21</v>
      </c>
      <c r="J525" s="1" t="s">
        <v>10</v>
      </c>
      <c r="K525" t="b">
        <v>0</v>
      </c>
      <c r="L525" s="27">
        <v>6000.05</v>
      </c>
    </row>
    <row r="526" spans="1:12" x14ac:dyDescent="0.25">
      <c r="A526" s="29">
        <v>2021</v>
      </c>
      <c r="B526" s="29">
        <v>3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32</v>
      </c>
      <c r="J526" s="1" t="s">
        <v>10</v>
      </c>
      <c r="K526" t="b">
        <v>0</v>
      </c>
      <c r="L526" s="27">
        <v>12000.1</v>
      </c>
    </row>
    <row r="527" spans="1:12" x14ac:dyDescent="0.25">
      <c r="A527" s="29">
        <v>2021</v>
      </c>
      <c r="B527" s="29">
        <v>3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22</v>
      </c>
      <c r="J527" s="1" t="s">
        <v>10</v>
      </c>
      <c r="K527" t="b">
        <v>0</v>
      </c>
      <c r="L527" s="27">
        <v>84000.7</v>
      </c>
    </row>
    <row r="528" spans="1:12" x14ac:dyDescent="0.25">
      <c r="A528" s="29">
        <v>2021</v>
      </c>
      <c r="B528" s="29">
        <v>3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23</v>
      </c>
      <c r="J528" s="1" t="s">
        <v>12</v>
      </c>
      <c r="K528" t="b">
        <v>0</v>
      </c>
      <c r="L528" s="27">
        <v>12000.1</v>
      </c>
    </row>
    <row r="529" spans="1:12" x14ac:dyDescent="0.25">
      <c r="A529" s="29">
        <v>2021</v>
      </c>
      <c r="B529" s="29">
        <v>3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24</v>
      </c>
      <c r="J529" s="1" t="s">
        <v>12</v>
      </c>
      <c r="K529" t="b">
        <v>0</v>
      </c>
      <c r="L529" s="27">
        <v>12000.1</v>
      </c>
    </row>
    <row r="530" spans="1:12" x14ac:dyDescent="0.25">
      <c r="A530" s="29">
        <v>2021</v>
      </c>
      <c r="B530" s="29">
        <v>3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33</v>
      </c>
      <c r="J530" s="1" t="s">
        <v>17</v>
      </c>
      <c r="K530" t="b">
        <v>0</v>
      </c>
      <c r="L530" s="27">
        <v>18000.150000000001</v>
      </c>
    </row>
    <row r="531" spans="1:12" x14ac:dyDescent="0.25">
      <c r="A531" s="29">
        <v>2021</v>
      </c>
      <c r="B531" s="29">
        <v>3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25</v>
      </c>
      <c r="J531" s="1" t="s">
        <v>17</v>
      </c>
      <c r="K531" t="b">
        <v>0</v>
      </c>
      <c r="L531" s="27">
        <v>6000.05</v>
      </c>
    </row>
    <row r="532" spans="1:12" x14ac:dyDescent="0.25">
      <c r="A532" s="29">
        <v>2021</v>
      </c>
      <c r="B532" s="29">
        <v>3</v>
      </c>
      <c r="C532" s="1" t="s">
        <v>39</v>
      </c>
      <c r="D532" s="1" t="s">
        <v>39</v>
      </c>
      <c r="E532">
        <v>57</v>
      </c>
      <c r="F532" s="1" t="s">
        <v>42</v>
      </c>
      <c r="G532" s="1" t="s">
        <v>43</v>
      </c>
      <c r="H532" s="1" t="s">
        <v>44</v>
      </c>
      <c r="I532" s="1" t="s">
        <v>9</v>
      </c>
      <c r="J532" s="1" t="s">
        <v>10</v>
      </c>
      <c r="K532" t="b">
        <v>0</v>
      </c>
      <c r="L532" s="27">
        <v>15423.5</v>
      </c>
    </row>
    <row r="533" spans="1:12" x14ac:dyDescent="0.25">
      <c r="A533" s="29">
        <v>2021</v>
      </c>
      <c r="B533" s="29">
        <v>3</v>
      </c>
      <c r="C533" s="1" t="s">
        <v>39</v>
      </c>
      <c r="D533" s="1" t="s">
        <v>39</v>
      </c>
      <c r="E533">
        <v>57</v>
      </c>
      <c r="F533" s="1" t="s">
        <v>42</v>
      </c>
      <c r="G533" s="1" t="s">
        <v>43</v>
      </c>
      <c r="H533" s="1" t="s">
        <v>44</v>
      </c>
      <c r="I533" s="1" t="s">
        <v>11</v>
      </c>
      <c r="J533" s="1" t="s">
        <v>12</v>
      </c>
      <c r="K533" t="b">
        <v>0</v>
      </c>
      <c r="L533" s="27">
        <v>8997.0400000000009</v>
      </c>
    </row>
    <row r="534" spans="1:12" x14ac:dyDescent="0.25">
      <c r="A534" s="29">
        <v>2021</v>
      </c>
      <c r="B534" s="29">
        <v>3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13</v>
      </c>
      <c r="J534" s="1" t="s">
        <v>12</v>
      </c>
      <c r="K534" t="b">
        <v>0</v>
      </c>
      <c r="L534" s="27">
        <v>19279.37</v>
      </c>
    </row>
    <row r="535" spans="1:12" x14ac:dyDescent="0.25">
      <c r="A535" s="29">
        <v>2021</v>
      </c>
      <c r="B535" s="29">
        <v>3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14</v>
      </c>
      <c r="J535" s="1" t="s">
        <v>10</v>
      </c>
      <c r="K535" t="b">
        <v>0</v>
      </c>
      <c r="L535" s="27">
        <v>5141.17</v>
      </c>
    </row>
    <row r="536" spans="1:12" x14ac:dyDescent="0.25">
      <c r="A536" s="29">
        <v>2021</v>
      </c>
      <c r="B536" s="29">
        <v>3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15</v>
      </c>
      <c r="J536" s="1" t="s">
        <v>10</v>
      </c>
      <c r="K536" t="b">
        <v>0</v>
      </c>
      <c r="L536" s="27">
        <v>11567.62</v>
      </c>
    </row>
    <row r="537" spans="1:12" x14ac:dyDescent="0.25">
      <c r="A537" s="29">
        <v>2021</v>
      </c>
      <c r="B537" s="29">
        <v>3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31</v>
      </c>
      <c r="J537" s="1" t="s">
        <v>12</v>
      </c>
      <c r="K537" t="b">
        <v>0</v>
      </c>
      <c r="L537" s="27">
        <v>6426.46</v>
      </c>
    </row>
    <row r="538" spans="1:12" x14ac:dyDescent="0.25">
      <c r="A538" s="29">
        <v>2021</v>
      </c>
      <c r="B538" s="29">
        <v>3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16</v>
      </c>
      <c r="J538" s="1" t="s">
        <v>17</v>
      </c>
      <c r="K538" t="b">
        <v>0</v>
      </c>
      <c r="L538" s="27">
        <v>10282.33</v>
      </c>
    </row>
    <row r="539" spans="1:12" x14ac:dyDescent="0.25">
      <c r="A539" s="29">
        <v>2021</v>
      </c>
      <c r="B539" s="29">
        <v>3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18</v>
      </c>
      <c r="J539" s="1" t="s">
        <v>17</v>
      </c>
      <c r="K539" t="b">
        <v>0</v>
      </c>
      <c r="L539" s="27">
        <v>8997.0400000000009</v>
      </c>
    </row>
    <row r="540" spans="1:12" x14ac:dyDescent="0.25">
      <c r="A540" s="29">
        <v>2021</v>
      </c>
      <c r="B540" s="29">
        <v>3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19</v>
      </c>
      <c r="J540" s="1" t="s">
        <v>17</v>
      </c>
      <c r="K540" t="b">
        <v>0</v>
      </c>
      <c r="L540" s="27">
        <v>5141.17</v>
      </c>
    </row>
    <row r="541" spans="1:12" x14ac:dyDescent="0.25">
      <c r="A541" s="29">
        <v>2021</v>
      </c>
      <c r="B541" s="29">
        <v>3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20</v>
      </c>
      <c r="J541" s="1" t="s">
        <v>17</v>
      </c>
      <c r="K541" t="b">
        <v>0</v>
      </c>
      <c r="L541" s="27">
        <v>7711.75</v>
      </c>
    </row>
    <row r="542" spans="1:12" x14ac:dyDescent="0.25">
      <c r="A542" s="29">
        <v>2021</v>
      </c>
      <c r="B542" s="29">
        <v>3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21</v>
      </c>
      <c r="J542" s="1" t="s">
        <v>10</v>
      </c>
      <c r="K542" t="b">
        <v>0</v>
      </c>
      <c r="L542" s="27">
        <v>5141.17</v>
      </c>
    </row>
    <row r="543" spans="1:12" x14ac:dyDescent="0.25">
      <c r="A543" s="29">
        <v>2021</v>
      </c>
      <c r="B543" s="29">
        <v>3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22</v>
      </c>
      <c r="J543" s="1" t="s">
        <v>10</v>
      </c>
      <c r="K543" t="b">
        <v>0</v>
      </c>
      <c r="L543" s="27">
        <v>11567.62</v>
      </c>
    </row>
    <row r="544" spans="1:12" x14ac:dyDescent="0.25">
      <c r="A544" s="29">
        <v>2021</v>
      </c>
      <c r="B544" s="29">
        <v>3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23</v>
      </c>
      <c r="J544" s="1" t="s">
        <v>12</v>
      </c>
      <c r="K544" t="b">
        <v>0</v>
      </c>
      <c r="L544" s="27">
        <v>3855.87</v>
      </c>
    </row>
    <row r="545" spans="1:12" x14ac:dyDescent="0.25">
      <c r="A545" s="29">
        <v>2021</v>
      </c>
      <c r="B545" s="29">
        <v>3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24</v>
      </c>
      <c r="J545" s="1" t="s">
        <v>12</v>
      </c>
      <c r="K545" t="b">
        <v>0</v>
      </c>
      <c r="L545" s="27">
        <v>3855.87</v>
      </c>
    </row>
    <row r="546" spans="1:12" x14ac:dyDescent="0.25">
      <c r="A546" s="29">
        <v>2021</v>
      </c>
      <c r="B546" s="29">
        <v>3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25</v>
      </c>
      <c r="J546" s="1" t="s">
        <v>17</v>
      </c>
      <c r="K546" t="b">
        <v>0</v>
      </c>
      <c r="L546" s="27">
        <v>5141.17</v>
      </c>
    </row>
    <row r="547" spans="1:12" x14ac:dyDescent="0.25">
      <c r="A547" s="29">
        <v>2021</v>
      </c>
      <c r="B547" s="29">
        <v>3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45</v>
      </c>
      <c r="H547" s="1" t="s">
        <v>46</v>
      </c>
      <c r="I547" s="1" t="s">
        <v>9</v>
      </c>
      <c r="J547" s="1" t="s">
        <v>10</v>
      </c>
      <c r="K547" t="b">
        <v>0</v>
      </c>
      <c r="L547" s="27">
        <v>3855.87</v>
      </c>
    </row>
    <row r="548" spans="1:12" x14ac:dyDescent="0.25">
      <c r="A548" s="29">
        <v>2021</v>
      </c>
      <c r="B548" s="29">
        <v>3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45</v>
      </c>
      <c r="H548" s="1" t="s">
        <v>46</v>
      </c>
      <c r="I548" s="1" t="s">
        <v>11</v>
      </c>
      <c r="J548" s="1" t="s">
        <v>12</v>
      </c>
      <c r="K548" t="b">
        <v>0</v>
      </c>
      <c r="L548" s="27">
        <v>2249.2600000000002</v>
      </c>
    </row>
    <row r="549" spans="1:12" x14ac:dyDescent="0.25">
      <c r="A549" s="29">
        <v>2021</v>
      </c>
      <c r="B549" s="29">
        <v>3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13</v>
      </c>
      <c r="J549" s="1" t="s">
        <v>12</v>
      </c>
      <c r="K549" t="b">
        <v>0</v>
      </c>
      <c r="L549" s="27">
        <v>4819.84</v>
      </c>
    </row>
    <row r="550" spans="1:12" x14ac:dyDescent="0.25">
      <c r="A550" s="29">
        <v>2021</v>
      </c>
      <c r="B550" s="29">
        <v>3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14</v>
      </c>
      <c r="J550" s="1" t="s">
        <v>10</v>
      </c>
      <c r="K550" t="b">
        <v>0</v>
      </c>
      <c r="L550" s="27">
        <v>1285.29</v>
      </c>
    </row>
    <row r="551" spans="1:12" x14ac:dyDescent="0.25">
      <c r="A551" s="29">
        <v>2021</v>
      </c>
      <c r="B551" s="29">
        <v>3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15</v>
      </c>
      <c r="J551" s="1" t="s">
        <v>10</v>
      </c>
      <c r="K551" t="b">
        <v>0</v>
      </c>
      <c r="L551" s="27">
        <v>2891.91</v>
      </c>
    </row>
    <row r="552" spans="1:12" x14ac:dyDescent="0.25">
      <c r="A552" s="29">
        <v>2021</v>
      </c>
      <c r="B552" s="29">
        <v>3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31</v>
      </c>
      <c r="J552" s="1" t="s">
        <v>12</v>
      </c>
      <c r="K552" t="b">
        <v>0</v>
      </c>
      <c r="L552" s="27">
        <v>1606.61</v>
      </c>
    </row>
    <row r="553" spans="1:12" x14ac:dyDescent="0.25">
      <c r="A553" s="29">
        <v>2021</v>
      </c>
      <c r="B553" s="29">
        <v>3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16</v>
      </c>
      <c r="J553" s="1" t="s">
        <v>17</v>
      </c>
      <c r="K553" t="b">
        <v>0</v>
      </c>
      <c r="L553" s="27">
        <v>2570.58</v>
      </c>
    </row>
    <row r="554" spans="1:12" x14ac:dyDescent="0.25">
      <c r="A554" s="29">
        <v>2021</v>
      </c>
      <c r="B554" s="29">
        <v>3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18</v>
      </c>
      <c r="J554" s="1" t="s">
        <v>17</v>
      </c>
      <c r="K554" t="b">
        <v>0</v>
      </c>
      <c r="L554" s="27">
        <v>2249.2600000000002</v>
      </c>
    </row>
    <row r="555" spans="1:12" x14ac:dyDescent="0.25">
      <c r="A555" s="29">
        <v>2021</v>
      </c>
      <c r="B555" s="29">
        <v>3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19</v>
      </c>
      <c r="J555" s="1" t="s">
        <v>17</v>
      </c>
      <c r="K555" t="b">
        <v>0</v>
      </c>
      <c r="L555" s="27">
        <v>1285.29</v>
      </c>
    </row>
    <row r="556" spans="1:12" x14ac:dyDescent="0.25">
      <c r="A556" s="29">
        <v>2021</v>
      </c>
      <c r="B556" s="29">
        <v>3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20</v>
      </c>
      <c r="J556" s="1" t="s">
        <v>17</v>
      </c>
      <c r="K556" t="b">
        <v>0</v>
      </c>
      <c r="L556" s="27">
        <v>1927.94</v>
      </c>
    </row>
    <row r="557" spans="1:12" x14ac:dyDescent="0.25">
      <c r="A557" s="29">
        <v>2021</v>
      </c>
      <c r="B557" s="29">
        <v>3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21</v>
      </c>
      <c r="J557" s="1" t="s">
        <v>10</v>
      </c>
      <c r="K557" t="b">
        <v>0</v>
      </c>
      <c r="L557" s="27">
        <v>1285.29</v>
      </c>
    </row>
    <row r="558" spans="1:12" x14ac:dyDescent="0.25">
      <c r="A558" s="29">
        <v>2021</v>
      </c>
      <c r="B558" s="29">
        <v>3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22</v>
      </c>
      <c r="J558" s="1" t="s">
        <v>10</v>
      </c>
      <c r="K558" t="b">
        <v>0</v>
      </c>
      <c r="L558" s="27">
        <v>2891.91</v>
      </c>
    </row>
    <row r="559" spans="1:12" x14ac:dyDescent="0.25">
      <c r="A559" s="29">
        <v>2021</v>
      </c>
      <c r="B559" s="29">
        <v>3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23</v>
      </c>
      <c r="J559" s="1" t="s">
        <v>12</v>
      </c>
      <c r="K559" t="b">
        <v>0</v>
      </c>
      <c r="L559" s="27">
        <v>963.97</v>
      </c>
    </row>
    <row r="560" spans="1:12" x14ac:dyDescent="0.25">
      <c r="A560" s="29">
        <v>2021</v>
      </c>
      <c r="B560" s="29">
        <v>3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24</v>
      </c>
      <c r="J560" s="1" t="s">
        <v>12</v>
      </c>
      <c r="K560" t="b">
        <v>0</v>
      </c>
      <c r="L560" s="27">
        <v>963.97</v>
      </c>
    </row>
    <row r="561" spans="1:12" x14ac:dyDescent="0.25">
      <c r="A561" s="29">
        <v>2021</v>
      </c>
      <c r="B561" s="29">
        <v>3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25</v>
      </c>
      <c r="J561" s="1" t="s">
        <v>17</v>
      </c>
      <c r="K561" t="b">
        <v>0</v>
      </c>
      <c r="L561" s="27">
        <v>1285.29</v>
      </c>
    </row>
    <row r="562" spans="1:12" x14ac:dyDescent="0.25">
      <c r="A562" s="29">
        <v>2021</v>
      </c>
      <c r="B562" s="29">
        <v>3</v>
      </c>
      <c r="C562" s="1" t="s">
        <v>39</v>
      </c>
      <c r="D562" s="1" t="s">
        <v>39</v>
      </c>
      <c r="E562">
        <v>64</v>
      </c>
      <c r="F562" s="1" t="s">
        <v>26</v>
      </c>
      <c r="G562" s="1" t="s">
        <v>47</v>
      </c>
      <c r="H562" s="1" t="s">
        <v>48</v>
      </c>
      <c r="I562" s="1" t="s">
        <v>9</v>
      </c>
      <c r="J562" s="1" t="s">
        <v>10</v>
      </c>
      <c r="K562" t="b">
        <v>0</v>
      </c>
      <c r="L562" s="27">
        <v>47385.46</v>
      </c>
    </row>
    <row r="563" spans="1:12" x14ac:dyDescent="0.25">
      <c r="A563" s="29">
        <v>2021</v>
      </c>
      <c r="B563" s="29">
        <v>3</v>
      </c>
      <c r="C563" s="1" t="s">
        <v>39</v>
      </c>
      <c r="D563" s="1" t="s">
        <v>39</v>
      </c>
      <c r="E563">
        <v>64</v>
      </c>
      <c r="F563" s="1" t="s">
        <v>26</v>
      </c>
      <c r="G563" s="1" t="s">
        <v>47</v>
      </c>
      <c r="H563" s="1" t="s">
        <v>48</v>
      </c>
      <c r="I563" s="1" t="s">
        <v>11</v>
      </c>
      <c r="J563" s="1" t="s">
        <v>12</v>
      </c>
      <c r="K563" t="b">
        <v>0</v>
      </c>
      <c r="L563" s="27">
        <v>180064.75</v>
      </c>
    </row>
    <row r="564" spans="1:12" x14ac:dyDescent="0.25">
      <c r="A564" s="29">
        <v>2021</v>
      </c>
      <c r="B564" s="29">
        <v>3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13</v>
      </c>
      <c r="J564" s="1" t="s">
        <v>12</v>
      </c>
      <c r="K564" t="b">
        <v>0</v>
      </c>
      <c r="L564" s="27">
        <v>66339.64</v>
      </c>
    </row>
    <row r="565" spans="1:12" x14ac:dyDescent="0.25">
      <c r="A565" s="29">
        <v>2021</v>
      </c>
      <c r="B565" s="29">
        <v>3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14</v>
      </c>
      <c r="J565" s="1" t="s">
        <v>10</v>
      </c>
      <c r="K565" t="b">
        <v>0</v>
      </c>
      <c r="L565" s="27">
        <v>18954.18</v>
      </c>
    </row>
    <row r="566" spans="1:12" x14ac:dyDescent="0.25">
      <c r="A566" s="29">
        <v>2021</v>
      </c>
      <c r="B566" s="29">
        <v>3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15</v>
      </c>
      <c r="J566" s="1" t="s">
        <v>10</v>
      </c>
      <c r="K566" t="b">
        <v>0</v>
      </c>
      <c r="L566" s="27">
        <v>18954.18</v>
      </c>
    </row>
    <row r="567" spans="1:12" x14ac:dyDescent="0.25">
      <c r="A567" s="29">
        <v>2021</v>
      </c>
      <c r="B567" s="29">
        <v>3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16</v>
      </c>
      <c r="J567" s="1" t="s">
        <v>17</v>
      </c>
      <c r="K567" t="b">
        <v>0</v>
      </c>
      <c r="L567" s="27">
        <v>151633.47</v>
      </c>
    </row>
    <row r="568" spans="1:12" x14ac:dyDescent="0.25">
      <c r="A568" s="29">
        <v>2021</v>
      </c>
      <c r="B568" s="29">
        <v>3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18</v>
      </c>
      <c r="J568" s="1" t="s">
        <v>17</v>
      </c>
      <c r="K568" t="b">
        <v>0</v>
      </c>
      <c r="L568" s="27">
        <v>47385.46</v>
      </c>
    </row>
    <row r="569" spans="1:12" x14ac:dyDescent="0.25">
      <c r="A569" s="29">
        <v>2021</v>
      </c>
      <c r="B569" s="29">
        <v>3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19</v>
      </c>
      <c r="J569" s="1" t="s">
        <v>17</v>
      </c>
      <c r="K569" t="b">
        <v>0</v>
      </c>
      <c r="L569" s="27">
        <v>56862.55</v>
      </c>
    </row>
    <row r="570" spans="1:12" x14ac:dyDescent="0.25">
      <c r="A570" s="29">
        <v>2021</v>
      </c>
      <c r="B570" s="29">
        <v>3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20</v>
      </c>
      <c r="J570" s="1" t="s">
        <v>17</v>
      </c>
      <c r="K570" t="b">
        <v>0</v>
      </c>
      <c r="L570" s="27">
        <v>132679.29</v>
      </c>
    </row>
    <row r="571" spans="1:12" x14ac:dyDescent="0.25">
      <c r="A571" s="29">
        <v>2021</v>
      </c>
      <c r="B571" s="29">
        <v>3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21</v>
      </c>
      <c r="J571" s="1" t="s">
        <v>10</v>
      </c>
      <c r="K571" t="b">
        <v>0</v>
      </c>
      <c r="L571" s="27">
        <v>37908.370000000003</v>
      </c>
    </row>
    <row r="572" spans="1:12" x14ac:dyDescent="0.25">
      <c r="A572" s="29">
        <v>2021</v>
      </c>
      <c r="B572" s="29">
        <v>3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22</v>
      </c>
      <c r="J572" s="1" t="s">
        <v>10</v>
      </c>
      <c r="K572" t="b">
        <v>0</v>
      </c>
      <c r="L572" s="27">
        <v>56862.55</v>
      </c>
    </row>
    <row r="573" spans="1:12" x14ac:dyDescent="0.25">
      <c r="A573" s="29">
        <v>2021</v>
      </c>
      <c r="B573" s="29">
        <v>3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23</v>
      </c>
      <c r="J573" s="1" t="s">
        <v>12</v>
      </c>
      <c r="K573" t="b">
        <v>0</v>
      </c>
      <c r="L573" s="27">
        <v>85293.83</v>
      </c>
    </row>
    <row r="574" spans="1:12" x14ac:dyDescent="0.25">
      <c r="A574" s="29">
        <v>2021</v>
      </c>
      <c r="B574" s="29">
        <v>3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24</v>
      </c>
      <c r="J574" s="1" t="s">
        <v>12</v>
      </c>
      <c r="K574" t="b">
        <v>0</v>
      </c>
      <c r="L574" s="27">
        <v>37908.370000000003</v>
      </c>
    </row>
    <row r="575" spans="1:12" x14ac:dyDescent="0.25">
      <c r="A575" s="29">
        <v>2021</v>
      </c>
      <c r="B575" s="29">
        <v>3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25</v>
      </c>
      <c r="J575" s="1" t="s">
        <v>17</v>
      </c>
      <c r="K575" t="b">
        <v>0</v>
      </c>
      <c r="L575" s="27">
        <v>9477.09</v>
      </c>
    </row>
    <row r="576" spans="1:12" x14ac:dyDescent="0.25">
      <c r="A576" s="29">
        <v>2021</v>
      </c>
      <c r="B576" s="29">
        <v>3</v>
      </c>
      <c r="C576" s="1" t="s">
        <v>39</v>
      </c>
      <c r="D576" s="1" t="s">
        <v>39</v>
      </c>
      <c r="E576">
        <v>74</v>
      </c>
      <c r="F576" s="1" t="s">
        <v>380</v>
      </c>
      <c r="G576" s="1" t="s">
        <v>447</v>
      </c>
      <c r="H576" s="1" t="s">
        <v>448</v>
      </c>
      <c r="I576" s="1" t="s">
        <v>9</v>
      </c>
      <c r="J576" s="1" t="s">
        <v>10</v>
      </c>
      <c r="K576" t="b">
        <v>0</v>
      </c>
      <c r="L576" s="27">
        <v>705.42</v>
      </c>
    </row>
    <row r="577" spans="1:12" x14ac:dyDescent="0.25">
      <c r="A577" s="29">
        <v>2021</v>
      </c>
      <c r="B577" s="29">
        <v>3</v>
      </c>
      <c r="C577" s="1" t="s">
        <v>39</v>
      </c>
      <c r="D577" s="1" t="s">
        <v>39</v>
      </c>
      <c r="E577">
        <v>74</v>
      </c>
      <c r="F577" s="1" t="s">
        <v>380</v>
      </c>
      <c r="G577" s="1" t="s">
        <v>447</v>
      </c>
      <c r="H577" s="1" t="s">
        <v>448</v>
      </c>
      <c r="I577" s="1" t="s">
        <v>11</v>
      </c>
      <c r="J577" s="1" t="s">
        <v>12</v>
      </c>
      <c r="K577" t="b">
        <v>0</v>
      </c>
      <c r="L577" s="27">
        <v>917.05</v>
      </c>
    </row>
    <row r="578" spans="1:12" x14ac:dyDescent="0.25">
      <c r="A578" s="29">
        <v>2021</v>
      </c>
      <c r="B578" s="29">
        <v>3</v>
      </c>
      <c r="C578" s="1" t="s">
        <v>39</v>
      </c>
      <c r="D578" s="1" t="s">
        <v>39</v>
      </c>
      <c r="E578">
        <v>74</v>
      </c>
      <c r="F578" s="1" t="s">
        <v>380</v>
      </c>
      <c r="G578" s="1" t="s">
        <v>447</v>
      </c>
      <c r="H578" s="1" t="s">
        <v>448</v>
      </c>
      <c r="I578" s="1" t="s">
        <v>13</v>
      </c>
      <c r="J578" s="1" t="s">
        <v>12</v>
      </c>
      <c r="K578" t="b">
        <v>0</v>
      </c>
      <c r="L578" s="27">
        <v>1340.3</v>
      </c>
    </row>
    <row r="579" spans="1:12" x14ac:dyDescent="0.25">
      <c r="A579" s="29">
        <v>2021</v>
      </c>
      <c r="B579" s="29">
        <v>3</v>
      </c>
      <c r="C579" s="1" t="s">
        <v>39</v>
      </c>
      <c r="D579" s="1" t="s">
        <v>39</v>
      </c>
      <c r="E579">
        <v>74</v>
      </c>
      <c r="F579" s="1" t="s">
        <v>380</v>
      </c>
      <c r="G579" s="1" t="s">
        <v>447</v>
      </c>
      <c r="H579" s="1" t="s">
        <v>448</v>
      </c>
      <c r="I579" s="1" t="s">
        <v>29</v>
      </c>
      <c r="J579" s="1" t="s">
        <v>12</v>
      </c>
      <c r="K579" t="b">
        <v>0</v>
      </c>
      <c r="L579" s="27">
        <v>141.08000000000001</v>
      </c>
    </row>
    <row r="580" spans="1:12" x14ac:dyDescent="0.25">
      <c r="A580" s="29">
        <v>2021</v>
      </c>
      <c r="B580" s="29">
        <v>3</v>
      </c>
      <c r="C580" s="1" t="s">
        <v>39</v>
      </c>
      <c r="D580" s="1" t="s">
        <v>39</v>
      </c>
      <c r="E580">
        <v>74</v>
      </c>
      <c r="F580" s="1" t="s">
        <v>380</v>
      </c>
      <c r="G580" s="1" t="s">
        <v>447</v>
      </c>
      <c r="H580" s="1" t="s">
        <v>448</v>
      </c>
      <c r="I580" s="1" t="s">
        <v>30</v>
      </c>
      <c r="J580" s="1" t="s">
        <v>10</v>
      </c>
      <c r="K580" t="b">
        <v>0</v>
      </c>
      <c r="L580" s="27">
        <v>141.08000000000001</v>
      </c>
    </row>
    <row r="581" spans="1:12" x14ac:dyDescent="0.25">
      <c r="A581" s="29">
        <v>2021</v>
      </c>
      <c r="B581" s="29">
        <v>3</v>
      </c>
      <c r="C581" s="1" t="s">
        <v>39</v>
      </c>
      <c r="D581" s="1" t="s">
        <v>39</v>
      </c>
      <c r="E581">
        <v>74</v>
      </c>
      <c r="F581" s="1" t="s">
        <v>380</v>
      </c>
      <c r="G581" s="1" t="s">
        <v>447</v>
      </c>
      <c r="H581" s="1" t="s">
        <v>448</v>
      </c>
      <c r="I581" s="1" t="s">
        <v>14</v>
      </c>
      <c r="J581" s="1" t="s">
        <v>10</v>
      </c>
      <c r="K581" t="b">
        <v>0</v>
      </c>
      <c r="L581" s="27">
        <v>352.71</v>
      </c>
    </row>
    <row r="582" spans="1:12" x14ac:dyDescent="0.25">
      <c r="A582" s="29">
        <v>2021</v>
      </c>
      <c r="B582" s="29">
        <v>3</v>
      </c>
      <c r="C582" s="1" t="s">
        <v>39</v>
      </c>
      <c r="D582" s="1" t="s">
        <v>39</v>
      </c>
      <c r="E582">
        <v>74</v>
      </c>
      <c r="F582" s="1" t="s">
        <v>380</v>
      </c>
      <c r="G582" s="1" t="s">
        <v>447</v>
      </c>
      <c r="H582" s="1" t="s">
        <v>448</v>
      </c>
      <c r="I582" s="1" t="s">
        <v>15</v>
      </c>
      <c r="J582" s="1" t="s">
        <v>10</v>
      </c>
      <c r="K582" t="b">
        <v>0</v>
      </c>
      <c r="L582" s="27">
        <v>282.17</v>
      </c>
    </row>
    <row r="583" spans="1:12" x14ac:dyDescent="0.25">
      <c r="A583" s="29">
        <v>2021</v>
      </c>
      <c r="B583" s="29">
        <v>3</v>
      </c>
      <c r="C583" s="1" t="s">
        <v>39</v>
      </c>
      <c r="D583" s="1" t="s">
        <v>39</v>
      </c>
      <c r="E583">
        <v>74</v>
      </c>
      <c r="F583" s="1" t="s">
        <v>380</v>
      </c>
      <c r="G583" s="1" t="s">
        <v>447</v>
      </c>
      <c r="H583" s="1" t="s">
        <v>448</v>
      </c>
      <c r="I583" s="1" t="s">
        <v>31</v>
      </c>
      <c r="J583" s="1" t="s">
        <v>12</v>
      </c>
      <c r="K583" t="b">
        <v>0</v>
      </c>
      <c r="L583" s="27">
        <v>634.88</v>
      </c>
    </row>
    <row r="584" spans="1:12" x14ac:dyDescent="0.25">
      <c r="A584" s="29">
        <v>2021</v>
      </c>
      <c r="B584" s="29">
        <v>3</v>
      </c>
      <c r="C584" s="1" t="s">
        <v>39</v>
      </c>
      <c r="D584" s="1" t="s">
        <v>39</v>
      </c>
      <c r="E584">
        <v>74</v>
      </c>
      <c r="F584" s="1" t="s">
        <v>380</v>
      </c>
      <c r="G584" s="1" t="s">
        <v>447</v>
      </c>
      <c r="H584" s="1" t="s">
        <v>448</v>
      </c>
      <c r="I584" s="1" t="s">
        <v>16</v>
      </c>
      <c r="J584" s="1" t="s">
        <v>17</v>
      </c>
      <c r="K584" t="b">
        <v>0</v>
      </c>
      <c r="L584" s="27">
        <v>705.42</v>
      </c>
    </row>
    <row r="585" spans="1:12" x14ac:dyDescent="0.25">
      <c r="A585" s="29">
        <v>2021</v>
      </c>
      <c r="B585" s="29">
        <v>3</v>
      </c>
      <c r="C585" s="1" t="s">
        <v>39</v>
      </c>
      <c r="D585" s="1" t="s">
        <v>39</v>
      </c>
      <c r="E585">
        <v>74</v>
      </c>
      <c r="F585" s="1" t="s">
        <v>380</v>
      </c>
      <c r="G585" s="1" t="s">
        <v>447</v>
      </c>
      <c r="H585" s="1" t="s">
        <v>448</v>
      </c>
      <c r="I585" s="1" t="s">
        <v>18</v>
      </c>
      <c r="J585" s="1" t="s">
        <v>17</v>
      </c>
      <c r="K585" t="b">
        <v>0</v>
      </c>
      <c r="L585" s="27">
        <v>282.17</v>
      </c>
    </row>
    <row r="586" spans="1:12" x14ac:dyDescent="0.25">
      <c r="A586" s="29">
        <v>2021</v>
      </c>
      <c r="B586" s="29">
        <v>3</v>
      </c>
      <c r="C586" s="1" t="s">
        <v>39</v>
      </c>
      <c r="D586" s="1" t="s">
        <v>39</v>
      </c>
      <c r="E586">
        <v>74</v>
      </c>
      <c r="F586" s="1" t="s">
        <v>380</v>
      </c>
      <c r="G586" s="1" t="s">
        <v>447</v>
      </c>
      <c r="H586" s="1" t="s">
        <v>448</v>
      </c>
      <c r="I586" s="1" t="s">
        <v>19</v>
      </c>
      <c r="J586" s="1" t="s">
        <v>17</v>
      </c>
      <c r="K586" t="b">
        <v>0</v>
      </c>
      <c r="L586" s="27">
        <v>141.08000000000001</v>
      </c>
    </row>
    <row r="587" spans="1:12" x14ac:dyDescent="0.25">
      <c r="A587" s="29">
        <v>2021</v>
      </c>
      <c r="B587" s="29">
        <v>3</v>
      </c>
      <c r="C587" s="1" t="s">
        <v>39</v>
      </c>
      <c r="D587" s="1" t="s">
        <v>39</v>
      </c>
      <c r="E587">
        <v>74</v>
      </c>
      <c r="F587" s="1" t="s">
        <v>380</v>
      </c>
      <c r="G587" s="1" t="s">
        <v>447</v>
      </c>
      <c r="H587" s="1" t="s">
        <v>448</v>
      </c>
      <c r="I587" s="1" t="s">
        <v>20</v>
      </c>
      <c r="J587" s="1" t="s">
        <v>17</v>
      </c>
      <c r="K587" t="b">
        <v>0</v>
      </c>
      <c r="L587" s="27">
        <v>141.08000000000001</v>
      </c>
    </row>
    <row r="588" spans="1:12" x14ac:dyDescent="0.25">
      <c r="A588" s="29">
        <v>2021</v>
      </c>
      <c r="B588" s="29">
        <v>3</v>
      </c>
      <c r="C588" s="1" t="s">
        <v>39</v>
      </c>
      <c r="D588" s="1" t="s">
        <v>39</v>
      </c>
      <c r="E588">
        <v>74</v>
      </c>
      <c r="F588" s="1" t="s">
        <v>380</v>
      </c>
      <c r="G588" s="1" t="s">
        <v>447</v>
      </c>
      <c r="H588" s="1" t="s">
        <v>448</v>
      </c>
      <c r="I588" s="1" t="s">
        <v>21</v>
      </c>
      <c r="J588" s="1" t="s">
        <v>10</v>
      </c>
      <c r="K588" t="b">
        <v>0</v>
      </c>
      <c r="L588" s="27">
        <v>141.08000000000001</v>
      </c>
    </row>
    <row r="589" spans="1:12" x14ac:dyDescent="0.25">
      <c r="A589" s="29">
        <v>2021</v>
      </c>
      <c r="B589" s="29">
        <v>3</v>
      </c>
      <c r="C589" s="1" t="s">
        <v>39</v>
      </c>
      <c r="D589" s="1" t="s">
        <v>39</v>
      </c>
      <c r="E589">
        <v>74</v>
      </c>
      <c r="F589" s="1" t="s">
        <v>380</v>
      </c>
      <c r="G589" s="1" t="s">
        <v>447</v>
      </c>
      <c r="H589" s="1" t="s">
        <v>448</v>
      </c>
      <c r="I589" s="1" t="s">
        <v>32</v>
      </c>
      <c r="J589" s="1" t="s">
        <v>10</v>
      </c>
      <c r="K589" t="b">
        <v>0</v>
      </c>
      <c r="L589" s="27">
        <v>141.08000000000001</v>
      </c>
    </row>
    <row r="590" spans="1:12" x14ac:dyDescent="0.25">
      <c r="A590" s="29">
        <v>2021</v>
      </c>
      <c r="B590" s="29">
        <v>3</v>
      </c>
      <c r="C590" s="1" t="s">
        <v>39</v>
      </c>
      <c r="D590" s="1" t="s">
        <v>39</v>
      </c>
      <c r="E590">
        <v>74</v>
      </c>
      <c r="F590" s="1" t="s">
        <v>380</v>
      </c>
      <c r="G590" s="1" t="s">
        <v>447</v>
      </c>
      <c r="H590" s="1" t="s">
        <v>448</v>
      </c>
      <c r="I590" s="1" t="s">
        <v>22</v>
      </c>
      <c r="J590" s="1" t="s">
        <v>10</v>
      </c>
      <c r="K590" t="b">
        <v>0</v>
      </c>
      <c r="L590" s="27">
        <v>705.42</v>
      </c>
    </row>
    <row r="591" spans="1:12" x14ac:dyDescent="0.25">
      <c r="A591" s="29">
        <v>2021</v>
      </c>
      <c r="B591" s="29">
        <v>3</v>
      </c>
      <c r="C591" s="1" t="s">
        <v>39</v>
      </c>
      <c r="D591" s="1" t="s">
        <v>39</v>
      </c>
      <c r="E591">
        <v>74</v>
      </c>
      <c r="F591" s="1" t="s">
        <v>380</v>
      </c>
      <c r="G591" s="1" t="s">
        <v>447</v>
      </c>
      <c r="H591" s="1" t="s">
        <v>448</v>
      </c>
      <c r="I591" s="1" t="s">
        <v>23</v>
      </c>
      <c r="J591" s="1" t="s">
        <v>12</v>
      </c>
      <c r="K591" t="b">
        <v>0</v>
      </c>
      <c r="L591" s="27">
        <v>141.08000000000001</v>
      </c>
    </row>
    <row r="592" spans="1:12" x14ac:dyDescent="0.25">
      <c r="A592" s="29">
        <v>2021</v>
      </c>
      <c r="B592" s="29">
        <v>3</v>
      </c>
      <c r="C592" s="1" t="s">
        <v>39</v>
      </c>
      <c r="D592" s="1" t="s">
        <v>39</v>
      </c>
      <c r="E592">
        <v>74</v>
      </c>
      <c r="F592" s="1" t="s">
        <v>380</v>
      </c>
      <c r="G592" s="1" t="s">
        <v>447</v>
      </c>
      <c r="H592" s="1" t="s">
        <v>448</v>
      </c>
      <c r="I592" s="1" t="s">
        <v>24</v>
      </c>
      <c r="J592" s="1" t="s">
        <v>12</v>
      </c>
      <c r="K592" t="b">
        <v>0</v>
      </c>
      <c r="L592" s="27">
        <v>70.540000000000006</v>
      </c>
    </row>
    <row r="593" spans="1:12" x14ac:dyDescent="0.25">
      <c r="A593" s="29">
        <v>2021</v>
      </c>
      <c r="B593" s="29">
        <v>3</v>
      </c>
      <c r="C593" s="1" t="s">
        <v>39</v>
      </c>
      <c r="D593" s="1" t="s">
        <v>39</v>
      </c>
      <c r="E593">
        <v>74</v>
      </c>
      <c r="F593" s="1" t="s">
        <v>380</v>
      </c>
      <c r="G593" s="1" t="s">
        <v>447</v>
      </c>
      <c r="H593" s="1" t="s">
        <v>448</v>
      </c>
      <c r="I593" s="1" t="s">
        <v>25</v>
      </c>
      <c r="J593" s="1" t="s">
        <v>17</v>
      </c>
      <c r="K593" t="b">
        <v>0</v>
      </c>
      <c r="L593" s="27">
        <v>70.540000000000006</v>
      </c>
    </row>
    <row r="594" spans="1:12" x14ac:dyDescent="0.25">
      <c r="A594" s="29">
        <v>2021</v>
      </c>
      <c r="B594" s="29">
        <v>3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9</v>
      </c>
      <c r="J594" s="1" t="s">
        <v>10</v>
      </c>
      <c r="K594" t="b">
        <v>0</v>
      </c>
      <c r="L594" s="27">
        <v>333.9</v>
      </c>
    </row>
    <row r="595" spans="1:12" x14ac:dyDescent="0.25">
      <c r="A595" s="29">
        <v>2021</v>
      </c>
      <c r="B595" s="29">
        <v>3</v>
      </c>
      <c r="C595" s="1" t="s">
        <v>39</v>
      </c>
      <c r="D595" s="1" t="s">
        <v>39</v>
      </c>
      <c r="E595">
        <v>61</v>
      </c>
      <c r="F595" s="1" t="s">
        <v>49</v>
      </c>
      <c r="G595" s="1" t="s">
        <v>50</v>
      </c>
      <c r="H595" s="1" t="s">
        <v>51</v>
      </c>
      <c r="I595" s="1" t="s">
        <v>11</v>
      </c>
      <c r="J595" s="1" t="s">
        <v>12</v>
      </c>
      <c r="K595" t="b">
        <v>0</v>
      </c>
      <c r="L595" s="27">
        <v>333.9</v>
      </c>
    </row>
    <row r="596" spans="1:12" x14ac:dyDescent="0.25">
      <c r="A596" s="29">
        <v>2021</v>
      </c>
      <c r="B596" s="29">
        <v>3</v>
      </c>
      <c r="C596" s="1" t="s">
        <v>39</v>
      </c>
      <c r="D596" s="1" t="s">
        <v>39</v>
      </c>
      <c r="E596">
        <v>61</v>
      </c>
      <c r="F596" s="1" t="s">
        <v>49</v>
      </c>
      <c r="G596" s="1" t="s">
        <v>50</v>
      </c>
      <c r="H596" s="1" t="s">
        <v>51</v>
      </c>
      <c r="I596" s="1" t="s">
        <v>13</v>
      </c>
      <c r="J596" s="1" t="s">
        <v>12</v>
      </c>
      <c r="K596" t="b">
        <v>0</v>
      </c>
      <c r="L596" s="27">
        <v>400.69</v>
      </c>
    </row>
    <row r="597" spans="1:12" x14ac:dyDescent="0.25">
      <c r="A597" s="29">
        <v>2021</v>
      </c>
      <c r="B597" s="29">
        <v>3</v>
      </c>
      <c r="C597" s="1" t="s">
        <v>39</v>
      </c>
      <c r="D597" s="1" t="s">
        <v>39</v>
      </c>
      <c r="E597">
        <v>61</v>
      </c>
      <c r="F597" s="1" t="s">
        <v>49</v>
      </c>
      <c r="G597" s="1" t="s">
        <v>50</v>
      </c>
      <c r="H597" s="1" t="s">
        <v>51</v>
      </c>
      <c r="I597" s="1" t="s">
        <v>28</v>
      </c>
      <c r="J597" s="1" t="s">
        <v>12</v>
      </c>
      <c r="K597" t="b">
        <v>0</v>
      </c>
      <c r="L597" s="27">
        <v>400.69</v>
      </c>
    </row>
    <row r="598" spans="1:12" x14ac:dyDescent="0.25">
      <c r="A598" s="29">
        <v>2021</v>
      </c>
      <c r="B598" s="29">
        <v>3</v>
      </c>
      <c r="C598" s="1" t="s">
        <v>39</v>
      </c>
      <c r="D598" s="1" t="s">
        <v>39</v>
      </c>
      <c r="E598">
        <v>61</v>
      </c>
      <c r="F598" s="1" t="s">
        <v>49</v>
      </c>
      <c r="G598" s="1" t="s">
        <v>50</v>
      </c>
      <c r="H598" s="1" t="s">
        <v>51</v>
      </c>
      <c r="I598" s="1" t="s">
        <v>30</v>
      </c>
      <c r="J598" s="1" t="s">
        <v>10</v>
      </c>
      <c r="K598" t="b">
        <v>0</v>
      </c>
      <c r="L598" s="27">
        <v>400.69</v>
      </c>
    </row>
    <row r="599" spans="1:12" x14ac:dyDescent="0.25">
      <c r="A599" s="29">
        <v>2021</v>
      </c>
      <c r="B599" s="29">
        <v>3</v>
      </c>
      <c r="C599" s="1" t="s">
        <v>39</v>
      </c>
      <c r="D599" s="1" t="s">
        <v>39</v>
      </c>
      <c r="E599">
        <v>61</v>
      </c>
      <c r="F599" s="1" t="s">
        <v>49</v>
      </c>
      <c r="G599" s="1" t="s">
        <v>50</v>
      </c>
      <c r="H599" s="1" t="s">
        <v>51</v>
      </c>
      <c r="I599" s="1" t="s">
        <v>14</v>
      </c>
      <c r="J599" s="1" t="s">
        <v>10</v>
      </c>
      <c r="K599" t="b">
        <v>0</v>
      </c>
      <c r="L599" s="27">
        <v>400.69</v>
      </c>
    </row>
    <row r="600" spans="1:12" x14ac:dyDescent="0.25">
      <c r="A600" s="29">
        <v>2021</v>
      </c>
      <c r="B600" s="29">
        <v>3</v>
      </c>
      <c r="C600" s="1" t="s">
        <v>39</v>
      </c>
      <c r="D600" s="1" t="s">
        <v>39</v>
      </c>
      <c r="E600">
        <v>61</v>
      </c>
      <c r="F600" s="1" t="s">
        <v>49</v>
      </c>
      <c r="G600" s="1" t="s">
        <v>50</v>
      </c>
      <c r="H600" s="1" t="s">
        <v>51</v>
      </c>
      <c r="I600" s="1" t="s">
        <v>15</v>
      </c>
      <c r="J600" s="1" t="s">
        <v>10</v>
      </c>
      <c r="K600" t="b">
        <v>0</v>
      </c>
      <c r="L600" s="27">
        <v>400.69</v>
      </c>
    </row>
    <row r="601" spans="1:12" x14ac:dyDescent="0.25">
      <c r="A601" s="29">
        <v>2021</v>
      </c>
      <c r="B601" s="29">
        <v>3</v>
      </c>
      <c r="C601" s="1" t="s">
        <v>39</v>
      </c>
      <c r="D601" s="1" t="s">
        <v>39</v>
      </c>
      <c r="E601">
        <v>61</v>
      </c>
      <c r="F601" s="1" t="s">
        <v>49</v>
      </c>
      <c r="G601" s="1" t="s">
        <v>50</v>
      </c>
      <c r="H601" s="1" t="s">
        <v>51</v>
      </c>
      <c r="I601" s="1" t="s">
        <v>31</v>
      </c>
      <c r="J601" s="1" t="s">
        <v>12</v>
      </c>
      <c r="K601" t="b">
        <v>0</v>
      </c>
      <c r="L601" s="27">
        <v>200.34</v>
      </c>
    </row>
    <row r="602" spans="1:12" x14ac:dyDescent="0.25">
      <c r="A602" s="29">
        <v>2021</v>
      </c>
      <c r="B602" s="29">
        <v>3</v>
      </c>
      <c r="C602" s="1" t="s">
        <v>39</v>
      </c>
      <c r="D602" s="1" t="s">
        <v>39</v>
      </c>
      <c r="E602">
        <v>61</v>
      </c>
      <c r="F602" s="1" t="s">
        <v>49</v>
      </c>
      <c r="G602" s="1" t="s">
        <v>50</v>
      </c>
      <c r="H602" s="1" t="s">
        <v>51</v>
      </c>
      <c r="I602" s="1" t="s">
        <v>16</v>
      </c>
      <c r="J602" s="1" t="s">
        <v>17</v>
      </c>
      <c r="K602" t="b">
        <v>0</v>
      </c>
      <c r="L602" s="27">
        <v>400.69</v>
      </c>
    </row>
    <row r="603" spans="1:12" x14ac:dyDescent="0.25">
      <c r="A603" s="29">
        <v>2021</v>
      </c>
      <c r="B603" s="29">
        <v>3</v>
      </c>
      <c r="C603" s="1" t="s">
        <v>39</v>
      </c>
      <c r="D603" s="1" t="s">
        <v>39</v>
      </c>
      <c r="E603">
        <v>61</v>
      </c>
      <c r="F603" s="1" t="s">
        <v>49</v>
      </c>
      <c r="G603" s="1" t="s">
        <v>50</v>
      </c>
      <c r="H603" s="1" t="s">
        <v>51</v>
      </c>
      <c r="I603" s="1" t="s">
        <v>18</v>
      </c>
      <c r="J603" s="1" t="s">
        <v>17</v>
      </c>
      <c r="K603" t="b">
        <v>0</v>
      </c>
      <c r="L603" s="27">
        <v>400.69</v>
      </c>
    </row>
    <row r="604" spans="1:12" x14ac:dyDescent="0.25">
      <c r="A604" s="29">
        <v>2021</v>
      </c>
      <c r="B604" s="29">
        <v>3</v>
      </c>
      <c r="C604" s="1" t="s">
        <v>39</v>
      </c>
      <c r="D604" s="1" t="s">
        <v>39</v>
      </c>
      <c r="E604">
        <v>61</v>
      </c>
      <c r="F604" s="1" t="s">
        <v>49</v>
      </c>
      <c r="G604" s="1" t="s">
        <v>50</v>
      </c>
      <c r="H604" s="1" t="s">
        <v>51</v>
      </c>
      <c r="I604" s="1" t="s">
        <v>19</v>
      </c>
      <c r="J604" s="1" t="s">
        <v>17</v>
      </c>
      <c r="K604" t="b">
        <v>0</v>
      </c>
      <c r="L604" s="27">
        <v>400.69</v>
      </c>
    </row>
    <row r="605" spans="1:12" x14ac:dyDescent="0.25">
      <c r="A605" s="29">
        <v>2021</v>
      </c>
      <c r="B605" s="29">
        <v>3</v>
      </c>
      <c r="C605" s="1" t="s">
        <v>39</v>
      </c>
      <c r="D605" s="1" t="s">
        <v>39</v>
      </c>
      <c r="E605">
        <v>61</v>
      </c>
      <c r="F605" s="1" t="s">
        <v>49</v>
      </c>
      <c r="G605" s="1" t="s">
        <v>50</v>
      </c>
      <c r="H605" s="1" t="s">
        <v>51</v>
      </c>
      <c r="I605" s="1" t="s">
        <v>20</v>
      </c>
      <c r="J605" s="1" t="s">
        <v>17</v>
      </c>
      <c r="K605" t="b">
        <v>0</v>
      </c>
      <c r="L605" s="27">
        <v>400.69</v>
      </c>
    </row>
    <row r="606" spans="1:12" x14ac:dyDescent="0.25">
      <c r="A606" s="29">
        <v>2021</v>
      </c>
      <c r="B606" s="29">
        <v>3</v>
      </c>
      <c r="C606" s="1" t="s">
        <v>39</v>
      </c>
      <c r="D606" s="1" t="s">
        <v>39</v>
      </c>
      <c r="E606">
        <v>61</v>
      </c>
      <c r="F606" s="1" t="s">
        <v>49</v>
      </c>
      <c r="G606" s="1" t="s">
        <v>50</v>
      </c>
      <c r="H606" s="1" t="s">
        <v>51</v>
      </c>
      <c r="I606" s="1" t="s">
        <v>21</v>
      </c>
      <c r="J606" s="1" t="s">
        <v>10</v>
      </c>
      <c r="K606" t="b">
        <v>0</v>
      </c>
      <c r="L606" s="27">
        <v>400.69</v>
      </c>
    </row>
    <row r="607" spans="1:12" x14ac:dyDescent="0.25">
      <c r="A607" s="29">
        <v>2021</v>
      </c>
      <c r="B607" s="29">
        <v>3</v>
      </c>
      <c r="C607" s="1" t="s">
        <v>39</v>
      </c>
      <c r="D607" s="1" t="s">
        <v>39</v>
      </c>
      <c r="E607">
        <v>61</v>
      </c>
      <c r="F607" s="1" t="s">
        <v>49</v>
      </c>
      <c r="G607" s="1" t="s">
        <v>50</v>
      </c>
      <c r="H607" s="1" t="s">
        <v>51</v>
      </c>
      <c r="I607" s="1" t="s">
        <v>22</v>
      </c>
      <c r="J607" s="1" t="s">
        <v>10</v>
      </c>
      <c r="K607" t="b">
        <v>0</v>
      </c>
      <c r="L607" s="27">
        <v>400.69</v>
      </c>
    </row>
    <row r="608" spans="1:12" x14ac:dyDescent="0.25">
      <c r="A608" s="29">
        <v>2021</v>
      </c>
      <c r="B608" s="29">
        <v>3</v>
      </c>
      <c r="C608" s="1" t="s">
        <v>39</v>
      </c>
      <c r="D608" s="1" t="s">
        <v>39</v>
      </c>
      <c r="E608">
        <v>61</v>
      </c>
      <c r="F608" s="1" t="s">
        <v>49</v>
      </c>
      <c r="G608" s="1" t="s">
        <v>50</v>
      </c>
      <c r="H608" s="1" t="s">
        <v>51</v>
      </c>
      <c r="I608" s="1" t="s">
        <v>23</v>
      </c>
      <c r="J608" s="1" t="s">
        <v>12</v>
      </c>
      <c r="K608" t="b">
        <v>0</v>
      </c>
      <c r="L608" s="27">
        <v>534.25</v>
      </c>
    </row>
    <row r="609" spans="1:12" x14ac:dyDescent="0.25">
      <c r="A609" s="29">
        <v>2021</v>
      </c>
      <c r="B609" s="29">
        <v>3</v>
      </c>
      <c r="C609" s="1" t="s">
        <v>39</v>
      </c>
      <c r="D609" s="1" t="s">
        <v>39</v>
      </c>
      <c r="E609">
        <v>61</v>
      </c>
      <c r="F609" s="1" t="s">
        <v>49</v>
      </c>
      <c r="G609" s="1" t="s">
        <v>50</v>
      </c>
      <c r="H609" s="1" t="s">
        <v>51</v>
      </c>
      <c r="I609" s="1" t="s">
        <v>24</v>
      </c>
      <c r="J609" s="1" t="s">
        <v>12</v>
      </c>
      <c r="K609" t="b">
        <v>0</v>
      </c>
      <c r="L609" s="27">
        <v>534.25</v>
      </c>
    </row>
    <row r="610" spans="1:12" x14ac:dyDescent="0.25">
      <c r="A610" s="29">
        <v>2021</v>
      </c>
      <c r="B610" s="29">
        <v>3</v>
      </c>
      <c r="C610" s="1" t="s">
        <v>39</v>
      </c>
      <c r="D610" s="1" t="s">
        <v>39</v>
      </c>
      <c r="E610">
        <v>61</v>
      </c>
      <c r="F610" s="1" t="s">
        <v>49</v>
      </c>
      <c r="G610" s="1" t="s">
        <v>50</v>
      </c>
      <c r="H610" s="1" t="s">
        <v>51</v>
      </c>
      <c r="I610" s="1" t="s">
        <v>25</v>
      </c>
      <c r="J610" s="1" t="s">
        <v>17</v>
      </c>
      <c r="K610" t="b">
        <v>0</v>
      </c>
      <c r="L610" s="27">
        <v>333.9</v>
      </c>
    </row>
    <row r="611" spans="1:12" x14ac:dyDescent="0.25">
      <c r="A611" s="29">
        <v>2021</v>
      </c>
      <c r="B611" s="29">
        <v>3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9</v>
      </c>
      <c r="J611" s="1" t="s">
        <v>10</v>
      </c>
      <c r="K611" t="b">
        <v>0</v>
      </c>
      <c r="L611" s="27">
        <v>1393.69</v>
      </c>
    </row>
    <row r="612" spans="1:12" x14ac:dyDescent="0.25">
      <c r="A612" s="29">
        <v>2021</v>
      </c>
      <c r="B612" s="29">
        <v>3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11</v>
      </c>
      <c r="J612" s="1" t="s">
        <v>12</v>
      </c>
      <c r="K612" t="b">
        <v>0</v>
      </c>
      <c r="L612" s="27">
        <v>1811.8</v>
      </c>
    </row>
    <row r="613" spans="1:12" x14ac:dyDescent="0.25">
      <c r="A613" s="29">
        <v>2021</v>
      </c>
      <c r="B613" s="29">
        <v>3</v>
      </c>
      <c r="C613" s="1" t="s">
        <v>39</v>
      </c>
      <c r="D613" s="1" t="s">
        <v>39</v>
      </c>
      <c r="E613">
        <v>60</v>
      </c>
      <c r="F613" s="1" t="s">
        <v>52</v>
      </c>
      <c r="G613" s="1" t="s">
        <v>53</v>
      </c>
      <c r="H613" s="1" t="s">
        <v>54</v>
      </c>
      <c r="I613" s="1" t="s">
        <v>13</v>
      </c>
      <c r="J613" s="1" t="s">
        <v>12</v>
      </c>
      <c r="K613" t="b">
        <v>0</v>
      </c>
      <c r="L613" s="27">
        <v>2648.01</v>
      </c>
    </row>
    <row r="614" spans="1:12" x14ac:dyDescent="0.25">
      <c r="A614" s="29">
        <v>2021</v>
      </c>
      <c r="B614" s="29">
        <v>3</v>
      </c>
      <c r="C614" s="1" t="s">
        <v>39</v>
      </c>
      <c r="D614" s="1" t="s">
        <v>39</v>
      </c>
      <c r="E614">
        <v>60</v>
      </c>
      <c r="F614" s="1" t="s">
        <v>52</v>
      </c>
      <c r="G614" s="1" t="s">
        <v>53</v>
      </c>
      <c r="H614" s="1" t="s">
        <v>54</v>
      </c>
      <c r="I614" s="1" t="s">
        <v>29</v>
      </c>
      <c r="J614" s="1" t="s">
        <v>12</v>
      </c>
      <c r="K614" t="b">
        <v>0</v>
      </c>
      <c r="L614" s="27">
        <v>278.74</v>
      </c>
    </row>
    <row r="615" spans="1:12" x14ac:dyDescent="0.25">
      <c r="A615" s="29">
        <v>2021</v>
      </c>
      <c r="B615" s="29">
        <v>3</v>
      </c>
      <c r="C615" s="1" t="s">
        <v>39</v>
      </c>
      <c r="D615" s="1" t="s">
        <v>39</v>
      </c>
      <c r="E615">
        <v>60</v>
      </c>
      <c r="F615" s="1" t="s">
        <v>52</v>
      </c>
      <c r="G615" s="1" t="s">
        <v>53</v>
      </c>
      <c r="H615" s="1" t="s">
        <v>54</v>
      </c>
      <c r="I615" s="1" t="s">
        <v>30</v>
      </c>
      <c r="J615" s="1" t="s">
        <v>10</v>
      </c>
      <c r="K615" t="b">
        <v>0</v>
      </c>
      <c r="L615" s="27">
        <v>278.74</v>
      </c>
    </row>
    <row r="616" spans="1:12" x14ac:dyDescent="0.25">
      <c r="A616" s="29">
        <v>2021</v>
      </c>
      <c r="B616" s="29">
        <v>3</v>
      </c>
      <c r="C616" s="1" t="s">
        <v>39</v>
      </c>
      <c r="D616" s="1" t="s">
        <v>39</v>
      </c>
      <c r="E616">
        <v>60</v>
      </c>
      <c r="F616" s="1" t="s">
        <v>52</v>
      </c>
      <c r="G616" s="1" t="s">
        <v>53</v>
      </c>
      <c r="H616" s="1" t="s">
        <v>54</v>
      </c>
      <c r="I616" s="1" t="s">
        <v>14</v>
      </c>
      <c r="J616" s="1" t="s">
        <v>10</v>
      </c>
      <c r="K616" t="b">
        <v>0</v>
      </c>
      <c r="L616" s="27">
        <v>696.84</v>
      </c>
    </row>
    <row r="617" spans="1:12" x14ac:dyDescent="0.25">
      <c r="A617" s="29">
        <v>2021</v>
      </c>
      <c r="B617" s="29">
        <v>3</v>
      </c>
      <c r="C617" s="1" t="s">
        <v>39</v>
      </c>
      <c r="D617" s="1" t="s">
        <v>39</v>
      </c>
      <c r="E617">
        <v>60</v>
      </c>
      <c r="F617" s="1" t="s">
        <v>52</v>
      </c>
      <c r="G617" s="1" t="s">
        <v>53</v>
      </c>
      <c r="H617" s="1" t="s">
        <v>54</v>
      </c>
      <c r="I617" s="1" t="s">
        <v>15</v>
      </c>
      <c r="J617" s="1" t="s">
        <v>10</v>
      </c>
      <c r="K617" t="b">
        <v>0</v>
      </c>
      <c r="L617" s="27">
        <v>557.48</v>
      </c>
    </row>
    <row r="618" spans="1:12" x14ac:dyDescent="0.25">
      <c r="A618" s="29">
        <v>2021</v>
      </c>
      <c r="B618" s="29">
        <v>3</v>
      </c>
      <c r="C618" s="1" t="s">
        <v>39</v>
      </c>
      <c r="D618" s="1" t="s">
        <v>39</v>
      </c>
      <c r="E618">
        <v>60</v>
      </c>
      <c r="F618" s="1" t="s">
        <v>52</v>
      </c>
      <c r="G618" s="1" t="s">
        <v>53</v>
      </c>
      <c r="H618" s="1" t="s">
        <v>54</v>
      </c>
      <c r="I618" s="1" t="s">
        <v>31</v>
      </c>
      <c r="J618" s="1" t="s">
        <v>12</v>
      </c>
      <c r="K618" t="b">
        <v>0</v>
      </c>
      <c r="L618" s="27">
        <v>1254.32</v>
      </c>
    </row>
    <row r="619" spans="1:12" x14ac:dyDescent="0.25">
      <c r="A619" s="29">
        <v>2021</v>
      </c>
      <c r="B619" s="29">
        <v>3</v>
      </c>
      <c r="C619" s="1" t="s">
        <v>39</v>
      </c>
      <c r="D619" s="1" t="s">
        <v>39</v>
      </c>
      <c r="E619">
        <v>60</v>
      </c>
      <c r="F619" s="1" t="s">
        <v>52</v>
      </c>
      <c r="G619" s="1" t="s">
        <v>53</v>
      </c>
      <c r="H619" s="1" t="s">
        <v>54</v>
      </c>
      <c r="I619" s="1" t="s">
        <v>16</v>
      </c>
      <c r="J619" s="1" t="s">
        <v>17</v>
      </c>
      <c r="K619" t="b">
        <v>0</v>
      </c>
      <c r="L619" s="27">
        <v>1393.69</v>
      </c>
    </row>
    <row r="620" spans="1:12" x14ac:dyDescent="0.25">
      <c r="A620" s="29">
        <v>2021</v>
      </c>
      <c r="B620" s="29">
        <v>3</v>
      </c>
      <c r="C620" s="1" t="s">
        <v>39</v>
      </c>
      <c r="D620" s="1" t="s">
        <v>39</v>
      </c>
      <c r="E620">
        <v>60</v>
      </c>
      <c r="F620" s="1" t="s">
        <v>52</v>
      </c>
      <c r="G620" s="1" t="s">
        <v>53</v>
      </c>
      <c r="H620" s="1" t="s">
        <v>54</v>
      </c>
      <c r="I620" s="1" t="s">
        <v>18</v>
      </c>
      <c r="J620" s="1" t="s">
        <v>17</v>
      </c>
      <c r="K620" t="b">
        <v>0</v>
      </c>
      <c r="L620" s="27">
        <v>557.48</v>
      </c>
    </row>
    <row r="621" spans="1:12" x14ac:dyDescent="0.25">
      <c r="A621" s="29">
        <v>2021</v>
      </c>
      <c r="B621" s="29">
        <v>3</v>
      </c>
      <c r="C621" s="1" t="s">
        <v>39</v>
      </c>
      <c r="D621" s="1" t="s">
        <v>39</v>
      </c>
      <c r="E621">
        <v>60</v>
      </c>
      <c r="F621" s="1" t="s">
        <v>52</v>
      </c>
      <c r="G621" s="1" t="s">
        <v>53</v>
      </c>
      <c r="H621" s="1" t="s">
        <v>54</v>
      </c>
      <c r="I621" s="1" t="s">
        <v>19</v>
      </c>
      <c r="J621" s="1" t="s">
        <v>17</v>
      </c>
      <c r="K621" t="b">
        <v>0</v>
      </c>
      <c r="L621" s="27">
        <v>278.74</v>
      </c>
    </row>
    <row r="622" spans="1:12" x14ac:dyDescent="0.25">
      <c r="A622" s="29">
        <v>2021</v>
      </c>
      <c r="B622" s="29">
        <v>3</v>
      </c>
      <c r="C622" s="1" t="s">
        <v>39</v>
      </c>
      <c r="D622" s="1" t="s">
        <v>39</v>
      </c>
      <c r="E622">
        <v>60</v>
      </c>
      <c r="F622" s="1" t="s">
        <v>52</v>
      </c>
      <c r="G622" s="1" t="s">
        <v>53</v>
      </c>
      <c r="H622" s="1" t="s">
        <v>54</v>
      </c>
      <c r="I622" s="1" t="s">
        <v>20</v>
      </c>
      <c r="J622" s="1" t="s">
        <v>17</v>
      </c>
      <c r="K622" t="b">
        <v>0</v>
      </c>
      <c r="L622" s="27">
        <v>278.74</v>
      </c>
    </row>
    <row r="623" spans="1:12" x14ac:dyDescent="0.25">
      <c r="A623" s="29">
        <v>2021</v>
      </c>
      <c r="B623" s="29">
        <v>3</v>
      </c>
      <c r="C623" s="1" t="s">
        <v>39</v>
      </c>
      <c r="D623" s="1" t="s">
        <v>39</v>
      </c>
      <c r="E623">
        <v>60</v>
      </c>
      <c r="F623" s="1" t="s">
        <v>52</v>
      </c>
      <c r="G623" s="1" t="s">
        <v>53</v>
      </c>
      <c r="H623" s="1" t="s">
        <v>54</v>
      </c>
      <c r="I623" s="1" t="s">
        <v>21</v>
      </c>
      <c r="J623" s="1" t="s">
        <v>10</v>
      </c>
      <c r="K623" t="b">
        <v>0</v>
      </c>
      <c r="L623" s="27">
        <v>278.74</v>
      </c>
    </row>
    <row r="624" spans="1:12" x14ac:dyDescent="0.25">
      <c r="A624" s="29">
        <v>2021</v>
      </c>
      <c r="B624" s="29">
        <v>3</v>
      </c>
      <c r="C624" s="1" t="s">
        <v>39</v>
      </c>
      <c r="D624" s="1" t="s">
        <v>39</v>
      </c>
      <c r="E624">
        <v>60</v>
      </c>
      <c r="F624" s="1" t="s">
        <v>52</v>
      </c>
      <c r="G624" s="1" t="s">
        <v>53</v>
      </c>
      <c r="H624" s="1" t="s">
        <v>54</v>
      </c>
      <c r="I624" s="1" t="s">
        <v>32</v>
      </c>
      <c r="J624" s="1" t="s">
        <v>10</v>
      </c>
      <c r="K624" t="b">
        <v>0</v>
      </c>
      <c r="L624" s="27">
        <v>278.74</v>
      </c>
    </row>
    <row r="625" spans="1:12" x14ac:dyDescent="0.25">
      <c r="A625" s="29">
        <v>2021</v>
      </c>
      <c r="B625" s="29">
        <v>3</v>
      </c>
      <c r="C625" s="1" t="s">
        <v>39</v>
      </c>
      <c r="D625" s="1" t="s">
        <v>39</v>
      </c>
      <c r="E625">
        <v>60</v>
      </c>
      <c r="F625" s="1" t="s">
        <v>52</v>
      </c>
      <c r="G625" s="1" t="s">
        <v>53</v>
      </c>
      <c r="H625" s="1" t="s">
        <v>54</v>
      </c>
      <c r="I625" s="1" t="s">
        <v>22</v>
      </c>
      <c r="J625" s="1" t="s">
        <v>10</v>
      </c>
      <c r="K625" t="b">
        <v>0</v>
      </c>
      <c r="L625" s="27">
        <v>1393.69</v>
      </c>
    </row>
    <row r="626" spans="1:12" x14ac:dyDescent="0.25">
      <c r="A626" s="29">
        <v>2021</v>
      </c>
      <c r="B626" s="29">
        <v>3</v>
      </c>
      <c r="C626" s="1" t="s">
        <v>39</v>
      </c>
      <c r="D626" s="1" t="s">
        <v>39</v>
      </c>
      <c r="E626">
        <v>60</v>
      </c>
      <c r="F626" s="1" t="s">
        <v>52</v>
      </c>
      <c r="G626" s="1" t="s">
        <v>53</v>
      </c>
      <c r="H626" s="1" t="s">
        <v>54</v>
      </c>
      <c r="I626" s="1" t="s">
        <v>23</v>
      </c>
      <c r="J626" s="1" t="s">
        <v>12</v>
      </c>
      <c r="K626" t="b">
        <v>0</v>
      </c>
      <c r="L626" s="27">
        <v>278.74</v>
      </c>
    </row>
    <row r="627" spans="1:12" x14ac:dyDescent="0.25">
      <c r="A627" s="29">
        <v>2021</v>
      </c>
      <c r="B627" s="29">
        <v>3</v>
      </c>
      <c r="C627" s="1" t="s">
        <v>39</v>
      </c>
      <c r="D627" s="1" t="s">
        <v>39</v>
      </c>
      <c r="E627">
        <v>60</v>
      </c>
      <c r="F627" s="1" t="s">
        <v>52</v>
      </c>
      <c r="G627" s="1" t="s">
        <v>53</v>
      </c>
      <c r="H627" s="1" t="s">
        <v>54</v>
      </c>
      <c r="I627" s="1" t="s">
        <v>24</v>
      </c>
      <c r="J627" s="1" t="s">
        <v>12</v>
      </c>
      <c r="K627" t="b">
        <v>0</v>
      </c>
      <c r="L627" s="27">
        <v>139.37</v>
      </c>
    </row>
    <row r="628" spans="1:12" x14ac:dyDescent="0.25">
      <c r="A628" s="29">
        <v>2021</v>
      </c>
      <c r="B628" s="29">
        <v>3</v>
      </c>
      <c r="C628" s="1" t="s">
        <v>39</v>
      </c>
      <c r="D628" s="1" t="s">
        <v>39</v>
      </c>
      <c r="E628">
        <v>60</v>
      </c>
      <c r="F628" s="1" t="s">
        <v>52</v>
      </c>
      <c r="G628" s="1" t="s">
        <v>53</v>
      </c>
      <c r="H628" s="1" t="s">
        <v>54</v>
      </c>
      <c r="I628" s="1" t="s">
        <v>25</v>
      </c>
      <c r="J628" s="1" t="s">
        <v>17</v>
      </c>
      <c r="K628" t="b">
        <v>0</v>
      </c>
      <c r="L628" s="27">
        <v>139.37</v>
      </c>
    </row>
    <row r="629" spans="1:12" x14ac:dyDescent="0.25">
      <c r="A629" s="29">
        <v>2021</v>
      </c>
      <c r="B629" s="29">
        <v>3</v>
      </c>
      <c r="C629" s="1" t="s">
        <v>39</v>
      </c>
      <c r="D629" s="1" t="s">
        <v>39</v>
      </c>
      <c r="E629">
        <v>62</v>
      </c>
      <c r="F629" s="1" t="s">
        <v>8</v>
      </c>
      <c r="G629" s="1" t="s">
        <v>55</v>
      </c>
      <c r="H629" s="1" t="s">
        <v>647</v>
      </c>
      <c r="I629" s="1" t="s">
        <v>9</v>
      </c>
      <c r="J629" s="1" t="s">
        <v>10</v>
      </c>
      <c r="K629" t="b">
        <v>0</v>
      </c>
      <c r="L629" s="27">
        <v>156790.07999999999</v>
      </c>
    </row>
    <row r="630" spans="1:12" x14ac:dyDescent="0.25">
      <c r="A630" s="29">
        <v>2021</v>
      </c>
      <c r="B630" s="29">
        <v>3</v>
      </c>
      <c r="C630" s="1" t="s">
        <v>39</v>
      </c>
      <c r="D630" s="1" t="s">
        <v>39</v>
      </c>
      <c r="E630">
        <v>62</v>
      </c>
      <c r="F630" s="1" t="s">
        <v>8</v>
      </c>
      <c r="G630" s="1" t="s">
        <v>55</v>
      </c>
      <c r="H630" s="1" t="s">
        <v>647</v>
      </c>
      <c r="I630" s="1" t="s">
        <v>11</v>
      </c>
      <c r="J630" s="1" t="s">
        <v>12</v>
      </c>
      <c r="K630" t="b">
        <v>0</v>
      </c>
      <c r="L630" s="27">
        <v>282222.14</v>
      </c>
    </row>
    <row r="631" spans="1:12" x14ac:dyDescent="0.25">
      <c r="A631" s="29">
        <v>2021</v>
      </c>
      <c r="B631" s="29">
        <v>3</v>
      </c>
      <c r="C631" s="1" t="s">
        <v>39</v>
      </c>
      <c r="D631" s="1" t="s">
        <v>39</v>
      </c>
      <c r="E631">
        <v>62</v>
      </c>
      <c r="F631" s="1" t="s">
        <v>8</v>
      </c>
      <c r="G631" s="1" t="s">
        <v>55</v>
      </c>
      <c r="H631" s="1" t="s">
        <v>647</v>
      </c>
      <c r="I631" s="1" t="s">
        <v>13</v>
      </c>
      <c r="J631" s="1" t="s">
        <v>12</v>
      </c>
      <c r="K631" t="b">
        <v>0</v>
      </c>
      <c r="L631" s="27">
        <v>156790.07999999999</v>
      </c>
    </row>
    <row r="632" spans="1:12" x14ac:dyDescent="0.25">
      <c r="A632" s="29">
        <v>2021</v>
      </c>
      <c r="B632" s="29">
        <v>3</v>
      </c>
      <c r="C632" s="1" t="s">
        <v>39</v>
      </c>
      <c r="D632" s="1" t="s">
        <v>39</v>
      </c>
      <c r="E632">
        <v>62</v>
      </c>
      <c r="F632" s="1" t="s">
        <v>8</v>
      </c>
      <c r="G632" s="1" t="s">
        <v>55</v>
      </c>
      <c r="H632" s="1" t="s">
        <v>647</v>
      </c>
      <c r="I632" s="1" t="s">
        <v>14</v>
      </c>
      <c r="J632" s="1" t="s">
        <v>10</v>
      </c>
      <c r="K632" t="b">
        <v>0</v>
      </c>
      <c r="L632" s="27">
        <v>62716.03</v>
      </c>
    </row>
    <row r="633" spans="1:12" x14ac:dyDescent="0.25">
      <c r="A633" s="29">
        <v>2021</v>
      </c>
      <c r="B633" s="29">
        <v>3</v>
      </c>
      <c r="C633" s="1" t="s">
        <v>39</v>
      </c>
      <c r="D633" s="1" t="s">
        <v>39</v>
      </c>
      <c r="E633">
        <v>62</v>
      </c>
      <c r="F633" s="1" t="s">
        <v>8</v>
      </c>
      <c r="G633" s="1" t="s">
        <v>55</v>
      </c>
      <c r="H633" s="1" t="s">
        <v>647</v>
      </c>
      <c r="I633" s="1" t="s">
        <v>15</v>
      </c>
      <c r="J633" s="1" t="s">
        <v>10</v>
      </c>
      <c r="K633" t="b">
        <v>0</v>
      </c>
      <c r="L633" s="27">
        <v>31358.02</v>
      </c>
    </row>
    <row r="634" spans="1:12" x14ac:dyDescent="0.25">
      <c r="A634" s="29">
        <v>2021</v>
      </c>
      <c r="B634" s="29">
        <v>3</v>
      </c>
      <c r="C634" s="1" t="s">
        <v>39</v>
      </c>
      <c r="D634" s="1" t="s">
        <v>39</v>
      </c>
      <c r="E634">
        <v>62</v>
      </c>
      <c r="F634" s="1" t="s">
        <v>8</v>
      </c>
      <c r="G634" s="1" t="s">
        <v>55</v>
      </c>
      <c r="H634" s="1" t="s">
        <v>647</v>
      </c>
      <c r="I634" s="1" t="s">
        <v>16</v>
      </c>
      <c r="J634" s="1" t="s">
        <v>17</v>
      </c>
      <c r="K634" t="b">
        <v>0</v>
      </c>
      <c r="L634" s="27">
        <v>172469.09</v>
      </c>
    </row>
    <row r="635" spans="1:12" x14ac:dyDescent="0.25">
      <c r="A635" s="29">
        <v>2021</v>
      </c>
      <c r="B635" s="29">
        <v>3</v>
      </c>
      <c r="C635" s="1" t="s">
        <v>39</v>
      </c>
      <c r="D635" s="1" t="s">
        <v>39</v>
      </c>
      <c r="E635">
        <v>62</v>
      </c>
      <c r="F635" s="1" t="s">
        <v>8</v>
      </c>
      <c r="G635" s="1" t="s">
        <v>55</v>
      </c>
      <c r="H635" s="1" t="s">
        <v>647</v>
      </c>
      <c r="I635" s="1" t="s">
        <v>18</v>
      </c>
      <c r="J635" s="1" t="s">
        <v>17</v>
      </c>
      <c r="K635" t="b">
        <v>0</v>
      </c>
      <c r="L635" s="27">
        <v>156790.07999999999</v>
      </c>
    </row>
    <row r="636" spans="1:12" x14ac:dyDescent="0.25">
      <c r="A636" s="29">
        <v>2021</v>
      </c>
      <c r="B636" s="29">
        <v>3</v>
      </c>
      <c r="C636" s="1" t="s">
        <v>39</v>
      </c>
      <c r="D636" s="1" t="s">
        <v>39</v>
      </c>
      <c r="E636">
        <v>62</v>
      </c>
      <c r="F636" s="1" t="s">
        <v>8</v>
      </c>
      <c r="G636" s="1" t="s">
        <v>55</v>
      </c>
      <c r="H636" s="1" t="s">
        <v>647</v>
      </c>
      <c r="I636" s="1" t="s">
        <v>19</v>
      </c>
      <c r="J636" s="1" t="s">
        <v>17</v>
      </c>
      <c r="K636" t="b">
        <v>0</v>
      </c>
      <c r="L636" s="27">
        <v>31358.02</v>
      </c>
    </row>
    <row r="637" spans="1:12" x14ac:dyDescent="0.25">
      <c r="A637" s="29">
        <v>2021</v>
      </c>
      <c r="B637" s="29">
        <v>3</v>
      </c>
      <c r="C637" s="1" t="s">
        <v>39</v>
      </c>
      <c r="D637" s="1" t="s">
        <v>39</v>
      </c>
      <c r="E637">
        <v>62</v>
      </c>
      <c r="F637" s="1" t="s">
        <v>8</v>
      </c>
      <c r="G637" s="1" t="s">
        <v>55</v>
      </c>
      <c r="H637" s="1" t="s">
        <v>647</v>
      </c>
      <c r="I637" s="1" t="s">
        <v>20</v>
      </c>
      <c r="J637" s="1" t="s">
        <v>17</v>
      </c>
      <c r="K637" t="b">
        <v>0</v>
      </c>
      <c r="L637" s="27">
        <v>203827.1</v>
      </c>
    </row>
    <row r="638" spans="1:12" x14ac:dyDescent="0.25">
      <c r="A638" s="29">
        <v>2021</v>
      </c>
      <c r="B638" s="29">
        <v>3</v>
      </c>
      <c r="C638" s="1" t="s">
        <v>39</v>
      </c>
      <c r="D638" s="1" t="s">
        <v>39</v>
      </c>
      <c r="E638">
        <v>62</v>
      </c>
      <c r="F638" s="1" t="s">
        <v>8</v>
      </c>
      <c r="G638" s="1" t="s">
        <v>55</v>
      </c>
      <c r="H638" s="1" t="s">
        <v>647</v>
      </c>
      <c r="I638" s="1" t="s">
        <v>21</v>
      </c>
      <c r="J638" s="1" t="s">
        <v>10</v>
      </c>
      <c r="K638" t="b">
        <v>0</v>
      </c>
      <c r="L638" s="27">
        <v>62716.03</v>
      </c>
    </row>
    <row r="639" spans="1:12" x14ac:dyDescent="0.25">
      <c r="A639" s="29">
        <v>2021</v>
      </c>
      <c r="B639" s="29">
        <v>3</v>
      </c>
      <c r="C639" s="1" t="s">
        <v>39</v>
      </c>
      <c r="D639" s="1" t="s">
        <v>39</v>
      </c>
      <c r="E639">
        <v>62</v>
      </c>
      <c r="F639" s="1" t="s">
        <v>8</v>
      </c>
      <c r="G639" s="1" t="s">
        <v>55</v>
      </c>
      <c r="H639" s="1" t="s">
        <v>647</v>
      </c>
      <c r="I639" s="1" t="s">
        <v>22</v>
      </c>
      <c r="J639" s="1" t="s">
        <v>10</v>
      </c>
      <c r="K639" t="b">
        <v>0</v>
      </c>
      <c r="L639" s="27">
        <v>78395.039999999994</v>
      </c>
    </row>
    <row r="640" spans="1:12" x14ac:dyDescent="0.25">
      <c r="A640" s="29">
        <v>2021</v>
      </c>
      <c r="B640" s="29">
        <v>3</v>
      </c>
      <c r="C640" s="1" t="s">
        <v>39</v>
      </c>
      <c r="D640" s="1" t="s">
        <v>39</v>
      </c>
      <c r="E640">
        <v>62</v>
      </c>
      <c r="F640" s="1" t="s">
        <v>8</v>
      </c>
      <c r="G640" s="1" t="s">
        <v>55</v>
      </c>
      <c r="H640" s="1" t="s">
        <v>647</v>
      </c>
      <c r="I640" s="1" t="s">
        <v>23</v>
      </c>
      <c r="J640" s="1" t="s">
        <v>12</v>
      </c>
      <c r="K640" t="b">
        <v>0</v>
      </c>
      <c r="L640" s="27">
        <v>78395.039999999994</v>
      </c>
    </row>
    <row r="641" spans="1:12" x14ac:dyDescent="0.25">
      <c r="A641" s="29">
        <v>2021</v>
      </c>
      <c r="B641" s="29">
        <v>3</v>
      </c>
      <c r="C641" s="1" t="s">
        <v>39</v>
      </c>
      <c r="D641" s="1" t="s">
        <v>39</v>
      </c>
      <c r="E641">
        <v>62</v>
      </c>
      <c r="F641" s="1" t="s">
        <v>8</v>
      </c>
      <c r="G641" s="1" t="s">
        <v>55</v>
      </c>
      <c r="H641" s="1" t="s">
        <v>647</v>
      </c>
      <c r="I641" s="1" t="s">
        <v>24</v>
      </c>
      <c r="J641" s="1" t="s">
        <v>12</v>
      </c>
      <c r="K641" t="b">
        <v>0</v>
      </c>
      <c r="L641" s="27">
        <v>78395.039999999994</v>
      </c>
    </row>
    <row r="642" spans="1:12" x14ac:dyDescent="0.25">
      <c r="A642" s="29">
        <v>2021</v>
      </c>
      <c r="B642" s="29">
        <v>3</v>
      </c>
      <c r="C642" s="1" t="s">
        <v>39</v>
      </c>
      <c r="D642" s="1" t="s">
        <v>39</v>
      </c>
      <c r="E642">
        <v>62</v>
      </c>
      <c r="F642" s="1" t="s">
        <v>8</v>
      </c>
      <c r="G642" s="1" t="s">
        <v>55</v>
      </c>
      <c r="H642" s="1" t="s">
        <v>647</v>
      </c>
      <c r="I642" s="1" t="s">
        <v>25</v>
      </c>
      <c r="J642" s="1" t="s">
        <v>17</v>
      </c>
      <c r="K642" t="b">
        <v>0</v>
      </c>
      <c r="L642" s="27">
        <v>15679.01</v>
      </c>
    </row>
    <row r="643" spans="1:12" x14ac:dyDescent="0.25">
      <c r="A643" s="29">
        <v>2021</v>
      </c>
      <c r="B643" s="29">
        <v>3</v>
      </c>
      <c r="C643" s="1" t="s">
        <v>39</v>
      </c>
      <c r="D643" s="1" t="s">
        <v>39</v>
      </c>
      <c r="E643">
        <v>73</v>
      </c>
      <c r="F643" s="1" t="s">
        <v>56</v>
      </c>
      <c r="G643" s="1" t="s">
        <v>59</v>
      </c>
      <c r="H643" s="1" t="s">
        <v>60</v>
      </c>
      <c r="I643" s="1" t="s">
        <v>9</v>
      </c>
      <c r="J643" s="1" t="s">
        <v>10</v>
      </c>
      <c r="K643" t="b">
        <v>0</v>
      </c>
      <c r="L643" s="27">
        <v>26126.75</v>
      </c>
    </row>
    <row r="644" spans="1:12" x14ac:dyDescent="0.25">
      <c r="A644" s="29">
        <v>2021</v>
      </c>
      <c r="B644" s="29">
        <v>3</v>
      </c>
      <c r="C644" s="1" t="s">
        <v>39</v>
      </c>
      <c r="D644" s="1" t="s">
        <v>39</v>
      </c>
      <c r="E644">
        <v>73</v>
      </c>
      <c r="F644" s="1" t="s">
        <v>56</v>
      </c>
      <c r="G644" s="1" t="s">
        <v>59</v>
      </c>
      <c r="H644" s="1" t="s">
        <v>60</v>
      </c>
      <c r="I644" s="1" t="s">
        <v>11</v>
      </c>
      <c r="J644" s="1" t="s">
        <v>12</v>
      </c>
      <c r="K644" t="b">
        <v>0</v>
      </c>
      <c r="L644" s="27">
        <v>41802.800000000003</v>
      </c>
    </row>
    <row r="645" spans="1:12" x14ac:dyDescent="0.25">
      <c r="A645" s="29">
        <v>2021</v>
      </c>
      <c r="B645" s="29">
        <v>3</v>
      </c>
      <c r="C645" s="1" t="s">
        <v>39</v>
      </c>
      <c r="D645" s="1" t="s">
        <v>39</v>
      </c>
      <c r="E645">
        <v>73</v>
      </c>
      <c r="F645" s="1" t="s">
        <v>56</v>
      </c>
      <c r="G645" s="1" t="s">
        <v>59</v>
      </c>
      <c r="H645" s="1" t="s">
        <v>60</v>
      </c>
      <c r="I645" s="1" t="s">
        <v>13</v>
      </c>
      <c r="J645" s="1" t="s">
        <v>12</v>
      </c>
      <c r="K645" t="b">
        <v>0</v>
      </c>
      <c r="L645" s="27">
        <v>28739.42</v>
      </c>
    </row>
    <row r="646" spans="1:12" x14ac:dyDescent="0.25">
      <c r="A646" s="29">
        <v>2021</v>
      </c>
      <c r="B646" s="29">
        <v>3</v>
      </c>
      <c r="C646" s="1" t="s">
        <v>39</v>
      </c>
      <c r="D646" s="1" t="s">
        <v>39</v>
      </c>
      <c r="E646">
        <v>73</v>
      </c>
      <c r="F646" s="1" t="s">
        <v>56</v>
      </c>
      <c r="G646" s="1" t="s">
        <v>59</v>
      </c>
      <c r="H646" s="1" t="s">
        <v>60</v>
      </c>
      <c r="I646" s="1" t="s">
        <v>28</v>
      </c>
      <c r="J646" s="1" t="s">
        <v>12</v>
      </c>
      <c r="K646" t="b">
        <v>0</v>
      </c>
      <c r="L646" s="27">
        <v>28739.42</v>
      </c>
    </row>
    <row r="647" spans="1:12" x14ac:dyDescent="0.25">
      <c r="A647" s="29">
        <v>2021</v>
      </c>
      <c r="B647" s="29">
        <v>3</v>
      </c>
      <c r="C647" s="1" t="s">
        <v>39</v>
      </c>
      <c r="D647" s="1" t="s">
        <v>39</v>
      </c>
      <c r="E647">
        <v>73</v>
      </c>
      <c r="F647" s="1" t="s">
        <v>56</v>
      </c>
      <c r="G647" s="1" t="s">
        <v>59</v>
      </c>
      <c r="H647" s="1" t="s">
        <v>60</v>
      </c>
      <c r="I647" s="1" t="s">
        <v>29</v>
      </c>
      <c r="J647" s="1" t="s">
        <v>12</v>
      </c>
      <c r="K647" t="b">
        <v>0</v>
      </c>
      <c r="L647" s="27">
        <v>2612.67</v>
      </c>
    </row>
    <row r="648" spans="1:12" x14ac:dyDescent="0.25">
      <c r="A648" s="29">
        <v>2021</v>
      </c>
      <c r="B648" s="29">
        <v>3</v>
      </c>
      <c r="C648" s="1" t="s">
        <v>39</v>
      </c>
      <c r="D648" s="1" t="s">
        <v>39</v>
      </c>
      <c r="E648">
        <v>73</v>
      </c>
      <c r="F648" s="1" t="s">
        <v>56</v>
      </c>
      <c r="G648" s="1" t="s">
        <v>59</v>
      </c>
      <c r="H648" s="1" t="s">
        <v>60</v>
      </c>
      <c r="I648" s="1" t="s">
        <v>30</v>
      </c>
      <c r="J648" s="1" t="s">
        <v>10</v>
      </c>
      <c r="K648" t="b">
        <v>0</v>
      </c>
      <c r="L648" s="27">
        <v>41802.800000000003</v>
      </c>
    </row>
    <row r="649" spans="1:12" x14ac:dyDescent="0.25">
      <c r="A649" s="29">
        <v>2021</v>
      </c>
      <c r="B649" s="29">
        <v>3</v>
      </c>
      <c r="C649" s="1" t="s">
        <v>39</v>
      </c>
      <c r="D649" s="1" t="s">
        <v>39</v>
      </c>
      <c r="E649">
        <v>73</v>
      </c>
      <c r="F649" s="1" t="s">
        <v>56</v>
      </c>
      <c r="G649" s="1" t="s">
        <v>59</v>
      </c>
      <c r="H649" s="1" t="s">
        <v>60</v>
      </c>
      <c r="I649" s="1" t="s">
        <v>14</v>
      </c>
      <c r="J649" s="1" t="s">
        <v>10</v>
      </c>
      <c r="K649" t="b">
        <v>0</v>
      </c>
      <c r="L649" s="27">
        <v>7838.02</v>
      </c>
    </row>
    <row r="650" spans="1:12" x14ac:dyDescent="0.25">
      <c r="A650" s="29">
        <v>2021</v>
      </c>
      <c r="B650" s="29">
        <v>3</v>
      </c>
      <c r="C650" s="1" t="s">
        <v>39</v>
      </c>
      <c r="D650" s="1" t="s">
        <v>39</v>
      </c>
      <c r="E650">
        <v>73</v>
      </c>
      <c r="F650" s="1" t="s">
        <v>56</v>
      </c>
      <c r="G650" s="1" t="s">
        <v>59</v>
      </c>
      <c r="H650" s="1" t="s">
        <v>60</v>
      </c>
      <c r="I650" s="1" t="s">
        <v>15</v>
      </c>
      <c r="J650" s="1" t="s">
        <v>10</v>
      </c>
      <c r="K650" t="b">
        <v>0</v>
      </c>
      <c r="L650" s="27">
        <v>5225.3500000000004</v>
      </c>
    </row>
    <row r="651" spans="1:12" x14ac:dyDescent="0.25">
      <c r="A651" s="29">
        <v>2021</v>
      </c>
      <c r="B651" s="29">
        <v>3</v>
      </c>
      <c r="C651" s="1" t="s">
        <v>39</v>
      </c>
      <c r="D651" s="1" t="s">
        <v>39</v>
      </c>
      <c r="E651">
        <v>73</v>
      </c>
      <c r="F651" s="1" t="s">
        <v>56</v>
      </c>
      <c r="G651" s="1" t="s">
        <v>59</v>
      </c>
      <c r="H651" s="1" t="s">
        <v>60</v>
      </c>
      <c r="I651" s="1" t="s">
        <v>31</v>
      </c>
      <c r="J651" s="1" t="s">
        <v>12</v>
      </c>
      <c r="K651" t="b">
        <v>0</v>
      </c>
      <c r="L651" s="27">
        <v>2612.67</v>
      </c>
    </row>
    <row r="652" spans="1:12" x14ac:dyDescent="0.25">
      <c r="A652" s="29">
        <v>2021</v>
      </c>
      <c r="B652" s="29">
        <v>3</v>
      </c>
      <c r="C652" s="1" t="s">
        <v>39</v>
      </c>
      <c r="D652" s="1" t="s">
        <v>39</v>
      </c>
      <c r="E652">
        <v>73</v>
      </c>
      <c r="F652" s="1" t="s">
        <v>56</v>
      </c>
      <c r="G652" s="1" t="s">
        <v>59</v>
      </c>
      <c r="H652" s="1" t="s">
        <v>60</v>
      </c>
      <c r="I652" s="1" t="s">
        <v>16</v>
      </c>
      <c r="J652" s="1" t="s">
        <v>17</v>
      </c>
      <c r="K652" t="b">
        <v>0</v>
      </c>
      <c r="L652" s="27">
        <v>28739.42</v>
      </c>
    </row>
    <row r="653" spans="1:12" x14ac:dyDescent="0.25">
      <c r="A653" s="29">
        <v>2021</v>
      </c>
      <c r="B653" s="29">
        <v>3</v>
      </c>
      <c r="C653" s="1" t="s">
        <v>39</v>
      </c>
      <c r="D653" s="1" t="s">
        <v>39</v>
      </c>
      <c r="E653">
        <v>73</v>
      </c>
      <c r="F653" s="1" t="s">
        <v>56</v>
      </c>
      <c r="G653" s="1" t="s">
        <v>59</v>
      </c>
      <c r="H653" s="1" t="s">
        <v>60</v>
      </c>
      <c r="I653" s="1" t="s">
        <v>18</v>
      </c>
      <c r="J653" s="1" t="s">
        <v>17</v>
      </c>
      <c r="K653" t="b">
        <v>0</v>
      </c>
      <c r="L653" s="27">
        <v>5225.3500000000004</v>
      </c>
    </row>
    <row r="654" spans="1:12" x14ac:dyDescent="0.25">
      <c r="A654" s="29">
        <v>2021</v>
      </c>
      <c r="B654" s="29">
        <v>3</v>
      </c>
      <c r="C654" s="1" t="s">
        <v>39</v>
      </c>
      <c r="D654" s="1" t="s">
        <v>39</v>
      </c>
      <c r="E654">
        <v>73</v>
      </c>
      <c r="F654" s="1" t="s">
        <v>56</v>
      </c>
      <c r="G654" s="1" t="s">
        <v>59</v>
      </c>
      <c r="H654" s="1" t="s">
        <v>60</v>
      </c>
      <c r="I654" s="1" t="s">
        <v>19</v>
      </c>
      <c r="J654" s="1" t="s">
        <v>17</v>
      </c>
      <c r="K654" t="b">
        <v>0</v>
      </c>
      <c r="L654" s="27">
        <v>5225.3500000000004</v>
      </c>
    </row>
    <row r="655" spans="1:12" x14ac:dyDescent="0.25">
      <c r="A655" s="29">
        <v>2021</v>
      </c>
      <c r="B655" s="29">
        <v>3</v>
      </c>
      <c r="C655" s="1" t="s">
        <v>39</v>
      </c>
      <c r="D655" s="1" t="s">
        <v>39</v>
      </c>
      <c r="E655">
        <v>73</v>
      </c>
      <c r="F655" s="1" t="s">
        <v>56</v>
      </c>
      <c r="G655" s="1" t="s">
        <v>59</v>
      </c>
      <c r="H655" s="1" t="s">
        <v>60</v>
      </c>
      <c r="I655" s="1" t="s">
        <v>20</v>
      </c>
      <c r="J655" s="1" t="s">
        <v>17</v>
      </c>
      <c r="K655" t="b">
        <v>0</v>
      </c>
      <c r="L655" s="27">
        <v>5225.3500000000004</v>
      </c>
    </row>
    <row r="656" spans="1:12" x14ac:dyDescent="0.25">
      <c r="A656" s="29">
        <v>2021</v>
      </c>
      <c r="B656" s="29">
        <v>3</v>
      </c>
      <c r="C656" s="1" t="s">
        <v>39</v>
      </c>
      <c r="D656" s="1" t="s">
        <v>39</v>
      </c>
      <c r="E656">
        <v>73</v>
      </c>
      <c r="F656" s="1" t="s">
        <v>56</v>
      </c>
      <c r="G656" s="1" t="s">
        <v>59</v>
      </c>
      <c r="H656" s="1" t="s">
        <v>60</v>
      </c>
      <c r="I656" s="1" t="s">
        <v>32</v>
      </c>
      <c r="J656" s="1" t="s">
        <v>10</v>
      </c>
      <c r="K656" t="b">
        <v>0</v>
      </c>
      <c r="L656" s="27">
        <v>5225.3500000000004</v>
      </c>
    </row>
    <row r="657" spans="1:12" x14ac:dyDescent="0.25">
      <c r="A657" s="29">
        <v>2021</v>
      </c>
      <c r="B657" s="29">
        <v>3</v>
      </c>
      <c r="C657" s="1" t="s">
        <v>39</v>
      </c>
      <c r="D657" s="1" t="s">
        <v>39</v>
      </c>
      <c r="E657">
        <v>73</v>
      </c>
      <c r="F657" s="1" t="s">
        <v>56</v>
      </c>
      <c r="G657" s="1" t="s">
        <v>59</v>
      </c>
      <c r="H657" s="1" t="s">
        <v>60</v>
      </c>
      <c r="I657" s="1" t="s">
        <v>22</v>
      </c>
      <c r="J657" s="1" t="s">
        <v>10</v>
      </c>
      <c r="K657" t="b">
        <v>0</v>
      </c>
      <c r="L657" s="27">
        <v>2612.67</v>
      </c>
    </row>
    <row r="658" spans="1:12" x14ac:dyDescent="0.25">
      <c r="A658" s="29">
        <v>2021</v>
      </c>
      <c r="B658" s="29">
        <v>3</v>
      </c>
      <c r="C658" s="1" t="s">
        <v>39</v>
      </c>
      <c r="D658" s="1" t="s">
        <v>39</v>
      </c>
      <c r="E658">
        <v>73</v>
      </c>
      <c r="F658" s="1" t="s">
        <v>56</v>
      </c>
      <c r="G658" s="1" t="s">
        <v>59</v>
      </c>
      <c r="H658" s="1" t="s">
        <v>60</v>
      </c>
      <c r="I658" s="1" t="s">
        <v>23</v>
      </c>
      <c r="J658" s="1" t="s">
        <v>12</v>
      </c>
      <c r="K658" t="b">
        <v>0</v>
      </c>
      <c r="L658" s="27">
        <v>13063.37</v>
      </c>
    </row>
    <row r="659" spans="1:12" x14ac:dyDescent="0.25">
      <c r="A659" s="29">
        <v>2021</v>
      </c>
      <c r="B659" s="29">
        <v>3</v>
      </c>
      <c r="C659" s="1" t="s">
        <v>39</v>
      </c>
      <c r="D659" s="1" t="s">
        <v>39</v>
      </c>
      <c r="E659">
        <v>73</v>
      </c>
      <c r="F659" s="1" t="s">
        <v>56</v>
      </c>
      <c r="G659" s="1" t="s">
        <v>59</v>
      </c>
      <c r="H659" s="1" t="s">
        <v>60</v>
      </c>
      <c r="I659" s="1" t="s">
        <v>24</v>
      </c>
      <c r="J659" s="1" t="s">
        <v>12</v>
      </c>
      <c r="K659" t="b">
        <v>0</v>
      </c>
      <c r="L659" s="27">
        <v>2612.67</v>
      </c>
    </row>
    <row r="660" spans="1:12" x14ac:dyDescent="0.25">
      <c r="A660" s="29">
        <v>2021</v>
      </c>
      <c r="B660" s="29">
        <v>3</v>
      </c>
      <c r="C660" s="1" t="s">
        <v>39</v>
      </c>
      <c r="D660" s="1" t="s">
        <v>39</v>
      </c>
      <c r="E660">
        <v>73</v>
      </c>
      <c r="F660" s="1" t="s">
        <v>56</v>
      </c>
      <c r="G660" s="1" t="s">
        <v>59</v>
      </c>
      <c r="H660" s="1" t="s">
        <v>60</v>
      </c>
      <c r="I660" s="1" t="s">
        <v>33</v>
      </c>
      <c r="J660" s="1" t="s">
        <v>17</v>
      </c>
      <c r="K660" t="b">
        <v>0</v>
      </c>
      <c r="L660" s="27">
        <v>2612.67</v>
      </c>
    </row>
    <row r="661" spans="1:12" x14ac:dyDescent="0.25">
      <c r="A661" s="29">
        <v>2021</v>
      </c>
      <c r="B661" s="29">
        <v>3</v>
      </c>
      <c r="C661" s="1" t="s">
        <v>39</v>
      </c>
      <c r="D661" s="1" t="s">
        <v>39</v>
      </c>
      <c r="E661">
        <v>73</v>
      </c>
      <c r="F661" s="1" t="s">
        <v>56</v>
      </c>
      <c r="G661" s="1" t="s">
        <v>59</v>
      </c>
      <c r="H661" s="1" t="s">
        <v>60</v>
      </c>
      <c r="I661" s="1" t="s">
        <v>25</v>
      </c>
      <c r="J661" s="1" t="s">
        <v>17</v>
      </c>
      <c r="K661" t="b">
        <v>0</v>
      </c>
      <c r="L661" s="27">
        <v>5225.3500000000004</v>
      </c>
    </row>
    <row r="662" spans="1:12" x14ac:dyDescent="0.25">
      <c r="A662" s="29">
        <v>2021</v>
      </c>
      <c r="B662" s="29">
        <v>3</v>
      </c>
      <c r="C662" s="1" t="s">
        <v>39</v>
      </c>
      <c r="D662" s="1" t="s">
        <v>39</v>
      </c>
      <c r="E662">
        <v>73</v>
      </c>
      <c r="F662" s="1" t="s">
        <v>56</v>
      </c>
      <c r="G662" s="1" t="s">
        <v>61</v>
      </c>
      <c r="H662" s="1" t="s">
        <v>62</v>
      </c>
      <c r="I662" s="1" t="s">
        <v>9</v>
      </c>
      <c r="J662" s="1" t="s">
        <v>10</v>
      </c>
      <c r="K662" t="b">
        <v>0</v>
      </c>
      <c r="L662" s="27">
        <v>108526.5</v>
      </c>
    </row>
    <row r="663" spans="1:12" x14ac:dyDescent="0.25">
      <c r="A663" s="29">
        <v>2021</v>
      </c>
      <c r="B663" s="29">
        <v>3</v>
      </c>
      <c r="C663" s="1" t="s">
        <v>39</v>
      </c>
      <c r="D663" s="1" t="s">
        <v>39</v>
      </c>
      <c r="E663">
        <v>73</v>
      </c>
      <c r="F663" s="1" t="s">
        <v>56</v>
      </c>
      <c r="G663" s="1" t="s">
        <v>61</v>
      </c>
      <c r="H663" s="1" t="s">
        <v>62</v>
      </c>
      <c r="I663" s="1" t="s">
        <v>11</v>
      </c>
      <c r="J663" s="1" t="s">
        <v>12</v>
      </c>
      <c r="K663" t="b">
        <v>0</v>
      </c>
      <c r="L663" s="27">
        <v>204994.5</v>
      </c>
    </row>
    <row r="664" spans="1:12" x14ac:dyDescent="0.25">
      <c r="A664" s="29">
        <v>2021</v>
      </c>
      <c r="B664" s="29">
        <v>3</v>
      </c>
      <c r="C664" s="1" t="s">
        <v>39</v>
      </c>
      <c r="D664" s="1" t="s">
        <v>39</v>
      </c>
      <c r="E664">
        <v>73</v>
      </c>
      <c r="F664" s="1" t="s">
        <v>56</v>
      </c>
      <c r="G664" s="1" t="s">
        <v>61</v>
      </c>
      <c r="H664" s="1" t="s">
        <v>62</v>
      </c>
      <c r="I664" s="1" t="s">
        <v>13</v>
      </c>
      <c r="J664" s="1" t="s">
        <v>12</v>
      </c>
      <c r="K664" t="b">
        <v>0</v>
      </c>
      <c r="L664" s="27">
        <v>84409.5</v>
      </c>
    </row>
    <row r="665" spans="1:12" x14ac:dyDescent="0.25">
      <c r="A665" s="29">
        <v>2021</v>
      </c>
      <c r="B665" s="29">
        <v>3</v>
      </c>
      <c r="C665" s="1" t="s">
        <v>39</v>
      </c>
      <c r="D665" s="1" t="s">
        <v>39</v>
      </c>
      <c r="E665">
        <v>73</v>
      </c>
      <c r="F665" s="1" t="s">
        <v>56</v>
      </c>
      <c r="G665" s="1" t="s">
        <v>61</v>
      </c>
      <c r="H665" s="1" t="s">
        <v>62</v>
      </c>
      <c r="I665" s="1" t="s">
        <v>28</v>
      </c>
      <c r="J665" s="1" t="s">
        <v>12</v>
      </c>
      <c r="K665" t="b">
        <v>0</v>
      </c>
      <c r="L665" s="27">
        <v>144702</v>
      </c>
    </row>
    <row r="666" spans="1:12" x14ac:dyDescent="0.25">
      <c r="A666" s="29">
        <v>2021</v>
      </c>
      <c r="B666" s="29">
        <v>3</v>
      </c>
      <c r="C666" s="1" t="s">
        <v>39</v>
      </c>
      <c r="D666" s="1" t="s">
        <v>39</v>
      </c>
      <c r="E666">
        <v>73</v>
      </c>
      <c r="F666" s="1" t="s">
        <v>56</v>
      </c>
      <c r="G666" s="1" t="s">
        <v>61</v>
      </c>
      <c r="H666" s="1" t="s">
        <v>62</v>
      </c>
      <c r="I666" s="1" t="s">
        <v>29</v>
      </c>
      <c r="J666" s="1" t="s">
        <v>12</v>
      </c>
      <c r="K666" t="b">
        <v>0</v>
      </c>
      <c r="L666" s="27">
        <v>12058.5</v>
      </c>
    </row>
    <row r="667" spans="1:12" x14ac:dyDescent="0.25">
      <c r="A667" s="29">
        <v>2021</v>
      </c>
      <c r="B667" s="29">
        <v>3</v>
      </c>
      <c r="C667" s="1" t="s">
        <v>39</v>
      </c>
      <c r="D667" s="1" t="s">
        <v>39</v>
      </c>
      <c r="E667">
        <v>73</v>
      </c>
      <c r="F667" s="1" t="s">
        <v>56</v>
      </c>
      <c r="G667" s="1" t="s">
        <v>61</v>
      </c>
      <c r="H667" s="1" t="s">
        <v>62</v>
      </c>
      <c r="I667" s="1" t="s">
        <v>30</v>
      </c>
      <c r="J667" s="1" t="s">
        <v>10</v>
      </c>
      <c r="K667" t="b">
        <v>0</v>
      </c>
      <c r="L667" s="27">
        <v>120585</v>
      </c>
    </row>
    <row r="668" spans="1:12" x14ac:dyDescent="0.25">
      <c r="A668" s="29">
        <v>2021</v>
      </c>
      <c r="B668" s="29">
        <v>3</v>
      </c>
      <c r="C668" s="1" t="s">
        <v>39</v>
      </c>
      <c r="D668" s="1" t="s">
        <v>39</v>
      </c>
      <c r="E668">
        <v>73</v>
      </c>
      <c r="F668" s="1" t="s">
        <v>56</v>
      </c>
      <c r="G668" s="1" t="s">
        <v>61</v>
      </c>
      <c r="H668" s="1" t="s">
        <v>62</v>
      </c>
      <c r="I668" s="1" t="s">
        <v>14</v>
      </c>
      <c r="J668" s="1" t="s">
        <v>10</v>
      </c>
      <c r="K668" t="b">
        <v>0</v>
      </c>
      <c r="L668" s="27">
        <v>24117</v>
      </c>
    </row>
    <row r="669" spans="1:12" x14ac:dyDescent="0.25">
      <c r="A669" s="29">
        <v>2021</v>
      </c>
      <c r="B669" s="29">
        <v>3</v>
      </c>
      <c r="C669" s="1" t="s">
        <v>39</v>
      </c>
      <c r="D669" s="1" t="s">
        <v>39</v>
      </c>
      <c r="E669">
        <v>73</v>
      </c>
      <c r="F669" s="1" t="s">
        <v>56</v>
      </c>
      <c r="G669" s="1" t="s">
        <v>61</v>
      </c>
      <c r="H669" s="1" t="s">
        <v>62</v>
      </c>
      <c r="I669" s="1" t="s">
        <v>15</v>
      </c>
      <c r="J669" s="1" t="s">
        <v>10</v>
      </c>
      <c r="K669" t="b">
        <v>0</v>
      </c>
      <c r="L669" s="27">
        <v>24117</v>
      </c>
    </row>
    <row r="670" spans="1:12" x14ac:dyDescent="0.25">
      <c r="A670" s="29">
        <v>2021</v>
      </c>
      <c r="B670" s="29">
        <v>3</v>
      </c>
      <c r="C670" s="1" t="s">
        <v>39</v>
      </c>
      <c r="D670" s="1" t="s">
        <v>39</v>
      </c>
      <c r="E670">
        <v>73</v>
      </c>
      <c r="F670" s="1" t="s">
        <v>56</v>
      </c>
      <c r="G670" s="1" t="s">
        <v>61</v>
      </c>
      <c r="H670" s="1" t="s">
        <v>62</v>
      </c>
      <c r="I670" s="1" t="s">
        <v>31</v>
      </c>
      <c r="J670" s="1" t="s">
        <v>12</v>
      </c>
      <c r="K670" t="b">
        <v>0</v>
      </c>
      <c r="L670" s="27">
        <v>12058.5</v>
      </c>
    </row>
    <row r="671" spans="1:12" x14ac:dyDescent="0.25">
      <c r="A671" s="29">
        <v>2021</v>
      </c>
      <c r="B671" s="29">
        <v>3</v>
      </c>
      <c r="C671" s="1" t="s">
        <v>39</v>
      </c>
      <c r="D671" s="1" t="s">
        <v>39</v>
      </c>
      <c r="E671">
        <v>73</v>
      </c>
      <c r="F671" s="1" t="s">
        <v>56</v>
      </c>
      <c r="G671" s="1" t="s">
        <v>61</v>
      </c>
      <c r="H671" s="1" t="s">
        <v>62</v>
      </c>
      <c r="I671" s="1" t="s">
        <v>16</v>
      </c>
      <c r="J671" s="1" t="s">
        <v>17</v>
      </c>
      <c r="K671" t="b">
        <v>0</v>
      </c>
      <c r="L671" s="27">
        <v>168819</v>
      </c>
    </row>
    <row r="672" spans="1:12" x14ac:dyDescent="0.25">
      <c r="A672" s="29">
        <v>2021</v>
      </c>
      <c r="B672" s="29">
        <v>3</v>
      </c>
      <c r="C672" s="1" t="s">
        <v>39</v>
      </c>
      <c r="D672" s="1" t="s">
        <v>39</v>
      </c>
      <c r="E672">
        <v>73</v>
      </c>
      <c r="F672" s="1" t="s">
        <v>56</v>
      </c>
      <c r="G672" s="1" t="s">
        <v>61</v>
      </c>
      <c r="H672" s="1" t="s">
        <v>62</v>
      </c>
      <c r="I672" s="1" t="s">
        <v>18</v>
      </c>
      <c r="J672" s="1" t="s">
        <v>17</v>
      </c>
      <c r="K672" t="b">
        <v>0</v>
      </c>
      <c r="L672" s="27">
        <v>24117</v>
      </c>
    </row>
    <row r="673" spans="1:12" x14ac:dyDescent="0.25">
      <c r="A673" s="29">
        <v>2021</v>
      </c>
      <c r="B673" s="29">
        <v>3</v>
      </c>
      <c r="C673" s="1" t="s">
        <v>39</v>
      </c>
      <c r="D673" s="1" t="s">
        <v>39</v>
      </c>
      <c r="E673">
        <v>73</v>
      </c>
      <c r="F673" s="1" t="s">
        <v>56</v>
      </c>
      <c r="G673" s="1" t="s">
        <v>61</v>
      </c>
      <c r="H673" s="1" t="s">
        <v>62</v>
      </c>
      <c r="I673" s="1" t="s">
        <v>19</v>
      </c>
      <c r="J673" s="1" t="s">
        <v>17</v>
      </c>
      <c r="K673" t="b">
        <v>0</v>
      </c>
      <c r="L673" s="27">
        <v>12058.5</v>
      </c>
    </row>
    <row r="674" spans="1:12" x14ac:dyDescent="0.25">
      <c r="A674" s="29">
        <v>2021</v>
      </c>
      <c r="B674" s="29">
        <v>3</v>
      </c>
      <c r="C674" s="1" t="s">
        <v>39</v>
      </c>
      <c r="D674" s="1" t="s">
        <v>39</v>
      </c>
      <c r="E674">
        <v>73</v>
      </c>
      <c r="F674" s="1" t="s">
        <v>56</v>
      </c>
      <c r="G674" s="1" t="s">
        <v>61</v>
      </c>
      <c r="H674" s="1" t="s">
        <v>62</v>
      </c>
      <c r="I674" s="1" t="s">
        <v>20</v>
      </c>
      <c r="J674" s="1" t="s">
        <v>17</v>
      </c>
      <c r="K674" t="b">
        <v>0</v>
      </c>
      <c r="L674" s="27">
        <v>12058.5</v>
      </c>
    </row>
    <row r="675" spans="1:12" x14ac:dyDescent="0.25">
      <c r="A675" s="29">
        <v>2021</v>
      </c>
      <c r="B675" s="29">
        <v>3</v>
      </c>
      <c r="C675" s="1" t="s">
        <v>39</v>
      </c>
      <c r="D675" s="1" t="s">
        <v>39</v>
      </c>
      <c r="E675">
        <v>73</v>
      </c>
      <c r="F675" s="1" t="s">
        <v>56</v>
      </c>
      <c r="G675" s="1" t="s">
        <v>61</v>
      </c>
      <c r="H675" s="1" t="s">
        <v>62</v>
      </c>
      <c r="I675" s="1" t="s">
        <v>32</v>
      </c>
      <c r="J675" s="1" t="s">
        <v>10</v>
      </c>
      <c r="K675" t="b">
        <v>0</v>
      </c>
      <c r="L675" s="27">
        <v>12058.5</v>
      </c>
    </row>
    <row r="676" spans="1:12" x14ac:dyDescent="0.25">
      <c r="A676" s="29">
        <v>2021</v>
      </c>
      <c r="B676" s="29">
        <v>3</v>
      </c>
      <c r="C676" s="1" t="s">
        <v>39</v>
      </c>
      <c r="D676" s="1" t="s">
        <v>39</v>
      </c>
      <c r="E676">
        <v>73</v>
      </c>
      <c r="F676" s="1" t="s">
        <v>56</v>
      </c>
      <c r="G676" s="1" t="s">
        <v>61</v>
      </c>
      <c r="H676" s="1" t="s">
        <v>62</v>
      </c>
      <c r="I676" s="1" t="s">
        <v>22</v>
      </c>
      <c r="J676" s="1" t="s">
        <v>10</v>
      </c>
      <c r="K676" t="b">
        <v>0</v>
      </c>
      <c r="L676" s="27">
        <v>96468</v>
      </c>
    </row>
    <row r="677" spans="1:12" x14ac:dyDescent="0.25">
      <c r="A677" s="29">
        <v>2021</v>
      </c>
      <c r="B677" s="29">
        <v>3</v>
      </c>
      <c r="C677" s="1" t="s">
        <v>39</v>
      </c>
      <c r="D677" s="1" t="s">
        <v>39</v>
      </c>
      <c r="E677">
        <v>73</v>
      </c>
      <c r="F677" s="1" t="s">
        <v>56</v>
      </c>
      <c r="G677" s="1" t="s">
        <v>61</v>
      </c>
      <c r="H677" s="1" t="s">
        <v>62</v>
      </c>
      <c r="I677" s="1" t="s">
        <v>23</v>
      </c>
      <c r="J677" s="1" t="s">
        <v>12</v>
      </c>
      <c r="K677" t="b">
        <v>0</v>
      </c>
      <c r="L677" s="27">
        <v>96468</v>
      </c>
    </row>
    <row r="678" spans="1:12" x14ac:dyDescent="0.25">
      <c r="A678" s="29">
        <v>2021</v>
      </c>
      <c r="B678" s="29">
        <v>3</v>
      </c>
      <c r="C678" s="1" t="s">
        <v>39</v>
      </c>
      <c r="D678" s="1" t="s">
        <v>39</v>
      </c>
      <c r="E678">
        <v>73</v>
      </c>
      <c r="F678" s="1" t="s">
        <v>56</v>
      </c>
      <c r="G678" s="1" t="s">
        <v>61</v>
      </c>
      <c r="H678" s="1" t="s">
        <v>62</v>
      </c>
      <c r="I678" s="1" t="s">
        <v>24</v>
      </c>
      <c r="J678" s="1" t="s">
        <v>12</v>
      </c>
      <c r="K678" t="b">
        <v>0</v>
      </c>
      <c r="L678" s="27">
        <v>24117</v>
      </c>
    </row>
    <row r="679" spans="1:12" x14ac:dyDescent="0.25">
      <c r="A679" s="29">
        <v>2021</v>
      </c>
      <c r="B679" s="29">
        <v>3</v>
      </c>
      <c r="C679" s="1" t="s">
        <v>39</v>
      </c>
      <c r="D679" s="1" t="s">
        <v>39</v>
      </c>
      <c r="E679">
        <v>73</v>
      </c>
      <c r="F679" s="1" t="s">
        <v>56</v>
      </c>
      <c r="G679" s="1" t="s">
        <v>61</v>
      </c>
      <c r="H679" s="1" t="s">
        <v>62</v>
      </c>
      <c r="I679" s="1" t="s">
        <v>33</v>
      </c>
      <c r="J679" s="1" t="s">
        <v>17</v>
      </c>
      <c r="K679" t="b">
        <v>0</v>
      </c>
      <c r="L679" s="27">
        <v>12058.5</v>
      </c>
    </row>
    <row r="680" spans="1:12" x14ac:dyDescent="0.25">
      <c r="A680" s="29">
        <v>2021</v>
      </c>
      <c r="B680" s="29">
        <v>3</v>
      </c>
      <c r="C680" s="1" t="s">
        <v>39</v>
      </c>
      <c r="D680" s="1" t="s">
        <v>39</v>
      </c>
      <c r="E680">
        <v>73</v>
      </c>
      <c r="F680" s="1" t="s">
        <v>56</v>
      </c>
      <c r="G680" s="1" t="s">
        <v>61</v>
      </c>
      <c r="H680" s="1" t="s">
        <v>62</v>
      </c>
      <c r="I680" s="1" t="s">
        <v>25</v>
      </c>
      <c r="J680" s="1" t="s">
        <v>17</v>
      </c>
      <c r="K680" t="b">
        <v>0</v>
      </c>
      <c r="L680" s="27">
        <v>12058.5</v>
      </c>
    </row>
    <row r="681" spans="1:12" x14ac:dyDescent="0.25">
      <c r="A681" s="29">
        <v>2021</v>
      </c>
      <c r="B681" s="29">
        <v>3</v>
      </c>
      <c r="C681" s="1" t="s">
        <v>39</v>
      </c>
      <c r="D681" s="1" t="s">
        <v>39</v>
      </c>
      <c r="E681">
        <v>73</v>
      </c>
      <c r="F681" s="1" t="s">
        <v>56</v>
      </c>
      <c r="G681" s="1" t="s">
        <v>57</v>
      </c>
      <c r="H681" s="1" t="s">
        <v>58</v>
      </c>
      <c r="I681" s="1" t="s">
        <v>9</v>
      </c>
      <c r="J681" s="1" t="s">
        <v>10</v>
      </c>
      <c r="K681" t="b">
        <v>0</v>
      </c>
      <c r="L681" s="27">
        <v>6029.25</v>
      </c>
    </row>
    <row r="682" spans="1:12" x14ac:dyDescent="0.25">
      <c r="A682" s="29">
        <v>2021</v>
      </c>
      <c r="B682" s="29">
        <v>3</v>
      </c>
      <c r="C682" s="1" t="s">
        <v>39</v>
      </c>
      <c r="D682" s="1" t="s">
        <v>39</v>
      </c>
      <c r="E682">
        <v>73</v>
      </c>
      <c r="F682" s="1" t="s">
        <v>56</v>
      </c>
      <c r="G682" s="1" t="s">
        <v>57</v>
      </c>
      <c r="H682" s="1" t="s">
        <v>58</v>
      </c>
      <c r="I682" s="1" t="s">
        <v>11</v>
      </c>
      <c r="J682" s="1" t="s">
        <v>12</v>
      </c>
      <c r="K682" t="b">
        <v>0</v>
      </c>
      <c r="L682" s="27">
        <v>31352.1</v>
      </c>
    </row>
    <row r="683" spans="1:12" x14ac:dyDescent="0.25">
      <c r="A683" s="29">
        <v>2021</v>
      </c>
      <c r="B683" s="29">
        <v>3</v>
      </c>
      <c r="C683" s="1" t="s">
        <v>39</v>
      </c>
      <c r="D683" s="1" t="s">
        <v>39</v>
      </c>
      <c r="E683">
        <v>73</v>
      </c>
      <c r="F683" s="1" t="s">
        <v>56</v>
      </c>
      <c r="G683" s="1" t="s">
        <v>57</v>
      </c>
      <c r="H683" s="1" t="s">
        <v>58</v>
      </c>
      <c r="I683" s="1" t="s">
        <v>13</v>
      </c>
      <c r="J683" s="1" t="s">
        <v>12</v>
      </c>
      <c r="K683" t="b">
        <v>0</v>
      </c>
      <c r="L683" s="27">
        <v>16881.900000000001</v>
      </c>
    </row>
    <row r="684" spans="1:12" x14ac:dyDescent="0.25">
      <c r="A684" s="29">
        <v>2021</v>
      </c>
      <c r="B684" s="29">
        <v>3</v>
      </c>
      <c r="C684" s="1" t="s">
        <v>39</v>
      </c>
      <c r="D684" s="1" t="s">
        <v>39</v>
      </c>
      <c r="E684">
        <v>73</v>
      </c>
      <c r="F684" s="1" t="s">
        <v>56</v>
      </c>
      <c r="G684" s="1" t="s">
        <v>57</v>
      </c>
      <c r="H684" s="1" t="s">
        <v>58</v>
      </c>
      <c r="I684" s="1" t="s">
        <v>28</v>
      </c>
      <c r="J684" s="1" t="s">
        <v>12</v>
      </c>
      <c r="K684" t="b">
        <v>0</v>
      </c>
      <c r="L684" s="27">
        <v>1205.8499999999999</v>
      </c>
    </row>
    <row r="685" spans="1:12" x14ac:dyDescent="0.25">
      <c r="A685" s="29">
        <v>2021</v>
      </c>
      <c r="B685" s="29">
        <v>3</v>
      </c>
      <c r="C685" s="1" t="s">
        <v>39</v>
      </c>
      <c r="D685" s="1" t="s">
        <v>39</v>
      </c>
      <c r="E685">
        <v>73</v>
      </c>
      <c r="F685" s="1" t="s">
        <v>56</v>
      </c>
      <c r="G685" s="1" t="s">
        <v>57</v>
      </c>
      <c r="H685" s="1" t="s">
        <v>58</v>
      </c>
      <c r="I685" s="1" t="s">
        <v>29</v>
      </c>
      <c r="J685" s="1" t="s">
        <v>12</v>
      </c>
      <c r="K685" t="b">
        <v>0</v>
      </c>
      <c r="L685" s="27">
        <v>1205.8499999999999</v>
      </c>
    </row>
    <row r="686" spans="1:12" x14ac:dyDescent="0.25">
      <c r="A686" s="29">
        <v>2021</v>
      </c>
      <c r="B686" s="29">
        <v>3</v>
      </c>
      <c r="C686" s="1" t="s">
        <v>39</v>
      </c>
      <c r="D686" s="1" t="s">
        <v>39</v>
      </c>
      <c r="E686">
        <v>73</v>
      </c>
      <c r="F686" s="1" t="s">
        <v>56</v>
      </c>
      <c r="G686" s="1" t="s">
        <v>57</v>
      </c>
      <c r="H686" s="1" t="s">
        <v>58</v>
      </c>
      <c r="I686" s="1" t="s">
        <v>30</v>
      </c>
      <c r="J686" s="1" t="s">
        <v>10</v>
      </c>
      <c r="K686" t="b">
        <v>0</v>
      </c>
      <c r="L686" s="27">
        <v>6029.25</v>
      </c>
    </row>
    <row r="687" spans="1:12" x14ac:dyDescent="0.25">
      <c r="A687" s="29">
        <v>2021</v>
      </c>
      <c r="B687" s="29">
        <v>3</v>
      </c>
      <c r="C687" s="1" t="s">
        <v>39</v>
      </c>
      <c r="D687" s="1" t="s">
        <v>39</v>
      </c>
      <c r="E687">
        <v>73</v>
      </c>
      <c r="F687" s="1" t="s">
        <v>56</v>
      </c>
      <c r="G687" s="1" t="s">
        <v>57</v>
      </c>
      <c r="H687" s="1" t="s">
        <v>58</v>
      </c>
      <c r="I687" s="1" t="s">
        <v>14</v>
      </c>
      <c r="J687" s="1" t="s">
        <v>10</v>
      </c>
      <c r="K687" t="b">
        <v>0</v>
      </c>
      <c r="L687" s="27">
        <v>3617.55</v>
      </c>
    </row>
    <row r="688" spans="1:12" x14ac:dyDescent="0.25">
      <c r="A688" s="29">
        <v>2021</v>
      </c>
      <c r="B688" s="29">
        <v>3</v>
      </c>
      <c r="C688" s="1" t="s">
        <v>39</v>
      </c>
      <c r="D688" s="1" t="s">
        <v>39</v>
      </c>
      <c r="E688">
        <v>73</v>
      </c>
      <c r="F688" s="1" t="s">
        <v>56</v>
      </c>
      <c r="G688" s="1" t="s">
        <v>57</v>
      </c>
      <c r="H688" s="1" t="s">
        <v>58</v>
      </c>
      <c r="I688" s="1" t="s">
        <v>15</v>
      </c>
      <c r="J688" s="1" t="s">
        <v>10</v>
      </c>
      <c r="K688" t="b">
        <v>0</v>
      </c>
      <c r="L688" s="27">
        <v>14470.2</v>
      </c>
    </row>
    <row r="689" spans="1:12" x14ac:dyDescent="0.25">
      <c r="A689" s="29">
        <v>2021</v>
      </c>
      <c r="B689" s="29">
        <v>3</v>
      </c>
      <c r="C689" s="1" t="s">
        <v>39</v>
      </c>
      <c r="D689" s="1" t="s">
        <v>39</v>
      </c>
      <c r="E689">
        <v>73</v>
      </c>
      <c r="F689" s="1" t="s">
        <v>56</v>
      </c>
      <c r="G689" s="1" t="s">
        <v>57</v>
      </c>
      <c r="H689" s="1" t="s">
        <v>58</v>
      </c>
      <c r="I689" s="1" t="s">
        <v>31</v>
      </c>
      <c r="J689" s="1" t="s">
        <v>12</v>
      </c>
      <c r="K689" t="b">
        <v>0</v>
      </c>
      <c r="L689" s="27">
        <v>2411.6999999999998</v>
      </c>
    </row>
    <row r="690" spans="1:12" x14ac:dyDescent="0.25">
      <c r="A690" s="29">
        <v>2021</v>
      </c>
      <c r="B690" s="29">
        <v>3</v>
      </c>
      <c r="C690" s="1" t="s">
        <v>39</v>
      </c>
      <c r="D690" s="1" t="s">
        <v>39</v>
      </c>
      <c r="E690">
        <v>73</v>
      </c>
      <c r="F690" s="1" t="s">
        <v>56</v>
      </c>
      <c r="G690" s="1" t="s">
        <v>57</v>
      </c>
      <c r="H690" s="1" t="s">
        <v>58</v>
      </c>
      <c r="I690" s="1" t="s">
        <v>16</v>
      </c>
      <c r="J690" s="1" t="s">
        <v>17</v>
      </c>
      <c r="K690" t="b">
        <v>0</v>
      </c>
      <c r="L690" s="27">
        <v>12058.5</v>
      </c>
    </row>
    <row r="691" spans="1:12" x14ac:dyDescent="0.25">
      <c r="A691" s="29">
        <v>2021</v>
      </c>
      <c r="B691" s="29">
        <v>3</v>
      </c>
      <c r="C691" s="1" t="s">
        <v>39</v>
      </c>
      <c r="D691" s="1" t="s">
        <v>39</v>
      </c>
      <c r="E691">
        <v>73</v>
      </c>
      <c r="F691" s="1" t="s">
        <v>56</v>
      </c>
      <c r="G691" s="1" t="s">
        <v>57</v>
      </c>
      <c r="H691" s="1" t="s">
        <v>58</v>
      </c>
      <c r="I691" s="1" t="s">
        <v>18</v>
      </c>
      <c r="J691" s="1" t="s">
        <v>17</v>
      </c>
      <c r="K691" t="b">
        <v>0</v>
      </c>
      <c r="L691" s="27">
        <v>2411.6999999999998</v>
      </c>
    </row>
    <row r="692" spans="1:12" x14ac:dyDescent="0.25">
      <c r="A692" s="29">
        <v>2021</v>
      </c>
      <c r="B692" s="29">
        <v>3</v>
      </c>
      <c r="C692" s="1" t="s">
        <v>39</v>
      </c>
      <c r="D692" s="1" t="s">
        <v>39</v>
      </c>
      <c r="E692">
        <v>73</v>
      </c>
      <c r="F692" s="1" t="s">
        <v>56</v>
      </c>
      <c r="G692" s="1" t="s">
        <v>57</v>
      </c>
      <c r="H692" s="1" t="s">
        <v>58</v>
      </c>
      <c r="I692" s="1" t="s">
        <v>19</v>
      </c>
      <c r="J692" s="1" t="s">
        <v>17</v>
      </c>
      <c r="K692" t="b">
        <v>0</v>
      </c>
      <c r="L692" s="27">
        <v>2411.6999999999998</v>
      </c>
    </row>
    <row r="693" spans="1:12" x14ac:dyDescent="0.25">
      <c r="A693" s="29">
        <v>2021</v>
      </c>
      <c r="B693" s="29">
        <v>3</v>
      </c>
      <c r="C693" s="1" t="s">
        <v>39</v>
      </c>
      <c r="D693" s="1" t="s">
        <v>39</v>
      </c>
      <c r="E693">
        <v>73</v>
      </c>
      <c r="F693" s="1" t="s">
        <v>56</v>
      </c>
      <c r="G693" s="1" t="s">
        <v>57</v>
      </c>
      <c r="H693" s="1" t="s">
        <v>58</v>
      </c>
      <c r="I693" s="1" t="s">
        <v>20</v>
      </c>
      <c r="J693" s="1" t="s">
        <v>17</v>
      </c>
      <c r="K693" t="b">
        <v>0</v>
      </c>
      <c r="L693" s="27">
        <v>2411.6999999999998</v>
      </c>
    </row>
    <row r="694" spans="1:12" x14ac:dyDescent="0.25">
      <c r="A694" s="29">
        <v>2021</v>
      </c>
      <c r="B694" s="29">
        <v>3</v>
      </c>
      <c r="C694" s="1" t="s">
        <v>39</v>
      </c>
      <c r="D694" s="1" t="s">
        <v>39</v>
      </c>
      <c r="E694">
        <v>73</v>
      </c>
      <c r="F694" s="1" t="s">
        <v>56</v>
      </c>
      <c r="G694" s="1" t="s">
        <v>57</v>
      </c>
      <c r="H694" s="1" t="s">
        <v>58</v>
      </c>
      <c r="I694" s="1" t="s">
        <v>32</v>
      </c>
      <c r="J694" s="1" t="s">
        <v>10</v>
      </c>
      <c r="K694" t="b">
        <v>0</v>
      </c>
      <c r="L694" s="27">
        <v>1205.8499999999999</v>
      </c>
    </row>
    <row r="695" spans="1:12" x14ac:dyDescent="0.25">
      <c r="A695" s="29">
        <v>2021</v>
      </c>
      <c r="B695" s="29">
        <v>3</v>
      </c>
      <c r="C695" s="1" t="s">
        <v>39</v>
      </c>
      <c r="D695" s="1" t="s">
        <v>39</v>
      </c>
      <c r="E695">
        <v>73</v>
      </c>
      <c r="F695" s="1" t="s">
        <v>56</v>
      </c>
      <c r="G695" s="1" t="s">
        <v>57</v>
      </c>
      <c r="H695" s="1" t="s">
        <v>58</v>
      </c>
      <c r="I695" s="1" t="s">
        <v>22</v>
      </c>
      <c r="J695" s="1" t="s">
        <v>10</v>
      </c>
      <c r="K695" t="b">
        <v>0</v>
      </c>
      <c r="L695" s="27">
        <v>4823.3999999999996</v>
      </c>
    </row>
    <row r="696" spans="1:12" x14ac:dyDescent="0.25">
      <c r="A696" s="29">
        <v>2021</v>
      </c>
      <c r="B696" s="29">
        <v>3</v>
      </c>
      <c r="C696" s="1" t="s">
        <v>39</v>
      </c>
      <c r="D696" s="1" t="s">
        <v>39</v>
      </c>
      <c r="E696">
        <v>73</v>
      </c>
      <c r="F696" s="1" t="s">
        <v>56</v>
      </c>
      <c r="G696" s="1" t="s">
        <v>57</v>
      </c>
      <c r="H696" s="1" t="s">
        <v>58</v>
      </c>
      <c r="I696" s="1" t="s">
        <v>23</v>
      </c>
      <c r="J696" s="1" t="s">
        <v>12</v>
      </c>
      <c r="K696" t="b">
        <v>0</v>
      </c>
      <c r="L696" s="27">
        <v>6029.25</v>
      </c>
    </row>
    <row r="697" spans="1:12" x14ac:dyDescent="0.25">
      <c r="A697" s="29">
        <v>2021</v>
      </c>
      <c r="B697" s="29">
        <v>3</v>
      </c>
      <c r="C697" s="1" t="s">
        <v>39</v>
      </c>
      <c r="D697" s="1" t="s">
        <v>39</v>
      </c>
      <c r="E697">
        <v>73</v>
      </c>
      <c r="F697" s="1" t="s">
        <v>56</v>
      </c>
      <c r="G697" s="1" t="s">
        <v>57</v>
      </c>
      <c r="H697" s="1" t="s">
        <v>58</v>
      </c>
      <c r="I697" s="1" t="s">
        <v>24</v>
      </c>
      <c r="J697" s="1" t="s">
        <v>12</v>
      </c>
      <c r="K697" t="b">
        <v>0</v>
      </c>
      <c r="L697" s="27">
        <v>2411.6999999999998</v>
      </c>
    </row>
    <row r="698" spans="1:12" x14ac:dyDescent="0.25">
      <c r="A698" s="29">
        <v>2021</v>
      </c>
      <c r="B698" s="29">
        <v>3</v>
      </c>
      <c r="C698" s="1" t="s">
        <v>39</v>
      </c>
      <c r="D698" s="1" t="s">
        <v>39</v>
      </c>
      <c r="E698">
        <v>73</v>
      </c>
      <c r="F698" s="1" t="s">
        <v>56</v>
      </c>
      <c r="G698" s="1" t="s">
        <v>57</v>
      </c>
      <c r="H698" s="1" t="s">
        <v>58</v>
      </c>
      <c r="I698" s="1" t="s">
        <v>33</v>
      </c>
      <c r="J698" s="1" t="s">
        <v>17</v>
      </c>
      <c r="K698" t="b">
        <v>0</v>
      </c>
      <c r="L698" s="27">
        <v>1205.8499999999999</v>
      </c>
    </row>
    <row r="699" spans="1:12" x14ac:dyDescent="0.25">
      <c r="A699" s="29">
        <v>2021</v>
      </c>
      <c r="B699" s="29">
        <v>3</v>
      </c>
      <c r="C699" s="1" t="s">
        <v>39</v>
      </c>
      <c r="D699" s="1" t="s">
        <v>39</v>
      </c>
      <c r="E699">
        <v>73</v>
      </c>
      <c r="F699" s="1" t="s">
        <v>56</v>
      </c>
      <c r="G699" s="1" t="s">
        <v>57</v>
      </c>
      <c r="H699" s="1" t="s">
        <v>58</v>
      </c>
      <c r="I699" s="1" t="s">
        <v>25</v>
      </c>
      <c r="J699" s="1" t="s">
        <v>17</v>
      </c>
      <c r="K699" t="b">
        <v>0</v>
      </c>
      <c r="L699" s="27">
        <v>2411.6999999999998</v>
      </c>
    </row>
    <row r="700" spans="1:12" x14ac:dyDescent="0.25">
      <c r="A700" s="29">
        <v>2021</v>
      </c>
      <c r="B700" s="29">
        <v>3</v>
      </c>
      <c r="C700" s="1" t="s">
        <v>39</v>
      </c>
      <c r="D700" s="1" t="s">
        <v>39</v>
      </c>
      <c r="E700">
        <v>70</v>
      </c>
      <c r="F700" s="1" t="s">
        <v>63</v>
      </c>
      <c r="G700" s="1" t="s">
        <v>68</v>
      </c>
      <c r="H700" s="1" t="s">
        <v>69</v>
      </c>
      <c r="I700" s="1" t="s">
        <v>9</v>
      </c>
      <c r="J700" s="1" t="s">
        <v>10</v>
      </c>
      <c r="K700" t="b">
        <v>0</v>
      </c>
      <c r="L700" s="27">
        <v>135170.95000000001</v>
      </c>
    </row>
    <row r="701" spans="1:12" x14ac:dyDescent="0.25">
      <c r="A701" s="29">
        <v>2021</v>
      </c>
      <c r="B701" s="29">
        <v>3</v>
      </c>
      <c r="C701" s="1" t="s">
        <v>39</v>
      </c>
      <c r="D701" s="1" t="s">
        <v>39</v>
      </c>
      <c r="E701">
        <v>70</v>
      </c>
      <c r="F701" s="1" t="s">
        <v>63</v>
      </c>
      <c r="G701" s="1" t="s">
        <v>68</v>
      </c>
      <c r="H701" s="1" t="s">
        <v>69</v>
      </c>
      <c r="I701" s="1" t="s">
        <v>11</v>
      </c>
      <c r="J701" s="1" t="s">
        <v>12</v>
      </c>
      <c r="K701" t="b">
        <v>0</v>
      </c>
      <c r="L701" s="27">
        <v>30037.99</v>
      </c>
    </row>
    <row r="702" spans="1:12" x14ac:dyDescent="0.25">
      <c r="A702" s="29">
        <v>2021</v>
      </c>
      <c r="B702" s="29">
        <v>3</v>
      </c>
      <c r="C702" s="1" t="s">
        <v>39</v>
      </c>
      <c r="D702" s="1" t="s">
        <v>39</v>
      </c>
      <c r="E702">
        <v>70</v>
      </c>
      <c r="F702" s="1" t="s">
        <v>63</v>
      </c>
      <c r="G702" s="1" t="s">
        <v>68</v>
      </c>
      <c r="H702" s="1" t="s">
        <v>69</v>
      </c>
      <c r="I702" s="1" t="s">
        <v>13</v>
      </c>
      <c r="J702" s="1" t="s">
        <v>12</v>
      </c>
      <c r="K702" t="b">
        <v>0</v>
      </c>
      <c r="L702" s="27">
        <v>135170.95000000001</v>
      </c>
    </row>
    <row r="703" spans="1:12" x14ac:dyDescent="0.25">
      <c r="A703" s="29">
        <v>2021</v>
      </c>
      <c r="B703" s="29">
        <v>3</v>
      </c>
      <c r="C703" s="1" t="s">
        <v>39</v>
      </c>
      <c r="D703" s="1" t="s">
        <v>39</v>
      </c>
      <c r="E703">
        <v>70</v>
      </c>
      <c r="F703" s="1" t="s">
        <v>63</v>
      </c>
      <c r="G703" s="1" t="s">
        <v>68</v>
      </c>
      <c r="H703" s="1" t="s">
        <v>69</v>
      </c>
      <c r="I703" s="1" t="s">
        <v>28</v>
      </c>
      <c r="J703" s="1" t="s">
        <v>12</v>
      </c>
      <c r="K703" t="b">
        <v>0</v>
      </c>
      <c r="L703" s="27">
        <v>45056.98</v>
      </c>
    </row>
    <row r="704" spans="1:12" x14ac:dyDescent="0.25">
      <c r="A704" s="29">
        <v>2021</v>
      </c>
      <c r="B704" s="29">
        <v>3</v>
      </c>
      <c r="C704" s="1" t="s">
        <v>39</v>
      </c>
      <c r="D704" s="1" t="s">
        <v>39</v>
      </c>
      <c r="E704">
        <v>70</v>
      </c>
      <c r="F704" s="1" t="s">
        <v>63</v>
      </c>
      <c r="G704" s="1" t="s">
        <v>68</v>
      </c>
      <c r="H704" s="1" t="s">
        <v>69</v>
      </c>
      <c r="I704" s="1" t="s">
        <v>29</v>
      </c>
      <c r="J704" s="1" t="s">
        <v>12</v>
      </c>
      <c r="K704" t="b">
        <v>0</v>
      </c>
      <c r="L704" s="27">
        <v>15018.99</v>
      </c>
    </row>
    <row r="705" spans="1:12" x14ac:dyDescent="0.25">
      <c r="A705" s="29">
        <v>2021</v>
      </c>
      <c r="B705" s="29">
        <v>3</v>
      </c>
      <c r="C705" s="1" t="s">
        <v>39</v>
      </c>
      <c r="D705" s="1" t="s">
        <v>39</v>
      </c>
      <c r="E705">
        <v>70</v>
      </c>
      <c r="F705" s="1" t="s">
        <v>63</v>
      </c>
      <c r="G705" s="1" t="s">
        <v>68</v>
      </c>
      <c r="H705" s="1" t="s">
        <v>69</v>
      </c>
      <c r="I705" s="1" t="s">
        <v>30</v>
      </c>
      <c r="J705" s="1" t="s">
        <v>10</v>
      </c>
      <c r="K705" t="b">
        <v>0</v>
      </c>
      <c r="L705" s="27">
        <v>45056.98</v>
      </c>
    </row>
    <row r="706" spans="1:12" x14ac:dyDescent="0.25">
      <c r="A706" s="29">
        <v>2021</v>
      </c>
      <c r="B706" s="29">
        <v>3</v>
      </c>
      <c r="C706" s="1" t="s">
        <v>39</v>
      </c>
      <c r="D706" s="1" t="s">
        <v>39</v>
      </c>
      <c r="E706">
        <v>70</v>
      </c>
      <c r="F706" s="1" t="s">
        <v>63</v>
      </c>
      <c r="G706" s="1" t="s">
        <v>68</v>
      </c>
      <c r="H706" s="1" t="s">
        <v>69</v>
      </c>
      <c r="I706" s="1" t="s">
        <v>14</v>
      </c>
      <c r="J706" s="1" t="s">
        <v>10</v>
      </c>
      <c r="K706" t="b">
        <v>0</v>
      </c>
      <c r="L706" s="27">
        <v>420531.84</v>
      </c>
    </row>
    <row r="707" spans="1:12" x14ac:dyDescent="0.25">
      <c r="A707" s="29">
        <v>2021</v>
      </c>
      <c r="B707" s="29">
        <v>3</v>
      </c>
      <c r="C707" s="1" t="s">
        <v>39</v>
      </c>
      <c r="D707" s="1" t="s">
        <v>39</v>
      </c>
      <c r="E707">
        <v>70</v>
      </c>
      <c r="F707" s="1" t="s">
        <v>63</v>
      </c>
      <c r="G707" s="1" t="s">
        <v>68</v>
      </c>
      <c r="H707" s="1" t="s">
        <v>69</v>
      </c>
      <c r="I707" s="1" t="s">
        <v>15</v>
      </c>
      <c r="J707" s="1" t="s">
        <v>10</v>
      </c>
      <c r="K707" t="b">
        <v>0</v>
      </c>
      <c r="L707" s="27">
        <v>15018.99</v>
      </c>
    </row>
    <row r="708" spans="1:12" x14ac:dyDescent="0.25">
      <c r="A708" s="29">
        <v>2021</v>
      </c>
      <c r="B708" s="29">
        <v>3</v>
      </c>
      <c r="C708" s="1" t="s">
        <v>39</v>
      </c>
      <c r="D708" s="1" t="s">
        <v>39</v>
      </c>
      <c r="E708">
        <v>70</v>
      </c>
      <c r="F708" s="1" t="s">
        <v>63</v>
      </c>
      <c r="G708" s="1" t="s">
        <v>68</v>
      </c>
      <c r="H708" s="1" t="s">
        <v>69</v>
      </c>
      <c r="I708" s="1" t="s">
        <v>31</v>
      </c>
      <c r="J708" s="1" t="s">
        <v>12</v>
      </c>
      <c r="K708" t="b">
        <v>0</v>
      </c>
      <c r="L708" s="27">
        <v>15018.99</v>
      </c>
    </row>
    <row r="709" spans="1:12" x14ac:dyDescent="0.25">
      <c r="A709" s="29">
        <v>2021</v>
      </c>
      <c r="B709" s="29">
        <v>3</v>
      </c>
      <c r="C709" s="1" t="s">
        <v>39</v>
      </c>
      <c r="D709" s="1" t="s">
        <v>39</v>
      </c>
      <c r="E709">
        <v>70</v>
      </c>
      <c r="F709" s="1" t="s">
        <v>63</v>
      </c>
      <c r="G709" s="1" t="s">
        <v>68</v>
      </c>
      <c r="H709" s="1" t="s">
        <v>69</v>
      </c>
      <c r="I709" s="1" t="s">
        <v>16</v>
      </c>
      <c r="J709" s="1" t="s">
        <v>17</v>
      </c>
      <c r="K709" t="b">
        <v>0</v>
      </c>
      <c r="L709" s="27">
        <v>30037.99</v>
      </c>
    </row>
    <row r="710" spans="1:12" x14ac:dyDescent="0.25">
      <c r="A710" s="29">
        <v>2021</v>
      </c>
      <c r="B710" s="29">
        <v>3</v>
      </c>
      <c r="C710" s="1" t="s">
        <v>39</v>
      </c>
      <c r="D710" s="1" t="s">
        <v>39</v>
      </c>
      <c r="E710">
        <v>70</v>
      </c>
      <c r="F710" s="1" t="s">
        <v>63</v>
      </c>
      <c r="G710" s="1" t="s">
        <v>68</v>
      </c>
      <c r="H710" s="1" t="s">
        <v>69</v>
      </c>
      <c r="I710" s="1" t="s">
        <v>18</v>
      </c>
      <c r="J710" s="1" t="s">
        <v>17</v>
      </c>
      <c r="K710" t="b">
        <v>0</v>
      </c>
      <c r="L710" s="27">
        <v>15018.99</v>
      </c>
    </row>
    <row r="711" spans="1:12" x14ac:dyDescent="0.25">
      <c r="A711" s="29">
        <v>2021</v>
      </c>
      <c r="B711" s="29">
        <v>3</v>
      </c>
      <c r="C711" s="1" t="s">
        <v>39</v>
      </c>
      <c r="D711" s="1" t="s">
        <v>39</v>
      </c>
      <c r="E711">
        <v>70</v>
      </c>
      <c r="F711" s="1" t="s">
        <v>63</v>
      </c>
      <c r="G711" s="1" t="s">
        <v>68</v>
      </c>
      <c r="H711" s="1" t="s">
        <v>69</v>
      </c>
      <c r="I711" s="1" t="s">
        <v>19</v>
      </c>
      <c r="J711" s="1" t="s">
        <v>17</v>
      </c>
      <c r="K711" t="b">
        <v>0</v>
      </c>
      <c r="L711" s="27">
        <v>30037.99</v>
      </c>
    </row>
    <row r="712" spans="1:12" x14ac:dyDescent="0.25">
      <c r="A712" s="29">
        <v>2021</v>
      </c>
      <c r="B712" s="29">
        <v>3</v>
      </c>
      <c r="C712" s="1" t="s">
        <v>39</v>
      </c>
      <c r="D712" s="1" t="s">
        <v>39</v>
      </c>
      <c r="E712">
        <v>70</v>
      </c>
      <c r="F712" s="1" t="s">
        <v>63</v>
      </c>
      <c r="G712" s="1" t="s">
        <v>68</v>
      </c>
      <c r="H712" s="1" t="s">
        <v>69</v>
      </c>
      <c r="I712" s="1" t="s">
        <v>20</v>
      </c>
      <c r="J712" s="1" t="s">
        <v>17</v>
      </c>
      <c r="K712" t="b">
        <v>0</v>
      </c>
      <c r="L712" s="27">
        <v>30037.99</v>
      </c>
    </row>
    <row r="713" spans="1:12" x14ac:dyDescent="0.25">
      <c r="A713" s="29">
        <v>2021</v>
      </c>
      <c r="B713" s="29">
        <v>3</v>
      </c>
      <c r="C713" s="1" t="s">
        <v>39</v>
      </c>
      <c r="D713" s="1" t="s">
        <v>39</v>
      </c>
      <c r="E713">
        <v>70</v>
      </c>
      <c r="F713" s="1" t="s">
        <v>63</v>
      </c>
      <c r="G713" s="1" t="s">
        <v>68</v>
      </c>
      <c r="H713" s="1" t="s">
        <v>69</v>
      </c>
      <c r="I713" s="1" t="s">
        <v>21</v>
      </c>
      <c r="J713" s="1" t="s">
        <v>10</v>
      </c>
      <c r="K713" t="b">
        <v>0</v>
      </c>
      <c r="L713" s="27">
        <v>60075.98</v>
      </c>
    </row>
    <row r="714" spans="1:12" x14ac:dyDescent="0.25">
      <c r="A714" s="29">
        <v>2021</v>
      </c>
      <c r="B714" s="29">
        <v>3</v>
      </c>
      <c r="C714" s="1" t="s">
        <v>39</v>
      </c>
      <c r="D714" s="1" t="s">
        <v>39</v>
      </c>
      <c r="E714">
        <v>70</v>
      </c>
      <c r="F714" s="1" t="s">
        <v>63</v>
      </c>
      <c r="G714" s="1" t="s">
        <v>68</v>
      </c>
      <c r="H714" s="1" t="s">
        <v>69</v>
      </c>
      <c r="I714" s="1" t="s">
        <v>32</v>
      </c>
      <c r="J714" s="1" t="s">
        <v>10</v>
      </c>
      <c r="K714" t="b">
        <v>0</v>
      </c>
      <c r="L714" s="27">
        <v>90113.97</v>
      </c>
    </row>
    <row r="715" spans="1:12" x14ac:dyDescent="0.25">
      <c r="A715" s="29">
        <v>2021</v>
      </c>
      <c r="B715" s="29">
        <v>3</v>
      </c>
      <c r="C715" s="1" t="s">
        <v>39</v>
      </c>
      <c r="D715" s="1" t="s">
        <v>39</v>
      </c>
      <c r="E715">
        <v>70</v>
      </c>
      <c r="F715" s="1" t="s">
        <v>63</v>
      </c>
      <c r="G715" s="1" t="s">
        <v>68</v>
      </c>
      <c r="H715" s="1" t="s">
        <v>69</v>
      </c>
      <c r="I715" s="1" t="s">
        <v>22</v>
      </c>
      <c r="J715" s="1" t="s">
        <v>10</v>
      </c>
      <c r="K715" t="b">
        <v>0</v>
      </c>
      <c r="L715" s="27">
        <v>60075.98</v>
      </c>
    </row>
    <row r="716" spans="1:12" x14ac:dyDescent="0.25">
      <c r="A716" s="29">
        <v>2021</v>
      </c>
      <c r="B716" s="29">
        <v>3</v>
      </c>
      <c r="C716" s="1" t="s">
        <v>39</v>
      </c>
      <c r="D716" s="1" t="s">
        <v>39</v>
      </c>
      <c r="E716">
        <v>70</v>
      </c>
      <c r="F716" s="1" t="s">
        <v>63</v>
      </c>
      <c r="G716" s="1" t="s">
        <v>68</v>
      </c>
      <c r="H716" s="1" t="s">
        <v>69</v>
      </c>
      <c r="I716" s="1" t="s">
        <v>23</v>
      </c>
      <c r="J716" s="1" t="s">
        <v>12</v>
      </c>
      <c r="K716" t="b">
        <v>0</v>
      </c>
      <c r="L716" s="27">
        <v>225284.91</v>
      </c>
    </row>
    <row r="717" spans="1:12" x14ac:dyDescent="0.25">
      <c r="A717" s="29">
        <v>2021</v>
      </c>
      <c r="B717" s="29">
        <v>3</v>
      </c>
      <c r="C717" s="1" t="s">
        <v>39</v>
      </c>
      <c r="D717" s="1" t="s">
        <v>39</v>
      </c>
      <c r="E717">
        <v>70</v>
      </c>
      <c r="F717" s="1" t="s">
        <v>63</v>
      </c>
      <c r="G717" s="1" t="s">
        <v>68</v>
      </c>
      <c r="H717" s="1" t="s">
        <v>69</v>
      </c>
      <c r="I717" s="1" t="s">
        <v>24</v>
      </c>
      <c r="J717" s="1" t="s">
        <v>12</v>
      </c>
      <c r="K717" t="b">
        <v>0</v>
      </c>
      <c r="L717" s="27">
        <v>60075.98</v>
      </c>
    </row>
    <row r="718" spans="1:12" x14ac:dyDescent="0.25">
      <c r="A718" s="29">
        <v>2021</v>
      </c>
      <c r="B718" s="29">
        <v>3</v>
      </c>
      <c r="C718" s="1" t="s">
        <v>39</v>
      </c>
      <c r="D718" s="1" t="s">
        <v>39</v>
      </c>
      <c r="E718">
        <v>70</v>
      </c>
      <c r="F718" s="1" t="s">
        <v>63</v>
      </c>
      <c r="G718" s="1" t="s">
        <v>68</v>
      </c>
      <c r="H718" s="1" t="s">
        <v>69</v>
      </c>
      <c r="I718" s="1" t="s">
        <v>33</v>
      </c>
      <c r="J718" s="1" t="s">
        <v>17</v>
      </c>
      <c r="K718" t="b">
        <v>0</v>
      </c>
      <c r="L718" s="27">
        <v>15018.99</v>
      </c>
    </row>
    <row r="719" spans="1:12" x14ac:dyDescent="0.25">
      <c r="A719" s="29">
        <v>2021</v>
      </c>
      <c r="B719" s="29">
        <v>3</v>
      </c>
      <c r="C719" s="1" t="s">
        <v>39</v>
      </c>
      <c r="D719" s="1" t="s">
        <v>39</v>
      </c>
      <c r="E719">
        <v>70</v>
      </c>
      <c r="F719" s="1" t="s">
        <v>63</v>
      </c>
      <c r="G719" s="1" t="s">
        <v>68</v>
      </c>
      <c r="H719" s="1" t="s">
        <v>69</v>
      </c>
      <c r="I719" s="1" t="s">
        <v>25</v>
      </c>
      <c r="J719" s="1" t="s">
        <v>17</v>
      </c>
      <c r="K719" t="b">
        <v>0</v>
      </c>
      <c r="L719" s="27">
        <v>30037.99</v>
      </c>
    </row>
    <row r="720" spans="1:12" x14ac:dyDescent="0.25">
      <c r="A720" s="29">
        <v>2021</v>
      </c>
      <c r="B720" s="29">
        <v>3</v>
      </c>
      <c r="C720" s="1" t="s">
        <v>39</v>
      </c>
      <c r="D720" s="1" t="s">
        <v>39</v>
      </c>
      <c r="E720">
        <v>70</v>
      </c>
      <c r="F720" s="1" t="s">
        <v>63</v>
      </c>
      <c r="G720" s="1" t="s">
        <v>64</v>
      </c>
      <c r="H720" s="1" t="s">
        <v>65</v>
      </c>
      <c r="I720" s="1" t="s">
        <v>9</v>
      </c>
      <c r="J720" s="1" t="s">
        <v>10</v>
      </c>
      <c r="K720" t="b">
        <v>0</v>
      </c>
      <c r="L720" s="27">
        <v>630797.76</v>
      </c>
    </row>
    <row r="721" spans="1:12" x14ac:dyDescent="0.25">
      <c r="A721" s="29">
        <v>2021</v>
      </c>
      <c r="B721" s="29">
        <v>3</v>
      </c>
      <c r="C721" s="1" t="s">
        <v>39</v>
      </c>
      <c r="D721" s="1" t="s">
        <v>39</v>
      </c>
      <c r="E721">
        <v>70</v>
      </c>
      <c r="F721" s="1" t="s">
        <v>63</v>
      </c>
      <c r="G721" s="1" t="s">
        <v>64</v>
      </c>
      <c r="H721" s="1" t="s">
        <v>65</v>
      </c>
      <c r="I721" s="1" t="s">
        <v>11</v>
      </c>
      <c r="J721" s="1" t="s">
        <v>12</v>
      </c>
      <c r="K721" t="b">
        <v>0</v>
      </c>
      <c r="L721" s="27">
        <v>39424.86</v>
      </c>
    </row>
    <row r="722" spans="1:12" x14ac:dyDescent="0.25">
      <c r="A722" s="29">
        <v>2021</v>
      </c>
      <c r="B722" s="29">
        <v>3</v>
      </c>
      <c r="C722" s="1" t="s">
        <v>39</v>
      </c>
      <c r="D722" s="1" t="s">
        <v>39</v>
      </c>
      <c r="E722">
        <v>70</v>
      </c>
      <c r="F722" s="1" t="s">
        <v>63</v>
      </c>
      <c r="G722" s="1" t="s">
        <v>64</v>
      </c>
      <c r="H722" s="1" t="s">
        <v>65</v>
      </c>
      <c r="I722" s="1" t="s">
        <v>13</v>
      </c>
      <c r="J722" s="1" t="s">
        <v>12</v>
      </c>
      <c r="K722" t="b">
        <v>0</v>
      </c>
      <c r="L722" s="27">
        <v>105132.96</v>
      </c>
    </row>
    <row r="723" spans="1:12" x14ac:dyDescent="0.25">
      <c r="A723" s="29">
        <v>2021</v>
      </c>
      <c r="B723" s="29">
        <v>3</v>
      </c>
      <c r="C723" s="1" t="s">
        <v>39</v>
      </c>
      <c r="D723" s="1" t="s">
        <v>39</v>
      </c>
      <c r="E723">
        <v>70</v>
      </c>
      <c r="F723" s="1" t="s">
        <v>63</v>
      </c>
      <c r="G723" s="1" t="s">
        <v>64</v>
      </c>
      <c r="H723" s="1" t="s">
        <v>65</v>
      </c>
      <c r="I723" s="1" t="s">
        <v>28</v>
      </c>
      <c r="J723" s="1" t="s">
        <v>12</v>
      </c>
      <c r="K723" t="b">
        <v>0</v>
      </c>
      <c r="L723" s="27">
        <v>13141.62</v>
      </c>
    </row>
    <row r="724" spans="1:12" x14ac:dyDescent="0.25">
      <c r="A724" s="29">
        <v>2021</v>
      </c>
      <c r="B724" s="29">
        <v>3</v>
      </c>
      <c r="C724" s="1" t="s">
        <v>39</v>
      </c>
      <c r="D724" s="1" t="s">
        <v>39</v>
      </c>
      <c r="E724">
        <v>70</v>
      </c>
      <c r="F724" s="1" t="s">
        <v>63</v>
      </c>
      <c r="G724" s="1" t="s">
        <v>64</v>
      </c>
      <c r="H724" s="1" t="s">
        <v>65</v>
      </c>
      <c r="I724" s="1" t="s">
        <v>29</v>
      </c>
      <c r="J724" s="1" t="s">
        <v>12</v>
      </c>
      <c r="K724" t="b">
        <v>0</v>
      </c>
      <c r="L724" s="27">
        <v>13141.62</v>
      </c>
    </row>
    <row r="725" spans="1:12" x14ac:dyDescent="0.25">
      <c r="A725" s="29">
        <v>2021</v>
      </c>
      <c r="B725" s="29">
        <v>3</v>
      </c>
      <c r="C725" s="1" t="s">
        <v>39</v>
      </c>
      <c r="D725" s="1" t="s">
        <v>39</v>
      </c>
      <c r="E725">
        <v>70</v>
      </c>
      <c r="F725" s="1" t="s">
        <v>63</v>
      </c>
      <c r="G725" s="1" t="s">
        <v>64</v>
      </c>
      <c r="H725" s="1" t="s">
        <v>65</v>
      </c>
      <c r="I725" s="1" t="s">
        <v>30</v>
      </c>
      <c r="J725" s="1" t="s">
        <v>10</v>
      </c>
      <c r="K725" t="b">
        <v>0</v>
      </c>
      <c r="L725" s="27">
        <v>26283.24</v>
      </c>
    </row>
    <row r="726" spans="1:12" x14ac:dyDescent="0.25">
      <c r="A726" s="29">
        <v>2021</v>
      </c>
      <c r="B726" s="29">
        <v>3</v>
      </c>
      <c r="C726" s="1" t="s">
        <v>39</v>
      </c>
      <c r="D726" s="1" t="s">
        <v>39</v>
      </c>
      <c r="E726">
        <v>70</v>
      </c>
      <c r="F726" s="1" t="s">
        <v>63</v>
      </c>
      <c r="G726" s="1" t="s">
        <v>64</v>
      </c>
      <c r="H726" s="1" t="s">
        <v>65</v>
      </c>
      <c r="I726" s="1" t="s">
        <v>14</v>
      </c>
      <c r="J726" s="1" t="s">
        <v>10</v>
      </c>
      <c r="K726" t="b">
        <v>0</v>
      </c>
      <c r="L726" s="27">
        <v>65708.100000000006</v>
      </c>
    </row>
    <row r="727" spans="1:12" x14ac:dyDescent="0.25">
      <c r="A727" s="29">
        <v>2021</v>
      </c>
      <c r="B727" s="29">
        <v>3</v>
      </c>
      <c r="C727" s="1" t="s">
        <v>39</v>
      </c>
      <c r="D727" s="1" t="s">
        <v>39</v>
      </c>
      <c r="E727">
        <v>70</v>
      </c>
      <c r="F727" s="1" t="s">
        <v>63</v>
      </c>
      <c r="G727" s="1" t="s">
        <v>64</v>
      </c>
      <c r="H727" s="1" t="s">
        <v>65</v>
      </c>
      <c r="I727" s="1" t="s">
        <v>15</v>
      </c>
      <c r="J727" s="1" t="s">
        <v>10</v>
      </c>
      <c r="K727" t="b">
        <v>0</v>
      </c>
      <c r="L727" s="27">
        <v>26283.24</v>
      </c>
    </row>
    <row r="728" spans="1:12" x14ac:dyDescent="0.25">
      <c r="A728" s="29">
        <v>2021</v>
      </c>
      <c r="B728" s="29">
        <v>3</v>
      </c>
      <c r="C728" s="1" t="s">
        <v>39</v>
      </c>
      <c r="D728" s="1" t="s">
        <v>39</v>
      </c>
      <c r="E728">
        <v>70</v>
      </c>
      <c r="F728" s="1" t="s">
        <v>63</v>
      </c>
      <c r="G728" s="1" t="s">
        <v>64</v>
      </c>
      <c r="H728" s="1" t="s">
        <v>65</v>
      </c>
      <c r="I728" s="1" t="s">
        <v>31</v>
      </c>
      <c r="J728" s="1" t="s">
        <v>12</v>
      </c>
      <c r="K728" t="b">
        <v>0</v>
      </c>
      <c r="L728" s="27">
        <v>13141.62</v>
      </c>
    </row>
    <row r="729" spans="1:12" x14ac:dyDescent="0.25">
      <c r="A729" s="29">
        <v>2021</v>
      </c>
      <c r="B729" s="29">
        <v>3</v>
      </c>
      <c r="C729" s="1" t="s">
        <v>39</v>
      </c>
      <c r="D729" s="1" t="s">
        <v>39</v>
      </c>
      <c r="E729">
        <v>70</v>
      </c>
      <c r="F729" s="1" t="s">
        <v>63</v>
      </c>
      <c r="G729" s="1" t="s">
        <v>64</v>
      </c>
      <c r="H729" s="1" t="s">
        <v>65</v>
      </c>
      <c r="I729" s="1" t="s">
        <v>16</v>
      </c>
      <c r="J729" s="1" t="s">
        <v>17</v>
      </c>
      <c r="K729" t="b">
        <v>0</v>
      </c>
      <c r="L729" s="27">
        <v>13141.62</v>
      </c>
    </row>
    <row r="730" spans="1:12" x14ac:dyDescent="0.25">
      <c r="A730" s="29">
        <v>2021</v>
      </c>
      <c r="B730" s="29">
        <v>3</v>
      </c>
      <c r="C730" s="1" t="s">
        <v>39</v>
      </c>
      <c r="D730" s="1" t="s">
        <v>39</v>
      </c>
      <c r="E730">
        <v>70</v>
      </c>
      <c r="F730" s="1" t="s">
        <v>63</v>
      </c>
      <c r="G730" s="1" t="s">
        <v>64</v>
      </c>
      <c r="H730" s="1" t="s">
        <v>65</v>
      </c>
      <c r="I730" s="1" t="s">
        <v>18</v>
      </c>
      <c r="J730" s="1" t="s">
        <v>17</v>
      </c>
      <c r="K730" t="b">
        <v>0</v>
      </c>
      <c r="L730" s="27">
        <v>13141.62</v>
      </c>
    </row>
    <row r="731" spans="1:12" x14ac:dyDescent="0.25">
      <c r="A731" s="29">
        <v>2021</v>
      </c>
      <c r="B731" s="29">
        <v>3</v>
      </c>
      <c r="C731" s="1" t="s">
        <v>39</v>
      </c>
      <c r="D731" s="1" t="s">
        <v>39</v>
      </c>
      <c r="E731">
        <v>70</v>
      </c>
      <c r="F731" s="1" t="s">
        <v>63</v>
      </c>
      <c r="G731" s="1" t="s">
        <v>64</v>
      </c>
      <c r="H731" s="1" t="s">
        <v>65</v>
      </c>
      <c r="I731" s="1" t="s">
        <v>19</v>
      </c>
      <c r="J731" s="1" t="s">
        <v>17</v>
      </c>
      <c r="K731" t="b">
        <v>0</v>
      </c>
      <c r="L731" s="27">
        <v>39424.86</v>
      </c>
    </row>
    <row r="732" spans="1:12" x14ac:dyDescent="0.25">
      <c r="A732" s="29">
        <v>2021</v>
      </c>
      <c r="B732" s="29">
        <v>3</v>
      </c>
      <c r="C732" s="1" t="s">
        <v>39</v>
      </c>
      <c r="D732" s="1" t="s">
        <v>39</v>
      </c>
      <c r="E732">
        <v>70</v>
      </c>
      <c r="F732" s="1" t="s">
        <v>63</v>
      </c>
      <c r="G732" s="1" t="s">
        <v>64</v>
      </c>
      <c r="H732" s="1" t="s">
        <v>65</v>
      </c>
      <c r="I732" s="1" t="s">
        <v>20</v>
      </c>
      <c r="J732" s="1" t="s">
        <v>17</v>
      </c>
      <c r="K732" t="b">
        <v>0</v>
      </c>
      <c r="L732" s="27">
        <v>26283.24</v>
      </c>
    </row>
    <row r="733" spans="1:12" x14ac:dyDescent="0.25">
      <c r="A733" s="29">
        <v>2021</v>
      </c>
      <c r="B733" s="29">
        <v>3</v>
      </c>
      <c r="C733" s="1" t="s">
        <v>39</v>
      </c>
      <c r="D733" s="1" t="s">
        <v>39</v>
      </c>
      <c r="E733">
        <v>70</v>
      </c>
      <c r="F733" s="1" t="s">
        <v>63</v>
      </c>
      <c r="G733" s="1" t="s">
        <v>64</v>
      </c>
      <c r="H733" s="1" t="s">
        <v>65</v>
      </c>
      <c r="I733" s="1" t="s">
        <v>21</v>
      </c>
      <c r="J733" s="1" t="s">
        <v>10</v>
      </c>
      <c r="K733" t="b">
        <v>0</v>
      </c>
      <c r="L733" s="27">
        <v>52566.48</v>
      </c>
    </row>
    <row r="734" spans="1:12" x14ac:dyDescent="0.25">
      <c r="A734" s="29">
        <v>2021</v>
      </c>
      <c r="B734" s="29">
        <v>3</v>
      </c>
      <c r="C734" s="1" t="s">
        <v>39</v>
      </c>
      <c r="D734" s="1" t="s">
        <v>39</v>
      </c>
      <c r="E734">
        <v>70</v>
      </c>
      <c r="F734" s="1" t="s">
        <v>63</v>
      </c>
      <c r="G734" s="1" t="s">
        <v>64</v>
      </c>
      <c r="H734" s="1" t="s">
        <v>65</v>
      </c>
      <c r="I734" s="1" t="s">
        <v>32</v>
      </c>
      <c r="J734" s="1" t="s">
        <v>10</v>
      </c>
      <c r="K734" t="b">
        <v>0</v>
      </c>
      <c r="L734" s="27">
        <v>39424.86</v>
      </c>
    </row>
    <row r="735" spans="1:12" x14ac:dyDescent="0.25">
      <c r="A735" s="29">
        <v>2021</v>
      </c>
      <c r="B735" s="29">
        <v>3</v>
      </c>
      <c r="C735" s="1" t="s">
        <v>39</v>
      </c>
      <c r="D735" s="1" t="s">
        <v>39</v>
      </c>
      <c r="E735">
        <v>70</v>
      </c>
      <c r="F735" s="1" t="s">
        <v>63</v>
      </c>
      <c r="G735" s="1" t="s">
        <v>64</v>
      </c>
      <c r="H735" s="1" t="s">
        <v>65</v>
      </c>
      <c r="I735" s="1" t="s">
        <v>22</v>
      </c>
      <c r="J735" s="1" t="s">
        <v>10</v>
      </c>
      <c r="K735" t="b">
        <v>0</v>
      </c>
      <c r="L735" s="27">
        <v>91991.34</v>
      </c>
    </row>
    <row r="736" spans="1:12" x14ac:dyDescent="0.25">
      <c r="A736" s="29">
        <v>2021</v>
      </c>
      <c r="B736" s="29">
        <v>3</v>
      </c>
      <c r="C736" s="1" t="s">
        <v>39</v>
      </c>
      <c r="D736" s="1" t="s">
        <v>39</v>
      </c>
      <c r="E736">
        <v>70</v>
      </c>
      <c r="F736" s="1" t="s">
        <v>63</v>
      </c>
      <c r="G736" s="1" t="s">
        <v>64</v>
      </c>
      <c r="H736" s="1" t="s">
        <v>65</v>
      </c>
      <c r="I736" s="1" t="s">
        <v>23</v>
      </c>
      <c r="J736" s="1" t="s">
        <v>12</v>
      </c>
      <c r="K736" t="b">
        <v>0</v>
      </c>
      <c r="L736" s="27">
        <v>65708.100000000006</v>
      </c>
    </row>
    <row r="737" spans="1:12" x14ac:dyDescent="0.25">
      <c r="A737" s="29">
        <v>2021</v>
      </c>
      <c r="B737" s="29">
        <v>3</v>
      </c>
      <c r="C737" s="1" t="s">
        <v>39</v>
      </c>
      <c r="D737" s="1" t="s">
        <v>39</v>
      </c>
      <c r="E737">
        <v>70</v>
      </c>
      <c r="F737" s="1" t="s">
        <v>63</v>
      </c>
      <c r="G737" s="1" t="s">
        <v>64</v>
      </c>
      <c r="H737" s="1" t="s">
        <v>65</v>
      </c>
      <c r="I737" s="1" t="s">
        <v>24</v>
      </c>
      <c r="J737" s="1" t="s">
        <v>12</v>
      </c>
      <c r="K737" t="b">
        <v>0</v>
      </c>
      <c r="L737" s="27">
        <v>13141.62</v>
      </c>
    </row>
    <row r="738" spans="1:12" x14ac:dyDescent="0.25">
      <c r="A738" s="29">
        <v>2021</v>
      </c>
      <c r="B738" s="29">
        <v>3</v>
      </c>
      <c r="C738" s="1" t="s">
        <v>39</v>
      </c>
      <c r="D738" s="1" t="s">
        <v>39</v>
      </c>
      <c r="E738">
        <v>70</v>
      </c>
      <c r="F738" s="1" t="s">
        <v>63</v>
      </c>
      <c r="G738" s="1" t="s">
        <v>64</v>
      </c>
      <c r="H738" s="1" t="s">
        <v>65</v>
      </c>
      <c r="I738" s="1" t="s">
        <v>33</v>
      </c>
      <c r="J738" s="1" t="s">
        <v>17</v>
      </c>
      <c r="K738" t="b">
        <v>0</v>
      </c>
      <c r="L738" s="27">
        <v>13141.62</v>
      </c>
    </row>
    <row r="739" spans="1:12" x14ac:dyDescent="0.25">
      <c r="A739" s="29">
        <v>2021</v>
      </c>
      <c r="B739" s="29">
        <v>3</v>
      </c>
      <c r="C739" s="1" t="s">
        <v>39</v>
      </c>
      <c r="D739" s="1" t="s">
        <v>39</v>
      </c>
      <c r="E739">
        <v>70</v>
      </c>
      <c r="F739" s="1" t="s">
        <v>63</v>
      </c>
      <c r="G739" s="1" t="s">
        <v>64</v>
      </c>
      <c r="H739" s="1" t="s">
        <v>65</v>
      </c>
      <c r="I739" s="1" t="s">
        <v>25</v>
      </c>
      <c r="J739" s="1" t="s">
        <v>17</v>
      </c>
      <c r="K739" t="b">
        <v>0</v>
      </c>
      <c r="L739" s="27">
        <v>13141.62</v>
      </c>
    </row>
    <row r="740" spans="1:12" x14ac:dyDescent="0.25">
      <c r="A740" s="29">
        <v>2021</v>
      </c>
      <c r="B740" s="29">
        <v>3</v>
      </c>
      <c r="C740" s="1" t="s">
        <v>39</v>
      </c>
      <c r="D740" s="1" t="s">
        <v>39</v>
      </c>
      <c r="E740">
        <v>70</v>
      </c>
      <c r="F740" s="1" t="s">
        <v>63</v>
      </c>
      <c r="G740" s="1" t="s">
        <v>66</v>
      </c>
      <c r="H740" s="1" t="s">
        <v>67</v>
      </c>
      <c r="I740" s="1" t="s">
        <v>9</v>
      </c>
      <c r="J740" s="1" t="s">
        <v>10</v>
      </c>
      <c r="K740" t="b">
        <v>0</v>
      </c>
      <c r="L740" s="27">
        <v>506891.06</v>
      </c>
    </row>
    <row r="741" spans="1:12" x14ac:dyDescent="0.25">
      <c r="A741" s="29">
        <v>2021</v>
      </c>
      <c r="B741" s="29">
        <v>3</v>
      </c>
      <c r="C741" s="1" t="s">
        <v>39</v>
      </c>
      <c r="D741" s="1" t="s">
        <v>39</v>
      </c>
      <c r="E741">
        <v>70</v>
      </c>
      <c r="F741" s="1" t="s">
        <v>63</v>
      </c>
      <c r="G741" s="1" t="s">
        <v>66</v>
      </c>
      <c r="H741" s="1" t="s">
        <v>67</v>
      </c>
      <c r="I741" s="1" t="s">
        <v>11</v>
      </c>
      <c r="J741" s="1" t="s">
        <v>12</v>
      </c>
      <c r="K741" t="b">
        <v>0</v>
      </c>
      <c r="L741" s="27">
        <v>422409.21</v>
      </c>
    </row>
    <row r="742" spans="1:12" x14ac:dyDescent="0.25">
      <c r="A742" s="29">
        <v>2021</v>
      </c>
      <c r="B742" s="29">
        <v>3</v>
      </c>
      <c r="C742" s="1" t="s">
        <v>39</v>
      </c>
      <c r="D742" s="1" t="s">
        <v>39</v>
      </c>
      <c r="E742">
        <v>70</v>
      </c>
      <c r="F742" s="1" t="s">
        <v>63</v>
      </c>
      <c r="G742" s="1" t="s">
        <v>66</v>
      </c>
      <c r="H742" s="1" t="s">
        <v>67</v>
      </c>
      <c r="I742" s="1" t="s">
        <v>13</v>
      </c>
      <c r="J742" s="1" t="s">
        <v>12</v>
      </c>
      <c r="K742" t="b">
        <v>0</v>
      </c>
      <c r="L742" s="27">
        <v>1351709.48</v>
      </c>
    </row>
    <row r="743" spans="1:12" x14ac:dyDescent="0.25">
      <c r="A743" s="29">
        <v>2021</v>
      </c>
      <c r="B743" s="29">
        <v>3</v>
      </c>
      <c r="C743" s="1" t="s">
        <v>39</v>
      </c>
      <c r="D743" s="1" t="s">
        <v>39</v>
      </c>
      <c r="E743">
        <v>70</v>
      </c>
      <c r="F743" s="1" t="s">
        <v>63</v>
      </c>
      <c r="G743" s="1" t="s">
        <v>66</v>
      </c>
      <c r="H743" s="1" t="s">
        <v>67</v>
      </c>
      <c r="I743" s="1" t="s">
        <v>28</v>
      </c>
      <c r="J743" s="1" t="s">
        <v>12</v>
      </c>
      <c r="K743" t="b">
        <v>0</v>
      </c>
      <c r="L743" s="27">
        <v>337927.37</v>
      </c>
    </row>
    <row r="744" spans="1:12" x14ac:dyDescent="0.25">
      <c r="A744" s="29">
        <v>2021</v>
      </c>
      <c r="B744" s="29">
        <v>3</v>
      </c>
      <c r="C744" s="1" t="s">
        <v>39</v>
      </c>
      <c r="D744" s="1" t="s">
        <v>39</v>
      </c>
      <c r="E744">
        <v>70</v>
      </c>
      <c r="F744" s="1" t="s">
        <v>63</v>
      </c>
      <c r="G744" s="1" t="s">
        <v>66</v>
      </c>
      <c r="H744" s="1" t="s">
        <v>67</v>
      </c>
      <c r="I744" s="1" t="s">
        <v>29</v>
      </c>
      <c r="J744" s="1" t="s">
        <v>12</v>
      </c>
      <c r="K744" t="b">
        <v>0</v>
      </c>
      <c r="L744" s="27">
        <v>84481.84</v>
      </c>
    </row>
    <row r="745" spans="1:12" x14ac:dyDescent="0.25">
      <c r="A745" s="29">
        <v>2021</v>
      </c>
      <c r="B745" s="29">
        <v>3</v>
      </c>
      <c r="C745" s="1" t="s">
        <v>39</v>
      </c>
      <c r="D745" s="1" t="s">
        <v>39</v>
      </c>
      <c r="E745">
        <v>70</v>
      </c>
      <c r="F745" s="1" t="s">
        <v>63</v>
      </c>
      <c r="G745" s="1" t="s">
        <v>66</v>
      </c>
      <c r="H745" s="1" t="s">
        <v>67</v>
      </c>
      <c r="I745" s="1" t="s">
        <v>30</v>
      </c>
      <c r="J745" s="1" t="s">
        <v>10</v>
      </c>
      <c r="K745" t="b">
        <v>0</v>
      </c>
      <c r="L745" s="27">
        <v>168963.69</v>
      </c>
    </row>
    <row r="746" spans="1:12" x14ac:dyDescent="0.25">
      <c r="A746" s="29">
        <v>2021</v>
      </c>
      <c r="B746" s="29">
        <v>3</v>
      </c>
      <c r="C746" s="1" t="s">
        <v>39</v>
      </c>
      <c r="D746" s="1" t="s">
        <v>39</v>
      </c>
      <c r="E746">
        <v>70</v>
      </c>
      <c r="F746" s="1" t="s">
        <v>63</v>
      </c>
      <c r="G746" s="1" t="s">
        <v>66</v>
      </c>
      <c r="H746" s="1" t="s">
        <v>67</v>
      </c>
      <c r="I746" s="1" t="s">
        <v>14</v>
      </c>
      <c r="J746" s="1" t="s">
        <v>10</v>
      </c>
      <c r="K746" t="b">
        <v>0</v>
      </c>
      <c r="L746" s="27">
        <v>675854.74</v>
      </c>
    </row>
    <row r="747" spans="1:12" x14ac:dyDescent="0.25">
      <c r="A747" s="29">
        <v>2021</v>
      </c>
      <c r="B747" s="29">
        <v>3</v>
      </c>
      <c r="C747" s="1" t="s">
        <v>39</v>
      </c>
      <c r="D747" s="1" t="s">
        <v>39</v>
      </c>
      <c r="E747">
        <v>70</v>
      </c>
      <c r="F747" s="1" t="s">
        <v>63</v>
      </c>
      <c r="G747" s="1" t="s">
        <v>66</v>
      </c>
      <c r="H747" s="1" t="s">
        <v>67</v>
      </c>
      <c r="I747" s="1" t="s">
        <v>15</v>
      </c>
      <c r="J747" s="1" t="s">
        <v>10</v>
      </c>
      <c r="K747" t="b">
        <v>0</v>
      </c>
      <c r="L747" s="27">
        <v>337927.37</v>
      </c>
    </row>
    <row r="748" spans="1:12" x14ac:dyDescent="0.25">
      <c r="A748" s="29">
        <v>2021</v>
      </c>
      <c r="B748" s="29">
        <v>3</v>
      </c>
      <c r="C748" s="1" t="s">
        <v>39</v>
      </c>
      <c r="D748" s="1" t="s">
        <v>39</v>
      </c>
      <c r="E748">
        <v>70</v>
      </c>
      <c r="F748" s="1" t="s">
        <v>63</v>
      </c>
      <c r="G748" s="1" t="s">
        <v>66</v>
      </c>
      <c r="H748" s="1" t="s">
        <v>67</v>
      </c>
      <c r="I748" s="1" t="s">
        <v>31</v>
      </c>
      <c r="J748" s="1" t="s">
        <v>12</v>
      </c>
      <c r="K748" t="b">
        <v>0</v>
      </c>
      <c r="L748" s="27">
        <v>84481.84</v>
      </c>
    </row>
    <row r="749" spans="1:12" x14ac:dyDescent="0.25">
      <c r="A749" s="29">
        <v>2021</v>
      </c>
      <c r="B749" s="29">
        <v>3</v>
      </c>
      <c r="C749" s="1" t="s">
        <v>39</v>
      </c>
      <c r="D749" s="1" t="s">
        <v>39</v>
      </c>
      <c r="E749">
        <v>70</v>
      </c>
      <c r="F749" s="1" t="s">
        <v>63</v>
      </c>
      <c r="G749" s="1" t="s">
        <v>66</v>
      </c>
      <c r="H749" s="1" t="s">
        <v>67</v>
      </c>
      <c r="I749" s="1" t="s">
        <v>16</v>
      </c>
      <c r="J749" s="1" t="s">
        <v>17</v>
      </c>
      <c r="K749" t="b">
        <v>0</v>
      </c>
      <c r="L749" s="27">
        <v>1182745.8</v>
      </c>
    </row>
    <row r="750" spans="1:12" x14ac:dyDescent="0.25">
      <c r="A750" s="29">
        <v>2021</v>
      </c>
      <c r="B750" s="29">
        <v>3</v>
      </c>
      <c r="C750" s="1" t="s">
        <v>39</v>
      </c>
      <c r="D750" s="1" t="s">
        <v>39</v>
      </c>
      <c r="E750">
        <v>70</v>
      </c>
      <c r="F750" s="1" t="s">
        <v>63</v>
      </c>
      <c r="G750" s="1" t="s">
        <v>66</v>
      </c>
      <c r="H750" s="1" t="s">
        <v>67</v>
      </c>
      <c r="I750" s="1" t="s">
        <v>18</v>
      </c>
      <c r="J750" s="1" t="s">
        <v>17</v>
      </c>
      <c r="K750" t="b">
        <v>0</v>
      </c>
      <c r="L750" s="27">
        <v>168963.69</v>
      </c>
    </row>
    <row r="751" spans="1:12" x14ac:dyDescent="0.25">
      <c r="A751" s="29">
        <v>2021</v>
      </c>
      <c r="B751" s="29">
        <v>3</v>
      </c>
      <c r="C751" s="1" t="s">
        <v>39</v>
      </c>
      <c r="D751" s="1" t="s">
        <v>39</v>
      </c>
      <c r="E751">
        <v>70</v>
      </c>
      <c r="F751" s="1" t="s">
        <v>63</v>
      </c>
      <c r="G751" s="1" t="s">
        <v>66</v>
      </c>
      <c r="H751" s="1" t="s">
        <v>67</v>
      </c>
      <c r="I751" s="1" t="s">
        <v>19</v>
      </c>
      <c r="J751" s="1" t="s">
        <v>17</v>
      </c>
      <c r="K751" t="b">
        <v>0</v>
      </c>
      <c r="L751" s="27">
        <v>422409.21</v>
      </c>
    </row>
    <row r="752" spans="1:12" x14ac:dyDescent="0.25">
      <c r="A752" s="29">
        <v>2021</v>
      </c>
      <c r="B752" s="29">
        <v>3</v>
      </c>
      <c r="C752" s="1" t="s">
        <v>39</v>
      </c>
      <c r="D752" s="1" t="s">
        <v>39</v>
      </c>
      <c r="E752">
        <v>70</v>
      </c>
      <c r="F752" s="1" t="s">
        <v>63</v>
      </c>
      <c r="G752" s="1" t="s">
        <v>66</v>
      </c>
      <c r="H752" s="1" t="s">
        <v>67</v>
      </c>
      <c r="I752" s="1" t="s">
        <v>20</v>
      </c>
      <c r="J752" s="1" t="s">
        <v>17</v>
      </c>
      <c r="K752" t="b">
        <v>0</v>
      </c>
      <c r="L752" s="27">
        <v>591372.9</v>
      </c>
    </row>
    <row r="753" spans="1:12" x14ac:dyDescent="0.25">
      <c r="A753" s="29">
        <v>2021</v>
      </c>
      <c r="B753" s="29">
        <v>3</v>
      </c>
      <c r="C753" s="1" t="s">
        <v>39</v>
      </c>
      <c r="D753" s="1" t="s">
        <v>39</v>
      </c>
      <c r="E753">
        <v>70</v>
      </c>
      <c r="F753" s="1" t="s">
        <v>63</v>
      </c>
      <c r="G753" s="1" t="s">
        <v>66</v>
      </c>
      <c r="H753" s="1" t="s">
        <v>67</v>
      </c>
      <c r="I753" s="1" t="s">
        <v>21</v>
      </c>
      <c r="J753" s="1" t="s">
        <v>10</v>
      </c>
      <c r="K753" t="b">
        <v>0</v>
      </c>
      <c r="L753" s="27">
        <v>337927.37</v>
      </c>
    </row>
    <row r="754" spans="1:12" x14ac:dyDescent="0.25">
      <c r="A754" s="29">
        <v>2021</v>
      </c>
      <c r="B754" s="29">
        <v>3</v>
      </c>
      <c r="C754" s="1" t="s">
        <v>39</v>
      </c>
      <c r="D754" s="1" t="s">
        <v>39</v>
      </c>
      <c r="E754">
        <v>70</v>
      </c>
      <c r="F754" s="1" t="s">
        <v>63</v>
      </c>
      <c r="G754" s="1" t="s">
        <v>66</v>
      </c>
      <c r="H754" s="1" t="s">
        <v>67</v>
      </c>
      <c r="I754" s="1" t="s">
        <v>32</v>
      </c>
      <c r="J754" s="1" t="s">
        <v>10</v>
      </c>
      <c r="K754" t="b">
        <v>0</v>
      </c>
      <c r="L754" s="27">
        <v>337927.37</v>
      </c>
    </row>
    <row r="755" spans="1:12" x14ac:dyDescent="0.25">
      <c r="A755" s="29">
        <v>2021</v>
      </c>
      <c r="B755" s="29">
        <v>3</v>
      </c>
      <c r="C755" s="1" t="s">
        <v>39</v>
      </c>
      <c r="D755" s="1" t="s">
        <v>39</v>
      </c>
      <c r="E755">
        <v>70</v>
      </c>
      <c r="F755" s="1" t="s">
        <v>63</v>
      </c>
      <c r="G755" s="1" t="s">
        <v>66</v>
      </c>
      <c r="H755" s="1" t="s">
        <v>67</v>
      </c>
      <c r="I755" s="1" t="s">
        <v>22</v>
      </c>
      <c r="J755" s="1" t="s">
        <v>10</v>
      </c>
      <c r="K755" t="b">
        <v>0</v>
      </c>
      <c r="L755" s="27">
        <v>168963.69</v>
      </c>
    </row>
    <row r="756" spans="1:12" x14ac:dyDescent="0.25">
      <c r="A756" s="29">
        <v>2021</v>
      </c>
      <c r="B756" s="29">
        <v>3</v>
      </c>
      <c r="C756" s="1" t="s">
        <v>39</v>
      </c>
      <c r="D756" s="1" t="s">
        <v>39</v>
      </c>
      <c r="E756">
        <v>70</v>
      </c>
      <c r="F756" s="1" t="s">
        <v>63</v>
      </c>
      <c r="G756" s="1" t="s">
        <v>66</v>
      </c>
      <c r="H756" s="1" t="s">
        <v>67</v>
      </c>
      <c r="I756" s="1" t="s">
        <v>23</v>
      </c>
      <c r="J756" s="1" t="s">
        <v>12</v>
      </c>
      <c r="K756" t="b">
        <v>0</v>
      </c>
      <c r="L756" s="27">
        <v>253445.53</v>
      </c>
    </row>
    <row r="757" spans="1:12" x14ac:dyDescent="0.25">
      <c r="A757" s="29">
        <v>2021</v>
      </c>
      <c r="B757" s="29">
        <v>3</v>
      </c>
      <c r="C757" s="1" t="s">
        <v>39</v>
      </c>
      <c r="D757" s="1" t="s">
        <v>39</v>
      </c>
      <c r="E757">
        <v>70</v>
      </c>
      <c r="F757" s="1" t="s">
        <v>63</v>
      </c>
      <c r="G757" s="1" t="s">
        <v>66</v>
      </c>
      <c r="H757" s="1" t="s">
        <v>67</v>
      </c>
      <c r="I757" s="1" t="s">
        <v>24</v>
      </c>
      <c r="J757" s="1" t="s">
        <v>12</v>
      </c>
      <c r="K757" t="b">
        <v>0</v>
      </c>
      <c r="L757" s="27">
        <v>844818.43</v>
      </c>
    </row>
    <row r="758" spans="1:12" x14ac:dyDescent="0.25">
      <c r="A758" s="29">
        <v>2021</v>
      </c>
      <c r="B758" s="29">
        <v>3</v>
      </c>
      <c r="C758" s="1" t="s">
        <v>39</v>
      </c>
      <c r="D758" s="1" t="s">
        <v>39</v>
      </c>
      <c r="E758">
        <v>70</v>
      </c>
      <c r="F758" s="1" t="s">
        <v>63</v>
      </c>
      <c r="G758" s="1" t="s">
        <v>66</v>
      </c>
      <c r="H758" s="1" t="s">
        <v>67</v>
      </c>
      <c r="I758" s="1" t="s">
        <v>33</v>
      </c>
      <c r="J758" s="1" t="s">
        <v>17</v>
      </c>
      <c r="K758" t="b">
        <v>0</v>
      </c>
      <c r="L758" s="27">
        <v>84481.84</v>
      </c>
    </row>
    <row r="759" spans="1:12" x14ac:dyDescent="0.25">
      <c r="A759" s="29">
        <v>2021</v>
      </c>
      <c r="B759" s="29">
        <v>3</v>
      </c>
      <c r="C759" s="1" t="s">
        <v>39</v>
      </c>
      <c r="D759" s="1" t="s">
        <v>39</v>
      </c>
      <c r="E759">
        <v>70</v>
      </c>
      <c r="F759" s="1" t="s">
        <v>63</v>
      </c>
      <c r="G759" s="1" t="s">
        <v>66</v>
      </c>
      <c r="H759" s="1" t="s">
        <v>67</v>
      </c>
      <c r="I759" s="1" t="s">
        <v>25</v>
      </c>
      <c r="J759" s="1" t="s">
        <v>17</v>
      </c>
      <c r="K759" t="b">
        <v>0</v>
      </c>
      <c r="L759" s="27">
        <v>84481.84</v>
      </c>
    </row>
    <row r="760" spans="1:12" x14ac:dyDescent="0.25">
      <c r="A760" s="29">
        <v>2021</v>
      </c>
      <c r="B760" s="29">
        <v>3</v>
      </c>
      <c r="C760" s="1" t="s">
        <v>39</v>
      </c>
      <c r="D760" s="1" t="s">
        <v>39</v>
      </c>
      <c r="E760">
        <v>56</v>
      </c>
      <c r="F760" s="1" t="s">
        <v>70</v>
      </c>
      <c r="G760" s="1" t="s">
        <v>71</v>
      </c>
      <c r="H760" s="1" t="s">
        <v>70</v>
      </c>
      <c r="I760" s="1" t="s">
        <v>9</v>
      </c>
      <c r="J760" s="1" t="s">
        <v>10</v>
      </c>
      <c r="K760" t="b">
        <v>0</v>
      </c>
      <c r="L760" s="27">
        <v>9213.84</v>
      </c>
    </row>
    <row r="761" spans="1:12" x14ac:dyDescent="0.25">
      <c r="A761" s="29">
        <v>2021</v>
      </c>
      <c r="B761" s="29">
        <v>3</v>
      </c>
      <c r="C761" s="1" t="s">
        <v>39</v>
      </c>
      <c r="D761" s="1" t="s">
        <v>39</v>
      </c>
      <c r="E761">
        <v>56</v>
      </c>
      <c r="F761" s="1" t="s">
        <v>70</v>
      </c>
      <c r="G761" s="1" t="s">
        <v>71</v>
      </c>
      <c r="H761" s="1" t="s">
        <v>70</v>
      </c>
      <c r="I761" s="1" t="s">
        <v>11</v>
      </c>
      <c r="J761" s="1" t="s">
        <v>12</v>
      </c>
      <c r="K761" t="b">
        <v>0</v>
      </c>
      <c r="L761" s="27">
        <v>4606.92</v>
      </c>
    </row>
    <row r="762" spans="1:12" x14ac:dyDescent="0.25">
      <c r="A762" s="29">
        <v>2021</v>
      </c>
      <c r="B762" s="29">
        <v>3</v>
      </c>
      <c r="C762" s="1" t="s">
        <v>39</v>
      </c>
      <c r="D762" s="1" t="s">
        <v>39</v>
      </c>
      <c r="E762">
        <v>56</v>
      </c>
      <c r="F762" s="1" t="s">
        <v>70</v>
      </c>
      <c r="G762" s="1" t="s">
        <v>71</v>
      </c>
      <c r="H762" s="1" t="s">
        <v>70</v>
      </c>
      <c r="I762" s="1" t="s">
        <v>13</v>
      </c>
      <c r="J762" s="1" t="s">
        <v>12</v>
      </c>
      <c r="K762" t="b">
        <v>0</v>
      </c>
      <c r="L762" s="27">
        <v>3290.66</v>
      </c>
    </row>
    <row r="763" spans="1:12" x14ac:dyDescent="0.25">
      <c r="A763" s="29">
        <v>2021</v>
      </c>
      <c r="B763" s="29">
        <v>3</v>
      </c>
      <c r="C763" s="1" t="s">
        <v>39</v>
      </c>
      <c r="D763" s="1" t="s">
        <v>39</v>
      </c>
      <c r="E763">
        <v>56</v>
      </c>
      <c r="F763" s="1" t="s">
        <v>70</v>
      </c>
      <c r="G763" s="1" t="s">
        <v>71</v>
      </c>
      <c r="H763" s="1" t="s">
        <v>70</v>
      </c>
      <c r="I763" s="1" t="s">
        <v>28</v>
      </c>
      <c r="J763" s="1" t="s">
        <v>12</v>
      </c>
      <c r="K763" t="b">
        <v>0</v>
      </c>
      <c r="L763" s="27">
        <v>658.13</v>
      </c>
    </row>
    <row r="764" spans="1:12" x14ac:dyDescent="0.25">
      <c r="A764" s="29">
        <v>2021</v>
      </c>
      <c r="B764" s="29">
        <v>3</v>
      </c>
      <c r="C764" s="1" t="s">
        <v>39</v>
      </c>
      <c r="D764" s="1" t="s">
        <v>39</v>
      </c>
      <c r="E764">
        <v>56</v>
      </c>
      <c r="F764" s="1" t="s">
        <v>70</v>
      </c>
      <c r="G764" s="1" t="s">
        <v>71</v>
      </c>
      <c r="H764" s="1" t="s">
        <v>70</v>
      </c>
      <c r="I764" s="1" t="s">
        <v>29</v>
      </c>
      <c r="J764" s="1" t="s">
        <v>12</v>
      </c>
      <c r="K764" t="b">
        <v>0</v>
      </c>
      <c r="L764" s="27">
        <v>3948.79</v>
      </c>
    </row>
    <row r="765" spans="1:12" x14ac:dyDescent="0.25">
      <c r="A765" s="29">
        <v>2021</v>
      </c>
      <c r="B765" s="29">
        <v>3</v>
      </c>
      <c r="C765" s="1" t="s">
        <v>39</v>
      </c>
      <c r="D765" s="1" t="s">
        <v>39</v>
      </c>
      <c r="E765">
        <v>56</v>
      </c>
      <c r="F765" s="1" t="s">
        <v>70</v>
      </c>
      <c r="G765" s="1" t="s">
        <v>71</v>
      </c>
      <c r="H765" s="1" t="s">
        <v>70</v>
      </c>
      <c r="I765" s="1" t="s">
        <v>14</v>
      </c>
      <c r="J765" s="1" t="s">
        <v>10</v>
      </c>
      <c r="K765" t="b">
        <v>0</v>
      </c>
      <c r="L765" s="27">
        <v>6581.31</v>
      </c>
    </row>
    <row r="766" spans="1:12" x14ac:dyDescent="0.25">
      <c r="A766" s="29">
        <v>2021</v>
      </c>
      <c r="B766" s="29">
        <v>3</v>
      </c>
      <c r="C766" s="1" t="s">
        <v>39</v>
      </c>
      <c r="D766" s="1" t="s">
        <v>39</v>
      </c>
      <c r="E766">
        <v>56</v>
      </c>
      <c r="F766" s="1" t="s">
        <v>70</v>
      </c>
      <c r="G766" s="1" t="s">
        <v>71</v>
      </c>
      <c r="H766" s="1" t="s">
        <v>70</v>
      </c>
      <c r="I766" s="1" t="s">
        <v>15</v>
      </c>
      <c r="J766" s="1" t="s">
        <v>10</v>
      </c>
      <c r="K766" t="b">
        <v>0</v>
      </c>
      <c r="L766" s="27">
        <v>1316.26</v>
      </c>
    </row>
    <row r="767" spans="1:12" x14ac:dyDescent="0.25">
      <c r="A767" s="29">
        <v>2021</v>
      </c>
      <c r="B767" s="29">
        <v>3</v>
      </c>
      <c r="C767" s="1" t="s">
        <v>39</v>
      </c>
      <c r="D767" s="1" t="s">
        <v>39</v>
      </c>
      <c r="E767">
        <v>56</v>
      </c>
      <c r="F767" s="1" t="s">
        <v>70</v>
      </c>
      <c r="G767" s="1" t="s">
        <v>71</v>
      </c>
      <c r="H767" s="1" t="s">
        <v>70</v>
      </c>
      <c r="I767" s="1" t="s">
        <v>31</v>
      </c>
      <c r="J767" s="1" t="s">
        <v>12</v>
      </c>
      <c r="K767" t="b">
        <v>0</v>
      </c>
      <c r="L767" s="27">
        <v>2632.52</v>
      </c>
    </row>
    <row r="768" spans="1:12" x14ac:dyDescent="0.25">
      <c r="A768" s="29">
        <v>2021</v>
      </c>
      <c r="B768" s="29">
        <v>3</v>
      </c>
      <c r="C768" s="1" t="s">
        <v>39</v>
      </c>
      <c r="D768" s="1" t="s">
        <v>39</v>
      </c>
      <c r="E768" s="29">
        <v>56</v>
      </c>
      <c r="F768" s="1" t="s">
        <v>70</v>
      </c>
      <c r="G768" s="1" t="s">
        <v>71</v>
      </c>
      <c r="H768" s="1" t="s">
        <v>70</v>
      </c>
      <c r="I768" s="1" t="s">
        <v>16</v>
      </c>
      <c r="J768" s="1" t="s">
        <v>17</v>
      </c>
      <c r="K768" t="b">
        <v>0</v>
      </c>
      <c r="L768" s="27">
        <v>7897.57</v>
      </c>
    </row>
    <row r="769" spans="1:12" x14ac:dyDescent="0.25">
      <c r="A769" s="29">
        <v>2021</v>
      </c>
      <c r="B769" s="29">
        <v>3</v>
      </c>
      <c r="C769" s="1" t="s">
        <v>39</v>
      </c>
      <c r="D769" s="1" t="s">
        <v>39</v>
      </c>
      <c r="E769" s="29">
        <v>56</v>
      </c>
      <c r="F769" s="1" t="s">
        <v>70</v>
      </c>
      <c r="G769" s="1" t="s">
        <v>71</v>
      </c>
      <c r="H769" s="1" t="s">
        <v>70</v>
      </c>
      <c r="I769" s="1" t="s">
        <v>18</v>
      </c>
      <c r="J769" s="1" t="s">
        <v>17</v>
      </c>
      <c r="K769" t="b">
        <v>0</v>
      </c>
      <c r="L769" s="27">
        <v>1316.26</v>
      </c>
    </row>
    <row r="770" spans="1:12" x14ac:dyDescent="0.25">
      <c r="A770" s="29">
        <v>2021</v>
      </c>
      <c r="B770" s="29">
        <v>3</v>
      </c>
      <c r="C770" s="1" t="s">
        <v>39</v>
      </c>
      <c r="D770" s="1" t="s">
        <v>39</v>
      </c>
      <c r="E770" s="29">
        <v>56</v>
      </c>
      <c r="F770" s="1" t="s">
        <v>70</v>
      </c>
      <c r="G770" s="1" t="s">
        <v>71</v>
      </c>
      <c r="H770" s="1" t="s">
        <v>70</v>
      </c>
      <c r="I770" s="1" t="s">
        <v>19</v>
      </c>
      <c r="J770" s="1" t="s">
        <v>17</v>
      </c>
      <c r="K770" t="b">
        <v>0</v>
      </c>
      <c r="L770" s="27">
        <v>7897.57</v>
      </c>
    </row>
    <row r="771" spans="1:12" x14ac:dyDescent="0.25">
      <c r="A771" s="29">
        <v>2021</v>
      </c>
      <c r="B771" s="29">
        <v>3</v>
      </c>
      <c r="C771" s="1" t="s">
        <v>39</v>
      </c>
      <c r="D771" s="1" t="s">
        <v>39</v>
      </c>
      <c r="E771" s="29">
        <v>56</v>
      </c>
      <c r="F771" s="1" t="s">
        <v>70</v>
      </c>
      <c r="G771" s="1" t="s">
        <v>71</v>
      </c>
      <c r="H771" s="1" t="s">
        <v>70</v>
      </c>
      <c r="I771" s="1" t="s">
        <v>20</v>
      </c>
      <c r="J771" s="1" t="s">
        <v>17</v>
      </c>
      <c r="K771" t="b">
        <v>0</v>
      </c>
      <c r="L771" s="27">
        <v>3948.79</v>
      </c>
    </row>
    <row r="772" spans="1:12" x14ac:dyDescent="0.25">
      <c r="A772" s="29">
        <v>2021</v>
      </c>
      <c r="B772" s="29">
        <v>3</v>
      </c>
      <c r="C772" s="1" t="s">
        <v>39</v>
      </c>
      <c r="D772" s="1" t="s">
        <v>39</v>
      </c>
      <c r="E772" s="29">
        <v>56</v>
      </c>
      <c r="F772" s="1" t="s">
        <v>70</v>
      </c>
      <c r="G772" s="1" t="s">
        <v>71</v>
      </c>
      <c r="H772" s="1" t="s">
        <v>70</v>
      </c>
      <c r="I772" s="1" t="s">
        <v>21</v>
      </c>
      <c r="J772" s="1" t="s">
        <v>10</v>
      </c>
      <c r="K772" t="b">
        <v>0</v>
      </c>
      <c r="L772" s="27">
        <v>3290.66</v>
      </c>
    </row>
    <row r="773" spans="1:12" x14ac:dyDescent="0.25">
      <c r="A773" s="29">
        <v>2021</v>
      </c>
      <c r="B773" s="29">
        <v>3</v>
      </c>
      <c r="C773" s="1" t="s">
        <v>39</v>
      </c>
      <c r="D773" s="1" t="s">
        <v>39</v>
      </c>
      <c r="E773" s="29">
        <v>56</v>
      </c>
      <c r="F773" s="1" t="s">
        <v>70</v>
      </c>
      <c r="G773" s="1" t="s">
        <v>71</v>
      </c>
      <c r="H773" s="1" t="s">
        <v>70</v>
      </c>
      <c r="I773" s="1" t="s">
        <v>32</v>
      </c>
      <c r="J773" s="1" t="s">
        <v>10</v>
      </c>
      <c r="K773" t="b">
        <v>0</v>
      </c>
      <c r="L773" s="27">
        <v>1316.26</v>
      </c>
    </row>
    <row r="774" spans="1:12" x14ac:dyDescent="0.25">
      <c r="A774" s="29">
        <v>2021</v>
      </c>
      <c r="B774" s="29">
        <v>3</v>
      </c>
      <c r="C774" s="1" t="s">
        <v>39</v>
      </c>
      <c r="D774" s="1" t="s">
        <v>39</v>
      </c>
      <c r="E774" s="29">
        <v>56</v>
      </c>
      <c r="F774" s="1" t="s">
        <v>70</v>
      </c>
      <c r="G774" s="1" t="s">
        <v>71</v>
      </c>
      <c r="H774" s="1" t="s">
        <v>70</v>
      </c>
      <c r="I774" s="1" t="s">
        <v>22</v>
      </c>
      <c r="J774" s="1" t="s">
        <v>10</v>
      </c>
      <c r="K774" t="b">
        <v>0</v>
      </c>
      <c r="L774" s="27">
        <v>2632.52</v>
      </c>
    </row>
    <row r="775" spans="1:12" x14ac:dyDescent="0.25">
      <c r="A775" s="29">
        <v>2021</v>
      </c>
      <c r="B775" s="29">
        <v>3</v>
      </c>
      <c r="C775" s="1" t="s">
        <v>39</v>
      </c>
      <c r="D775" s="1" t="s">
        <v>39</v>
      </c>
      <c r="E775" s="29">
        <v>56</v>
      </c>
      <c r="F775" s="1" t="s">
        <v>70</v>
      </c>
      <c r="G775" s="1" t="s">
        <v>71</v>
      </c>
      <c r="H775" s="1" t="s">
        <v>70</v>
      </c>
      <c r="I775" s="1" t="s">
        <v>23</v>
      </c>
      <c r="J775" s="1" t="s">
        <v>12</v>
      </c>
      <c r="K775" t="b">
        <v>0</v>
      </c>
      <c r="L775" s="27">
        <v>1974.39</v>
      </c>
    </row>
    <row r="776" spans="1:12" x14ac:dyDescent="0.25">
      <c r="A776" s="29">
        <v>2021</v>
      </c>
      <c r="B776" s="29">
        <v>3</v>
      </c>
      <c r="C776" s="1" t="s">
        <v>39</v>
      </c>
      <c r="D776" s="1" t="s">
        <v>39</v>
      </c>
      <c r="E776" s="29">
        <v>56</v>
      </c>
      <c r="F776" s="1" t="s">
        <v>70</v>
      </c>
      <c r="G776" s="1" t="s">
        <v>71</v>
      </c>
      <c r="H776" s="1" t="s">
        <v>70</v>
      </c>
      <c r="I776" s="1" t="s">
        <v>24</v>
      </c>
      <c r="J776" s="1" t="s">
        <v>12</v>
      </c>
      <c r="K776" t="b">
        <v>0</v>
      </c>
      <c r="L776" s="27">
        <v>1974.39</v>
      </c>
    </row>
    <row r="777" spans="1:12" x14ac:dyDescent="0.25">
      <c r="A777" s="29">
        <v>2021</v>
      </c>
      <c r="B777" s="29">
        <v>3</v>
      </c>
      <c r="C777" s="1" t="s">
        <v>39</v>
      </c>
      <c r="D777" s="1" t="s">
        <v>39</v>
      </c>
      <c r="E777" s="29">
        <v>56</v>
      </c>
      <c r="F777" s="1" t="s">
        <v>70</v>
      </c>
      <c r="G777" s="1" t="s">
        <v>71</v>
      </c>
      <c r="H777" s="1" t="s">
        <v>70</v>
      </c>
      <c r="I777" s="1" t="s">
        <v>25</v>
      </c>
      <c r="J777" s="1" t="s">
        <v>17</v>
      </c>
      <c r="K777" t="b">
        <v>0</v>
      </c>
      <c r="L777" s="27">
        <v>1316.26</v>
      </c>
    </row>
    <row r="778" spans="1:12" x14ac:dyDescent="0.25">
      <c r="A778" s="29">
        <v>2021</v>
      </c>
      <c r="B778" s="29">
        <v>3</v>
      </c>
      <c r="C778" s="1" t="s">
        <v>39</v>
      </c>
      <c r="D778" s="1" t="s">
        <v>39</v>
      </c>
      <c r="E778" s="29">
        <v>54</v>
      </c>
      <c r="F778" s="1" t="s">
        <v>72</v>
      </c>
      <c r="G778" s="1" t="s">
        <v>73</v>
      </c>
      <c r="H778" s="1" t="s">
        <v>74</v>
      </c>
      <c r="I778" s="1" t="s">
        <v>9</v>
      </c>
      <c r="J778" s="1" t="s">
        <v>10</v>
      </c>
      <c r="K778" t="b">
        <v>0</v>
      </c>
      <c r="L778" s="27">
        <v>86563.61</v>
      </c>
    </row>
    <row r="779" spans="1:12" x14ac:dyDescent="0.25">
      <c r="A779" s="29">
        <v>2021</v>
      </c>
      <c r="B779" s="29">
        <v>3</v>
      </c>
      <c r="C779" s="1" t="s">
        <v>39</v>
      </c>
      <c r="D779" s="1" t="s">
        <v>39</v>
      </c>
      <c r="E779" s="29">
        <v>54</v>
      </c>
      <c r="F779" s="1" t="s">
        <v>72</v>
      </c>
      <c r="G779" s="1" t="s">
        <v>73</v>
      </c>
      <c r="H779" s="1" t="s">
        <v>74</v>
      </c>
      <c r="I779" s="1" t="s">
        <v>15</v>
      </c>
      <c r="J779" s="1" t="s">
        <v>10</v>
      </c>
      <c r="K779" t="b">
        <v>0</v>
      </c>
      <c r="L779" s="27">
        <v>4026.21</v>
      </c>
    </row>
    <row r="780" spans="1:12" x14ac:dyDescent="0.25">
      <c r="A780" s="29">
        <v>2021</v>
      </c>
      <c r="B780" s="29">
        <v>3</v>
      </c>
      <c r="C780" s="1" t="s">
        <v>39</v>
      </c>
      <c r="D780" s="1" t="s">
        <v>39</v>
      </c>
      <c r="E780" s="29">
        <v>54</v>
      </c>
      <c r="F780" s="1" t="s">
        <v>72</v>
      </c>
      <c r="G780" s="1" t="s">
        <v>73</v>
      </c>
      <c r="H780" s="1" t="s">
        <v>74</v>
      </c>
      <c r="I780" s="1" t="s">
        <v>16</v>
      </c>
      <c r="J780" s="1" t="s">
        <v>17</v>
      </c>
      <c r="K780" t="b">
        <v>0</v>
      </c>
      <c r="L780" s="27">
        <v>30196.61</v>
      </c>
    </row>
    <row r="781" spans="1:12" x14ac:dyDescent="0.25">
      <c r="A781" s="29">
        <v>2021</v>
      </c>
      <c r="B781" s="29">
        <v>3</v>
      </c>
      <c r="C781" s="1" t="s">
        <v>39</v>
      </c>
      <c r="D781" s="1" t="s">
        <v>39</v>
      </c>
      <c r="E781" s="29">
        <v>54</v>
      </c>
      <c r="F781" s="1" t="s">
        <v>72</v>
      </c>
      <c r="G781" s="1" t="s">
        <v>73</v>
      </c>
      <c r="H781" s="1" t="s">
        <v>74</v>
      </c>
      <c r="I781" s="1" t="s">
        <v>20</v>
      </c>
      <c r="J781" s="1" t="s">
        <v>17</v>
      </c>
      <c r="K781" t="b">
        <v>0</v>
      </c>
      <c r="L781" s="27">
        <v>30196.61</v>
      </c>
    </row>
    <row r="782" spans="1:12" x14ac:dyDescent="0.25">
      <c r="A782" s="29">
        <v>2021</v>
      </c>
      <c r="B782" s="29">
        <v>3</v>
      </c>
      <c r="C782" s="1" t="s">
        <v>39</v>
      </c>
      <c r="D782" s="1" t="s">
        <v>39</v>
      </c>
      <c r="E782" s="29">
        <v>54</v>
      </c>
      <c r="F782" s="1" t="s">
        <v>72</v>
      </c>
      <c r="G782" s="1" t="s">
        <v>73</v>
      </c>
      <c r="H782" s="1" t="s">
        <v>74</v>
      </c>
      <c r="I782" s="1" t="s">
        <v>22</v>
      </c>
      <c r="J782" s="1" t="s">
        <v>10</v>
      </c>
      <c r="K782" t="b">
        <v>0</v>
      </c>
      <c r="L782" s="27">
        <v>10065.540000000001</v>
      </c>
    </row>
    <row r="783" spans="1:12" x14ac:dyDescent="0.25">
      <c r="A783" s="29">
        <v>2021</v>
      </c>
      <c r="B783" s="29">
        <v>3</v>
      </c>
      <c r="C783" s="1" t="s">
        <v>39</v>
      </c>
      <c r="D783" s="1" t="s">
        <v>39</v>
      </c>
      <c r="E783" s="29">
        <v>54</v>
      </c>
      <c r="F783" s="1" t="s">
        <v>72</v>
      </c>
      <c r="G783" s="1" t="s">
        <v>73</v>
      </c>
      <c r="H783" s="1" t="s">
        <v>74</v>
      </c>
      <c r="I783" s="1" t="s">
        <v>24</v>
      </c>
      <c r="J783" s="1" t="s">
        <v>12</v>
      </c>
      <c r="K783" t="b">
        <v>0</v>
      </c>
      <c r="L783" s="27">
        <v>40262.14</v>
      </c>
    </row>
    <row r="784" spans="1:12" x14ac:dyDescent="0.25">
      <c r="A784" s="29">
        <v>2021</v>
      </c>
      <c r="B784" s="29">
        <v>1</v>
      </c>
      <c r="C784" s="1" t="s">
        <v>75</v>
      </c>
      <c r="D784" s="1" t="s">
        <v>75</v>
      </c>
      <c r="E784" s="29">
        <v>45</v>
      </c>
      <c r="F784" s="1" t="s">
        <v>75</v>
      </c>
      <c r="G784" s="1" t="s">
        <v>76</v>
      </c>
      <c r="H784" s="1" t="s">
        <v>77</v>
      </c>
      <c r="I784" s="1" t="s">
        <v>9</v>
      </c>
      <c r="J784" s="1" t="s">
        <v>10</v>
      </c>
      <c r="K784" t="b">
        <v>0</v>
      </c>
      <c r="L784" s="27">
        <v>107139.89</v>
      </c>
    </row>
    <row r="785" spans="1:12" x14ac:dyDescent="0.25">
      <c r="A785" s="29">
        <v>2021</v>
      </c>
      <c r="B785" s="29">
        <v>1</v>
      </c>
      <c r="C785" s="1" t="s">
        <v>75</v>
      </c>
      <c r="D785" s="1" t="s">
        <v>75</v>
      </c>
      <c r="E785" s="29">
        <v>45</v>
      </c>
      <c r="F785" s="1" t="s">
        <v>75</v>
      </c>
      <c r="G785" s="1" t="s">
        <v>76</v>
      </c>
      <c r="H785" s="1" t="s">
        <v>77</v>
      </c>
      <c r="I785" s="1" t="s">
        <v>11</v>
      </c>
      <c r="J785" s="1" t="s">
        <v>12</v>
      </c>
      <c r="K785" t="b">
        <v>0</v>
      </c>
      <c r="L785" s="27">
        <v>392846.26</v>
      </c>
    </row>
    <row r="786" spans="1:12" x14ac:dyDescent="0.25">
      <c r="A786" s="29">
        <v>2021</v>
      </c>
      <c r="B786" s="29">
        <v>1</v>
      </c>
      <c r="C786" s="1" t="s">
        <v>75</v>
      </c>
      <c r="D786" s="1" t="s">
        <v>75</v>
      </c>
      <c r="E786" s="29">
        <v>45</v>
      </c>
      <c r="F786" s="1" t="s">
        <v>75</v>
      </c>
      <c r="G786" s="1" t="s">
        <v>76</v>
      </c>
      <c r="H786" s="1" t="s">
        <v>77</v>
      </c>
      <c r="I786" s="1" t="s">
        <v>13</v>
      </c>
      <c r="J786" s="1" t="s">
        <v>12</v>
      </c>
      <c r="K786" t="b">
        <v>0</v>
      </c>
      <c r="L786" s="27">
        <v>714265.92</v>
      </c>
    </row>
    <row r="787" spans="1:12" x14ac:dyDescent="0.25">
      <c r="A787" s="29">
        <v>2021</v>
      </c>
      <c r="B787" s="29">
        <v>1</v>
      </c>
      <c r="C787" s="1" t="s">
        <v>75</v>
      </c>
      <c r="D787" s="1" t="s">
        <v>75</v>
      </c>
      <c r="E787" s="29">
        <v>45</v>
      </c>
      <c r="F787" s="1" t="s">
        <v>75</v>
      </c>
      <c r="G787" s="1" t="s">
        <v>76</v>
      </c>
      <c r="H787" s="1" t="s">
        <v>77</v>
      </c>
      <c r="I787" s="1" t="s">
        <v>14</v>
      </c>
      <c r="J787" s="1" t="s">
        <v>10</v>
      </c>
      <c r="K787" t="b">
        <v>0</v>
      </c>
      <c r="L787" s="27">
        <v>249993.07</v>
      </c>
    </row>
    <row r="788" spans="1:12" x14ac:dyDescent="0.25">
      <c r="A788" s="29">
        <v>2021</v>
      </c>
      <c r="B788" s="29">
        <v>1</v>
      </c>
      <c r="C788" s="1" t="s">
        <v>75</v>
      </c>
      <c r="D788" s="1" t="s">
        <v>75</v>
      </c>
      <c r="E788" s="29">
        <v>45</v>
      </c>
      <c r="F788" s="1" t="s">
        <v>75</v>
      </c>
      <c r="G788" s="1" t="s">
        <v>76</v>
      </c>
      <c r="H788" s="1" t="s">
        <v>77</v>
      </c>
      <c r="I788" s="1" t="s">
        <v>15</v>
      </c>
      <c r="J788" s="1" t="s">
        <v>10</v>
      </c>
      <c r="K788" t="b">
        <v>0</v>
      </c>
      <c r="L788" s="27">
        <v>142853.18</v>
      </c>
    </row>
    <row r="789" spans="1:12" x14ac:dyDescent="0.25">
      <c r="A789" s="29">
        <v>2021</v>
      </c>
      <c r="B789" s="29">
        <v>1</v>
      </c>
      <c r="C789" s="1" t="s">
        <v>75</v>
      </c>
      <c r="D789" s="1" t="s">
        <v>75</v>
      </c>
      <c r="E789" s="29">
        <v>45</v>
      </c>
      <c r="F789" s="1" t="s">
        <v>75</v>
      </c>
      <c r="G789" s="1" t="s">
        <v>76</v>
      </c>
      <c r="H789" s="1" t="s">
        <v>77</v>
      </c>
      <c r="I789" s="1" t="s">
        <v>16</v>
      </c>
      <c r="J789" s="1" t="s">
        <v>17</v>
      </c>
      <c r="K789" t="b">
        <v>0</v>
      </c>
      <c r="L789" s="27">
        <v>464272.85</v>
      </c>
    </row>
    <row r="790" spans="1:12" x14ac:dyDescent="0.25">
      <c r="A790" s="29">
        <v>2021</v>
      </c>
      <c r="B790" s="29">
        <v>1</v>
      </c>
      <c r="C790" s="1" t="s">
        <v>75</v>
      </c>
      <c r="D790" s="1" t="s">
        <v>75</v>
      </c>
      <c r="E790" s="29">
        <v>45</v>
      </c>
      <c r="F790" s="1" t="s">
        <v>75</v>
      </c>
      <c r="G790" s="1" t="s">
        <v>76</v>
      </c>
      <c r="H790" s="1" t="s">
        <v>77</v>
      </c>
      <c r="I790" s="1" t="s">
        <v>18</v>
      </c>
      <c r="J790" s="1" t="s">
        <v>17</v>
      </c>
      <c r="K790" t="b">
        <v>0</v>
      </c>
      <c r="L790" s="27">
        <v>178566.48</v>
      </c>
    </row>
    <row r="791" spans="1:12" x14ac:dyDescent="0.25">
      <c r="A791" s="29">
        <v>2021</v>
      </c>
      <c r="B791" s="29">
        <v>1</v>
      </c>
      <c r="C791" s="1" t="s">
        <v>75</v>
      </c>
      <c r="D791" s="1" t="s">
        <v>75</v>
      </c>
      <c r="E791" s="29">
        <v>45</v>
      </c>
      <c r="F791" s="1" t="s">
        <v>75</v>
      </c>
      <c r="G791" s="1" t="s">
        <v>76</v>
      </c>
      <c r="H791" s="1" t="s">
        <v>77</v>
      </c>
      <c r="I791" s="1" t="s">
        <v>19</v>
      </c>
      <c r="J791" s="1" t="s">
        <v>17</v>
      </c>
      <c r="K791" t="b">
        <v>0</v>
      </c>
      <c r="L791" s="27">
        <v>71426.59</v>
      </c>
    </row>
    <row r="792" spans="1:12" x14ac:dyDescent="0.25">
      <c r="A792" s="29">
        <v>2021</v>
      </c>
      <c r="B792" s="29">
        <v>1</v>
      </c>
      <c r="C792" s="1" t="s">
        <v>75</v>
      </c>
      <c r="D792" s="1" t="s">
        <v>75</v>
      </c>
      <c r="E792" s="29">
        <v>45</v>
      </c>
      <c r="F792" s="1" t="s">
        <v>75</v>
      </c>
      <c r="G792" s="1" t="s">
        <v>76</v>
      </c>
      <c r="H792" s="1" t="s">
        <v>77</v>
      </c>
      <c r="I792" s="1" t="s">
        <v>20</v>
      </c>
      <c r="J792" s="1" t="s">
        <v>17</v>
      </c>
      <c r="K792" t="b">
        <v>0</v>
      </c>
      <c r="L792" s="27">
        <v>392846.26</v>
      </c>
    </row>
    <row r="793" spans="1:12" x14ac:dyDescent="0.25">
      <c r="A793" s="29">
        <v>2021</v>
      </c>
      <c r="B793" s="29">
        <v>1</v>
      </c>
      <c r="C793" s="1" t="s">
        <v>75</v>
      </c>
      <c r="D793" s="1" t="s">
        <v>75</v>
      </c>
      <c r="E793" s="29">
        <v>45</v>
      </c>
      <c r="F793" s="1" t="s">
        <v>75</v>
      </c>
      <c r="G793" s="1" t="s">
        <v>76</v>
      </c>
      <c r="H793" s="1" t="s">
        <v>77</v>
      </c>
      <c r="I793" s="1" t="s">
        <v>21</v>
      </c>
      <c r="J793" s="1" t="s">
        <v>10</v>
      </c>
      <c r="K793" t="b">
        <v>0</v>
      </c>
      <c r="L793" s="27">
        <v>107139.89</v>
      </c>
    </row>
    <row r="794" spans="1:12" x14ac:dyDescent="0.25">
      <c r="A794" s="29">
        <v>2021</v>
      </c>
      <c r="B794" s="29">
        <v>1</v>
      </c>
      <c r="C794" s="1" t="s">
        <v>75</v>
      </c>
      <c r="D794" s="1" t="s">
        <v>75</v>
      </c>
      <c r="E794" s="29">
        <v>45</v>
      </c>
      <c r="F794" s="1" t="s">
        <v>75</v>
      </c>
      <c r="G794" s="1" t="s">
        <v>76</v>
      </c>
      <c r="H794" s="1" t="s">
        <v>77</v>
      </c>
      <c r="I794" s="1" t="s">
        <v>22</v>
      </c>
      <c r="J794" s="1" t="s">
        <v>10</v>
      </c>
      <c r="K794" t="b">
        <v>0</v>
      </c>
      <c r="L794" s="27">
        <v>178566.48</v>
      </c>
    </row>
    <row r="795" spans="1:12" x14ac:dyDescent="0.25">
      <c r="A795" s="29">
        <v>2021</v>
      </c>
      <c r="B795" s="29">
        <v>1</v>
      </c>
      <c r="C795" s="1" t="s">
        <v>75</v>
      </c>
      <c r="D795" s="1" t="s">
        <v>75</v>
      </c>
      <c r="E795" s="29">
        <v>45</v>
      </c>
      <c r="F795" s="1" t="s">
        <v>75</v>
      </c>
      <c r="G795" s="1" t="s">
        <v>76</v>
      </c>
      <c r="H795" s="1" t="s">
        <v>77</v>
      </c>
      <c r="I795" s="1" t="s">
        <v>23</v>
      </c>
      <c r="J795" s="1" t="s">
        <v>12</v>
      </c>
      <c r="K795" t="b">
        <v>0</v>
      </c>
      <c r="L795" s="27">
        <v>178566.48</v>
      </c>
    </row>
    <row r="796" spans="1:12" x14ac:dyDescent="0.25">
      <c r="A796" s="29">
        <v>2021</v>
      </c>
      <c r="B796" s="29">
        <v>1</v>
      </c>
      <c r="C796" s="1" t="s">
        <v>75</v>
      </c>
      <c r="D796" s="1" t="s">
        <v>75</v>
      </c>
      <c r="E796">
        <v>45</v>
      </c>
      <c r="F796" s="1" t="s">
        <v>75</v>
      </c>
      <c r="G796" s="1" t="s">
        <v>76</v>
      </c>
      <c r="H796" s="1" t="s">
        <v>77</v>
      </c>
      <c r="I796" s="1" t="s">
        <v>24</v>
      </c>
      <c r="J796" s="1" t="s">
        <v>12</v>
      </c>
      <c r="K796" t="b">
        <v>0</v>
      </c>
      <c r="L796" s="27">
        <v>321419.65999999997</v>
      </c>
    </row>
    <row r="797" spans="1:12" x14ac:dyDescent="0.25">
      <c r="A797" s="29">
        <v>2021</v>
      </c>
      <c r="B797" s="29">
        <v>1</v>
      </c>
      <c r="C797" s="1" t="s">
        <v>75</v>
      </c>
      <c r="D797" s="1" t="s">
        <v>75</v>
      </c>
      <c r="E797">
        <v>45</v>
      </c>
      <c r="F797" s="1" t="s">
        <v>75</v>
      </c>
      <c r="G797" s="1" t="s">
        <v>76</v>
      </c>
      <c r="H797" s="1" t="s">
        <v>77</v>
      </c>
      <c r="I797" s="1" t="s">
        <v>25</v>
      </c>
      <c r="J797" s="1" t="s">
        <v>17</v>
      </c>
      <c r="K797" t="b">
        <v>0</v>
      </c>
      <c r="L797" s="27">
        <v>71426.59</v>
      </c>
    </row>
    <row r="798" spans="1:12" x14ac:dyDescent="0.25">
      <c r="A798" s="29">
        <v>2021</v>
      </c>
      <c r="B798" s="29">
        <v>1</v>
      </c>
      <c r="C798" s="1" t="s">
        <v>78</v>
      </c>
      <c r="D798" s="1" t="s">
        <v>78</v>
      </c>
      <c r="E798">
        <v>47</v>
      </c>
      <c r="F798" s="1" t="s">
        <v>78</v>
      </c>
      <c r="G798" s="1" t="s">
        <v>79</v>
      </c>
      <c r="H798" s="1" t="s">
        <v>78</v>
      </c>
      <c r="I798" s="1" t="s">
        <v>9</v>
      </c>
      <c r="J798" s="1" t="s">
        <v>10</v>
      </c>
      <c r="K798" t="b">
        <v>0</v>
      </c>
      <c r="L798" s="27">
        <v>90318.17</v>
      </c>
    </row>
    <row r="799" spans="1:12" x14ac:dyDescent="0.25">
      <c r="A799" s="29">
        <v>2021</v>
      </c>
      <c r="B799" s="29">
        <v>1</v>
      </c>
      <c r="C799" s="1" t="s">
        <v>78</v>
      </c>
      <c r="D799" s="1" t="s">
        <v>78</v>
      </c>
      <c r="E799">
        <v>47</v>
      </c>
      <c r="F799" s="1" t="s">
        <v>78</v>
      </c>
      <c r="G799" s="1" t="s">
        <v>79</v>
      </c>
      <c r="H799" s="1" t="s">
        <v>78</v>
      </c>
      <c r="I799" s="1" t="s">
        <v>11</v>
      </c>
      <c r="J799" s="1" t="s">
        <v>12</v>
      </c>
      <c r="K799" t="b">
        <v>0</v>
      </c>
      <c r="L799" s="27">
        <v>180636.34</v>
      </c>
    </row>
    <row r="800" spans="1:12" x14ac:dyDescent="0.25">
      <c r="A800" s="29">
        <v>2021</v>
      </c>
      <c r="B800" s="29">
        <v>1</v>
      </c>
      <c r="C800" s="1" t="s">
        <v>78</v>
      </c>
      <c r="D800" s="1" t="s">
        <v>78</v>
      </c>
      <c r="E800">
        <v>47</v>
      </c>
      <c r="F800" s="1" t="s">
        <v>78</v>
      </c>
      <c r="G800" s="1" t="s">
        <v>79</v>
      </c>
      <c r="H800" s="1" t="s">
        <v>78</v>
      </c>
      <c r="I800" s="1" t="s">
        <v>13</v>
      </c>
      <c r="J800" s="1" t="s">
        <v>12</v>
      </c>
      <c r="K800" t="b">
        <v>0</v>
      </c>
      <c r="L800" s="27">
        <v>270954.52</v>
      </c>
    </row>
    <row r="801" spans="1:12" x14ac:dyDescent="0.25">
      <c r="A801" s="29">
        <v>2021</v>
      </c>
      <c r="B801" s="29">
        <v>1</v>
      </c>
      <c r="C801" s="1" t="s">
        <v>78</v>
      </c>
      <c r="D801" s="1" t="s">
        <v>78</v>
      </c>
      <c r="E801">
        <v>47</v>
      </c>
      <c r="F801" s="1" t="s">
        <v>78</v>
      </c>
      <c r="G801" s="1" t="s">
        <v>79</v>
      </c>
      <c r="H801" s="1" t="s">
        <v>78</v>
      </c>
      <c r="I801" s="1" t="s">
        <v>14</v>
      </c>
      <c r="J801" s="1" t="s">
        <v>10</v>
      </c>
      <c r="K801" t="b">
        <v>0</v>
      </c>
      <c r="L801" s="27">
        <v>338693.15</v>
      </c>
    </row>
    <row r="802" spans="1:12" x14ac:dyDescent="0.25">
      <c r="A802" s="29">
        <v>2021</v>
      </c>
      <c r="B802" s="29">
        <v>1</v>
      </c>
      <c r="C802" s="1" t="s">
        <v>78</v>
      </c>
      <c r="D802" s="1" t="s">
        <v>78</v>
      </c>
      <c r="E802">
        <v>47</v>
      </c>
      <c r="F802" s="1" t="s">
        <v>78</v>
      </c>
      <c r="G802" s="1" t="s">
        <v>79</v>
      </c>
      <c r="H802" s="1" t="s">
        <v>78</v>
      </c>
      <c r="I802" s="1" t="s">
        <v>15</v>
      </c>
      <c r="J802" s="1" t="s">
        <v>10</v>
      </c>
      <c r="K802" t="b">
        <v>0</v>
      </c>
      <c r="L802" s="27">
        <v>67738.63</v>
      </c>
    </row>
    <row r="803" spans="1:12" x14ac:dyDescent="0.25">
      <c r="A803" s="29">
        <v>2021</v>
      </c>
      <c r="B803" s="29">
        <v>1</v>
      </c>
      <c r="C803" s="1" t="s">
        <v>78</v>
      </c>
      <c r="D803" s="1" t="s">
        <v>78</v>
      </c>
      <c r="E803">
        <v>47</v>
      </c>
      <c r="F803" s="1" t="s">
        <v>78</v>
      </c>
      <c r="G803" s="1" t="s">
        <v>79</v>
      </c>
      <c r="H803" s="1" t="s">
        <v>78</v>
      </c>
      <c r="I803" s="1" t="s">
        <v>16</v>
      </c>
      <c r="J803" s="1" t="s">
        <v>17</v>
      </c>
      <c r="K803" t="b">
        <v>0</v>
      </c>
      <c r="L803" s="27">
        <v>112897.72</v>
      </c>
    </row>
    <row r="804" spans="1:12" x14ac:dyDescent="0.25">
      <c r="A804" s="29">
        <v>2021</v>
      </c>
      <c r="B804" s="29">
        <v>1</v>
      </c>
      <c r="C804" s="1" t="s">
        <v>78</v>
      </c>
      <c r="D804" s="1" t="s">
        <v>78</v>
      </c>
      <c r="E804">
        <v>47</v>
      </c>
      <c r="F804" s="1" t="s">
        <v>78</v>
      </c>
      <c r="G804" s="1" t="s">
        <v>79</v>
      </c>
      <c r="H804" s="1" t="s">
        <v>78</v>
      </c>
      <c r="I804" s="1" t="s">
        <v>18</v>
      </c>
      <c r="J804" s="1" t="s">
        <v>17</v>
      </c>
      <c r="K804" t="b">
        <v>0</v>
      </c>
      <c r="L804" s="27">
        <v>67738.63</v>
      </c>
    </row>
    <row r="805" spans="1:12" x14ac:dyDescent="0.25">
      <c r="A805" s="29">
        <v>2021</v>
      </c>
      <c r="B805" s="29">
        <v>1</v>
      </c>
      <c r="C805" s="1" t="s">
        <v>78</v>
      </c>
      <c r="D805" s="1" t="s">
        <v>78</v>
      </c>
      <c r="E805">
        <v>47</v>
      </c>
      <c r="F805" s="1" t="s">
        <v>78</v>
      </c>
      <c r="G805" s="1" t="s">
        <v>79</v>
      </c>
      <c r="H805" s="1" t="s">
        <v>78</v>
      </c>
      <c r="I805" s="1" t="s">
        <v>19</v>
      </c>
      <c r="J805" s="1" t="s">
        <v>17</v>
      </c>
      <c r="K805" t="b">
        <v>0</v>
      </c>
      <c r="L805" s="27">
        <v>248374.97</v>
      </c>
    </row>
    <row r="806" spans="1:12" x14ac:dyDescent="0.25">
      <c r="A806" s="29">
        <v>2021</v>
      </c>
      <c r="B806" s="29">
        <v>1</v>
      </c>
      <c r="C806" s="1" t="s">
        <v>78</v>
      </c>
      <c r="D806" s="1" t="s">
        <v>78</v>
      </c>
      <c r="E806">
        <v>47</v>
      </c>
      <c r="F806" s="1" t="s">
        <v>78</v>
      </c>
      <c r="G806" s="1" t="s">
        <v>79</v>
      </c>
      <c r="H806" s="1" t="s">
        <v>78</v>
      </c>
      <c r="I806" s="1" t="s">
        <v>20</v>
      </c>
      <c r="J806" s="1" t="s">
        <v>17</v>
      </c>
      <c r="K806" t="b">
        <v>0</v>
      </c>
      <c r="L806" s="27">
        <v>112897.72</v>
      </c>
    </row>
    <row r="807" spans="1:12" x14ac:dyDescent="0.25">
      <c r="A807" s="29">
        <v>2021</v>
      </c>
      <c r="B807" s="29">
        <v>1</v>
      </c>
      <c r="C807" s="1" t="s">
        <v>78</v>
      </c>
      <c r="D807" s="1" t="s">
        <v>78</v>
      </c>
      <c r="E807">
        <v>47</v>
      </c>
      <c r="F807" s="1" t="s">
        <v>78</v>
      </c>
      <c r="G807" s="1" t="s">
        <v>79</v>
      </c>
      <c r="H807" s="1" t="s">
        <v>78</v>
      </c>
      <c r="I807" s="1" t="s">
        <v>21</v>
      </c>
      <c r="J807" s="1" t="s">
        <v>10</v>
      </c>
      <c r="K807" t="b">
        <v>0</v>
      </c>
      <c r="L807" s="27">
        <v>90318.17</v>
      </c>
    </row>
    <row r="808" spans="1:12" x14ac:dyDescent="0.25">
      <c r="A808" s="29">
        <v>2021</v>
      </c>
      <c r="B808" s="29">
        <v>1</v>
      </c>
      <c r="C808" s="1" t="s">
        <v>78</v>
      </c>
      <c r="D808" s="1" t="s">
        <v>78</v>
      </c>
      <c r="E808">
        <v>47</v>
      </c>
      <c r="F808" s="1" t="s">
        <v>78</v>
      </c>
      <c r="G808" s="1" t="s">
        <v>79</v>
      </c>
      <c r="H808" s="1" t="s">
        <v>78</v>
      </c>
      <c r="I808" s="1" t="s">
        <v>22</v>
      </c>
      <c r="J808" s="1" t="s">
        <v>10</v>
      </c>
      <c r="K808" t="b">
        <v>0</v>
      </c>
      <c r="L808" s="27">
        <v>158056.79999999999</v>
      </c>
    </row>
    <row r="809" spans="1:12" x14ac:dyDescent="0.25">
      <c r="A809" s="29">
        <v>2021</v>
      </c>
      <c r="B809" s="29">
        <v>1</v>
      </c>
      <c r="C809" s="1" t="s">
        <v>78</v>
      </c>
      <c r="D809" s="1" t="s">
        <v>78</v>
      </c>
      <c r="E809">
        <v>47</v>
      </c>
      <c r="F809" s="1" t="s">
        <v>78</v>
      </c>
      <c r="G809" s="1" t="s">
        <v>79</v>
      </c>
      <c r="H809" s="1" t="s">
        <v>78</v>
      </c>
      <c r="I809" s="1" t="s">
        <v>23</v>
      </c>
      <c r="J809" s="1" t="s">
        <v>12</v>
      </c>
      <c r="K809" t="b">
        <v>0</v>
      </c>
      <c r="L809" s="27">
        <v>248374.97</v>
      </c>
    </row>
    <row r="810" spans="1:12" x14ac:dyDescent="0.25">
      <c r="A810" s="29">
        <v>2021</v>
      </c>
      <c r="B810" s="29">
        <v>1</v>
      </c>
      <c r="C810" s="1" t="s">
        <v>78</v>
      </c>
      <c r="D810" s="1" t="s">
        <v>78</v>
      </c>
      <c r="E810">
        <v>47</v>
      </c>
      <c r="F810" s="1" t="s">
        <v>78</v>
      </c>
      <c r="G810" s="1" t="s">
        <v>79</v>
      </c>
      <c r="H810" s="1" t="s">
        <v>78</v>
      </c>
      <c r="I810" s="1" t="s">
        <v>24</v>
      </c>
      <c r="J810" s="1" t="s">
        <v>12</v>
      </c>
      <c r="K810" t="b">
        <v>0</v>
      </c>
      <c r="L810" s="27">
        <v>203215.89</v>
      </c>
    </row>
    <row r="811" spans="1:12" x14ac:dyDescent="0.25">
      <c r="A811" s="29">
        <v>2021</v>
      </c>
      <c r="B811" s="29">
        <v>1</v>
      </c>
      <c r="C811" s="1" t="s">
        <v>78</v>
      </c>
      <c r="D811" s="1" t="s">
        <v>78</v>
      </c>
      <c r="E811">
        <v>47</v>
      </c>
      <c r="F811" s="1" t="s">
        <v>78</v>
      </c>
      <c r="G811" s="1" t="s">
        <v>79</v>
      </c>
      <c r="H811" s="1" t="s">
        <v>78</v>
      </c>
      <c r="I811" s="1" t="s">
        <v>25</v>
      </c>
      <c r="J811" s="1" t="s">
        <v>17</v>
      </c>
      <c r="K811" t="b">
        <v>0</v>
      </c>
      <c r="L811" s="27">
        <v>67738.63</v>
      </c>
    </row>
    <row r="812" spans="1:12" x14ac:dyDescent="0.25">
      <c r="A812" s="29">
        <v>2021</v>
      </c>
      <c r="B812" s="29">
        <v>2</v>
      </c>
      <c r="C812" s="1" t="s">
        <v>75</v>
      </c>
      <c r="D812" s="1" t="s">
        <v>75</v>
      </c>
      <c r="E812">
        <v>45</v>
      </c>
      <c r="F812" s="1" t="s">
        <v>75</v>
      </c>
      <c r="G812" s="1" t="s">
        <v>76</v>
      </c>
      <c r="H812" s="1" t="s">
        <v>77</v>
      </c>
      <c r="I812" s="1" t="s">
        <v>9</v>
      </c>
      <c r="J812" s="1" t="s">
        <v>10</v>
      </c>
      <c r="K812" t="b">
        <v>0</v>
      </c>
      <c r="L812" s="27">
        <v>142853.18</v>
      </c>
    </row>
    <row r="813" spans="1:12" x14ac:dyDescent="0.25">
      <c r="A813" s="29">
        <v>2021</v>
      </c>
      <c r="B813" s="29">
        <v>2</v>
      </c>
      <c r="C813" s="1" t="s">
        <v>75</v>
      </c>
      <c r="D813" s="1" t="s">
        <v>75</v>
      </c>
      <c r="E813">
        <v>45</v>
      </c>
      <c r="F813" s="1" t="s">
        <v>75</v>
      </c>
      <c r="G813" s="1" t="s">
        <v>76</v>
      </c>
      <c r="H813" s="1" t="s">
        <v>77</v>
      </c>
      <c r="I813" s="1" t="s">
        <v>11</v>
      </c>
      <c r="J813" s="1" t="s">
        <v>12</v>
      </c>
      <c r="K813" t="b">
        <v>0</v>
      </c>
      <c r="L813" s="27">
        <v>392846.26</v>
      </c>
    </row>
    <row r="814" spans="1:12" x14ac:dyDescent="0.25">
      <c r="A814" s="29">
        <v>2021</v>
      </c>
      <c r="B814" s="29">
        <v>2</v>
      </c>
      <c r="C814" s="1" t="s">
        <v>75</v>
      </c>
      <c r="D814" s="1" t="s">
        <v>75</v>
      </c>
      <c r="E814">
        <v>45</v>
      </c>
      <c r="F814" s="1" t="s">
        <v>75</v>
      </c>
      <c r="G814" s="1" t="s">
        <v>76</v>
      </c>
      <c r="H814" s="1" t="s">
        <v>77</v>
      </c>
      <c r="I814" s="1" t="s">
        <v>13</v>
      </c>
      <c r="J814" s="1" t="s">
        <v>12</v>
      </c>
      <c r="K814" t="b">
        <v>0</v>
      </c>
      <c r="L814" s="27">
        <v>678552.62</v>
      </c>
    </row>
    <row r="815" spans="1:12" x14ac:dyDescent="0.25">
      <c r="A815" s="29">
        <v>2021</v>
      </c>
      <c r="B815" s="29">
        <v>2</v>
      </c>
      <c r="C815" s="1" t="s">
        <v>75</v>
      </c>
      <c r="D815" s="1" t="s">
        <v>75</v>
      </c>
      <c r="E815">
        <v>45</v>
      </c>
      <c r="F815" s="1" t="s">
        <v>75</v>
      </c>
      <c r="G815" s="1" t="s">
        <v>76</v>
      </c>
      <c r="H815" s="1" t="s">
        <v>77</v>
      </c>
      <c r="I815" s="1" t="s">
        <v>14</v>
      </c>
      <c r="J815" s="1" t="s">
        <v>10</v>
      </c>
      <c r="K815" t="b">
        <v>0</v>
      </c>
      <c r="L815" s="27">
        <v>249993.07</v>
      </c>
    </row>
    <row r="816" spans="1:12" x14ac:dyDescent="0.25">
      <c r="A816" s="29">
        <v>2021</v>
      </c>
      <c r="B816" s="29">
        <v>2</v>
      </c>
      <c r="C816" s="1" t="s">
        <v>75</v>
      </c>
      <c r="D816" s="1" t="s">
        <v>75</v>
      </c>
      <c r="E816">
        <v>45</v>
      </c>
      <c r="F816" s="1" t="s">
        <v>75</v>
      </c>
      <c r="G816" s="1" t="s">
        <v>76</v>
      </c>
      <c r="H816" s="1" t="s">
        <v>77</v>
      </c>
      <c r="I816" s="1" t="s">
        <v>15</v>
      </c>
      <c r="J816" s="1" t="s">
        <v>10</v>
      </c>
      <c r="K816" t="b">
        <v>0</v>
      </c>
      <c r="L816" s="27">
        <v>142853.18</v>
      </c>
    </row>
    <row r="817" spans="1:12" x14ac:dyDescent="0.25">
      <c r="A817" s="29">
        <v>2021</v>
      </c>
      <c r="B817" s="29">
        <v>2</v>
      </c>
      <c r="C817" s="1" t="s">
        <v>75</v>
      </c>
      <c r="D817" s="1" t="s">
        <v>75</v>
      </c>
      <c r="E817">
        <v>45</v>
      </c>
      <c r="F817" s="1" t="s">
        <v>75</v>
      </c>
      <c r="G817" s="1" t="s">
        <v>76</v>
      </c>
      <c r="H817" s="1" t="s">
        <v>77</v>
      </c>
      <c r="I817" s="1" t="s">
        <v>16</v>
      </c>
      <c r="J817" s="1" t="s">
        <v>17</v>
      </c>
      <c r="K817" t="b">
        <v>0</v>
      </c>
      <c r="L817" s="27">
        <v>464272.85</v>
      </c>
    </row>
    <row r="818" spans="1:12" x14ac:dyDescent="0.25">
      <c r="A818" s="29">
        <v>2021</v>
      </c>
      <c r="B818" s="29">
        <v>2</v>
      </c>
      <c r="C818" s="1" t="s">
        <v>75</v>
      </c>
      <c r="D818" s="1" t="s">
        <v>75</v>
      </c>
      <c r="E818">
        <v>45</v>
      </c>
      <c r="F818" s="1" t="s">
        <v>75</v>
      </c>
      <c r="G818" s="1" t="s">
        <v>76</v>
      </c>
      <c r="H818" s="1" t="s">
        <v>77</v>
      </c>
      <c r="I818" s="1" t="s">
        <v>18</v>
      </c>
      <c r="J818" s="1" t="s">
        <v>17</v>
      </c>
      <c r="K818" t="b">
        <v>0</v>
      </c>
      <c r="L818" s="27">
        <v>178566.48</v>
      </c>
    </row>
    <row r="819" spans="1:12" x14ac:dyDescent="0.25">
      <c r="A819" s="29">
        <v>2021</v>
      </c>
      <c r="B819" s="29">
        <v>2</v>
      </c>
      <c r="C819" s="1" t="s">
        <v>75</v>
      </c>
      <c r="D819" s="1" t="s">
        <v>75</v>
      </c>
      <c r="E819">
        <v>45</v>
      </c>
      <c r="F819" s="1" t="s">
        <v>75</v>
      </c>
      <c r="G819" s="1" t="s">
        <v>76</v>
      </c>
      <c r="H819" s="1" t="s">
        <v>77</v>
      </c>
      <c r="I819" s="1" t="s">
        <v>19</v>
      </c>
      <c r="J819" s="1" t="s">
        <v>17</v>
      </c>
      <c r="K819" t="b">
        <v>0</v>
      </c>
      <c r="L819" s="27">
        <v>71426.59</v>
      </c>
    </row>
    <row r="820" spans="1:12" x14ac:dyDescent="0.25">
      <c r="A820" s="29">
        <v>2021</v>
      </c>
      <c r="B820" s="29">
        <v>2</v>
      </c>
      <c r="C820" s="1" t="s">
        <v>75</v>
      </c>
      <c r="D820" s="1" t="s">
        <v>75</v>
      </c>
      <c r="E820">
        <v>45</v>
      </c>
      <c r="F820" s="1" t="s">
        <v>75</v>
      </c>
      <c r="G820" s="1" t="s">
        <v>76</v>
      </c>
      <c r="H820" s="1" t="s">
        <v>77</v>
      </c>
      <c r="I820" s="1" t="s">
        <v>20</v>
      </c>
      <c r="J820" s="1" t="s">
        <v>17</v>
      </c>
      <c r="K820" t="b">
        <v>0</v>
      </c>
      <c r="L820" s="27">
        <v>392846.26</v>
      </c>
    </row>
    <row r="821" spans="1:12" x14ac:dyDescent="0.25">
      <c r="A821" s="29">
        <v>2021</v>
      </c>
      <c r="B821" s="29">
        <v>2</v>
      </c>
      <c r="C821" s="1" t="s">
        <v>75</v>
      </c>
      <c r="D821" s="1" t="s">
        <v>75</v>
      </c>
      <c r="E821">
        <v>45</v>
      </c>
      <c r="F821" s="1" t="s">
        <v>75</v>
      </c>
      <c r="G821" s="1" t="s">
        <v>76</v>
      </c>
      <c r="H821" s="1" t="s">
        <v>77</v>
      </c>
      <c r="I821" s="1" t="s">
        <v>21</v>
      </c>
      <c r="J821" s="1" t="s">
        <v>10</v>
      </c>
      <c r="K821" t="b">
        <v>0</v>
      </c>
      <c r="L821" s="27">
        <v>107139.89</v>
      </c>
    </row>
    <row r="822" spans="1:12" x14ac:dyDescent="0.25">
      <c r="A822" s="29">
        <v>2021</v>
      </c>
      <c r="B822" s="29">
        <v>2</v>
      </c>
      <c r="C822" s="1" t="s">
        <v>75</v>
      </c>
      <c r="D822" s="1" t="s">
        <v>75</v>
      </c>
      <c r="E822">
        <v>45</v>
      </c>
      <c r="F822" s="1" t="s">
        <v>75</v>
      </c>
      <c r="G822" s="1" t="s">
        <v>76</v>
      </c>
      <c r="H822" s="1" t="s">
        <v>77</v>
      </c>
      <c r="I822" s="1" t="s">
        <v>22</v>
      </c>
      <c r="J822" s="1" t="s">
        <v>10</v>
      </c>
      <c r="K822" t="b">
        <v>0</v>
      </c>
      <c r="L822" s="27">
        <v>178566.48</v>
      </c>
    </row>
    <row r="823" spans="1:12" x14ac:dyDescent="0.25">
      <c r="A823" s="29">
        <v>2021</v>
      </c>
      <c r="B823" s="29">
        <v>2</v>
      </c>
      <c r="C823" s="1" t="s">
        <v>75</v>
      </c>
      <c r="D823" s="1" t="s">
        <v>75</v>
      </c>
      <c r="E823">
        <v>45</v>
      </c>
      <c r="F823" s="1" t="s">
        <v>75</v>
      </c>
      <c r="G823" s="1" t="s">
        <v>76</v>
      </c>
      <c r="H823" s="1" t="s">
        <v>77</v>
      </c>
      <c r="I823" s="1" t="s">
        <v>23</v>
      </c>
      <c r="J823" s="1" t="s">
        <v>12</v>
      </c>
      <c r="K823" t="b">
        <v>0</v>
      </c>
      <c r="L823" s="27">
        <v>178566.48</v>
      </c>
    </row>
    <row r="824" spans="1:12" x14ac:dyDescent="0.25">
      <c r="A824" s="29">
        <v>2021</v>
      </c>
      <c r="B824" s="29">
        <v>2</v>
      </c>
      <c r="C824" s="1" t="s">
        <v>75</v>
      </c>
      <c r="D824" s="1" t="s">
        <v>75</v>
      </c>
      <c r="E824">
        <v>45</v>
      </c>
      <c r="F824" s="1" t="s">
        <v>75</v>
      </c>
      <c r="G824" s="1" t="s">
        <v>76</v>
      </c>
      <c r="H824" s="1" t="s">
        <v>77</v>
      </c>
      <c r="I824" s="1" t="s">
        <v>24</v>
      </c>
      <c r="J824" s="1" t="s">
        <v>12</v>
      </c>
      <c r="K824" t="b">
        <v>0</v>
      </c>
      <c r="L824" s="27">
        <v>321419.65999999997</v>
      </c>
    </row>
    <row r="825" spans="1:12" x14ac:dyDescent="0.25">
      <c r="A825" s="29">
        <v>2021</v>
      </c>
      <c r="B825" s="29">
        <v>2</v>
      </c>
      <c r="C825" s="1" t="s">
        <v>75</v>
      </c>
      <c r="D825" s="1" t="s">
        <v>75</v>
      </c>
      <c r="E825">
        <v>45</v>
      </c>
      <c r="F825" s="1" t="s">
        <v>75</v>
      </c>
      <c r="G825" s="1" t="s">
        <v>76</v>
      </c>
      <c r="H825" s="1" t="s">
        <v>77</v>
      </c>
      <c r="I825" s="1" t="s">
        <v>25</v>
      </c>
      <c r="J825" s="1" t="s">
        <v>17</v>
      </c>
      <c r="K825" t="b">
        <v>0</v>
      </c>
      <c r="L825" s="27">
        <v>71426.59</v>
      </c>
    </row>
    <row r="826" spans="1:12" x14ac:dyDescent="0.25">
      <c r="A826" s="29">
        <v>2021</v>
      </c>
      <c r="B826" s="29">
        <v>2</v>
      </c>
      <c r="C826" s="1" t="s">
        <v>78</v>
      </c>
      <c r="D826" s="1" t="s">
        <v>78</v>
      </c>
      <c r="E826">
        <v>47</v>
      </c>
      <c r="F826" s="1" t="s">
        <v>78</v>
      </c>
      <c r="G826" s="1" t="s">
        <v>79</v>
      </c>
      <c r="H826" s="1" t="s">
        <v>78</v>
      </c>
      <c r="I826" s="1" t="s">
        <v>9</v>
      </c>
      <c r="J826" s="1" t="s">
        <v>10</v>
      </c>
      <c r="K826" t="b">
        <v>0</v>
      </c>
      <c r="L826" s="27">
        <v>90318.17</v>
      </c>
    </row>
    <row r="827" spans="1:12" x14ac:dyDescent="0.25">
      <c r="A827" s="29">
        <v>2021</v>
      </c>
      <c r="B827" s="29">
        <v>2</v>
      </c>
      <c r="C827" s="1" t="s">
        <v>78</v>
      </c>
      <c r="D827" s="1" t="s">
        <v>78</v>
      </c>
      <c r="E827">
        <v>47</v>
      </c>
      <c r="F827" s="1" t="s">
        <v>78</v>
      </c>
      <c r="G827" s="1" t="s">
        <v>79</v>
      </c>
      <c r="H827" s="1" t="s">
        <v>78</v>
      </c>
      <c r="I827" s="1" t="s">
        <v>11</v>
      </c>
      <c r="J827" s="1" t="s">
        <v>12</v>
      </c>
      <c r="K827" t="b">
        <v>0</v>
      </c>
      <c r="L827" s="27">
        <v>180636.34</v>
      </c>
    </row>
    <row r="828" spans="1:12" x14ac:dyDescent="0.25">
      <c r="A828" s="29">
        <v>2021</v>
      </c>
      <c r="B828" s="29">
        <v>2</v>
      </c>
      <c r="C828" s="1" t="s">
        <v>78</v>
      </c>
      <c r="D828" s="1" t="s">
        <v>78</v>
      </c>
      <c r="E828">
        <v>47</v>
      </c>
      <c r="F828" s="1" t="s">
        <v>78</v>
      </c>
      <c r="G828" s="1" t="s">
        <v>79</v>
      </c>
      <c r="H828" s="1" t="s">
        <v>78</v>
      </c>
      <c r="I828" s="1" t="s">
        <v>13</v>
      </c>
      <c r="J828" s="1" t="s">
        <v>12</v>
      </c>
      <c r="K828" t="b">
        <v>0</v>
      </c>
      <c r="L828" s="27">
        <v>270954.52</v>
      </c>
    </row>
    <row r="829" spans="1:12" x14ac:dyDescent="0.25">
      <c r="A829" s="29">
        <v>2021</v>
      </c>
      <c r="B829" s="29">
        <v>2</v>
      </c>
      <c r="C829" s="1" t="s">
        <v>78</v>
      </c>
      <c r="D829" s="1" t="s">
        <v>78</v>
      </c>
      <c r="E829">
        <v>47</v>
      </c>
      <c r="F829" s="1" t="s">
        <v>78</v>
      </c>
      <c r="G829" s="1" t="s">
        <v>79</v>
      </c>
      <c r="H829" s="1" t="s">
        <v>78</v>
      </c>
      <c r="I829" s="1" t="s">
        <v>14</v>
      </c>
      <c r="J829" s="1" t="s">
        <v>10</v>
      </c>
      <c r="K829" t="b">
        <v>0</v>
      </c>
      <c r="L829" s="27">
        <v>338693.15</v>
      </c>
    </row>
    <row r="830" spans="1:12" x14ac:dyDescent="0.25">
      <c r="A830" s="29">
        <v>2021</v>
      </c>
      <c r="B830" s="29">
        <v>2</v>
      </c>
      <c r="C830" s="1" t="s">
        <v>78</v>
      </c>
      <c r="D830" s="1" t="s">
        <v>78</v>
      </c>
      <c r="E830">
        <v>47</v>
      </c>
      <c r="F830" s="1" t="s">
        <v>78</v>
      </c>
      <c r="G830" s="1" t="s">
        <v>79</v>
      </c>
      <c r="H830" s="1" t="s">
        <v>78</v>
      </c>
      <c r="I830" s="1" t="s">
        <v>15</v>
      </c>
      <c r="J830" s="1" t="s">
        <v>10</v>
      </c>
      <c r="K830" t="b">
        <v>0</v>
      </c>
      <c r="L830" s="27">
        <v>67738.63</v>
      </c>
    </row>
    <row r="831" spans="1:12" x14ac:dyDescent="0.25">
      <c r="A831" s="29">
        <v>2021</v>
      </c>
      <c r="B831" s="29">
        <v>2</v>
      </c>
      <c r="C831" s="1" t="s">
        <v>78</v>
      </c>
      <c r="D831" s="1" t="s">
        <v>78</v>
      </c>
      <c r="E831">
        <v>47</v>
      </c>
      <c r="F831" s="1" t="s">
        <v>78</v>
      </c>
      <c r="G831" s="1" t="s">
        <v>79</v>
      </c>
      <c r="H831" s="1" t="s">
        <v>78</v>
      </c>
      <c r="I831" s="1" t="s">
        <v>16</v>
      </c>
      <c r="J831" s="1" t="s">
        <v>17</v>
      </c>
      <c r="K831" t="b">
        <v>0</v>
      </c>
      <c r="L831" s="27">
        <v>112897.72</v>
      </c>
    </row>
    <row r="832" spans="1:12" x14ac:dyDescent="0.25">
      <c r="A832" s="29">
        <v>2021</v>
      </c>
      <c r="B832" s="29">
        <v>2</v>
      </c>
      <c r="C832" s="1" t="s">
        <v>78</v>
      </c>
      <c r="D832" s="1" t="s">
        <v>78</v>
      </c>
      <c r="E832">
        <v>47</v>
      </c>
      <c r="F832" s="1" t="s">
        <v>78</v>
      </c>
      <c r="G832" s="1" t="s">
        <v>79</v>
      </c>
      <c r="H832" s="1" t="s">
        <v>78</v>
      </c>
      <c r="I832" s="1" t="s">
        <v>18</v>
      </c>
      <c r="J832" s="1" t="s">
        <v>17</v>
      </c>
      <c r="K832" t="b">
        <v>0</v>
      </c>
      <c r="L832" s="27">
        <v>67738.63</v>
      </c>
    </row>
    <row r="833" spans="1:12" x14ac:dyDescent="0.25">
      <c r="A833" s="29">
        <v>2021</v>
      </c>
      <c r="B833" s="29">
        <v>2</v>
      </c>
      <c r="C833" s="1" t="s">
        <v>78</v>
      </c>
      <c r="D833" s="1" t="s">
        <v>78</v>
      </c>
      <c r="E833">
        <v>47</v>
      </c>
      <c r="F833" s="1" t="s">
        <v>78</v>
      </c>
      <c r="G833" s="1" t="s">
        <v>79</v>
      </c>
      <c r="H833" s="1" t="s">
        <v>78</v>
      </c>
      <c r="I833" s="1" t="s">
        <v>19</v>
      </c>
      <c r="J833" s="1" t="s">
        <v>17</v>
      </c>
      <c r="K833" t="b">
        <v>0</v>
      </c>
      <c r="L833" s="27">
        <v>248374.97</v>
      </c>
    </row>
    <row r="834" spans="1:12" x14ac:dyDescent="0.25">
      <c r="A834" s="29">
        <v>2021</v>
      </c>
      <c r="B834" s="29">
        <v>2</v>
      </c>
      <c r="C834" s="1" t="s">
        <v>78</v>
      </c>
      <c r="D834" s="1" t="s">
        <v>78</v>
      </c>
      <c r="E834">
        <v>47</v>
      </c>
      <c r="F834" s="1" t="s">
        <v>78</v>
      </c>
      <c r="G834" s="1" t="s">
        <v>79</v>
      </c>
      <c r="H834" s="1" t="s">
        <v>78</v>
      </c>
      <c r="I834" s="1" t="s">
        <v>20</v>
      </c>
      <c r="J834" s="1" t="s">
        <v>17</v>
      </c>
      <c r="K834" t="b">
        <v>0</v>
      </c>
      <c r="L834" s="27">
        <v>112897.72</v>
      </c>
    </row>
    <row r="835" spans="1:12" x14ac:dyDescent="0.25">
      <c r="A835" s="29">
        <v>2021</v>
      </c>
      <c r="B835" s="29">
        <v>2</v>
      </c>
      <c r="C835" s="1" t="s">
        <v>78</v>
      </c>
      <c r="D835" s="1" t="s">
        <v>78</v>
      </c>
      <c r="E835">
        <v>47</v>
      </c>
      <c r="F835" s="1" t="s">
        <v>78</v>
      </c>
      <c r="G835" s="1" t="s">
        <v>79</v>
      </c>
      <c r="H835" s="1" t="s">
        <v>78</v>
      </c>
      <c r="I835" s="1" t="s">
        <v>21</v>
      </c>
      <c r="J835" s="1" t="s">
        <v>10</v>
      </c>
      <c r="K835" t="b">
        <v>0</v>
      </c>
      <c r="L835" s="27">
        <v>90318.17</v>
      </c>
    </row>
    <row r="836" spans="1:12" x14ac:dyDescent="0.25">
      <c r="A836" s="29">
        <v>2021</v>
      </c>
      <c r="B836" s="29">
        <v>2</v>
      </c>
      <c r="C836" s="1" t="s">
        <v>78</v>
      </c>
      <c r="D836" s="1" t="s">
        <v>78</v>
      </c>
      <c r="E836">
        <v>47</v>
      </c>
      <c r="F836" s="1" t="s">
        <v>78</v>
      </c>
      <c r="G836" s="1" t="s">
        <v>79</v>
      </c>
      <c r="H836" s="1" t="s">
        <v>78</v>
      </c>
      <c r="I836" s="1" t="s">
        <v>22</v>
      </c>
      <c r="J836" s="1" t="s">
        <v>10</v>
      </c>
      <c r="K836" t="b">
        <v>0</v>
      </c>
      <c r="L836" s="27">
        <v>158056.79999999999</v>
      </c>
    </row>
    <row r="837" spans="1:12" x14ac:dyDescent="0.25">
      <c r="A837" s="29">
        <v>2021</v>
      </c>
      <c r="B837" s="29">
        <v>2</v>
      </c>
      <c r="C837" s="1" t="s">
        <v>78</v>
      </c>
      <c r="D837" s="1" t="s">
        <v>78</v>
      </c>
      <c r="E837">
        <v>47</v>
      </c>
      <c r="F837" s="1" t="s">
        <v>78</v>
      </c>
      <c r="G837" s="1" t="s">
        <v>79</v>
      </c>
      <c r="H837" s="1" t="s">
        <v>78</v>
      </c>
      <c r="I837" s="1" t="s">
        <v>23</v>
      </c>
      <c r="J837" s="1" t="s">
        <v>12</v>
      </c>
      <c r="K837" t="b">
        <v>0</v>
      </c>
      <c r="L837" s="27">
        <v>248374.97</v>
      </c>
    </row>
    <row r="838" spans="1:12" x14ac:dyDescent="0.25">
      <c r="A838" s="29">
        <v>2021</v>
      </c>
      <c r="B838" s="29">
        <v>2</v>
      </c>
      <c r="C838" s="1" t="s">
        <v>78</v>
      </c>
      <c r="D838" s="1" t="s">
        <v>78</v>
      </c>
      <c r="E838">
        <v>47</v>
      </c>
      <c r="F838" s="1" t="s">
        <v>78</v>
      </c>
      <c r="G838" s="1" t="s">
        <v>79</v>
      </c>
      <c r="H838" s="1" t="s">
        <v>78</v>
      </c>
      <c r="I838" s="1" t="s">
        <v>24</v>
      </c>
      <c r="J838" s="1" t="s">
        <v>12</v>
      </c>
      <c r="K838" t="b">
        <v>0</v>
      </c>
      <c r="L838" s="27">
        <v>203215.89</v>
      </c>
    </row>
    <row r="839" spans="1:12" x14ac:dyDescent="0.25">
      <c r="A839" s="29">
        <v>2021</v>
      </c>
      <c r="B839" s="29">
        <v>2</v>
      </c>
      <c r="C839" s="1" t="s">
        <v>78</v>
      </c>
      <c r="D839" s="1" t="s">
        <v>78</v>
      </c>
      <c r="E839">
        <v>47</v>
      </c>
      <c r="F839" s="1" t="s">
        <v>78</v>
      </c>
      <c r="G839" s="1" t="s">
        <v>79</v>
      </c>
      <c r="H839" s="1" t="s">
        <v>78</v>
      </c>
      <c r="I839" s="1" t="s">
        <v>25</v>
      </c>
      <c r="J839" s="1" t="s">
        <v>17</v>
      </c>
      <c r="K839" t="b">
        <v>0</v>
      </c>
      <c r="L839" s="27">
        <v>67738.63</v>
      </c>
    </row>
    <row r="840" spans="1:12" x14ac:dyDescent="0.25">
      <c r="A840" s="29">
        <v>2021</v>
      </c>
      <c r="B840" s="29">
        <v>3</v>
      </c>
      <c r="C840" s="1" t="s">
        <v>75</v>
      </c>
      <c r="D840" s="1" t="s">
        <v>75</v>
      </c>
      <c r="E840">
        <v>45</v>
      </c>
      <c r="F840" s="1" t="s">
        <v>75</v>
      </c>
      <c r="G840" s="1" t="s">
        <v>76</v>
      </c>
      <c r="H840" s="1" t="s">
        <v>77</v>
      </c>
      <c r="I840" s="1" t="s">
        <v>9</v>
      </c>
      <c r="J840" s="1" t="s">
        <v>10</v>
      </c>
      <c r="K840" t="b">
        <v>0</v>
      </c>
      <c r="L840" s="27">
        <v>107139.89</v>
      </c>
    </row>
    <row r="841" spans="1:12" x14ac:dyDescent="0.25">
      <c r="A841" s="29">
        <v>2021</v>
      </c>
      <c r="B841" s="29">
        <v>3</v>
      </c>
      <c r="C841" s="1" t="s">
        <v>75</v>
      </c>
      <c r="D841" s="1" t="s">
        <v>75</v>
      </c>
      <c r="E841">
        <v>45</v>
      </c>
      <c r="F841" s="1" t="s">
        <v>75</v>
      </c>
      <c r="G841" s="1" t="s">
        <v>76</v>
      </c>
      <c r="H841" s="1" t="s">
        <v>77</v>
      </c>
      <c r="I841" s="1" t="s">
        <v>11</v>
      </c>
      <c r="J841" s="1" t="s">
        <v>12</v>
      </c>
      <c r="K841" t="b">
        <v>0</v>
      </c>
      <c r="L841" s="27">
        <v>392846.26</v>
      </c>
    </row>
    <row r="842" spans="1:12" x14ac:dyDescent="0.25">
      <c r="A842" s="29">
        <v>2021</v>
      </c>
      <c r="B842" s="29">
        <v>3</v>
      </c>
      <c r="C842" s="1" t="s">
        <v>75</v>
      </c>
      <c r="D842" s="1" t="s">
        <v>75</v>
      </c>
      <c r="E842">
        <v>45</v>
      </c>
      <c r="F842" s="1" t="s">
        <v>75</v>
      </c>
      <c r="G842" s="1" t="s">
        <v>76</v>
      </c>
      <c r="H842" s="1" t="s">
        <v>77</v>
      </c>
      <c r="I842" s="1" t="s">
        <v>13</v>
      </c>
      <c r="J842" s="1" t="s">
        <v>12</v>
      </c>
      <c r="K842" t="b">
        <v>0</v>
      </c>
      <c r="L842" s="27">
        <v>714265.92</v>
      </c>
    </row>
    <row r="843" spans="1:12" x14ac:dyDescent="0.25">
      <c r="A843" s="29">
        <v>2021</v>
      </c>
      <c r="B843" s="29">
        <v>3</v>
      </c>
      <c r="C843" s="1" t="s">
        <v>75</v>
      </c>
      <c r="D843" s="1" t="s">
        <v>75</v>
      </c>
      <c r="E843">
        <v>45</v>
      </c>
      <c r="F843" s="1" t="s">
        <v>75</v>
      </c>
      <c r="G843" s="1" t="s">
        <v>76</v>
      </c>
      <c r="H843" s="1" t="s">
        <v>77</v>
      </c>
      <c r="I843" s="1" t="s">
        <v>14</v>
      </c>
      <c r="J843" s="1" t="s">
        <v>10</v>
      </c>
      <c r="K843" t="b">
        <v>0</v>
      </c>
      <c r="L843" s="27">
        <v>249993.07</v>
      </c>
    </row>
    <row r="844" spans="1:12" x14ac:dyDescent="0.25">
      <c r="A844" s="29">
        <v>2021</v>
      </c>
      <c r="B844" s="29">
        <v>3</v>
      </c>
      <c r="C844" s="1" t="s">
        <v>75</v>
      </c>
      <c r="D844" s="1" t="s">
        <v>75</v>
      </c>
      <c r="E844">
        <v>45</v>
      </c>
      <c r="F844" s="1" t="s">
        <v>75</v>
      </c>
      <c r="G844" s="1" t="s">
        <v>76</v>
      </c>
      <c r="H844" s="1" t="s">
        <v>77</v>
      </c>
      <c r="I844" s="1" t="s">
        <v>15</v>
      </c>
      <c r="J844" s="1" t="s">
        <v>10</v>
      </c>
      <c r="K844" t="b">
        <v>0</v>
      </c>
      <c r="L844" s="27">
        <v>142853.18</v>
      </c>
    </row>
    <row r="845" spans="1:12" x14ac:dyDescent="0.25">
      <c r="A845" s="29">
        <v>2021</v>
      </c>
      <c r="B845" s="29">
        <v>3</v>
      </c>
      <c r="C845" s="1" t="s">
        <v>75</v>
      </c>
      <c r="D845" s="1" t="s">
        <v>75</v>
      </c>
      <c r="E845">
        <v>45</v>
      </c>
      <c r="F845" s="1" t="s">
        <v>75</v>
      </c>
      <c r="G845" s="1" t="s">
        <v>76</v>
      </c>
      <c r="H845" s="1" t="s">
        <v>77</v>
      </c>
      <c r="I845" s="1" t="s">
        <v>16</v>
      </c>
      <c r="J845" s="1" t="s">
        <v>17</v>
      </c>
      <c r="K845" t="b">
        <v>0</v>
      </c>
      <c r="L845" s="27">
        <v>464272.85</v>
      </c>
    </row>
    <row r="846" spans="1:12" x14ac:dyDescent="0.25">
      <c r="A846" s="29">
        <v>2021</v>
      </c>
      <c r="B846" s="29">
        <v>3</v>
      </c>
      <c r="C846" s="1" t="s">
        <v>75</v>
      </c>
      <c r="D846" s="1" t="s">
        <v>75</v>
      </c>
      <c r="E846">
        <v>45</v>
      </c>
      <c r="F846" s="1" t="s">
        <v>75</v>
      </c>
      <c r="G846" s="1" t="s">
        <v>76</v>
      </c>
      <c r="H846" s="1" t="s">
        <v>77</v>
      </c>
      <c r="I846" s="1" t="s">
        <v>18</v>
      </c>
      <c r="J846" s="1" t="s">
        <v>17</v>
      </c>
      <c r="K846" t="b">
        <v>0</v>
      </c>
      <c r="L846" s="27">
        <v>178566.48</v>
      </c>
    </row>
    <row r="847" spans="1:12" x14ac:dyDescent="0.25">
      <c r="A847" s="29">
        <v>2021</v>
      </c>
      <c r="B847" s="29">
        <v>3</v>
      </c>
      <c r="C847" s="1" t="s">
        <v>75</v>
      </c>
      <c r="D847" s="1" t="s">
        <v>75</v>
      </c>
      <c r="E847">
        <v>45</v>
      </c>
      <c r="F847" s="1" t="s">
        <v>75</v>
      </c>
      <c r="G847" s="1" t="s">
        <v>76</v>
      </c>
      <c r="H847" s="1" t="s">
        <v>77</v>
      </c>
      <c r="I847" s="1" t="s">
        <v>19</v>
      </c>
      <c r="J847" s="1" t="s">
        <v>17</v>
      </c>
      <c r="K847" t="b">
        <v>0</v>
      </c>
      <c r="L847" s="27">
        <v>71426.59</v>
      </c>
    </row>
    <row r="848" spans="1:12" x14ac:dyDescent="0.25">
      <c r="A848" s="29">
        <v>2021</v>
      </c>
      <c r="B848" s="29">
        <v>3</v>
      </c>
      <c r="C848" s="1" t="s">
        <v>75</v>
      </c>
      <c r="D848" s="1" t="s">
        <v>75</v>
      </c>
      <c r="E848">
        <v>45</v>
      </c>
      <c r="F848" s="1" t="s">
        <v>75</v>
      </c>
      <c r="G848" s="1" t="s">
        <v>76</v>
      </c>
      <c r="H848" s="1" t="s">
        <v>77</v>
      </c>
      <c r="I848" s="1" t="s">
        <v>20</v>
      </c>
      <c r="J848" s="1" t="s">
        <v>17</v>
      </c>
      <c r="K848" t="b">
        <v>0</v>
      </c>
      <c r="L848" s="27">
        <v>392846.26</v>
      </c>
    </row>
    <row r="849" spans="1:12" x14ac:dyDescent="0.25">
      <c r="A849" s="29">
        <v>2021</v>
      </c>
      <c r="B849" s="29">
        <v>3</v>
      </c>
      <c r="C849" s="1" t="s">
        <v>75</v>
      </c>
      <c r="D849" s="1" t="s">
        <v>75</v>
      </c>
      <c r="E849">
        <v>45</v>
      </c>
      <c r="F849" s="1" t="s">
        <v>75</v>
      </c>
      <c r="G849" s="1" t="s">
        <v>76</v>
      </c>
      <c r="H849" s="1" t="s">
        <v>77</v>
      </c>
      <c r="I849" s="1" t="s">
        <v>21</v>
      </c>
      <c r="J849" s="1" t="s">
        <v>10</v>
      </c>
      <c r="K849" t="b">
        <v>0</v>
      </c>
      <c r="L849" s="27">
        <v>107139.89</v>
      </c>
    </row>
    <row r="850" spans="1:12" x14ac:dyDescent="0.25">
      <c r="A850" s="29">
        <v>2021</v>
      </c>
      <c r="B850" s="29">
        <v>3</v>
      </c>
      <c r="C850" s="1" t="s">
        <v>75</v>
      </c>
      <c r="D850" s="1" t="s">
        <v>75</v>
      </c>
      <c r="E850">
        <v>45</v>
      </c>
      <c r="F850" s="1" t="s">
        <v>75</v>
      </c>
      <c r="G850" s="1" t="s">
        <v>76</v>
      </c>
      <c r="H850" s="1" t="s">
        <v>77</v>
      </c>
      <c r="I850" s="1" t="s">
        <v>22</v>
      </c>
      <c r="J850" s="1" t="s">
        <v>10</v>
      </c>
      <c r="K850" t="b">
        <v>0</v>
      </c>
      <c r="L850" s="27">
        <v>178566.48</v>
      </c>
    </row>
    <row r="851" spans="1:12" x14ac:dyDescent="0.25">
      <c r="A851" s="29">
        <v>2021</v>
      </c>
      <c r="B851" s="29">
        <v>3</v>
      </c>
      <c r="C851" s="1" t="s">
        <v>75</v>
      </c>
      <c r="D851" s="1" t="s">
        <v>75</v>
      </c>
      <c r="E851">
        <v>45</v>
      </c>
      <c r="F851" s="1" t="s">
        <v>75</v>
      </c>
      <c r="G851" s="1" t="s">
        <v>76</v>
      </c>
      <c r="H851" s="1" t="s">
        <v>77</v>
      </c>
      <c r="I851" s="1" t="s">
        <v>23</v>
      </c>
      <c r="J851" s="1" t="s">
        <v>12</v>
      </c>
      <c r="K851" t="b">
        <v>0</v>
      </c>
      <c r="L851" s="27">
        <v>178566.48</v>
      </c>
    </row>
    <row r="852" spans="1:12" x14ac:dyDescent="0.25">
      <c r="A852" s="29">
        <v>2021</v>
      </c>
      <c r="B852" s="29">
        <v>3</v>
      </c>
      <c r="C852" s="1" t="s">
        <v>75</v>
      </c>
      <c r="D852" s="1" t="s">
        <v>75</v>
      </c>
      <c r="E852">
        <v>45</v>
      </c>
      <c r="F852" s="1" t="s">
        <v>75</v>
      </c>
      <c r="G852" s="1" t="s">
        <v>76</v>
      </c>
      <c r="H852" s="1" t="s">
        <v>77</v>
      </c>
      <c r="I852" s="1" t="s">
        <v>24</v>
      </c>
      <c r="J852" s="1" t="s">
        <v>12</v>
      </c>
      <c r="K852" t="b">
        <v>0</v>
      </c>
      <c r="L852" s="27">
        <v>321419.65999999997</v>
      </c>
    </row>
    <row r="853" spans="1:12" x14ac:dyDescent="0.25">
      <c r="A853" s="29">
        <v>2021</v>
      </c>
      <c r="B853" s="29">
        <v>3</v>
      </c>
      <c r="C853" s="1" t="s">
        <v>75</v>
      </c>
      <c r="D853" s="1" t="s">
        <v>75</v>
      </c>
      <c r="E853">
        <v>45</v>
      </c>
      <c r="F853" s="1" t="s">
        <v>75</v>
      </c>
      <c r="G853" s="1" t="s">
        <v>76</v>
      </c>
      <c r="H853" s="1" t="s">
        <v>77</v>
      </c>
      <c r="I853" s="1" t="s">
        <v>25</v>
      </c>
      <c r="J853" s="1" t="s">
        <v>17</v>
      </c>
      <c r="K853" t="b">
        <v>0</v>
      </c>
      <c r="L853" s="27">
        <v>71426.59</v>
      </c>
    </row>
    <row r="854" spans="1:12" x14ac:dyDescent="0.25">
      <c r="A854" s="29">
        <v>2021</v>
      </c>
      <c r="B854" s="29">
        <v>3</v>
      </c>
      <c r="C854" s="1" t="s">
        <v>78</v>
      </c>
      <c r="D854" s="1" t="s">
        <v>78</v>
      </c>
      <c r="E854">
        <v>47</v>
      </c>
      <c r="F854" s="1" t="s">
        <v>78</v>
      </c>
      <c r="G854" s="1" t="s">
        <v>79</v>
      </c>
      <c r="H854" s="1" t="s">
        <v>78</v>
      </c>
      <c r="I854" s="1" t="s">
        <v>9</v>
      </c>
      <c r="J854" s="1" t="s">
        <v>10</v>
      </c>
      <c r="K854" t="b">
        <v>0</v>
      </c>
      <c r="L854" s="27">
        <v>90318.17</v>
      </c>
    </row>
    <row r="855" spans="1:12" x14ac:dyDescent="0.25">
      <c r="A855" s="29">
        <v>2021</v>
      </c>
      <c r="B855" s="29">
        <v>3</v>
      </c>
      <c r="C855" s="1" t="s">
        <v>78</v>
      </c>
      <c r="D855" s="1" t="s">
        <v>78</v>
      </c>
      <c r="E855">
        <v>47</v>
      </c>
      <c r="F855" s="1" t="s">
        <v>78</v>
      </c>
      <c r="G855" s="1" t="s">
        <v>79</v>
      </c>
      <c r="H855" s="1" t="s">
        <v>78</v>
      </c>
      <c r="I855" s="1" t="s">
        <v>11</v>
      </c>
      <c r="J855" s="1" t="s">
        <v>12</v>
      </c>
      <c r="K855" t="b">
        <v>0</v>
      </c>
      <c r="L855" s="27">
        <v>180636.34</v>
      </c>
    </row>
    <row r="856" spans="1:12" x14ac:dyDescent="0.25">
      <c r="A856" s="29">
        <v>2021</v>
      </c>
      <c r="B856" s="29">
        <v>3</v>
      </c>
      <c r="C856" s="1" t="s">
        <v>78</v>
      </c>
      <c r="D856" s="1" t="s">
        <v>78</v>
      </c>
      <c r="E856">
        <v>47</v>
      </c>
      <c r="F856" s="1" t="s">
        <v>78</v>
      </c>
      <c r="G856" s="1" t="s">
        <v>79</v>
      </c>
      <c r="H856" s="1" t="s">
        <v>78</v>
      </c>
      <c r="I856" s="1" t="s">
        <v>13</v>
      </c>
      <c r="J856" s="1" t="s">
        <v>12</v>
      </c>
      <c r="K856" t="b">
        <v>0</v>
      </c>
      <c r="L856" s="27">
        <v>270954.52</v>
      </c>
    </row>
    <row r="857" spans="1:12" x14ac:dyDescent="0.25">
      <c r="A857" s="29">
        <v>2021</v>
      </c>
      <c r="B857" s="29">
        <v>3</v>
      </c>
      <c r="C857" s="1" t="s">
        <v>78</v>
      </c>
      <c r="D857" s="1" t="s">
        <v>78</v>
      </c>
      <c r="E857">
        <v>47</v>
      </c>
      <c r="F857" s="1" t="s">
        <v>78</v>
      </c>
      <c r="G857" s="1" t="s">
        <v>79</v>
      </c>
      <c r="H857" s="1" t="s">
        <v>78</v>
      </c>
      <c r="I857" s="1" t="s">
        <v>14</v>
      </c>
      <c r="J857" s="1" t="s">
        <v>10</v>
      </c>
      <c r="K857" t="b">
        <v>0</v>
      </c>
      <c r="L857" s="27">
        <v>338693.15</v>
      </c>
    </row>
    <row r="858" spans="1:12" x14ac:dyDescent="0.25">
      <c r="A858" s="29">
        <v>2021</v>
      </c>
      <c r="B858" s="29">
        <v>3</v>
      </c>
      <c r="C858" s="1" t="s">
        <v>78</v>
      </c>
      <c r="D858" s="1" t="s">
        <v>78</v>
      </c>
      <c r="E858">
        <v>47</v>
      </c>
      <c r="F858" s="1" t="s">
        <v>78</v>
      </c>
      <c r="G858" s="1" t="s">
        <v>79</v>
      </c>
      <c r="H858" s="1" t="s">
        <v>78</v>
      </c>
      <c r="I858" s="1" t="s">
        <v>15</v>
      </c>
      <c r="J858" s="1" t="s">
        <v>10</v>
      </c>
      <c r="K858" t="b">
        <v>0</v>
      </c>
      <c r="L858" s="27">
        <v>67738.63</v>
      </c>
    </row>
    <row r="859" spans="1:12" x14ac:dyDescent="0.25">
      <c r="A859" s="29">
        <v>2021</v>
      </c>
      <c r="B859" s="29">
        <v>3</v>
      </c>
      <c r="C859" s="1" t="s">
        <v>78</v>
      </c>
      <c r="D859" s="1" t="s">
        <v>78</v>
      </c>
      <c r="E859">
        <v>47</v>
      </c>
      <c r="F859" s="1" t="s">
        <v>78</v>
      </c>
      <c r="G859" s="1" t="s">
        <v>79</v>
      </c>
      <c r="H859" s="1" t="s">
        <v>78</v>
      </c>
      <c r="I859" s="1" t="s">
        <v>16</v>
      </c>
      <c r="J859" s="1" t="s">
        <v>17</v>
      </c>
      <c r="K859" t="b">
        <v>0</v>
      </c>
      <c r="L859" s="27">
        <v>112897.72</v>
      </c>
    </row>
    <row r="860" spans="1:12" x14ac:dyDescent="0.25">
      <c r="A860" s="29">
        <v>2021</v>
      </c>
      <c r="B860" s="29">
        <v>3</v>
      </c>
      <c r="C860" s="1" t="s">
        <v>78</v>
      </c>
      <c r="D860" s="1" t="s">
        <v>78</v>
      </c>
      <c r="E860">
        <v>47</v>
      </c>
      <c r="F860" s="1" t="s">
        <v>78</v>
      </c>
      <c r="G860" s="1" t="s">
        <v>79</v>
      </c>
      <c r="H860" s="1" t="s">
        <v>78</v>
      </c>
      <c r="I860" s="1" t="s">
        <v>18</v>
      </c>
      <c r="J860" s="1" t="s">
        <v>17</v>
      </c>
      <c r="K860" t="b">
        <v>0</v>
      </c>
      <c r="L860" s="27">
        <v>67738.63</v>
      </c>
    </row>
    <row r="861" spans="1:12" x14ac:dyDescent="0.25">
      <c r="A861" s="29">
        <v>2021</v>
      </c>
      <c r="B861" s="29">
        <v>3</v>
      </c>
      <c r="C861" s="1" t="s">
        <v>78</v>
      </c>
      <c r="D861" s="1" t="s">
        <v>78</v>
      </c>
      <c r="E861">
        <v>47</v>
      </c>
      <c r="F861" s="1" t="s">
        <v>78</v>
      </c>
      <c r="G861" s="1" t="s">
        <v>79</v>
      </c>
      <c r="H861" s="1" t="s">
        <v>78</v>
      </c>
      <c r="I861" s="1" t="s">
        <v>19</v>
      </c>
      <c r="J861" s="1" t="s">
        <v>17</v>
      </c>
      <c r="K861" t="b">
        <v>0</v>
      </c>
      <c r="L861" s="27">
        <v>248374.97</v>
      </c>
    </row>
    <row r="862" spans="1:12" x14ac:dyDescent="0.25">
      <c r="A862" s="29">
        <v>2021</v>
      </c>
      <c r="B862" s="29">
        <v>3</v>
      </c>
      <c r="C862" s="1" t="s">
        <v>78</v>
      </c>
      <c r="D862" s="1" t="s">
        <v>78</v>
      </c>
      <c r="E862">
        <v>47</v>
      </c>
      <c r="F862" s="1" t="s">
        <v>78</v>
      </c>
      <c r="G862" s="1" t="s">
        <v>79</v>
      </c>
      <c r="H862" s="1" t="s">
        <v>78</v>
      </c>
      <c r="I862" s="1" t="s">
        <v>20</v>
      </c>
      <c r="J862" s="1" t="s">
        <v>17</v>
      </c>
      <c r="K862" t="b">
        <v>0</v>
      </c>
      <c r="L862" s="27">
        <v>112897.72</v>
      </c>
    </row>
    <row r="863" spans="1:12" x14ac:dyDescent="0.25">
      <c r="A863" s="29">
        <v>2021</v>
      </c>
      <c r="B863" s="29">
        <v>3</v>
      </c>
      <c r="C863" s="1" t="s">
        <v>78</v>
      </c>
      <c r="D863" s="1" t="s">
        <v>78</v>
      </c>
      <c r="E863">
        <v>47</v>
      </c>
      <c r="F863" s="1" t="s">
        <v>78</v>
      </c>
      <c r="G863" s="1" t="s">
        <v>79</v>
      </c>
      <c r="H863" s="1" t="s">
        <v>78</v>
      </c>
      <c r="I863" s="1" t="s">
        <v>21</v>
      </c>
      <c r="J863" s="1" t="s">
        <v>10</v>
      </c>
      <c r="K863" t="b">
        <v>0</v>
      </c>
      <c r="L863" s="27">
        <v>90318.17</v>
      </c>
    </row>
    <row r="864" spans="1:12" x14ac:dyDescent="0.25">
      <c r="A864" s="29">
        <v>2021</v>
      </c>
      <c r="B864" s="29">
        <v>3</v>
      </c>
      <c r="C864" s="1" t="s">
        <v>78</v>
      </c>
      <c r="D864" s="1" t="s">
        <v>78</v>
      </c>
      <c r="E864">
        <v>47</v>
      </c>
      <c r="F864" s="1" t="s">
        <v>78</v>
      </c>
      <c r="G864" s="1" t="s">
        <v>79</v>
      </c>
      <c r="H864" s="1" t="s">
        <v>78</v>
      </c>
      <c r="I864" s="1" t="s">
        <v>22</v>
      </c>
      <c r="J864" s="1" t="s">
        <v>10</v>
      </c>
      <c r="K864" t="b">
        <v>0</v>
      </c>
      <c r="L864" s="27">
        <v>158056.79999999999</v>
      </c>
    </row>
    <row r="865" spans="1:12" x14ac:dyDescent="0.25">
      <c r="A865" s="29">
        <v>2021</v>
      </c>
      <c r="B865" s="29">
        <v>3</v>
      </c>
      <c r="C865" s="1" t="s">
        <v>78</v>
      </c>
      <c r="D865" s="1" t="s">
        <v>78</v>
      </c>
      <c r="E865">
        <v>47</v>
      </c>
      <c r="F865" s="1" t="s">
        <v>78</v>
      </c>
      <c r="G865" s="1" t="s">
        <v>79</v>
      </c>
      <c r="H865" s="1" t="s">
        <v>78</v>
      </c>
      <c r="I865" s="1" t="s">
        <v>23</v>
      </c>
      <c r="J865" s="1" t="s">
        <v>12</v>
      </c>
      <c r="K865" t="b">
        <v>0</v>
      </c>
      <c r="L865" s="27">
        <v>248374.97</v>
      </c>
    </row>
    <row r="866" spans="1:12" x14ac:dyDescent="0.25">
      <c r="A866" s="29">
        <v>2021</v>
      </c>
      <c r="B866" s="29">
        <v>3</v>
      </c>
      <c r="C866" s="1" t="s">
        <v>78</v>
      </c>
      <c r="D866" s="1" t="s">
        <v>78</v>
      </c>
      <c r="E866">
        <v>47</v>
      </c>
      <c r="F866" s="1" t="s">
        <v>78</v>
      </c>
      <c r="G866" s="1" t="s">
        <v>79</v>
      </c>
      <c r="H866" s="1" t="s">
        <v>78</v>
      </c>
      <c r="I866" s="1" t="s">
        <v>24</v>
      </c>
      <c r="J866" s="1" t="s">
        <v>12</v>
      </c>
      <c r="K866" t="b">
        <v>0</v>
      </c>
      <c r="L866" s="27">
        <v>203215.89</v>
      </c>
    </row>
    <row r="867" spans="1:12" x14ac:dyDescent="0.25">
      <c r="A867" s="29">
        <v>2021</v>
      </c>
      <c r="B867" s="29">
        <v>3</v>
      </c>
      <c r="C867" s="1" t="s">
        <v>78</v>
      </c>
      <c r="D867" s="1" t="s">
        <v>78</v>
      </c>
      <c r="E867">
        <v>47</v>
      </c>
      <c r="F867" s="1" t="s">
        <v>78</v>
      </c>
      <c r="G867" s="1" t="s">
        <v>79</v>
      </c>
      <c r="H867" s="1" t="s">
        <v>78</v>
      </c>
      <c r="I867" s="1" t="s">
        <v>25</v>
      </c>
      <c r="J867" s="1" t="s">
        <v>17</v>
      </c>
      <c r="K867" t="b">
        <v>0</v>
      </c>
      <c r="L867" s="27">
        <v>67738.63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62"/>
  <sheetViews>
    <sheetView showGridLines="0" zoomScale="130" zoomScaleNormal="13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327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324</v>
      </c>
      <c r="F5" t="s">
        <v>325</v>
      </c>
      <c r="G5" t="s">
        <v>326</v>
      </c>
    </row>
    <row r="6" spans="1:7" x14ac:dyDescent="0.25">
      <c r="A6" s="29">
        <v>2021</v>
      </c>
      <c r="B6" s="29">
        <v>1</v>
      </c>
      <c r="C6" s="1" t="s">
        <v>9</v>
      </c>
      <c r="D6" s="1" t="s">
        <v>10</v>
      </c>
      <c r="E6">
        <v>60</v>
      </c>
      <c r="F6">
        <v>64</v>
      </c>
      <c r="G6" t="b">
        <v>0</v>
      </c>
    </row>
    <row r="7" spans="1:7" x14ac:dyDescent="0.25">
      <c r="A7" s="29">
        <v>2021</v>
      </c>
      <c r="B7" s="29">
        <v>1</v>
      </c>
      <c r="C7" s="1" t="s">
        <v>11</v>
      </c>
      <c r="D7" s="1" t="s">
        <v>12</v>
      </c>
      <c r="E7">
        <v>56</v>
      </c>
      <c r="F7">
        <v>61</v>
      </c>
      <c r="G7" t="b">
        <v>0</v>
      </c>
    </row>
    <row r="8" spans="1:7" x14ac:dyDescent="0.25">
      <c r="A8" s="29">
        <v>2021</v>
      </c>
      <c r="B8" s="29">
        <v>1</v>
      </c>
      <c r="C8" s="1" t="s">
        <v>13</v>
      </c>
      <c r="D8" s="1" t="s">
        <v>12</v>
      </c>
      <c r="E8">
        <v>32</v>
      </c>
      <c r="F8">
        <v>75</v>
      </c>
      <c r="G8" t="b">
        <v>0</v>
      </c>
    </row>
    <row r="9" spans="1:7" x14ac:dyDescent="0.25">
      <c r="A9" s="29">
        <v>2021</v>
      </c>
      <c r="B9" s="29">
        <v>1</v>
      </c>
      <c r="C9" s="1" t="s">
        <v>28</v>
      </c>
      <c r="D9" s="1" t="s">
        <v>12</v>
      </c>
      <c r="E9">
        <v>64</v>
      </c>
      <c r="F9">
        <v>76</v>
      </c>
      <c r="G9" t="b">
        <v>0</v>
      </c>
    </row>
    <row r="10" spans="1:7" x14ac:dyDescent="0.25">
      <c r="A10" s="29">
        <v>2021</v>
      </c>
      <c r="B10" s="29">
        <v>1</v>
      </c>
      <c r="C10" s="1" t="s">
        <v>29</v>
      </c>
      <c r="D10" s="1" t="s">
        <v>12</v>
      </c>
      <c r="E10">
        <v>64</v>
      </c>
      <c r="F10">
        <v>64</v>
      </c>
      <c r="G10" t="b">
        <v>0</v>
      </c>
    </row>
    <row r="11" spans="1:7" x14ac:dyDescent="0.25">
      <c r="A11" s="29">
        <v>2021</v>
      </c>
      <c r="B11" s="29">
        <v>1</v>
      </c>
      <c r="C11" s="1" t="s">
        <v>30</v>
      </c>
      <c r="D11" s="1" t="s">
        <v>10</v>
      </c>
      <c r="E11">
        <v>56</v>
      </c>
      <c r="F11">
        <v>56</v>
      </c>
      <c r="G11" t="b">
        <v>0</v>
      </c>
    </row>
    <row r="12" spans="1:7" x14ac:dyDescent="0.25">
      <c r="A12" s="29">
        <v>2021</v>
      </c>
      <c r="B12" s="29">
        <v>1</v>
      </c>
      <c r="C12" s="1" t="s">
        <v>14</v>
      </c>
      <c r="D12" s="1" t="s">
        <v>10</v>
      </c>
      <c r="E12">
        <v>40</v>
      </c>
      <c r="F12">
        <v>42</v>
      </c>
      <c r="G12" t="b">
        <v>0</v>
      </c>
    </row>
    <row r="13" spans="1:7" x14ac:dyDescent="0.25">
      <c r="A13" s="29">
        <v>2021</v>
      </c>
      <c r="B13" s="29">
        <v>1</v>
      </c>
      <c r="C13" s="1" t="s">
        <v>15</v>
      </c>
      <c r="D13" s="1" t="s">
        <v>10</v>
      </c>
      <c r="E13">
        <v>40</v>
      </c>
      <c r="F13">
        <v>40</v>
      </c>
      <c r="G13" t="b">
        <v>0</v>
      </c>
    </row>
    <row r="14" spans="1:7" x14ac:dyDescent="0.25">
      <c r="A14" s="29">
        <v>2021</v>
      </c>
      <c r="B14" s="29">
        <v>1</v>
      </c>
      <c r="C14" s="1" t="s">
        <v>31</v>
      </c>
      <c r="D14" s="1" t="s">
        <v>12</v>
      </c>
      <c r="E14">
        <v>16</v>
      </c>
      <c r="F14">
        <v>22</v>
      </c>
      <c r="G14" t="b">
        <v>0</v>
      </c>
    </row>
    <row r="15" spans="1:7" x14ac:dyDescent="0.25">
      <c r="A15" s="29">
        <v>2021</v>
      </c>
      <c r="B15" s="29">
        <v>1</v>
      </c>
      <c r="C15" s="1" t="s">
        <v>16</v>
      </c>
      <c r="D15" s="1" t="s">
        <v>17</v>
      </c>
      <c r="E15">
        <v>60</v>
      </c>
      <c r="F15">
        <v>96</v>
      </c>
      <c r="G15" t="b">
        <v>0</v>
      </c>
    </row>
    <row r="16" spans="1:7" x14ac:dyDescent="0.25">
      <c r="A16" s="29">
        <v>2021</v>
      </c>
      <c r="B16" s="29">
        <v>1</v>
      </c>
      <c r="C16" s="1" t="s">
        <v>18</v>
      </c>
      <c r="D16" s="1" t="s">
        <v>17</v>
      </c>
      <c r="E16">
        <v>60</v>
      </c>
      <c r="F16">
        <v>61</v>
      </c>
      <c r="G16" t="b">
        <v>0</v>
      </c>
    </row>
    <row r="17" spans="1:7" x14ac:dyDescent="0.25">
      <c r="A17" s="29">
        <v>2021</v>
      </c>
      <c r="B17" s="29">
        <v>1</v>
      </c>
      <c r="C17" s="1" t="s">
        <v>19</v>
      </c>
      <c r="D17" s="1" t="s">
        <v>17</v>
      </c>
      <c r="E17">
        <v>60</v>
      </c>
      <c r="F17">
        <v>60</v>
      </c>
      <c r="G17" t="b">
        <v>0</v>
      </c>
    </row>
    <row r="18" spans="1:7" x14ac:dyDescent="0.25">
      <c r="A18" s="29">
        <v>2021</v>
      </c>
      <c r="B18" s="29">
        <v>1</v>
      </c>
      <c r="C18" s="1" t="s">
        <v>20</v>
      </c>
      <c r="D18" s="1" t="s">
        <v>17</v>
      </c>
      <c r="E18">
        <v>40</v>
      </c>
      <c r="F18">
        <v>40</v>
      </c>
      <c r="G18" t="b">
        <v>0</v>
      </c>
    </row>
    <row r="19" spans="1:7" x14ac:dyDescent="0.25">
      <c r="A19" s="29">
        <v>2021</v>
      </c>
      <c r="B19" s="29">
        <v>1</v>
      </c>
      <c r="C19" s="1" t="s">
        <v>21</v>
      </c>
      <c r="D19" s="1" t="s">
        <v>10</v>
      </c>
      <c r="E19">
        <v>56</v>
      </c>
      <c r="F19">
        <v>62</v>
      </c>
      <c r="G19" t="b">
        <v>0</v>
      </c>
    </row>
    <row r="20" spans="1:7" x14ac:dyDescent="0.25">
      <c r="A20" s="29">
        <v>2021</v>
      </c>
      <c r="B20" s="29">
        <v>1</v>
      </c>
      <c r="C20" s="1" t="s">
        <v>32</v>
      </c>
      <c r="D20" s="1" t="s">
        <v>10</v>
      </c>
      <c r="E20">
        <v>16</v>
      </c>
      <c r="F20">
        <v>55</v>
      </c>
      <c r="G20" t="b">
        <v>0</v>
      </c>
    </row>
    <row r="21" spans="1:7" x14ac:dyDescent="0.25">
      <c r="A21" s="29">
        <v>2021</v>
      </c>
      <c r="B21" s="29">
        <v>1</v>
      </c>
      <c r="C21" s="1" t="s">
        <v>22</v>
      </c>
      <c r="D21" s="1" t="s">
        <v>10</v>
      </c>
      <c r="E21">
        <v>36</v>
      </c>
      <c r="F21">
        <v>38</v>
      </c>
      <c r="G21" t="b">
        <v>0</v>
      </c>
    </row>
    <row r="22" spans="1:7" x14ac:dyDescent="0.25">
      <c r="A22" s="29">
        <v>2021</v>
      </c>
      <c r="B22" s="29">
        <v>1</v>
      </c>
      <c r="C22" s="1" t="s">
        <v>23</v>
      </c>
      <c r="D22" s="1" t="s">
        <v>12</v>
      </c>
      <c r="E22">
        <v>64</v>
      </c>
      <c r="F22">
        <v>67</v>
      </c>
      <c r="G22" t="b">
        <v>0</v>
      </c>
    </row>
    <row r="23" spans="1:7" x14ac:dyDescent="0.25">
      <c r="A23" s="29">
        <v>2021</v>
      </c>
      <c r="B23" s="29">
        <v>1</v>
      </c>
      <c r="C23" s="1" t="s">
        <v>33</v>
      </c>
      <c r="D23" s="1" t="s">
        <v>17</v>
      </c>
      <c r="E23">
        <v>60</v>
      </c>
      <c r="F23">
        <v>59</v>
      </c>
      <c r="G23" t="b">
        <v>0</v>
      </c>
    </row>
    <row r="24" spans="1:7" x14ac:dyDescent="0.25">
      <c r="A24" s="29">
        <v>2021</v>
      </c>
      <c r="B24" s="29">
        <v>1</v>
      </c>
      <c r="C24" s="1" t="s">
        <v>25</v>
      </c>
      <c r="D24" s="1" t="s">
        <v>17</v>
      </c>
      <c r="E24">
        <v>60</v>
      </c>
      <c r="F24">
        <v>61</v>
      </c>
      <c r="G24" t="b">
        <v>0</v>
      </c>
    </row>
    <row r="25" spans="1:7" x14ac:dyDescent="0.25">
      <c r="A25" s="29">
        <v>2021</v>
      </c>
      <c r="B25" s="29">
        <v>2</v>
      </c>
      <c r="C25" s="1" t="s">
        <v>9</v>
      </c>
      <c r="D25" s="1" t="s">
        <v>10</v>
      </c>
      <c r="E25">
        <v>64</v>
      </c>
      <c r="F25">
        <v>69</v>
      </c>
      <c r="G25" t="b">
        <v>0</v>
      </c>
    </row>
    <row r="26" spans="1:7" x14ac:dyDescent="0.25">
      <c r="A26" s="29">
        <v>2021</v>
      </c>
      <c r="B26" s="29">
        <v>2</v>
      </c>
      <c r="C26" s="1" t="s">
        <v>11</v>
      </c>
      <c r="D26" s="1" t="s">
        <v>12</v>
      </c>
      <c r="E26">
        <v>68</v>
      </c>
      <c r="F26">
        <v>73</v>
      </c>
      <c r="G26" t="b">
        <v>0</v>
      </c>
    </row>
    <row r="27" spans="1:7" x14ac:dyDescent="0.25">
      <c r="A27" s="29">
        <v>2021</v>
      </c>
      <c r="B27" s="29">
        <v>2</v>
      </c>
      <c r="C27" s="1" t="s">
        <v>13</v>
      </c>
      <c r="D27" s="1" t="s">
        <v>12</v>
      </c>
      <c r="E27">
        <v>68</v>
      </c>
      <c r="F27">
        <v>81</v>
      </c>
      <c r="G27" t="b">
        <v>0</v>
      </c>
    </row>
    <row r="28" spans="1:7" x14ac:dyDescent="0.25">
      <c r="A28" s="29">
        <v>2021</v>
      </c>
      <c r="B28" s="29">
        <v>2</v>
      </c>
      <c r="C28" s="1" t="s">
        <v>28</v>
      </c>
      <c r="D28" s="1" t="s">
        <v>12</v>
      </c>
      <c r="E28">
        <v>68</v>
      </c>
      <c r="F28">
        <v>85</v>
      </c>
      <c r="G28" t="b">
        <v>0</v>
      </c>
    </row>
    <row r="29" spans="1:7" x14ac:dyDescent="0.25">
      <c r="A29" s="29">
        <v>2021</v>
      </c>
      <c r="B29" s="29">
        <v>2</v>
      </c>
      <c r="C29" s="1" t="s">
        <v>29</v>
      </c>
      <c r="D29" s="1" t="s">
        <v>12</v>
      </c>
      <c r="E29">
        <v>68</v>
      </c>
      <c r="F29">
        <v>78</v>
      </c>
      <c r="G29" t="b">
        <v>0</v>
      </c>
    </row>
    <row r="30" spans="1:7" x14ac:dyDescent="0.25">
      <c r="A30" s="29">
        <v>2021</v>
      </c>
      <c r="B30" s="29">
        <v>2</v>
      </c>
      <c r="C30" s="1" t="s">
        <v>30</v>
      </c>
      <c r="D30" s="1" t="s">
        <v>10</v>
      </c>
      <c r="E30">
        <v>68</v>
      </c>
      <c r="F30">
        <v>74</v>
      </c>
      <c r="G30" t="b">
        <v>0</v>
      </c>
    </row>
    <row r="31" spans="1:7" x14ac:dyDescent="0.25">
      <c r="A31" s="29">
        <v>2021</v>
      </c>
      <c r="B31" s="29">
        <v>2</v>
      </c>
      <c r="C31" s="1" t="s">
        <v>14</v>
      </c>
      <c r="D31" s="1" t="s">
        <v>10</v>
      </c>
      <c r="E31">
        <v>68</v>
      </c>
      <c r="F31">
        <v>73</v>
      </c>
      <c r="G31" t="b">
        <v>0</v>
      </c>
    </row>
    <row r="32" spans="1:7" x14ac:dyDescent="0.25">
      <c r="A32" s="29">
        <v>2021</v>
      </c>
      <c r="B32" s="29">
        <v>2</v>
      </c>
      <c r="C32" s="1" t="s">
        <v>15</v>
      </c>
      <c r="D32" s="1" t="s">
        <v>10</v>
      </c>
      <c r="E32">
        <v>68</v>
      </c>
      <c r="F32">
        <v>64</v>
      </c>
      <c r="G32" t="b">
        <v>0</v>
      </c>
    </row>
    <row r="33" spans="1:7" x14ac:dyDescent="0.25">
      <c r="A33" s="29">
        <v>2021</v>
      </c>
      <c r="B33" s="29">
        <v>2</v>
      </c>
      <c r="C33" s="1" t="s">
        <v>31</v>
      </c>
      <c r="D33" s="1" t="s">
        <v>12</v>
      </c>
      <c r="E33">
        <v>68</v>
      </c>
      <c r="F33">
        <v>70</v>
      </c>
      <c r="G33" t="b">
        <v>0</v>
      </c>
    </row>
    <row r="34" spans="1:7" x14ac:dyDescent="0.25">
      <c r="A34" s="29">
        <v>2021</v>
      </c>
      <c r="B34" s="29">
        <v>2</v>
      </c>
      <c r="C34" s="1" t="s">
        <v>16</v>
      </c>
      <c r="D34" s="1" t="s">
        <v>17</v>
      </c>
      <c r="E34">
        <v>68</v>
      </c>
      <c r="F34">
        <v>91</v>
      </c>
      <c r="G34" t="b">
        <v>0</v>
      </c>
    </row>
    <row r="35" spans="1:7" x14ac:dyDescent="0.25">
      <c r="A35" s="29">
        <v>2021</v>
      </c>
      <c r="B35" s="29">
        <v>2</v>
      </c>
      <c r="C35" s="1" t="s">
        <v>18</v>
      </c>
      <c r="D35" s="1" t="s">
        <v>17</v>
      </c>
      <c r="E35">
        <v>68</v>
      </c>
      <c r="F35">
        <v>72</v>
      </c>
      <c r="G35" t="b">
        <v>0</v>
      </c>
    </row>
    <row r="36" spans="1:7" x14ac:dyDescent="0.25">
      <c r="A36" s="29">
        <v>2021</v>
      </c>
      <c r="B36" s="29">
        <v>2</v>
      </c>
      <c r="C36" s="1" t="s">
        <v>19</v>
      </c>
      <c r="D36" s="1" t="s">
        <v>17</v>
      </c>
      <c r="E36">
        <v>68</v>
      </c>
      <c r="F36">
        <v>72</v>
      </c>
      <c r="G36" t="b">
        <v>0</v>
      </c>
    </row>
    <row r="37" spans="1:7" x14ac:dyDescent="0.25">
      <c r="A37" s="29">
        <v>2021</v>
      </c>
      <c r="B37" s="29">
        <v>2</v>
      </c>
      <c r="C37" s="1" t="s">
        <v>20</v>
      </c>
      <c r="D37" s="1" t="s">
        <v>17</v>
      </c>
      <c r="E37">
        <v>68</v>
      </c>
      <c r="F37">
        <v>81</v>
      </c>
      <c r="G37" t="b">
        <v>0</v>
      </c>
    </row>
    <row r="38" spans="1:7" x14ac:dyDescent="0.25">
      <c r="A38" s="29">
        <v>2021</v>
      </c>
      <c r="B38" s="29">
        <v>2</v>
      </c>
      <c r="C38" s="1" t="s">
        <v>21</v>
      </c>
      <c r="D38" s="1" t="s">
        <v>10</v>
      </c>
      <c r="E38">
        <v>68</v>
      </c>
      <c r="F38">
        <v>74</v>
      </c>
      <c r="G38" t="b">
        <v>0</v>
      </c>
    </row>
    <row r="39" spans="1:7" x14ac:dyDescent="0.25">
      <c r="A39" s="29">
        <v>2021</v>
      </c>
      <c r="B39" s="29">
        <v>2</v>
      </c>
      <c r="C39" s="1" t="s">
        <v>32</v>
      </c>
      <c r="D39" s="1" t="s">
        <v>10</v>
      </c>
      <c r="E39">
        <v>68</v>
      </c>
      <c r="F39">
        <v>101</v>
      </c>
      <c r="G39" t="b">
        <v>0</v>
      </c>
    </row>
    <row r="40" spans="1:7" x14ac:dyDescent="0.25">
      <c r="A40" s="29">
        <v>2021</v>
      </c>
      <c r="B40" s="29">
        <v>2</v>
      </c>
      <c r="C40" s="1" t="s">
        <v>22</v>
      </c>
      <c r="D40" s="1" t="s">
        <v>10</v>
      </c>
      <c r="E40">
        <v>68</v>
      </c>
      <c r="F40">
        <v>76</v>
      </c>
      <c r="G40" t="b">
        <v>0</v>
      </c>
    </row>
    <row r="41" spans="1:7" x14ac:dyDescent="0.25">
      <c r="A41" s="29">
        <v>2021</v>
      </c>
      <c r="B41" s="29">
        <v>2</v>
      </c>
      <c r="C41" s="1" t="s">
        <v>23</v>
      </c>
      <c r="D41" s="1" t="s">
        <v>12</v>
      </c>
      <c r="E41">
        <v>68</v>
      </c>
      <c r="F41">
        <v>80</v>
      </c>
      <c r="G41" t="b">
        <v>0</v>
      </c>
    </row>
    <row r="42" spans="1:7" x14ac:dyDescent="0.25">
      <c r="A42" s="29">
        <v>2021</v>
      </c>
      <c r="B42" s="29">
        <v>2</v>
      </c>
      <c r="C42" s="1" t="s">
        <v>33</v>
      </c>
      <c r="D42" s="1" t="s">
        <v>17</v>
      </c>
      <c r="E42">
        <v>68</v>
      </c>
      <c r="F42">
        <v>74</v>
      </c>
      <c r="G42" t="b">
        <v>0</v>
      </c>
    </row>
    <row r="43" spans="1:7" x14ac:dyDescent="0.25">
      <c r="A43" s="29">
        <v>2021</v>
      </c>
      <c r="B43" s="29">
        <v>2</v>
      </c>
      <c r="C43" s="1" t="s">
        <v>25</v>
      </c>
      <c r="D43" s="1" t="s">
        <v>17</v>
      </c>
      <c r="E43">
        <v>68</v>
      </c>
      <c r="F43">
        <v>68</v>
      </c>
      <c r="G43" t="b">
        <v>0</v>
      </c>
    </row>
    <row r="44" spans="1:7" x14ac:dyDescent="0.25">
      <c r="A44" s="29">
        <v>2021</v>
      </c>
      <c r="B44" s="29">
        <v>3</v>
      </c>
      <c r="C44" s="1" t="s">
        <v>9</v>
      </c>
      <c r="D44" s="1" t="s">
        <v>10</v>
      </c>
      <c r="E44">
        <v>92</v>
      </c>
      <c r="F44">
        <v>93</v>
      </c>
      <c r="G44" t="b">
        <v>0</v>
      </c>
    </row>
    <row r="45" spans="1:7" x14ac:dyDescent="0.25">
      <c r="A45" s="29">
        <v>2021</v>
      </c>
      <c r="B45" s="29">
        <v>3</v>
      </c>
      <c r="C45" s="1" t="s">
        <v>11</v>
      </c>
      <c r="D45" s="1" t="s">
        <v>12</v>
      </c>
      <c r="E45">
        <v>92</v>
      </c>
      <c r="F45">
        <v>96</v>
      </c>
      <c r="G45" t="b">
        <v>0</v>
      </c>
    </row>
    <row r="46" spans="1:7" x14ac:dyDescent="0.25">
      <c r="A46" s="29">
        <v>2021</v>
      </c>
      <c r="B46" s="29">
        <v>3</v>
      </c>
      <c r="C46" s="1" t="s">
        <v>13</v>
      </c>
      <c r="D46" s="1" t="s">
        <v>12</v>
      </c>
      <c r="E46">
        <v>92</v>
      </c>
      <c r="F46">
        <v>115</v>
      </c>
      <c r="G46" t="b">
        <v>0</v>
      </c>
    </row>
    <row r="47" spans="1:7" x14ac:dyDescent="0.25">
      <c r="A47" s="29">
        <v>2021</v>
      </c>
      <c r="B47" s="29">
        <v>3</v>
      </c>
      <c r="C47" s="1" t="s">
        <v>28</v>
      </c>
      <c r="D47" s="1" t="s">
        <v>12</v>
      </c>
      <c r="E47">
        <v>92</v>
      </c>
      <c r="F47">
        <v>92</v>
      </c>
      <c r="G47" t="b">
        <v>0</v>
      </c>
    </row>
    <row r="48" spans="1:7" x14ac:dyDescent="0.25">
      <c r="A48" s="29">
        <v>2021</v>
      </c>
      <c r="B48" s="29">
        <v>3</v>
      </c>
      <c r="C48" s="1" t="s">
        <v>29</v>
      </c>
      <c r="D48" s="1" t="s">
        <v>12</v>
      </c>
      <c r="E48">
        <v>92</v>
      </c>
      <c r="F48">
        <v>92</v>
      </c>
      <c r="G48" t="b">
        <v>0</v>
      </c>
    </row>
    <row r="49" spans="1:7" x14ac:dyDescent="0.25">
      <c r="A49" s="29">
        <v>2021</v>
      </c>
      <c r="B49" s="29">
        <v>3</v>
      </c>
      <c r="C49" s="1" t="s">
        <v>30</v>
      </c>
      <c r="D49" s="1" t="s">
        <v>10</v>
      </c>
      <c r="E49">
        <v>92</v>
      </c>
      <c r="F49">
        <v>95</v>
      </c>
      <c r="G49" t="b">
        <v>0</v>
      </c>
    </row>
    <row r="50" spans="1:7" x14ac:dyDescent="0.25">
      <c r="A50" s="29">
        <v>2021</v>
      </c>
      <c r="B50" s="29">
        <v>3</v>
      </c>
      <c r="C50" s="1" t="s">
        <v>14</v>
      </c>
      <c r="D50" s="1" t="s">
        <v>10</v>
      </c>
      <c r="E50">
        <v>92</v>
      </c>
      <c r="F50">
        <v>92</v>
      </c>
      <c r="G50" t="b">
        <v>0</v>
      </c>
    </row>
    <row r="51" spans="1:7" x14ac:dyDescent="0.25">
      <c r="A51" s="29">
        <v>2021</v>
      </c>
      <c r="B51" s="29">
        <v>3</v>
      </c>
      <c r="C51" s="1" t="s">
        <v>15</v>
      </c>
      <c r="D51" s="1" t="s">
        <v>10</v>
      </c>
      <c r="E51">
        <v>92</v>
      </c>
      <c r="F51">
        <v>0</v>
      </c>
      <c r="G51" t="b">
        <v>0</v>
      </c>
    </row>
    <row r="52" spans="1:7" x14ac:dyDescent="0.25">
      <c r="A52" s="29">
        <v>2021</v>
      </c>
      <c r="B52" s="29">
        <v>3</v>
      </c>
      <c r="C52" s="1" t="s">
        <v>31</v>
      </c>
      <c r="D52" s="1" t="s">
        <v>12</v>
      </c>
      <c r="E52">
        <v>92</v>
      </c>
      <c r="F52">
        <v>95</v>
      </c>
      <c r="G52" t="b">
        <v>0</v>
      </c>
    </row>
    <row r="53" spans="1:7" x14ac:dyDescent="0.25">
      <c r="A53" s="29">
        <v>2021</v>
      </c>
      <c r="B53" s="29">
        <v>3</v>
      </c>
      <c r="C53" s="1" t="s">
        <v>16</v>
      </c>
      <c r="D53" s="1" t="s">
        <v>17</v>
      </c>
      <c r="E53">
        <v>92</v>
      </c>
      <c r="F53">
        <v>71</v>
      </c>
      <c r="G53" t="b">
        <v>0</v>
      </c>
    </row>
    <row r="54" spans="1:7" x14ac:dyDescent="0.25">
      <c r="A54" s="29">
        <v>2021</v>
      </c>
      <c r="B54" s="29">
        <v>3</v>
      </c>
      <c r="C54" s="1" t="s">
        <v>18</v>
      </c>
      <c r="D54" s="1" t="s">
        <v>17</v>
      </c>
      <c r="E54">
        <v>88</v>
      </c>
      <c r="F54">
        <v>92</v>
      </c>
      <c r="G54" t="b">
        <v>0</v>
      </c>
    </row>
    <row r="55" spans="1:7" x14ac:dyDescent="0.25">
      <c r="A55" s="29">
        <v>2021</v>
      </c>
      <c r="B55" s="29">
        <v>3</v>
      </c>
      <c r="C55" s="1" t="s">
        <v>19</v>
      </c>
      <c r="D55" s="1" t="s">
        <v>17</v>
      </c>
      <c r="E55">
        <v>92</v>
      </c>
      <c r="F55">
        <v>91</v>
      </c>
      <c r="G55" t="b">
        <v>0</v>
      </c>
    </row>
    <row r="56" spans="1:7" x14ac:dyDescent="0.25">
      <c r="A56" s="29">
        <v>2021</v>
      </c>
      <c r="B56" s="29">
        <v>3</v>
      </c>
      <c r="C56" s="1" t="s">
        <v>20</v>
      </c>
      <c r="D56" s="1" t="s">
        <v>17</v>
      </c>
      <c r="E56">
        <v>92</v>
      </c>
      <c r="F56">
        <v>92</v>
      </c>
      <c r="G56" t="b">
        <v>0</v>
      </c>
    </row>
    <row r="57" spans="1:7" x14ac:dyDescent="0.25">
      <c r="A57" s="29">
        <v>2021</v>
      </c>
      <c r="B57" s="29">
        <v>3</v>
      </c>
      <c r="C57" s="1" t="s">
        <v>21</v>
      </c>
      <c r="D57" s="1" t="s">
        <v>10</v>
      </c>
      <c r="E57">
        <v>92</v>
      </c>
      <c r="F57">
        <v>95</v>
      </c>
      <c r="G57" t="b">
        <v>0</v>
      </c>
    </row>
    <row r="58" spans="1:7" x14ac:dyDescent="0.25">
      <c r="A58" s="29">
        <v>2021</v>
      </c>
      <c r="B58" s="29">
        <v>3</v>
      </c>
      <c r="C58" s="1" t="s">
        <v>32</v>
      </c>
      <c r="D58" s="1" t="s">
        <v>10</v>
      </c>
      <c r="E58">
        <v>92</v>
      </c>
      <c r="F58">
        <v>87</v>
      </c>
      <c r="G58" t="b">
        <v>0</v>
      </c>
    </row>
    <row r="59" spans="1:7" x14ac:dyDescent="0.25">
      <c r="A59" s="29">
        <v>2021</v>
      </c>
      <c r="B59" s="29">
        <v>3</v>
      </c>
      <c r="C59" s="1" t="s">
        <v>22</v>
      </c>
      <c r="D59" s="1" t="s">
        <v>10</v>
      </c>
      <c r="E59">
        <v>92</v>
      </c>
      <c r="F59">
        <v>94</v>
      </c>
      <c r="G59" t="b">
        <v>0</v>
      </c>
    </row>
    <row r="60" spans="1:7" x14ac:dyDescent="0.25">
      <c r="A60" s="29">
        <v>2021</v>
      </c>
      <c r="B60" s="29">
        <v>3</v>
      </c>
      <c r="C60" s="1" t="s">
        <v>23</v>
      </c>
      <c r="D60" s="1" t="s">
        <v>12</v>
      </c>
      <c r="E60">
        <v>92</v>
      </c>
      <c r="F60">
        <v>103</v>
      </c>
      <c r="G60" t="b">
        <v>0</v>
      </c>
    </row>
    <row r="61" spans="1:7" x14ac:dyDescent="0.25">
      <c r="A61" s="29">
        <v>2021</v>
      </c>
      <c r="B61" s="29">
        <v>3</v>
      </c>
      <c r="C61" s="1" t="s">
        <v>33</v>
      </c>
      <c r="D61" s="1" t="s">
        <v>17</v>
      </c>
      <c r="E61">
        <v>92</v>
      </c>
      <c r="F61">
        <v>99</v>
      </c>
      <c r="G61" t="b">
        <v>0</v>
      </c>
    </row>
    <row r="62" spans="1:7" x14ac:dyDescent="0.25">
      <c r="A62" s="29">
        <v>2021</v>
      </c>
      <c r="B62" s="29">
        <v>3</v>
      </c>
      <c r="C62" s="1" t="s">
        <v>25</v>
      </c>
      <c r="D62" s="1" t="s">
        <v>17</v>
      </c>
      <c r="E62">
        <v>92</v>
      </c>
      <c r="F62">
        <v>91</v>
      </c>
      <c r="G62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62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331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206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2021</v>
      </c>
      <c r="B44">
        <v>3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2021</v>
      </c>
      <c r="B45">
        <v>3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2021</v>
      </c>
      <c r="B46">
        <v>3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2021</v>
      </c>
      <c r="B47">
        <v>3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2021</v>
      </c>
      <c r="B48">
        <v>3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2021</v>
      </c>
      <c r="B49">
        <v>3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2021</v>
      </c>
      <c r="B50">
        <v>3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2021</v>
      </c>
      <c r="B51">
        <v>3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2021</v>
      </c>
      <c r="B52">
        <v>3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2021</v>
      </c>
      <c r="B53">
        <v>3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2021</v>
      </c>
      <c r="B54">
        <v>3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2021</v>
      </c>
      <c r="B55">
        <v>3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2021</v>
      </c>
      <c r="B56">
        <v>3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2021</v>
      </c>
      <c r="B57">
        <v>3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2021</v>
      </c>
      <c r="B58">
        <v>3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2021</v>
      </c>
      <c r="B59">
        <v>3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2021</v>
      </c>
      <c r="B60">
        <v>3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2021</v>
      </c>
      <c r="B61">
        <v>3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2021</v>
      </c>
      <c r="B62">
        <v>3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62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330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337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0.95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0.9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0.96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0.87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0.87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0.82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0.92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0.92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0.95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0.87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0.98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0.98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0.92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0.95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0.95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2021</v>
      </c>
      <c r="B44">
        <v>3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2021</v>
      </c>
      <c r="B45">
        <v>3</v>
      </c>
      <c r="C45" s="1" t="s">
        <v>11</v>
      </c>
      <c r="D45" s="1" t="s">
        <v>12</v>
      </c>
      <c r="E45" s="17">
        <v>0.93</v>
      </c>
    </row>
    <row r="46" spans="1:5" x14ac:dyDescent="0.25">
      <c r="A46">
        <v>2021</v>
      </c>
      <c r="B46">
        <v>3</v>
      </c>
      <c r="C46" s="1" t="s">
        <v>13</v>
      </c>
      <c r="D46" s="1" t="s">
        <v>12</v>
      </c>
      <c r="E46" s="17">
        <v>0.93</v>
      </c>
    </row>
    <row r="47" spans="1:5" x14ac:dyDescent="0.25">
      <c r="A47">
        <v>2021</v>
      </c>
      <c r="B47">
        <v>3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2021</v>
      </c>
      <c r="B48">
        <v>3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2021</v>
      </c>
      <c r="B49">
        <v>3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2021</v>
      </c>
      <c r="B50">
        <v>3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2021</v>
      </c>
      <c r="B51">
        <v>3</v>
      </c>
      <c r="C51" s="1" t="s">
        <v>15</v>
      </c>
      <c r="D51" s="1" t="s">
        <v>10</v>
      </c>
      <c r="E51" s="17">
        <v>0.97</v>
      </c>
    </row>
    <row r="52" spans="1:5" x14ac:dyDescent="0.25">
      <c r="A52">
        <v>2021</v>
      </c>
      <c r="B52">
        <v>3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2021</v>
      </c>
      <c r="B53">
        <v>3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2021</v>
      </c>
      <c r="B54">
        <v>3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2021</v>
      </c>
      <c r="B55">
        <v>3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2021</v>
      </c>
      <c r="B56">
        <v>3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2021</v>
      </c>
      <c r="B57">
        <v>3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2021</v>
      </c>
      <c r="B58">
        <v>3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2021</v>
      </c>
      <c r="B59">
        <v>3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2021</v>
      </c>
      <c r="B60">
        <v>3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2021</v>
      </c>
      <c r="B61">
        <v>3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2021</v>
      </c>
      <c r="B62">
        <v>3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62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329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205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2021</v>
      </c>
      <c r="B44">
        <v>3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2021</v>
      </c>
      <c r="B45">
        <v>3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2021</v>
      </c>
      <c r="B46">
        <v>3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2021</v>
      </c>
      <c r="B47">
        <v>3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2021</v>
      </c>
      <c r="B48">
        <v>3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2021</v>
      </c>
      <c r="B49">
        <v>3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2021</v>
      </c>
      <c r="B50">
        <v>3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2021</v>
      </c>
      <c r="B51">
        <v>3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2021</v>
      </c>
      <c r="B52">
        <v>3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2021</v>
      </c>
      <c r="B53">
        <v>3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2021</v>
      </c>
      <c r="B54">
        <v>3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2021</v>
      </c>
      <c r="B55">
        <v>3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2021</v>
      </c>
      <c r="B56">
        <v>3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2021</v>
      </c>
      <c r="B57">
        <v>3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2021</v>
      </c>
      <c r="B58">
        <v>3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2021</v>
      </c>
      <c r="B59">
        <v>3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2021</v>
      </c>
      <c r="B60">
        <v>3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2021</v>
      </c>
      <c r="B61">
        <v>3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2021</v>
      </c>
      <c r="B62">
        <v>3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62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328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204</v>
      </c>
    </row>
    <row r="6" spans="1:5" x14ac:dyDescent="0.25">
      <c r="A6">
        <v>2021</v>
      </c>
      <c r="B6">
        <v>1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1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1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1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1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1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1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1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1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1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1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1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1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1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1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1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1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1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1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2021</v>
      </c>
      <c r="B25">
        <v>2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2021</v>
      </c>
      <c r="B26">
        <v>2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2021</v>
      </c>
      <c r="B27">
        <v>2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2021</v>
      </c>
      <c r="B28">
        <v>2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2021</v>
      </c>
      <c r="B29">
        <v>2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2021</v>
      </c>
      <c r="B30">
        <v>2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2021</v>
      </c>
      <c r="B31">
        <v>2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2021</v>
      </c>
      <c r="B32">
        <v>2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2021</v>
      </c>
      <c r="B33">
        <v>2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2021</v>
      </c>
      <c r="B34">
        <v>2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2021</v>
      </c>
      <c r="B35">
        <v>2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2021</v>
      </c>
      <c r="B36">
        <v>2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2021</v>
      </c>
      <c r="B37">
        <v>2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2021</v>
      </c>
      <c r="B38">
        <v>2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2021</v>
      </c>
      <c r="B39">
        <v>2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2021</v>
      </c>
      <c r="B40">
        <v>2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2021</v>
      </c>
      <c r="B41">
        <v>2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2021</v>
      </c>
      <c r="B42">
        <v>2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2021</v>
      </c>
      <c r="B43">
        <v>2</v>
      </c>
      <c r="C43" s="1" t="s">
        <v>25</v>
      </c>
      <c r="D43" s="1" t="s">
        <v>17</v>
      </c>
      <c r="E43" s="17">
        <v>1</v>
      </c>
    </row>
    <row r="44" spans="1:5" x14ac:dyDescent="0.25">
      <c r="A44">
        <v>2021</v>
      </c>
      <c r="B44">
        <v>3</v>
      </c>
      <c r="C44" s="1" t="s">
        <v>9</v>
      </c>
      <c r="D44" s="1" t="s">
        <v>10</v>
      </c>
      <c r="E44" s="17">
        <v>1</v>
      </c>
    </row>
    <row r="45" spans="1:5" x14ac:dyDescent="0.25">
      <c r="A45">
        <v>2021</v>
      </c>
      <c r="B45">
        <v>3</v>
      </c>
      <c r="C45" s="1" t="s">
        <v>11</v>
      </c>
      <c r="D45" s="1" t="s">
        <v>12</v>
      </c>
      <c r="E45" s="17">
        <v>1</v>
      </c>
    </row>
    <row r="46" spans="1:5" x14ac:dyDescent="0.25">
      <c r="A46">
        <v>2021</v>
      </c>
      <c r="B46">
        <v>3</v>
      </c>
      <c r="C46" s="1" t="s">
        <v>13</v>
      </c>
      <c r="D46" s="1" t="s">
        <v>12</v>
      </c>
      <c r="E46" s="17">
        <v>1</v>
      </c>
    </row>
    <row r="47" spans="1:5" x14ac:dyDescent="0.25">
      <c r="A47">
        <v>2021</v>
      </c>
      <c r="B47">
        <v>3</v>
      </c>
      <c r="C47" s="1" t="s">
        <v>28</v>
      </c>
      <c r="D47" s="1" t="s">
        <v>12</v>
      </c>
      <c r="E47" s="17">
        <v>1</v>
      </c>
    </row>
    <row r="48" spans="1:5" x14ac:dyDescent="0.25">
      <c r="A48">
        <v>2021</v>
      </c>
      <c r="B48">
        <v>3</v>
      </c>
      <c r="C48" s="1" t="s">
        <v>29</v>
      </c>
      <c r="D48" s="1" t="s">
        <v>12</v>
      </c>
      <c r="E48" s="17">
        <v>1</v>
      </c>
    </row>
    <row r="49" spans="1:5" x14ac:dyDescent="0.25">
      <c r="A49">
        <v>2021</v>
      </c>
      <c r="B49">
        <v>3</v>
      </c>
      <c r="C49" s="1" t="s">
        <v>30</v>
      </c>
      <c r="D49" s="1" t="s">
        <v>10</v>
      </c>
      <c r="E49" s="17">
        <v>1</v>
      </c>
    </row>
    <row r="50" spans="1:5" x14ac:dyDescent="0.25">
      <c r="A50">
        <v>2021</v>
      </c>
      <c r="B50">
        <v>3</v>
      </c>
      <c r="C50" s="1" t="s">
        <v>14</v>
      </c>
      <c r="D50" s="1" t="s">
        <v>10</v>
      </c>
      <c r="E50" s="17">
        <v>1</v>
      </c>
    </row>
    <row r="51" spans="1:5" x14ac:dyDescent="0.25">
      <c r="A51">
        <v>2021</v>
      </c>
      <c r="B51">
        <v>3</v>
      </c>
      <c r="C51" s="1" t="s">
        <v>15</v>
      </c>
      <c r="D51" s="1" t="s">
        <v>10</v>
      </c>
      <c r="E51" s="17">
        <v>1</v>
      </c>
    </row>
    <row r="52" spans="1:5" x14ac:dyDescent="0.25">
      <c r="A52">
        <v>2021</v>
      </c>
      <c r="B52">
        <v>3</v>
      </c>
      <c r="C52" s="1" t="s">
        <v>31</v>
      </c>
      <c r="D52" s="1" t="s">
        <v>12</v>
      </c>
      <c r="E52" s="17">
        <v>1</v>
      </c>
    </row>
    <row r="53" spans="1:5" x14ac:dyDescent="0.25">
      <c r="A53">
        <v>2021</v>
      </c>
      <c r="B53">
        <v>3</v>
      </c>
      <c r="C53" s="1" t="s">
        <v>16</v>
      </c>
      <c r="D53" s="1" t="s">
        <v>17</v>
      </c>
      <c r="E53" s="17">
        <v>1</v>
      </c>
    </row>
    <row r="54" spans="1:5" x14ac:dyDescent="0.25">
      <c r="A54">
        <v>2021</v>
      </c>
      <c r="B54">
        <v>3</v>
      </c>
      <c r="C54" s="1" t="s">
        <v>18</v>
      </c>
      <c r="D54" s="1" t="s">
        <v>17</v>
      </c>
      <c r="E54" s="17">
        <v>1</v>
      </c>
    </row>
    <row r="55" spans="1:5" x14ac:dyDescent="0.25">
      <c r="A55">
        <v>2021</v>
      </c>
      <c r="B55">
        <v>3</v>
      </c>
      <c r="C55" s="1" t="s">
        <v>19</v>
      </c>
      <c r="D55" s="1" t="s">
        <v>17</v>
      </c>
      <c r="E55" s="17">
        <v>1</v>
      </c>
    </row>
    <row r="56" spans="1:5" x14ac:dyDescent="0.25">
      <c r="A56">
        <v>2021</v>
      </c>
      <c r="B56">
        <v>3</v>
      </c>
      <c r="C56" s="1" t="s">
        <v>20</v>
      </c>
      <c r="D56" s="1" t="s">
        <v>17</v>
      </c>
      <c r="E56" s="17">
        <v>1</v>
      </c>
    </row>
    <row r="57" spans="1:5" x14ac:dyDescent="0.25">
      <c r="A57">
        <v>2021</v>
      </c>
      <c r="B57">
        <v>3</v>
      </c>
      <c r="C57" s="1" t="s">
        <v>21</v>
      </c>
      <c r="D57" s="1" t="s">
        <v>10</v>
      </c>
      <c r="E57" s="17">
        <v>1</v>
      </c>
    </row>
    <row r="58" spans="1:5" x14ac:dyDescent="0.25">
      <c r="A58">
        <v>2021</v>
      </c>
      <c r="B58">
        <v>3</v>
      </c>
      <c r="C58" s="1" t="s">
        <v>32</v>
      </c>
      <c r="D58" s="1" t="s">
        <v>10</v>
      </c>
      <c r="E58" s="17">
        <v>1</v>
      </c>
    </row>
    <row r="59" spans="1:5" x14ac:dyDescent="0.25">
      <c r="A59">
        <v>2021</v>
      </c>
      <c r="B59">
        <v>3</v>
      </c>
      <c r="C59" s="1" t="s">
        <v>22</v>
      </c>
      <c r="D59" s="1" t="s">
        <v>10</v>
      </c>
      <c r="E59" s="17">
        <v>1</v>
      </c>
    </row>
    <row r="60" spans="1:5" x14ac:dyDescent="0.25">
      <c r="A60">
        <v>2021</v>
      </c>
      <c r="B60">
        <v>3</v>
      </c>
      <c r="C60" s="1" t="s">
        <v>23</v>
      </c>
      <c r="D60" s="1" t="s">
        <v>12</v>
      </c>
      <c r="E60" s="17">
        <v>1</v>
      </c>
    </row>
    <row r="61" spans="1:5" x14ac:dyDescent="0.25">
      <c r="A61">
        <v>2021</v>
      </c>
      <c r="B61">
        <v>3</v>
      </c>
      <c r="C61" s="1" t="s">
        <v>33</v>
      </c>
      <c r="D61" s="1" t="s">
        <v>17</v>
      </c>
      <c r="E61" s="17">
        <v>1</v>
      </c>
    </row>
    <row r="62" spans="1:5" x14ac:dyDescent="0.25">
      <c r="A62">
        <v>2021</v>
      </c>
      <c r="B62">
        <v>3</v>
      </c>
      <c r="C62" s="1" t="s">
        <v>25</v>
      </c>
      <c r="D62" s="1" t="s">
        <v>17</v>
      </c>
      <c r="E62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345</v>
      </c>
    </row>
    <row r="5" spans="1:4" x14ac:dyDescent="0.25">
      <c r="A5" t="s">
        <v>5</v>
      </c>
      <c r="B5" t="s">
        <v>214</v>
      </c>
      <c r="C5" t="s">
        <v>217</v>
      </c>
      <c r="D5" t="s">
        <v>218</v>
      </c>
    </row>
    <row r="6" spans="1:4" x14ac:dyDescent="0.25">
      <c r="A6" s="1" t="s">
        <v>12</v>
      </c>
      <c r="B6" s="1" t="s">
        <v>224</v>
      </c>
      <c r="C6" t="b">
        <v>1</v>
      </c>
      <c r="D6" t="b">
        <v>1</v>
      </c>
    </row>
    <row r="7" spans="1:4" x14ac:dyDescent="0.25">
      <c r="A7" s="1" t="s">
        <v>17</v>
      </c>
      <c r="B7" s="1" t="s">
        <v>239</v>
      </c>
      <c r="C7" t="b">
        <v>1</v>
      </c>
      <c r="D7" t="b">
        <v>1</v>
      </c>
    </row>
    <row r="8" spans="1:4" x14ac:dyDescent="0.25">
      <c r="A8" s="1" t="s">
        <v>10</v>
      </c>
      <c r="B8" s="1" t="s">
        <v>221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6" activePane="bottomLeft" state="frozen"/>
      <selection activeCell="D27" sqref="D27"/>
      <selection pane="bottomLeft" activeCell="B44" sqref="B8:B44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323</v>
      </c>
    </row>
    <row r="5" spans="1:9" x14ac:dyDescent="0.25">
      <c r="A5" t="s">
        <v>4</v>
      </c>
      <c r="B5" t="s">
        <v>213</v>
      </c>
      <c r="C5" t="s">
        <v>5</v>
      </c>
      <c r="D5" t="s">
        <v>214</v>
      </c>
      <c r="E5" t="s">
        <v>215</v>
      </c>
      <c r="F5" t="s">
        <v>216</v>
      </c>
      <c r="G5" t="s">
        <v>217</v>
      </c>
      <c r="H5" t="s">
        <v>218</v>
      </c>
      <c r="I5" t="s">
        <v>219</v>
      </c>
    </row>
    <row r="6" spans="1:9" hidden="1" x14ac:dyDescent="0.25">
      <c r="A6" s="1" t="s">
        <v>9</v>
      </c>
      <c r="B6" s="1" t="s">
        <v>220</v>
      </c>
      <c r="C6" s="1" t="s">
        <v>10</v>
      </c>
      <c r="D6" s="1" t="s">
        <v>221</v>
      </c>
      <c r="E6">
        <v>20</v>
      </c>
      <c r="F6" s="1" t="s">
        <v>222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223</v>
      </c>
      <c r="C7" s="1" t="s">
        <v>12</v>
      </c>
      <c r="D7" s="1" t="s">
        <v>224</v>
      </c>
      <c r="E7">
        <v>20</v>
      </c>
      <c r="F7" s="1" t="s">
        <v>222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225</v>
      </c>
      <c r="C8" s="1" t="s">
        <v>12</v>
      </c>
      <c r="D8" s="1" t="s">
        <v>224</v>
      </c>
      <c r="E8">
        <v>20</v>
      </c>
      <c r="F8" s="1" t="s">
        <v>222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226</v>
      </c>
      <c r="C9" s="1" t="s">
        <v>12</v>
      </c>
      <c r="D9" s="1" t="s">
        <v>224</v>
      </c>
      <c r="E9">
        <v>10</v>
      </c>
      <c r="F9" s="1" t="s">
        <v>227</v>
      </c>
      <c r="G9" t="b">
        <v>1</v>
      </c>
      <c r="H9" t="b">
        <v>1</v>
      </c>
      <c r="I9" t="b">
        <v>1</v>
      </c>
    </row>
    <row r="10" spans="1:9" x14ac:dyDescent="0.25">
      <c r="A10" s="86" t="s">
        <v>29</v>
      </c>
      <c r="B10" s="1" t="s">
        <v>228</v>
      </c>
      <c r="C10" s="1" t="s">
        <v>12</v>
      </c>
      <c r="D10" s="1" t="s">
        <v>224</v>
      </c>
      <c r="E10">
        <v>30</v>
      </c>
      <c r="F10" s="1" t="s">
        <v>229</v>
      </c>
      <c r="G10" t="b">
        <v>1</v>
      </c>
      <c r="H10" t="b">
        <v>1</v>
      </c>
      <c r="I10" t="b">
        <v>1</v>
      </c>
    </row>
    <row r="11" spans="1:9" hidden="1" x14ac:dyDescent="0.25">
      <c r="A11" s="1" t="s">
        <v>230</v>
      </c>
      <c r="B11" s="1" t="s">
        <v>231</v>
      </c>
      <c r="C11" s="1" t="s">
        <v>232</v>
      </c>
      <c r="D11" s="1" t="s">
        <v>233</v>
      </c>
      <c r="F11" s="1"/>
      <c r="G11" t="b">
        <v>1</v>
      </c>
      <c r="H11" t="b">
        <v>0</v>
      </c>
      <c r="I11" t="b">
        <v>0</v>
      </c>
    </row>
    <row r="12" spans="1:9" hidden="1" x14ac:dyDescent="0.25">
      <c r="A12" s="1" t="s">
        <v>30</v>
      </c>
      <c r="B12" s="1" t="s">
        <v>234</v>
      </c>
      <c r="C12" s="1" t="s">
        <v>10</v>
      </c>
      <c r="D12" s="1" t="s">
        <v>221</v>
      </c>
      <c r="E12">
        <v>10</v>
      </c>
      <c r="F12" s="1" t="s">
        <v>227</v>
      </c>
      <c r="G12" t="b">
        <v>1</v>
      </c>
      <c r="H12" t="b">
        <v>1</v>
      </c>
      <c r="I12" t="b">
        <v>1</v>
      </c>
    </row>
    <row r="13" spans="1:9" hidden="1" x14ac:dyDescent="0.25">
      <c r="A13" s="1" t="s">
        <v>14</v>
      </c>
      <c r="B13" s="1" t="s">
        <v>235</v>
      </c>
      <c r="C13" s="1" t="s">
        <v>10</v>
      </c>
      <c r="D13" s="1" t="s">
        <v>221</v>
      </c>
      <c r="E13">
        <v>20</v>
      </c>
      <c r="F13" s="1" t="s">
        <v>222</v>
      </c>
      <c r="G13" t="b">
        <v>1</v>
      </c>
      <c r="H13" t="b">
        <v>1</v>
      </c>
      <c r="I13" t="b">
        <v>1</v>
      </c>
    </row>
    <row r="14" spans="1:9" hidden="1" x14ac:dyDescent="0.25">
      <c r="A14" s="1" t="s">
        <v>15</v>
      </c>
      <c r="B14" s="1" t="s">
        <v>236</v>
      </c>
      <c r="C14" s="1" t="s">
        <v>10</v>
      </c>
      <c r="D14" s="1" t="s">
        <v>221</v>
      </c>
      <c r="E14">
        <v>30</v>
      </c>
      <c r="F14" s="1" t="s">
        <v>229</v>
      </c>
      <c r="G14" t="b">
        <v>1</v>
      </c>
      <c r="H14" t="b">
        <v>1</v>
      </c>
      <c r="I14" t="b">
        <v>1</v>
      </c>
    </row>
    <row r="15" spans="1:9" x14ac:dyDescent="0.25">
      <c r="A15" s="86" t="s">
        <v>31</v>
      </c>
      <c r="B15" s="1" t="s">
        <v>237</v>
      </c>
      <c r="C15" s="1" t="s">
        <v>12</v>
      </c>
      <c r="D15" s="1" t="s">
        <v>224</v>
      </c>
      <c r="E15">
        <v>10</v>
      </c>
      <c r="F15" s="1" t="s">
        <v>227</v>
      </c>
      <c r="G15" t="b">
        <v>1</v>
      </c>
      <c r="H15" t="b">
        <v>1</v>
      </c>
      <c r="I15" t="b">
        <v>1</v>
      </c>
    </row>
    <row r="16" spans="1:9" hidden="1" x14ac:dyDescent="0.25">
      <c r="A16" s="1" t="s">
        <v>16</v>
      </c>
      <c r="B16" s="1" t="s">
        <v>238</v>
      </c>
      <c r="C16" s="1" t="s">
        <v>17</v>
      </c>
      <c r="D16" s="1" t="s">
        <v>239</v>
      </c>
      <c r="E16">
        <v>20</v>
      </c>
      <c r="F16" s="1" t="s">
        <v>222</v>
      </c>
      <c r="G16" t="b">
        <v>1</v>
      </c>
      <c r="H16" t="b">
        <v>1</v>
      </c>
      <c r="I16" t="b">
        <v>1</v>
      </c>
    </row>
    <row r="17" spans="1:9" hidden="1" x14ac:dyDescent="0.25">
      <c r="A17" s="1" t="s">
        <v>18</v>
      </c>
      <c r="B17" s="1" t="s">
        <v>240</v>
      </c>
      <c r="C17" s="1" t="s">
        <v>17</v>
      </c>
      <c r="D17" s="1" t="s">
        <v>239</v>
      </c>
      <c r="E17">
        <v>20</v>
      </c>
      <c r="F17" s="1" t="s">
        <v>222</v>
      </c>
      <c r="G17" t="b">
        <v>1</v>
      </c>
      <c r="H17" t="b">
        <v>1</v>
      </c>
      <c r="I17" t="b">
        <v>1</v>
      </c>
    </row>
    <row r="18" spans="1:9" hidden="1" x14ac:dyDescent="0.25">
      <c r="A18" s="1" t="s">
        <v>19</v>
      </c>
      <c r="B18" s="1" t="s">
        <v>241</v>
      </c>
      <c r="C18" s="1" t="s">
        <v>17</v>
      </c>
      <c r="D18" s="1" t="s">
        <v>239</v>
      </c>
      <c r="E18">
        <v>20</v>
      </c>
      <c r="F18" s="1" t="s">
        <v>222</v>
      </c>
      <c r="G18" t="b">
        <v>1</v>
      </c>
      <c r="H18" t="b">
        <v>1</v>
      </c>
      <c r="I18" t="b">
        <v>1</v>
      </c>
    </row>
    <row r="19" spans="1:9" hidden="1" x14ac:dyDescent="0.25">
      <c r="A19" s="1" t="s">
        <v>20</v>
      </c>
      <c r="B19" s="1" t="s">
        <v>242</v>
      </c>
      <c r="C19" s="1" t="s">
        <v>17</v>
      </c>
      <c r="D19" s="1" t="s">
        <v>239</v>
      </c>
      <c r="E19">
        <v>20</v>
      </c>
      <c r="F19" s="1" t="s">
        <v>222</v>
      </c>
      <c r="G19" t="b">
        <v>1</v>
      </c>
      <c r="H19" t="b">
        <v>1</v>
      </c>
      <c r="I19" t="b">
        <v>1</v>
      </c>
    </row>
    <row r="20" spans="1:9" hidden="1" x14ac:dyDescent="0.25">
      <c r="A20" s="1" t="s">
        <v>243</v>
      </c>
      <c r="B20" s="1" t="s">
        <v>244</v>
      </c>
      <c r="C20" s="1" t="s">
        <v>10</v>
      </c>
      <c r="D20" s="1" t="s">
        <v>221</v>
      </c>
      <c r="E20">
        <v>20</v>
      </c>
      <c r="F20" s="1" t="s">
        <v>222</v>
      </c>
      <c r="G20" t="b">
        <v>0</v>
      </c>
      <c r="H20" t="b">
        <v>0</v>
      </c>
      <c r="I20" t="b">
        <v>0</v>
      </c>
    </row>
    <row r="21" spans="1:9" hidden="1" x14ac:dyDescent="0.25">
      <c r="A21" s="1" t="s">
        <v>21</v>
      </c>
      <c r="B21" s="1" t="s">
        <v>245</v>
      </c>
      <c r="C21" s="1" t="s">
        <v>10</v>
      </c>
      <c r="D21" s="1" t="s">
        <v>221</v>
      </c>
      <c r="E21">
        <v>20</v>
      </c>
      <c r="F21" s="1" t="s">
        <v>222</v>
      </c>
      <c r="G21" t="b">
        <v>1</v>
      </c>
      <c r="H21" t="b">
        <v>1</v>
      </c>
      <c r="I21" t="b">
        <v>1</v>
      </c>
    </row>
    <row r="22" spans="1:9" hidden="1" x14ac:dyDescent="0.25">
      <c r="A22" s="1" t="s">
        <v>32</v>
      </c>
      <c r="B22" s="1" t="s">
        <v>246</v>
      </c>
      <c r="C22" s="1" t="s">
        <v>10</v>
      </c>
      <c r="D22" s="1" t="s">
        <v>221</v>
      </c>
      <c r="E22">
        <v>10</v>
      </c>
      <c r="F22" s="1" t="s">
        <v>227</v>
      </c>
      <c r="G22" t="b">
        <v>1</v>
      </c>
      <c r="H22" t="b">
        <v>1</v>
      </c>
      <c r="I22" t="b">
        <v>1</v>
      </c>
    </row>
    <row r="23" spans="1:9" hidden="1" x14ac:dyDescent="0.25">
      <c r="A23" s="1" t="s">
        <v>247</v>
      </c>
      <c r="B23" s="1" t="s">
        <v>248</v>
      </c>
      <c r="C23" s="1" t="s">
        <v>249</v>
      </c>
      <c r="D23" s="1" t="s">
        <v>250</v>
      </c>
      <c r="E23">
        <v>30</v>
      </c>
      <c r="F23" s="1" t="s">
        <v>229</v>
      </c>
      <c r="G23" t="b">
        <v>1</v>
      </c>
      <c r="H23" t="b">
        <v>0</v>
      </c>
      <c r="I23" t="b">
        <v>0</v>
      </c>
    </row>
    <row r="24" spans="1:9" hidden="1" x14ac:dyDescent="0.25">
      <c r="A24" s="1" t="s">
        <v>251</v>
      </c>
      <c r="B24" s="1" t="s">
        <v>252</v>
      </c>
      <c r="C24" s="1" t="s">
        <v>249</v>
      </c>
      <c r="D24" s="1" t="s">
        <v>250</v>
      </c>
      <c r="E24">
        <v>10</v>
      </c>
      <c r="F24" s="1" t="s">
        <v>227</v>
      </c>
      <c r="G24" t="b">
        <v>1</v>
      </c>
      <c r="H24" t="b">
        <v>0</v>
      </c>
      <c r="I24" t="b">
        <v>0</v>
      </c>
    </row>
    <row r="25" spans="1:9" hidden="1" x14ac:dyDescent="0.25">
      <c r="A25" s="1" t="s">
        <v>253</v>
      </c>
      <c r="B25" s="1" t="s">
        <v>254</v>
      </c>
      <c r="C25" s="1" t="s">
        <v>249</v>
      </c>
      <c r="D25" s="1" t="s">
        <v>250</v>
      </c>
      <c r="E25">
        <v>20</v>
      </c>
      <c r="F25" s="1" t="s">
        <v>222</v>
      </c>
      <c r="G25" t="b">
        <v>1</v>
      </c>
      <c r="H25" t="b">
        <v>0</v>
      </c>
      <c r="I25" t="b">
        <v>0</v>
      </c>
    </row>
    <row r="26" spans="1:9" hidden="1" x14ac:dyDescent="0.25">
      <c r="A26" s="1" t="s">
        <v>255</v>
      </c>
      <c r="B26" s="1" t="s">
        <v>256</v>
      </c>
      <c r="C26" s="1" t="s">
        <v>249</v>
      </c>
      <c r="D26" s="1" t="s">
        <v>250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257</v>
      </c>
      <c r="B27" s="1" t="s">
        <v>258</v>
      </c>
      <c r="C27" s="1" t="s">
        <v>12</v>
      </c>
      <c r="D27" s="1" t="s">
        <v>224</v>
      </c>
      <c r="E27">
        <v>20</v>
      </c>
      <c r="F27" s="1" t="s">
        <v>222</v>
      </c>
      <c r="G27" t="b">
        <v>0</v>
      </c>
      <c r="H27" t="b">
        <v>0</v>
      </c>
      <c r="I27" t="b">
        <v>0</v>
      </c>
    </row>
    <row r="28" spans="1:9" hidden="1" x14ac:dyDescent="0.25">
      <c r="A28" s="1" t="s">
        <v>259</v>
      </c>
      <c r="B28" s="1" t="s">
        <v>260</v>
      </c>
      <c r="C28" s="1" t="s">
        <v>261</v>
      </c>
      <c r="D28" s="1" t="s">
        <v>262</v>
      </c>
      <c r="F28" s="1"/>
      <c r="G28" t="b">
        <v>1</v>
      </c>
      <c r="H28" t="b">
        <v>0</v>
      </c>
      <c r="I28" t="b">
        <v>0</v>
      </c>
    </row>
    <row r="29" spans="1:9" hidden="1" x14ac:dyDescent="0.25">
      <c r="A29" s="1" t="s">
        <v>263</v>
      </c>
      <c r="B29" s="1" t="s">
        <v>264</v>
      </c>
      <c r="C29" s="1" t="s">
        <v>261</v>
      </c>
      <c r="D29" s="1" t="s">
        <v>262</v>
      </c>
      <c r="F29" s="1"/>
      <c r="G29" t="b">
        <v>0</v>
      </c>
      <c r="H29" t="b">
        <v>0</v>
      </c>
      <c r="I29" t="b">
        <v>0</v>
      </c>
    </row>
    <row r="30" spans="1:9" hidden="1" x14ac:dyDescent="0.25">
      <c r="A30" s="1" t="s">
        <v>265</v>
      </c>
      <c r="B30" s="1" t="s">
        <v>266</v>
      </c>
      <c r="C30" s="1" t="s">
        <v>261</v>
      </c>
      <c r="D30" s="1" t="s">
        <v>262</v>
      </c>
      <c r="E30">
        <v>30</v>
      </c>
      <c r="F30" s="1" t="s">
        <v>229</v>
      </c>
      <c r="G30" t="b">
        <v>0</v>
      </c>
      <c r="H30" t="b">
        <v>0</v>
      </c>
      <c r="I30" t="b">
        <v>0</v>
      </c>
    </row>
    <row r="31" spans="1:9" hidden="1" x14ac:dyDescent="0.25">
      <c r="A31" s="1" t="s">
        <v>267</v>
      </c>
      <c r="B31" s="1" t="s">
        <v>268</v>
      </c>
      <c r="C31" s="1" t="s">
        <v>261</v>
      </c>
      <c r="D31" s="1" t="s">
        <v>262</v>
      </c>
      <c r="E31">
        <v>20</v>
      </c>
      <c r="F31" s="1" t="s">
        <v>222</v>
      </c>
      <c r="G31" t="b">
        <v>0</v>
      </c>
      <c r="H31" t="b">
        <v>0</v>
      </c>
      <c r="I31" t="b">
        <v>0</v>
      </c>
    </row>
    <row r="32" spans="1:9" hidden="1" x14ac:dyDescent="0.25">
      <c r="A32" s="1" t="s">
        <v>269</v>
      </c>
      <c r="B32" s="1" t="s">
        <v>270</v>
      </c>
      <c r="C32" s="1" t="s">
        <v>261</v>
      </c>
      <c r="D32" s="1" t="s">
        <v>262</v>
      </c>
      <c r="E32">
        <v>30</v>
      </c>
      <c r="F32" s="1" t="s">
        <v>229</v>
      </c>
      <c r="G32" t="b">
        <v>0</v>
      </c>
      <c r="H32" t="b">
        <v>0</v>
      </c>
      <c r="I32" t="b">
        <v>0</v>
      </c>
    </row>
    <row r="33" spans="1:9" hidden="1" x14ac:dyDescent="0.25">
      <c r="A33" s="1" t="s">
        <v>96</v>
      </c>
      <c r="B33" s="1" t="s">
        <v>271</v>
      </c>
      <c r="C33" s="1" t="s">
        <v>17</v>
      </c>
      <c r="D33" s="1" t="s">
        <v>239</v>
      </c>
      <c r="E33">
        <v>30</v>
      </c>
      <c r="F33" s="1" t="s">
        <v>229</v>
      </c>
      <c r="G33" t="b">
        <v>1</v>
      </c>
      <c r="H33" t="b">
        <v>0</v>
      </c>
      <c r="I33" t="b">
        <v>0</v>
      </c>
    </row>
    <row r="34" spans="1:9" hidden="1" x14ac:dyDescent="0.25">
      <c r="A34" s="1" t="s">
        <v>107</v>
      </c>
      <c r="B34" s="1" t="s">
        <v>272</v>
      </c>
      <c r="C34" s="1" t="s">
        <v>12</v>
      </c>
      <c r="D34" s="1" t="s">
        <v>224</v>
      </c>
      <c r="E34">
        <v>30</v>
      </c>
      <c r="F34" s="1" t="s">
        <v>229</v>
      </c>
      <c r="G34" t="b">
        <v>1</v>
      </c>
      <c r="H34" t="b">
        <v>0</v>
      </c>
      <c r="I34" t="b">
        <v>0</v>
      </c>
    </row>
    <row r="35" spans="1:9" hidden="1" x14ac:dyDescent="0.25">
      <c r="A35" s="1" t="s">
        <v>111</v>
      </c>
      <c r="B35" s="1" t="s">
        <v>273</v>
      </c>
      <c r="C35" s="1" t="s">
        <v>10</v>
      </c>
      <c r="D35" s="1" t="s">
        <v>221</v>
      </c>
      <c r="E35">
        <v>30</v>
      </c>
      <c r="F35" s="1" t="s">
        <v>229</v>
      </c>
      <c r="G35" t="b">
        <v>1</v>
      </c>
      <c r="H35" t="b">
        <v>0</v>
      </c>
      <c r="I35" t="b">
        <v>0</v>
      </c>
    </row>
    <row r="36" spans="1:9" hidden="1" x14ac:dyDescent="0.25">
      <c r="A36" s="1" t="s">
        <v>92</v>
      </c>
      <c r="B36" s="1" t="s">
        <v>274</v>
      </c>
      <c r="C36" s="1" t="s">
        <v>17</v>
      </c>
      <c r="D36" s="1" t="s">
        <v>239</v>
      </c>
      <c r="E36">
        <v>10</v>
      </c>
      <c r="F36" s="1" t="s">
        <v>227</v>
      </c>
      <c r="G36" t="b">
        <v>1</v>
      </c>
      <c r="H36" t="b">
        <v>0</v>
      </c>
      <c r="I36" t="b">
        <v>0</v>
      </c>
    </row>
    <row r="37" spans="1:9" hidden="1" x14ac:dyDescent="0.25">
      <c r="A37" s="85" t="s">
        <v>136</v>
      </c>
      <c r="B37" s="1" t="s">
        <v>275</v>
      </c>
      <c r="C37" s="1" t="s">
        <v>12</v>
      </c>
      <c r="D37" s="1" t="s">
        <v>224</v>
      </c>
      <c r="E37">
        <v>10</v>
      </c>
      <c r="F37" s="1" t="s">
        <v>227</v>
      </c>
      <c r="G37" t="b">
        <v>1</v>
      </c>
      <c r="H37" t="b">
        <v>0</v>
      </c>
      <c r="I37" t="b">
        <v>0</v>
      </c>
    </row>
    <row r="38" spans="1:9" hidden="1" x14ac:dyDescent="0.25">
      <c r="A38" s="1" t="s">
        <v>124</v>
      </c>
      <c r="B38" s="1" t="s">
        <v>276</v>
      </c>
      <c r="C38" s="1" t="s">
        <v>10</v>
      </c>
      <c r="D38" s="1" t="s">
        <v>221</v>
      </c>
      <c r="E38">
        <v>10</v>
      </c>
      <c r="F38" s="1" t="s">
        <v>227</v>
      </c>
      <c r="G38" t="b">
        <v>1</v>
      </c>
      <c r="H38" t="b">
        <v>0</v>
      </c>
      <c r="I38" t="b">
        <v>0</v>
      </c>
    </row>
    <row r="39" spans="1:9" hidden="1" x14ac:dyDescent="0.25">
      <c r="A39" s="1" t="s">
        <v>159</v>
      </c>
      <c r="B39" s="1" t="s">
        <v>277</v>
      </c>
      <c r="C39" s="1" t="s">
        <v>17</v>
      </c>
      <c r="D39" s="1" t="s">
        <v>239</v>
      </c>
      <c r="E39">
        <v>20</v>
      </c>
      <c r="F39" s="1" t="s">
        <v>222</v>
      </c>
      <c r="G39" t="b">
        <v>1</v>
      </c>
      <c r="H39" t="b">
        <v>0</v>
      </c>
      <c r="I39" t="b">
        <v>0</v>
      </c>
    </row>
    <row r="40" spans="1:9" hidden="1" x14ac:dyDescent="0.25">
      <c r="A40" s="1" t="s">
        <v>278</v>
      </c>
      <c r="B40" s="1" t="s">
        <v>279</v>
      </c>
      <c r="C40" s="1" t="s">
        <v>12</v>
      </c>
      <c r="D40" s="1" t="s">
        <v>224</v>
      </c>
      <c r="E40">
        <v>20</v>
      </c>
      <c r="F40" s="1" t="s">
        <v>222</v>
      </c>
      <c r="G40" t="b">
        <v>1</v>
      </c>
      <c r="H40" t="b">
        <v>0</v>
      </c>
      <c r="I40" t="b">
        <v>0</v>
      </c>
    </row>
    <row r="41" spans="1:9" hidden="1" x14ac:dyDescent="0.25">
      <c r="A41" s="1" t="s">
        <v>125</v>
      </c>
      <c r="B41" s="1" t="s">
        <v>280</v>
      </c>
      <c r="C41" s="1" t="s">
        <v>10</v>
      </c>
      <c r="D41" s="1" t="s">
        <v>221</v>
      </c>
      <c r="E41">
        <v>20</v>
      </c>
      <c r="F41" s="1" t="s">
        <v>222</v>
      </c>
      <c r="G41" t="b">
        <v>1</v>
      </c>
      <c r="H41" t="b">
        <v>0</v>
      </c>
      <c r="I41" t="b">
        <v>0</v>
      </c>
    </row>
    <row r="42" spans="1:9" hidden="1" x14ac:dyDescent="0.25">
      <c r="A42" s="1" t="s">
        <v>22</v>
      </c>
      <c r="B42" s="1" t="s">
        <v>281</v>
      </c>
      <c r="C42" s="1" t="s">
        <v>10</v>
      </c>
      <c r="D42" s="1" t="s">
        <v>221</v>
      </c>
      <c r="E42">
        <v>20</v>
      </c>
      <c r="F42" s="1" t="s">
        <v>222</v>
      </c>
      <c r="G42" t="b">
        <v>1</v>
      </c>
      <c r="H42" t="b">
        <v>1</v>
      </c>
      <c r="I42" t="b">
        <v>1</v>
      </c>
    </row>
    <row r="43" spans="1:9" hidden="1" x14ac:dyDescent="0.25">
      <c r="A43" s="1" t="s">
        <v>282</v>
      </c>
      <c r="B43" s="1" t="s">
        <v>283</v>
      </c>
      <c r="C43" s="1" t="s">
        <v>284</v>
      </c>
      <c r="D43" s="1" t="s">
        <v>284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86" t="s">
        <v>23</v>
      </c>
      <c r="B44" s="1" t="s">
        <v>285</v>
      </c>
      <c r="C44" s="1" t="s">
        <v>12</v>
      </c>
      <c r="D44" s="1" t="s">
        <v>224</v>
      </c>
      <c r="E44">
        <v>20</v>
      </c>
      <c r="F44" s="1" t="s">
        <v>222</v>
      </c>
      <c r="G44" t="b">
        <v>1</v>
      </c>
      <c r="H44" t="b">
        <v>1</v>
      </c>
      <c r="I44" t="b">
        <v>1</v>
      </c>
    </row>
    <row r="45" spans="1:9" hidden="1" x14ac:dyDescent="0.25">
      <c r="A45" s="1" t="s">
        <v>286</v>
      </c>
      <c r="B45" s="1" t="s">
        <v>287</v>
      </c>
      <c r="C45" s="1" t="s">
        <v>17</v>
      </c>
      <c r="D45" s="1" t="s">
        <v>239</v>
      </c>
      <c r="E45">
        <v>30</v>
      </c>
      <c r="F45" s="1" t="s">
        <v>229</v>
      </c>
      <c r="G45" t="b">
        <v>0</v>
      </c>
      <c r="H45" t="b">
        <v>0</v>
      </c>
      <c r="I45" t="b">
        <v>0</v>
      </c>
    </row>
    <row r="46" spans="1:9" hidden="1" x14ac:dyDescent="0.25">
      <c r="A46" s="1" t="s">
        <v>288</v>
      </c>
      <c r="B46" s="1" t="s">
        <v>289</v>
      </c>
      <c r="C46" s="1" t="s">
        <v>10</v>
      </c>
      <c r="D46" s="1" t="s">
        <v>221</v>
      </c>
      <c r="E46">
        <v>30</v>
      </c>
      <c r="F46" s="1" t="s">
        <v>229</v>
      </c>
      <c r="G46" t="b">
        <v>1</v>
      </c>
      <c r="H46" t="b">
        <v>0</v>
      </c>
      <c r="I46" t="b">
        <v>0</v>
      </c>
    </row>
    <row r="47" spans="1:9" hidden="1" x14ac:dyDescent="0.25">
      <c r="A47" s="1" t="s">
        <v>290</v>
      </c>
      <c r="B47" s="1" t="s">
        <v>291</v>
      </c>
      <c r="C47" s="1" t="s">
        <v>10</v>
      </c>
      <c r="D47" s="1" t="s">
        <v>221</v>
      </c>
      <c r="E47">
        <v>30</v>
      </c>
      <c r="F47" s="1" t="s">
        <v>229</v>
      </c>
      <c r="G47" t="b">
        <v>1</v>
      </c>
      <c r="H47" t="b">
        <v>0</v>
      </c>
      <c r="I47" t="b">
        <v>0</v>
      </c>
    </row>
    <row r="48" spans="1:9" hidden="1" x14ac:dyDescent="0.25">
      <c r="A48" s="1" t="s">
        <v>292</v>
      </c>
      <c r="B48" s="1" t="s">
        <v>293</v>
      </c>
      <c r="C48" s="1" t="s">
        <v>12</v>
      </c>
      <c r="D48" s="1" t="s">
        <v>224</v>
      </c>
      <c r="E48">
        <v>30</v>
      </c>
      <c r="F48" s="1" t="s">
        <v>229</v>
      </c>
      <c r="G48" t="b">
        <v>1</v>
      </c>
      <c r="H48" t="b">
        <v>0</v>
      </c>
      <c r="I48" t="b">
        <v>0</v>
      </c>
    </row>
    <row r="49" spans="1:9" hidden="1" x14ac:dyDescent="0.25">
      <c r="A49" s="1" t="s">
        <v>294</v>
      </c>
      <c r="B49" s="1" t="s">
        <v>295</v>
      </c>
      <c r="C49" s="1" t="s">
        <v>12</v>
      </c>
      <c r="D49" s="1" t="s">
        <v>224</v>
      </c>
      <c r="E49">
        <v>30</v>
      </c>
      <c r="F49" s="1" t="s">
        <v>229</v>
      </c>
      <c r="G49" t="b">
        <v>1</v>
      </c>
      <c r="H49" t="b">
        <v>0</v>
      </c>
      <c r="I49" t="b">
        <v>0</v>
      </c>
    </row>
    <row r="50" spans="1:9" hidden="1" x14ac:dyDescent="0.25">
      <c r="A50" s="1" t="s">
        <v>296</v>
      </c>
      <c r="B50" s="1" t="s">
        <v>297</v>
      </c>
      <c r="C50" s="1" t="s">
        <v>12</v>
      </c>
      <c r="D50" s="1" t="s">
        <v>224</v>
      </c>
      <c r="E50">
        <v>30</v>
      </c>
      <c r="F50" s="1" t="s">
        <v>229</v>
      </c>
      <c r="G50" t="b">
        <v>1</v>
      </c>
      <c r="H50" t="b">
        <v>0</v>
      </c>
      <c r="I50" t="b">
        <v>0</v>
      </c>
    </row>
    <row r="51" spans="1:9" hidden="1" x14ac:dyDescent="0.25">
      <c r="A51" s="1" t="s">
        <v>298</v>
      </c>
      <c r="B51" s="1" t="s">
        <v>299</v>
      </c>
      <c r="C51" s="1" t="s">
        <v>10</v>
      </c>
      <c r="D51" s="1" t="s">
        <v>221</v>
      </c>
      <c r="E51">
        <v>30</v>
      </c>
      <c r="F51" s="1" t="s">
        <v>229</v>
      </c>
      <c r="G51" t="b">
        <v>1</v>
      </c>
      <c r="H51" t="b">
        <v>0</v>
      </c>
      <c r="I51" t="b">
        <v>0</v>
      </c>
    </row>
    <row r="52" spans="1:9" hidden="1" x14ac:dyDescent="0.25">
      <c r="A52" s="1" t="s">
        <v>300</v>
      </c>
      <c r="B52" s="1" t="s">
        <v>301</v>
      </c>
      <c r="C52" s="1" t="s">
        <v>12</v>
      </c>
      <c r="D52" s="1" t="s">
        <v>224</v>
      </c>
      <c r="E52">
        <v>30</v>
      </c>
      <c r="F52" s="1" t="s">
        <v>229</v>
      </c>
      <c r="G52" t="b">
        <v>0</v>
      </c>
      <c r="H52" t="b">
        <v>0</v>
      </c>
      <c r="I52" t="b">
        <v>0</v>
      </c>
    </row>
    <row r="53" spans="1:9" hidden="1" x14ac:dyDescent="0.25">
      <c r="A53" s="1" t="s">
        <v>302</v>
      </c>
      <c r="B53" s="1" t="s">
        <v>303</v>
      </c>
      <c r="C53" s="1" t="s">
        <v>10</v>
      </c>
      <c r="D53" s="1" t="s">
        <v>221</v>
      </c>
      <c r="E53">
        <v>10</v>
      </c>
      <c r="F53" s="1" t="s">
        <v>227</v>
      </c>
      <c r="G53" t="b">
        <v>1</v>
      </c>
      <c r="H53" t="b">
        <v>0</v>
      </c>
      <c r="I53" t="b">
        <v>0</v>
      </c>
    </row>
    <row r="54" spans="1:9" hidden="1" x14ac:dyDescent="0.25">
      <c r="A54" s="1" t="s">
        <v>304</v>
      </c>
      <c r="B54" s="1" t="s">
        <v>305</v>
      </c>
      <c r="C54" s="1" t="s">
        <v>17</v>
      </c>
      <c r="D54" s="1" t="s">
        <v>239</v>
      </c>
      <c r="E54">
        <v>10</v>
      </c>
      <c r="F54" s="1" t="s">
        <v>227</v>
      </c>
      <c r="G54" t="b">
        <v>1</v>
      </c>
      <c r="H54" t="b">
        <v>0</v>
      </c>
      <c r="I54" t="b">
        <v>0</v>
      </c>
    </row>
    <row r="55" spans="1:9" hidden="1" x14ac:dyDescent="0.25">
      <c r="A55" s="1" t="s">
        <v>306</v>
      </c>
      <c r="B55" s="1" t="s">
        <v>307</v>
      </c>
      <c r="C55" s="1" t="s">
        <v>10</v>
      </c>
      <c r="D55" s="1" t="s">
        <v>221</v>
      </c>
      <c r="E55">
        <v>10</v>
      </c>
      <c r="F55" s="1" t="s">
        <v>227</v>
      </c>
      <c r="G55" t="b">
        <v>1</v>
      </c>
      <c r="H55" t="b">
        <v>0</v>
      </c>
      <c r="I55" t="b">
        <v>0</v>
      </c>
    </row>
    <row r="56" spans="1:9" hidden="1" x14ac:dyDescent="0.25">
      <c r="A56" s="1" t="s">
        <v>308</v>
      </c>
      <c r="B56" s="1" t="s">
        <v>309</v>
      </c>
      <c r="C56" s="1" t="s">
        <v>12</v>
      </c>
      <c r="D56" s="1" t="s">
        <v>224</v>
      </c>
      <c r="E56">
        <v>10</v>
      </c>
      <c r="F56" s="1" t="s">
        <v>227</v>
      </c>
      <c r="G56" t="b">
        <v>1</v>
      </c>
      <c r="H56" t="b">
        <v>0</v>
      </c>
      <c r="I56" t="b">
        <v>0</v>
      </c>
    </row>
    <row r="57" spans="1:9" hidden="1" x14ac:dyDescent="0.25">
      <c r="A57" s="1" t="s">
        <v>310</v>
      </c>
      <c r="B57" s="1" t="s">
        <v>311</v>
      </c>
      <c r="C57" s="1" t="s">
        <v>10</v>
      </c>
      <c r="D57" s="1" t="s">
        <v>221</v>
      </c>
      <c r="E57">
        <v>10</v>
      </c>
      <c r="F57" s="1" t="s">
        <v>227</v>
      </c>
      <c r="G57" t="b">
        <v>1</v>
      </c>
      <c r="H57" t="b">
        <v>0</v>
      </c>
      <c r="I57" t="b">
        <v>0</v>
      </c>
    </row>
    <row r="58" spans="1:9" hidden="1" x14ac:dyDescent="0.25">
      <c r="A58" s="1" t="s">
        <v>312</v>
      </c>
      <c r="B58" s="1" t="s">
        <v>313</v>
      </c>
      <c r="C58" s="1" t="s">
        <v>10</v>
      </c>
      <c r="D58" s="1" t="s">
        <v>221</v>
      </c>
      <c r="E58">
        <v>20</v>
      </c>
      <c r="F58" s="1" t="s">
        <v>222</v>
      </c>
      <c r="G58" t="b">
        <v>1</v>
      </c>
      <c r="H58" t="b">
        <v>0</v>
      </c>
      <c r="I58" t="b">
        <v>0</v>
      </c>
    </row>
    <row r="59" spans="1:9" hidden="1" x14ac:dyDescent="0.25">
      <c r="A59" s="1" t="s">
        <v>314</v>
      </c>
      <c r="B59" s="1" t="s">
        <v>315</v>
      </c>
      <c r="C59" s="1" t="s">
        <v>17</v>
      </c>
      <c r="D59" s="1" t="s">
        <v>239</v>
      </c>
      <c r="E59">
        <v>20</v>
      </c>
      <c r="F59" s="1" t="s">
        <v>222</v>
      </c>
      <c r="G59" t="b">
        <v>1</v>
      </c>
      <c r="H59" t="b">
        <v>0</v>
      </c>
      <c r="I59" t="b">
        <v>0</v>
      </c>
    </row>
    <row r="60" spans="1:9" hidden="1" x14ac:dyDescent="0.25">
      <c r="A60" s="1" t="s">
        <v>316</v>
      </c>
      <c r="B60" s="1" t="s">
        <v>317</v>
      </c>
      <c r="C60" s="1" t="s">
        <v>10</v>
      </c>
      <c r="D60" s="1" t="s">
        <v>221</v>
      </c>
      <c r="E60">
        <v>20</v>
      </c>
      <c r="F60" s="1" t="s">
        <v>222</v>
      </c>
      <c r="G60" t="b">
        <v>1</v>
      </c>
      <c r="H60" t="b">
        <v>0</v>
      </c>
      <c r="I60" t="b">
        <v>0</v>
      </c>
    </row>
    <row r="61" spans="1:9" hidden="1" x14ac:dyDescent="0.25">
      <c r="A61" s="1" t="s">
        <v>24</v>
      </c>
      <c r="B61" s="1" t="s">
        <v>318</v>
      </c>
      <c r="C61" s="1" t="s">
        <v>12</v>
      </c>
      <c r="D61" s="1" t="s">
        <v>224</v>
      </c>
      <c r="E61">
        <v>20</v>
      </c>
      <c r="F61" s="1" t="s">
        <v>222</v>
      </c>
      <c r="G61" t="b">
        <v>1</v>
      </c>
      <c r="H61" t="b">
        <v>0</v>
      </c>
      <c r="I61" t="b">
        <v>0</v>
      </c>
    </row>
    <row r="62" spans="1:9" hidden="1" x14ac:dyDescent="0.25">
      <c r="A62" s="1" t="s">
        <v>319</v>
      </c>
      <c r="B62" s="1" t="s">
        <v>320</v>
      </c>
      <c r="C62" s="1" t="s">
        <v>10</v>
      </c>
      <c r="D62" s="1" t="s">
        <v>221</v>
      </c>
      <c r="E62">
        <v>20</v>
      </c>
      <c r="F62" s="1" t="s">
        <v>222</v>
      </c>
      <c r="G62" t="b">
        <v>1</v>
      </c>
      <c r="H62" t="b">
        <v>0</v>
      </c>
      <c r="I62" t="b">
        <v>0</v>
      </c>
    </row>
    <row r="63" spans="1:9" hidden="1" x14ac:dyDescent="0.25">
      <c r="A63" s="1" t="s">
        <v>33</v>
      </c>
      <c r="B63" s="1" t="s">
        <v>321</v>
      </c>
      <c r="C63" s="1" t="s">
        <v>17</v>
      </c>
      <c r="D63" s="1" t="s">
        <v>239</v>
      </c>
      <c r="E63">
        <v>10</v>
      </c>
      <c r="F63" s="1" t="s">
        <v>227</v>
      </c>
      <c r="G63" t="b">
        <v>1</v>
      </c>
      <c r="H63" t="b">
        <v>1</v>
      </c>
      <c r="I63" t="b">
        <v>1</v>
      </c>
    </row>
    <row r="64" spans="1:9" hidden="1" x14ac:dyDescent="0.25">
      <c r="A64" s="1" t="s">
        <v>25</v>
      </c>
      <c r="B64" s="1" t="s">
        <v>322</v>
      </c>
      <c r="C64" s="1" t="s">
        <v>17</v>
      </c>
      <c r="D64" s="1" t="s">
        <v>239</v>
      </c>
      <c r="E64">
        <v>30</v>
      </c>
      <c r="F64" s="1" t="s">
        <v>229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209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17">
        <v>1</v>
      </c>
      <c r="B212" s="27">
        <v>3760.8233</v>
      </c>
      <c r="C212" s="30">
        <v>0.3347</v>
      </c>
      <c r="D212" s="27">
        <v>940.20579999999995</v>
      </c>
      <c r="E212" s="27">
        <v>0</v>
      </c>
      <c r="F212" s="27">
        <v>0</v>
      </c>
      <c r="G212" s="27">
        <v>0</v>
      </c>
      <c r="H212" s="27">
        <v>0</v>
      </c>
      <c r="I212" s="27">
        <v>376.08229999999998</v>
      </c>
      <c r="J212" s="27">
        <v>188.0412</v>
      </c>
      <c r="K212" s="27">
        <v>376.08229999999998</v>
      </c>
      <c r="L212" s="27">
        <v>376.08229999999998</v>
      </c>
      <c r="M212" s="27">
        <v>188.0412</v>
      </c>
      <c r="N212" s="27">
        <v>752.16470000000004</v>
      </c>
      <c r="O212" s="27">
        <v>188.0412</v>
      </c>
      <c r="P212" s="27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62">
        <v>1.2210000000000001</v>
      </c>
      <c r="B433" s="63">
        <v>7116.6181999999999</v>
      </c>
      <c r="C433" s="64">
        <v>8.0000000000000004E-4</v>
      </c>
      <c r="D433" s="63">
        <v>2618.1033000000002</v>
      </c>
      <c r="E433" s="63">
        <v>0</v>
      </c>
      <c r="F433" s="63">
        <v>0</v>
      </c>
      <c r="G433" s="63">
        <v>0</v>
      </c>
      <c r="H433" s="63">
        <v>0</v>
      </c>
      <c r="I433" s="63">
        <v>1047.2412999999999</v>
      </c>
      <c r="J433" s="63">
        <v>523.62070000000006</v>
      </c>
      <c r="K433" s="63">
        <v>1047.2412999999999</v>
      </c>
      <c r="L433" s="63">
        <v>376.08229999999998</v>
      </c>
      <c r="M433" s="63">
        <v>188.0412</v>
      </c>
      <c r="N433" s="63">
        <v>752.16470000000004</v>
      </c>
      <c r="O433" s="63">
        <v>188.0412</v>
      </c>
      <c r="P433" s="63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211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activeCell="D27" sqref="D27"/>
      <selection pane="bottomLeft" activeCell="D27" sqref="D27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212</v>
      </c>
    </row>
    <row r="5" spans="1:16" x14ac:dyDescent="0.25">
      <c r="A5" t="s">
        <v>191</v>
      </c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17">
        <v>1</v>
      </c>
      <c r="B212" s="27">
        <v>5641.2349999999997</v>
      </c>
      <c r="C212" s="27">
        <v>0.3347</v>
      </c>
      <c r="D212" s="27">
        <v>282.06169999999997</v>
      </c>
      <c r="E212" s="27">
        <v>564.12350000000004</v>
      </c>
      <c r="F212" s="27">
        <v>564.12350000000004</v>
      </c>
      <c r="G212" s="27">
        <v>0</v>
      </c>
      <c r="H212" s="27">
        <v>0</v>
      </c>
      <c r="I212" s="27">
        <v>564.12350000000004</v>
      </c>
      <c r="J212" s="27">
        <v>282.06169999999997</v>
      </c>
      <c r="K212" s="27">
        <v>564.12350000000004</v>
      </c>
      <c r="L212" s="27">
        <v>564.12350000000004</v>
      </c>
      <c r="M212" s="27">
        <v>282.06169999999997</v>
      </c>
      <c r="N212" s="27">
        <v>1128.2470000000001</v>
      </c>
      <c r="O212" s="27">
        <v>282.06169999999997</v>
      </c>
      <c r="P212" s="27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6438.3379000000004</v>
      </c>
      <c r="C273" s="27">
        <v>0.21</v>
      </c>
      <c r="D273" s="27">
        <v>361.77199999999999</v>
      </c>
      <c r="E273" s="27">
        <v>723.54409999999996</v>
      </c>
      <c r="F273" s="27">
        <v>723.54409999999996</v>
      </c>
      <c r="G273" s="27">
        <v>0</v>
      </c>
      <c r="H273" s="27">
        <v>0</v>
      </c>
      <c r="I273" s="27">
        <v>723.54409999999996</v>
      </c>
      <c r="J273" s="27">
        <v>361.77199999999999</v>
      </c>
      <c r="K273" s="27">
        <v>723.54409999999996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6441.7475999999997</v>
      </c>
      <c r="C274" s="27">
        <v>8.9999999999999998E-4</v>
      </c>
      <c r="D274" s="27">
        <v>362.113</v>
      </c>
      <c r="E274" s="27">
        <v>724.226</v>
      </c>
      <c r="F274" s="27">
        <v>724.226</v>
      </c>
      <c r="G274" s="27">
        <v>0</v>
      </c>
      <c r="H274" s="27">
        <v>0</v>
      </c>
      <c r="I274" s="27">
        <v>724.226</v>
      </c>
      <c r="J274" s="27">
        <v>362.113</v>
      </c>
      <c r="K274" s="27">
        <v>724.226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6445.1572999999999</v>
      </c>
      <c r="C275" s="27">
        <v>8.9999999999999998E-4</v>
      </c>
      <c r="D275" s="27">
        <v>362.45400000000001</v>
      </c>
      <c r="E275" s="27">
        <v>724.90800000000002</v>
      </c>
      <c r="F275" s="27">
        <v>724.90800000000002</v>
      </c>
      <c r="G275" s="27">
        <v>0</v>
      </c>
      <c r="H275" s="27">
        <v>0</v>
      </c>
      <c r="I275" s="27">
        <v>724.90800000000002</v>
      </c>
      <c r="J275" s="27">
        <v>362.45400000000001</v>
      </c>
      <c r="K275" s="27">
        <v>724.90800000000002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6448.5671000000002</v>
      </c>
      <c r="C276" s="27">
        <v>8.9999999999999998E-4</v>
      </c>
      <c r="D276" s="27">
        <v>362.79500000000002</v>
      </c>
      <c r="E276" s="27">
        <v>725.58989999999994</v>
      </c>
      <c r="F276" s="27">
        <v>725.58989999999994</v>
      </c>
      <c r="G276" s="27">
        <v>0</v>
      </c>
      <c r="H276" s="27">
        <v>0</v>
      </c>
      <c r="I276" s="27">
        <v>725.58989999999994</v>
      </c>
      <c r="J276" s="27">
        <v>362.79500000000002</v>
      </c>
      <c r="K276" s="27">
        <v>725.58989999999994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6451.9768000000004</v>
      </c>
      <c r="C277" s="27">
        <v>8.9999999999999998E-4</v>
      </c>
      <c r="D277" s="27">
        <v>363.13589999999999</v>
      </c>
      <c r="E277" s="27">
        <v>726.27189999999996</v>
      </c>
      <c r="F277" s="27">
        <v>726.27189999999996</v>
      </c>
      <c r="G277" s="27">
        <v>0</v>
      </c>
      <c r="H277" s="27">
        <v>0</v>
      </c>
      <c r="I277" s="27">
        <v>726.27189999999996</v>
      </c>
      <c r="J277" s="27">
        <v>363.13589999999999</v>
      </c>
      <c r="K277" s="27">
        <v>726.27189999999996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6455.3864999999996</v>
      </c>
      <c r="C278" s="27">
        <v>8.9999999999999998E-4</v>
      </c>
      <c r="D278" s="27">
        <v>363.4769</v>
      </c>
      <c r="E278" s="27">
        <v>726.9538</v>
      </c>
      <c r="F278" s="27">
        <v>726.9538</v>
      </c>
      <c r="G278" s="27">
        <v>0</v>
      </c>
      <c r="H278" s="27">
        <v>0</v>
      </c>
      <c r="I278" s="27">
        <v>726.9538</v>
      </c>
      <c r="J278" s="27">
        <v>363.4769</v>
      </c>
      <c r="K278" s="27">
        <v>726.9538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6458.7961999999998</v>
      </c>
      <c r="C279" s="27">
        <v>8.9999999999999998E-4</v>
      </c>
      <c r="D279" s="27">
        <v>363.81790000000001</v>
      </c>
      <c r="E279" s="27">
        <v>727.63570000000004</v>
      </c>
      <c r="F279" s="27">
        <v>727.63570000000004</v>
      </c>
      <c r="G279" s="27">
        <v>0</v>
      </c>
      <c r="H279" s="27">
        <v>0</v>
      </c>
      <c r="I279" s="27">
        <v>727.63570000000004</v>
      </c>
      <c r="J279" s="27">
        <v>363.81790000000001</v>
      </c>
      <c r="K279" s="27">
        <v>727.63570000000004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6462.2060000000001</v>
      </c>
      <c r="C280" s="27">
        <v>8.9999999999999998E-4</v>
      </c>
      <c r="D280" s="27">
        <v>364.15879999999999</v>
      </c>
      <c r="E280" s="27">
        <v>728.31769999999995</v>
      </c>
      <c r="F280" s="27">
        <v>728.31769999999995</v>
      </c>
      <c r="G280" s="27">
        <v>0</v>
      </c>
      <c r="H280" s="27">
        <v>0</v>
      </c>
      <c r="I280" s="27">
        <v>728.31769999999995</v>
      </c>
      <c r="J280" s="27">
        <v>364.15879999999999</v>
      </c>
      <c r="K280" s="27">
        <v>728.31769999999995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6465.6157000000003</v>
      </c>
      <c r="C281" s="27">
        <v>8.9999999999999998E-4</v>
      </c>
      <c r="D281" s="27">
        <v>364.49979999999999</v>
      </c>
      <c r="E281" s="27">
        <v>728.99959999999999</v>
      </c>
      <c r="F281" s="27">
        <v>728.99959999999999</v>
      </c>
      <c r="G281" s="27">
        <v>0</v>
      </c>
      <c r="H281" s="27">
        <v>0</v>
      </c>
      <c r="I281" s="27">
        <v>728.99959999999999</v>
      </c>
      <c r="J281" s="27">
        <v>364.49979999999999</v>
      </c>
      <c r="K281" s="27">
        <v>728.99959999999999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6469.0254000000004</v>
      </c>
      <c r="C282" s="27">
        <v>8.9999999999999998E-4</v>
      </c>
      <c r="D282" s="27">
        <v>364.8408</v>
      </c>
      <c r="E282" s="27">
        <v>729.6816</v>
      </c>
      <c r="F282" s="27">
        <v>729.6816</v>
      </c>
      <c r="G282" s="27">
        <v>0</v>
      </c>
      <c r="H282" s="27">
        <v>0</v>
      </c>
      <c r="I282" s="27">
        <v>729.6816</v>
      </c>
      <c r="J282" s="27">
        <v>364.8408</v>
      </c>
      <c r="K282" s="27">
        <v>729.6816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6472.4351999999999</v>
      </c>
      <c r="C283" s="27">
        <v>8.9999999999999998E-4</v>
      </c>
      <c r="D283" s="27">
        <v>365.18180000000001</v>
      </c>
      <c r="E283" s="27">
        <v>730.36350000000004</v>
      </c>
      <c r="F283" s="27">
        <v>730.36350000000004</v>
      </c>
      <c r="G283" s="27">
        <v>0</v>
      </c>
      <c r="H283" s="27">
        <v>0</v>
      </c>
      <c r="I283" s="27">
        <v>730.36350000000004</v>
      </c>
      <c r="J283" s="27">
        <v>365.18180000000001</v>
      </c>
      <c r="K283" s="27">
        <v>730.36350000000004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6475.8449000000001</v>
      </c>
      <c r="C284" s="27">
        <v>8.9999999999999998E-4</v>
      </c>
      <c r="D284" s="27">
        <v>365.52269999999999</v>
      </c>
      <c r="E284" s="27">
        <v>731.04549999999995</v>
      </c>
      <c r="F284" s="27">
        <v>731.04549999999995</v>
      </c>
      <c r="G284" s="27">
        <v>0</v>
      </c>
      <c r="H284" s="27">
        <v>0</v>
      </c>
      <c r="I284" s="27">
        <v>731.04549999999995</v>
      </c>
      <c r="J284" s="27">
        <v>365.52269999999999</v>
      </c>
      <c r="K284" s="27">
        <v>731.04549999999995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6479.2546000000002</v>
      </c>
      <c r="C285" s="27">
        <v>8.9999999999999998E-4</v>
      </c>
      <c r="D285" s="27">
        <v>365.86369999999999</v>
      </c>
      <c r="E285" s="27">
        <v>731.72739999999999</v>
      </c>
      <c r="F285" s="27">
        <v>731.72739999999999</v>
      </c>
      <c r="G285" s="27">
        <v>0</v>
      </c>
      <c r="H285" s="27">
        <v>0</v>
      </c>
      <c r="I285" s="27">
        <v>731.72739999999999</v>
      </c>
      <c r="J285" s="27">
        <v>365.86369999999999</v>
      </c>
      <c r="K285" s="27">
        <v>731.72739999999999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6482.6643000000004</v>
      </c>
      <c r="C286" s="27">
        <v>8.9999999999999998E-4</v>
      </c>
      <c r="D286" s="27">
        <v>366.2047</v>
      </c>
      <c r="E286" s="27">
        <v>732.40940000000001</v>
      </c>
      <c r="F286" s="27">
        <v>732.40940000000001</v>
      </c>
      <c r="G286" s="27">
        <v>0</v>
      </c>
      <c r="H286" s="27">
        <v>0</v>
      </c>
      <c r="I286" s="27">
        <v>732.40940000000001</v>
      </c>
      <c r="J286" s="27">
        <v>366.2047</v>
      </c>
      <c r="K286" s="27">
        <v>732.40940000000001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6486.0740999999998</v>
      </c>
      <c r="C287" s="27">
        <v>8.9999999999999998E-4</v>
      </c>
      <c r="D287" s="27">
        <v>366.54570000000001</v>
      </c>
      <c r="E287" s="27">
        <v>733.09130000000005</v>
      </c>
      <c r="F287" s="27">
        <v>733.09130000000005</v>
      </c>
      <c r="G287" s="27">
        <v>0</v>
      </c>
      <c r="H287" s="27">
        <v>0</v>
      </c>
      <c r="I287" s="27">
        <v>733.09130000000005</v>
      </c>
      <c r="J287" s="27">
        <v>366.54570000000001</v>
      </c>
      <c r="K287" s="27">
        <v>733.09130000000005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6489.4838</v>
      </c>
      <c r="C288" s="27">
        <v>8.9999999999999998E-4</v>
      </c>
      <c r="D288" s="27">
        <v>366.88659999999999</v>
      </c>
      <c r="E288" s="27">
        <v>733.77329999999995</v>
      </c>
      <c r="F288" s="27">
        <v>733.77329999999995</v>
      </c>
      <c r="G288" s="27">
        <v>0</v>
      </c>
      <c r="H288" s="27">
        <v>0</v>
      </c>
      <c r="I288" s="27">
        <v>733.77329999999995</v>
      </c>
      <c r="J288" s="27">
        <v>366.88659999999999</v>
      </c>
      <c r="K288" s="27">
        <v>733.77329999999995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6492.8935000000001</v>
      </c>
      <c r="C289" s="27">
        <v>8.9999999999999998E-4</v>
      </c>
      <c r="D289" s="27">
        <v>367.2276</v>
      </c>
      <c r="E289" s="27">
        <v>734.45519999999999</v>
      </c>
      <c r="F289" s="27">
        <v>734.45519999999999</v>
      </c>
      <c r="G289" s="27">
        <v>0</v>
      </c>
      <c r="H289" s="27">
        <v>0</v>
      </c>
      <c r="I289" s="27">
        <v>734.45519999999999</v>
      </c>
      <c r="J289" s="27">
        <v>367.2276</v>
      </c>
      <c r="K289" s="27">
        <v>734.45519999999999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6496.3032000000003</v>
      </c>
      <c r="C290" s="27">
        <v>8.9999999999999998E-4</v>
      </c>
      <c r="D290" s="27">
        <v>367.5686</v>
      </c>
      <c r="E290" s="27">
        <v>735.13710000000003</v>
      </c>
      <c r="F290" s="27">
        <v>735.13710000000003</v>
      </c>
      <c r="G290" s="27">
        <v>0</v>
      </c>
      <c r="H290" s="27">
        <v>0</v>
      </c>
      <c r="I290" s="27">
        <v>735.13710000000003</v>
      </c>
      <c r="J290" s="27">
        <v>367.5686</v>
      </c>
      <c r="K290" s="27">
        <v>735.13710000000003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6499.7129999999997</v>
      </c>
      <c r="C291" s="27">
        <v>8.9999999999999998E-4</v>
      </c>
      <c r="D291" s="27">
        <v>367.90949999999998</v>
      </c>
      <c r="E291" s="27">
        <v>735.81910000000005</v>
      </c>
      <c r="F291" s="27">
        <v>735.81910000000005</v>
      </c>
      <c r="G291" s="27">
        <v>0</v>
      </c>
      <c r="H291" s="27">
        <v>0</v>
      </c>
      <c r="I291" s="27">
        <v>735.81910000000005</v>
      </c>
      <c r="J291" s="27">
        <v>367.90949999999998</v>
      </c>
      <c r="K291" s="27">
        <v>735.81910000000005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6503.1226999999999</v>
      </c>
      <c r="C292" s="27">
        <v>8.9999999999999998E-4</v>
      </c>
      <c r="D292" s="27">
        <v>368.25049999999999</v>
      </c>
      <c r="E292" s="27">
        <v>736.50099999999998</v>
      </c>
      <c r="F292" s="27">
        <v>736.50099999999998</v>
      </c>
      <c r="G292" s="27">
        <v>0</v>
      </c>
      <c r="H292" s="27">
        <v>0</v>
      </c>
      <c r="I292" s="27">
        <v>736.50099999999998</v>
      </c>
      <c r="J292" s="27">
        <v>368.25049999999999</v>
      </c>
      <c r="K292" s="27">
        <v>736.50099999999998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6506.5324000000001</v>
      </c>
      <c r="C293" s="27">
        <v>8.9999999999999998E-4</v>
      </c>
      <c r="D293" s="27">
        <v>368.5915</v>
      </c>
      <c r="E293" s="27">
        <v>737.18299999999999</v>
      </c>
      <c r="F293" s="27">
        <v>737.18299999999999</v>
      </c>
      <c r="G293" s="27">
        <v>0</v>
      </c>
      <c r="H293" s="27">
        <v>0</v>
      </c>
      <c r="I293" s="27">
        <v>737.18299999999999</v>
      </c>
      <c r="J293" s="27">
        <v>368.5915</v>
      </c>
      <c r="K293" s="27">
        <v>737.18299999999999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6509.9421000000002</v>
      </c>
      <c r="C294" s="27">
        <v>8.9999999999999998E-4</v>
      </c>
      <c r="D294" s="27">
        <v>368.9325</v>
      </c>
      <c r="E294" s="27">
        <v>737.86490000000003</v>
      </c>
      <c r="F294" s="27">
        <v>737.86490000000003</v>
      </c>
      <c r="G294" s="27">
        <v>0</v>
      </c>
      <c r="H294" s="27">
        <v>0</v>
      </c>
      <c r="I294" s="27">
        <v>737.86490000000003</v>
      </c>
      <c r="J294" s="27">
        <v>368.9325</v>
      </c>
      <c r="K294" s="27">
        <v>737.86490000000003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6513.3518999999997</v>
      </c>
      <c r="C295" s="27">
        <v>8.9999999999999998E-4</v>
      </c>
      <c r="D295" s="27">
        <v>369.27339999999998</v>
      </c>
      <c r="E295" s="27">
        <v>738.54690000000005</v>
      </c>
      <c r="F295" s="27">
        <v>738.54690000000005</v>
      </c>
      <c r="G295" s="27">
        <v>0</v>
      </c>
      <c r="H295" s="27">
        <v>0</v>
      </c>
      <c r="I295" s="27">
        <v>738.54690000000005</v>
      </c>
      <c r="J295" s="27">
        <v>369.27339999999998</v>
      </c>
      <c r="K295" s="27">
        <v>738.54690000000005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6516.7615999999998</v>
      </c>
      <c r="C296" s="27">
        <v>8.9999999999999998E-4</v>
      </c>
      <c r="D296" s="27">
        <v>369.61439999999999</v>
      </c>
      <c r="E296" s="27">
        <v>739.22879999999998</v>
      </c>
      <c r="F296" s="27">
        <v>739.22879999999998</v>
      </c>
      <c r="G296" s="27">
        <v>0</v>
      </c>
      <c r="H296" s="27">
        <v>0</v>
      </c>
      <c r="I296" s="27">
        <v>739.22879999999998</v>
      </c>
      <c r="J296" s="27">
        <v>369.61439999999999</v>
      </c>
      <c r="K296" s="27">
        <v>739.22879999999998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6520.1713</v>
      </c>
      <c r="C297" s="27">
        <v>8.9999999999999998E-4</v>
      </c>
      <c r="D297" s="27">
        <v>369.9554</v>
      </c>
      <c r="E297" s="27">
        <v>739.91079999999999</v>
      </c>
      <c r="F297" s="27">
        <v>739.91079999999999</v>
      </c>
      <c r="G297" s="27">
        <v>0</v>
      </c>
      <c r="H297" s="27">
        <v>0</v>
      </c>
      <c r="I297" s="27">
        <v>739.91079999999999</v>
      </c>
      <c r="J297" s="27">
        <v>369.9554</v>
      </c>
      <c r="K297" s="27">
        <v>739.91079999999999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6523.5811000000003</v>
      </c>
      <c r="C298" s="27">
        <v>8.9999999999999998E-4</v>
      </c>
      <c r="D298" s="27">
        <v>370.29640000000001</v>
      </c>
      <c r="E298" s="27">
        <v>740.59270000000004</v>
      </c>
      <c r="F298" s="27">
        <v>740.59270000000004</v>
      </c>
      <c r="G298" s="27">
        <v>0</v>
      </c>
      <c r="H298" s="27">
        <v>0</v>
      </c>
      <c r="I298" s="27">
        <v>740.59270000000004</v>
      </c>
      <c r="J298" s="27">
        <v>370.29640000000001</v>
      </c>
      <c r="K298" s="27">
        <v>740.59270000000004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6526.9907999999996</v>
      </c>
      <c r="C299" s="27">
        <v>8.9999999999999998E-4</v>
      </c>
      <c r="D299" s="27">
        <v>370.63729999999998</v>
      </c>
      <c r="E299" s="27">
        <v>741.27470000000005</v>
      </c>
      <c r="F299" s="27">
        <v>741.27470000000005</v>
      </c>
      <c r="G299" s="27">
        <v>0</v>
      </c>
      <c r="H299" s="27">
        <v>0</v>
      </c>
      <c r="I299" s="27">
        <v>741.27470000000005</v>
      </c>
      <c r="J299" s="27">
        <v>370.63729999999998</v>
      </c>
      <c r="K299" s="27">
        <v>741.27470000000005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6530.4004999999997</v>
      </c>
      <c r="C300" s="27">
        <v>8.9999999999999998E-4</v>
      </c>
      <c r="D300" s="27">
        <v>370.97829999999999</v>
      </c>
      <c r="E300" s="27">
        <v>741.95659999999998</v>
      </c>
      <c r="F300" s="27">
        <v>741.95659999999998</v>
      </c>
      <c r="G300" s="27">
        <v>0</v>
      </c>
      <c r="H300" s="27">
        <v>0</v>
      </c>
      <c r="I300" s="27">
        <v>741.95659999999998</v>
      </c>
      <c r="J300" s="27">
        <v>370.97829999999999</v>
      </c>
      <c r="K300" s="27">
        <v>741.95659999999998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6533.8101999999999</v>
      </c>
      <c r="C301" s="27">
        <v>8.9999999999999998E-4</v>
      </c>
      <c r="D301" s="27">
        <v>371.3193</v>
      </c>
      <c r="E301" s="27">
        <v>742.63850000000002</v>
      </c>
      <c r="F301" s="27">
        <v>742.63850000000002</v>
      </c>
      <c r="G301" s="27">
        <v>0</v>
      </c>
      <c r="H301" s="27">
        <v>0</v>
      </c>
      <c r="I301" s="27">
        <v>742.63850000000002</v>
      </c>
      <c r="J301" s="27">
        <v>371.3193</v>
      </c>
      <c r="K301" s="27">
        <v>742.63850000000002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6537.22</v>
      </c>
      <c r="C302" s="27">
        <v>8.9999999999999998E-4</v>
      </c>
      <c r="D302" s="27">
        <v>371.66019999999997</v>
      </c>
      <c r="E302" s="27">
        <v>743.32050000000004</v>
      </c>
      <c r="F302" s="27">
        <v>743.32050000000004</v>
      </c>
      <c r="G302" s="27">
        <v>0</v>
      </c>
      <c r="H302" s="27">
        <v>0</v>
      </c>
      <c r="I302" s="27">
        <v>743.32050000000004</v>
      </c>
      <c r="J302" s="27">
        <v>371.66019999999997</v>
      </c>
      <c r="K302" s="27">
        <v>743.32050000000004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6540.6297000000004</v>
      </c>
      <c r="C303" s="27">
        <v>8.9999999999999998E-4</v>
      </c>
      <c r="D303" s="27">
        <v>372.00119999999998</v>
      </c>
      <c r="E303" s="27">
        <v>744.00239999999997</v>
      </c>
      <c r="F303" s="27">
        <v>744.00239999999997</v>
      </c>
      <c r="G303" s="27">
        <v>0</v>
      </c>
      <c r="H303" s="27">
        <v>0</v>
      </c>
      <c r="I303" s="27">
        <v>744.00239999999997</v>
      </c>
      <c r="J303" s="27">
        <v>372.00119999999998</v>
      </c>
      <c r="K303" s="27">
        <v>744.00239999999997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6544.0393999999997</v>
      </c>
      <c r="C304" s="27">
        <v>8.9999999999999998E-4</v>
      </c>
      <c r="D304" s="27">
        <v>372.34219999999999</v>
      </c>
      <c r="E304" s="27">
        <v>744.68439999999998</v>
      </c>
      <c r="F304" s="27">
        <v>744.68439999999998</v>
      </c>
      <c r="G304" s="27">
        <v>0</v>
      </c>
      <c r="H304" s="27">
        <v>0</v>
      </c>
      <c r="I304" s="27">
        <v>744.68439999999998</v>
      </c>
      <c r="J304" s="27">
        <v>372.34219999999999</v>
      </c>
      <c r="K304" s="27">
        <v>744.68439999999998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6547.4490999999998</v>
      </c>
      <c r="C305" s="27">
        <v>8.9999999999999998E-4</v>
      </c>
      <c r="D305" s="27">
        <v>372.6832</v>
      </c>
      <c r="E305" s="27">
        <v>745.36630000000002</v>
      </c>
      <c r="F305" s="27">
        <v>745.36630000000002</v>
      </c>
      <c r="G305" s="27">
        <v>0</v>
      </c>
      <c r="H305" s="27">
        <v>0</v>
      </c>
      <c r="I305" s="27">
        <v>745.36630000000002</v>
      </c>
      <c r="J305" s="27">
        <v>372.6832</v>
      </c>
      <c r="K305" s="27">
        <v>745.36630000000002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6550.8589000000002</v>
      </c>
      <c r="C306" s="27">
        <v>8.9999999999999998E-4</v>
      </c>
      <c r="D306" s="27">
        <v>373.02409999999998</v>
      </c>
      <c r="E306" s="27">
        <v>746.04830000000004</v>
      </c>
      <c r="F306" s="27">
        <v>746.04830000000004</v>
      </c>
      <c r="G306" s="27">
        <v>0</v>
      </c>
      <c r="H306" s="27">
        <v>0</v>
      </c>
      <c r="I306" s="27">
        <v>746.04830000000004</v>
      </c>
      <c r="J306" s="27">
        <v>373.02409999999998</v>
      </c>
      <c r="K306" s="27">
        <v>746.04830000000004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6554.2686000000003</v>
      </c>
      <c r="C307" s="27">
        <v>8.9999999999999998E-4</v>
      </c>
      <c r="D307" s="27">
        <v>373.36509999999998</v>
      </c>
      <c r="E307" s="27">
        <v>746.73019999999997</v>
      </c>
      <c r="F307" s="27">
        <v>746.73019999999997</v>
      </c>
      <c r="G307" s="27">
        <v>0</v>
      </c>
      <c r="H307" s="27">
        <v>0</v>
      </c>
      <c r="I307" s="27">
        <v>746.73019999999997</v>
      </c>
      <c r="J307" s="27">
        <v>373.36509999999998</v>
      </c>
      <c r="K307" s="27">
        <v>746.73019999999997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6557.6782999999996</v>
      </c>
      <c r="C308" s="27">
        <v>8.9999999999999998E-4</v>
      </c>
      <c r="D308" s="27">
        <v>373.70609999999999</v>
      </c>
      <c r="E308" s="27">
        <v>747.41219999999998</v>
      </c>
      <c r="F308" s="27">
        <v>747.41219999999998</v>
      </c>
      <c r="G308" s="27">
        <v>0</v>
      </c>
      <c r="H308" s="27">
        <v>0</v>
      </c>
      <c r="I308" s="27">
        <v>747.41219999999998</v>
      </c>
      <c r="J308" s="27">
        <v>373.70609999999999</v>
      </c>
      <c r="K308" s="27">
        <v>747.41219999999998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6561.0880999999999</v>
      </c>
      <c r="C309" s="27">
        <v>8.9999999999999998E-4</v>
      </c>
      <c r="D309" s="27">
        <v>374.0471</v>
      </c>
      <c r="E309" s="27">
        <v>748.09410000000003</v>
      </c>
      <c r="F309" s="27">
        <v>748.09410000000003</v>
      </c>
      <c r="G309" s="27">
        <v>0</v>
      </c>
      <c r="H309" s="27">
        <v>0</v>
      </c>
      <c r="I309" s="27">
        <v>748.09410000000003</v>
      </c>
      <c r="J309" s="27">
        <v>374.0471</v>
      </c>
      <c r="K309" s="27">
        <v>748.09410000000003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6564.4978000000001</v>
      </c>
      <c r="C310" s="27">
        <v>8.9999999999999998E-4</v>
      </c>
      <c r="D310" s="27">
        <v>374.38799999999998</v>
      </c>
      <c r="E310" s="27">
        <v>748.77610000000004</v>
      </c>
      <c r="F310" s="27">
        <v>748.77610000000004</v>
      </c>
      <c r="G310" s="27">
        <v>0</v>
      </c>
      <c r="H310" s="27">
        <v>0</v>
      </c>
      <c r="I310" s="27">
        <v>748.77610000000004</v>
      </c>
      <c r="J310" s="27">
        <v>374.38799999999998</v>
      </c>
      <c r="K310" s="27">
        <v>748.77610000000004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6567.9075000000003</v>
      </c>
      <c r="C311" s="27">
        <v>8.9999999999999998E-4</v>
      </c>
      <c r="D311" s="27">
        <v>374.72899999999998</v>
      </c>
      <c r="E311" s="27">
        <v>749.45799999999997</v>
      </c>
      <c r="F311" s="27">
        <v>749.45799999999997</v>
      </c>
      <c r="G311" s="27">
        <v>0</v>
      </c>
      <c r="H311" s="27">
        <v>0</v>
      </c>
      <c r="I311" s="27">
        <v>749.45799999999997</v>
      </c>
      <c r="J311" s="27">
        <v>374.72899999999998</v>
      </c>
      <c r="K311" s="27">
        <v>749.45799999999997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7354.8383999999996</v>
      </c>
      <c r="C312" s="27">
        <v>0.21</v>
      </c>
      <c r="D312" s="27">
        <v>453.4221</v>
      </c>
      <c r="E312" s="27">
        <v>906.8442</v>
      </c>
      <c r="F312" s="27">
        <v>906.8442</v>
      </c>
      <c r="G312" s="27">
        <v>0</v>
      </c>
      <c r="H312" s="27">
        <v>0</v>
      </c>
      <c r="I312" s="27">
        <v>906.8442</v>
      </c>
      <c r="J312" s="27">
        <v>453.4221</v>
      </c>
      <c r="K312" s="27">
        <v>906.8442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7358.9603999999999</v>
      </c>
      <c r="C313" s="27">
        <v>8.9999999999999998E-4</v>
      </c>
      <c r="D313" s="27">
        <v>453.83429999999998</v>
      </c>
      <c r="E313" s="27">
        <v>907.66859999999997</v>
      </c>
      <c r="F313" s="27">
        <v>907.66859999999997</v>
      </c>
      <c r="G313" s="27">
        <v>0</v>
      </c>
      <c r="H313" s="27">
        <v>0</v>
      </c>
      <c r="I313" s="27">
        <v>907.66859999999997</v>
      </c>
      <c r="J313" s="27">
        <v>453.83429999999998</v>
      </c>
      <c r="K313" s="27">
        <v>907.66859999999997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7363.0824000000002</v>
      </c>
      <c r="C314" s="27">
        <v>8.9999999999999998E-4</v>
      </c>
      <c r="D314" s="27">
        <v>454.24650000000003</v>
      </c>
      <c r="E314" s="27">
        <v>908.49300000000005</v>
      </c>
      <c r="F314" s="27">
        <v>908.49300000000005</v>
      </c>
      <c r="G314" s="27">
        <v>0</v>
      </c>
      <c r="H314" s="27">
        <v>0</v>
      </c>
      <c r="I314" s="27">
        <v>908.49300000000005</v>
      </c>
      <c r="J314" s="27">
        <v>454.24650000000003</v>
      </c>
      <c r="K314" s="27">
        <v>908.49300000000005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7367.2044999999998</v>
      </c>
      <c r="C315" s="27">
        <v>8.9999999999999998E-4</v>
      </c>
      <c r="D315" s="27">
        <v>454.65870000000001</v>
      </c>
      <c r="E315" s="27">
        <v>909.31740000000002</v>
      </c>
      <c r="F315" s="27">
        <v>909.31740000000002</v>
      </c>
      <c r="G315" s="27">
        <v>0</v>
      </c>
      <c r="H315" s="27">
        <v>0</v>
      </c>
      <c r="I315" s="27">
        <v>909.31740000000002</v>
      </c>
      <c r="J315" s="27">
        <v>454.65870000000001</v>
      </c>
      <c r="K315" s="27">
        <v>909.31740000000002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7371.3265000000001</v>
      </c>
      <c r="C316" s="27">
        <v>8.9999999999999998E-4</v>
      </c>
      <c r="D316" s="27">
        <v>455.07089999999999</v>
      </c>
      <c r="E316" s="27">
        <v>910.14179999999999</v>
      </c>
      <c r="F316" s="27">
        <v>910.14179999999999</v>
      </c>
      <c r="G316" s="27">
        <v>0</v>
      </c>
      <c r="H316" s="27">
        <v>0</v>
      </c>
      <c r="I316" s="27">
        <v>910.14179999999999</v>
      </c>
      <c r="J316" s="27">
        <v>455.07089999999999</v>
      </c>
      <c r="K316" s="27">
        <v>910.14179999999999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7375.4485000000004</v>
      </c>
      <c r="C317" s="27">
        <v>8.9999999999999998E-4</v>
      </c>
      <c r="D317" s="27">
        <v>455.48309999999998</v>
      </c>
      <c r="E317" s="27">
        <v>910.96619999999996</v>
      </c>
      <c r="F317" s="27">
        <v>910.96619999999996</v>
      </c>
      <c r="G317" s="27">
        <v>0</v>
      </c>
      <c r="H317" s="27">
        <v>0</v>
      </c>
      <c r="I317" s="27">
        <v>910.96619999999996</v>
      </c>
      <c r="J317" s="27">
        <v>455.48309999999998</v>
      </c>
      <c r="K317" s="27">
        <v>910.96619999999996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7379.5704999999998</v>
      </c>
      <c r="C318" s="27">
        <v>8.9999999999999998E-4</v>
      </c>
      <c r="D318" s="27">
        <v>455.89530000000002</v>
      </c>
      <c r="E318" s="27">
        <v>911.79060000000004</v>
      </c>
      <c r="F318" s="27">
        <v>911.79060000000004</v>
      </c>
      <c r="G318" s="27">
        <v>0</v>
      </c>
      <c r="H318" s="27">
        <v>0</v>
      </c>
      <c r="I318" s="27">
        <v>911.79060000000004</v>
      </c>
      <c r="J318" s="27">
        <v>455.89530000000002</v>
      </c>
      <c r="K318" s="27">
        <v>911.79060000000004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7383.6925000000001</v>
      </c>
      <c r="C319" s="27">
        <v>8.9999999999999998E-4</v>
      </c>
      <c r="D319" s="27">
        <v>456.3075</v>
      </c>
      <c r="E319" s="27">
        <v>912.61500000000001</v>
      </c>
      <c r="F319" s="27">
        <v>912.61500000000001</v>
      </c>
      <c r="G319" s="27">
        <v>0</v>
      </c>
      <c r="H319" s="27">
        <v>0</v>
      </c>
      <c r="I319" s="27">
        <v>912.61500000000001</v>
      </c>
      <c r="J319" s="27">
        <v>456.3075</v>
      </c>
      <c r="K319" s="27">
        <v>912.61500000000001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7387.8145999999997</v>
      </c>
      <c r="C320" s="27">
        <v>8.9999999999999998E-4</v>
      </c>
      <c r="D320" s="27">
        <v>456.71969999999999</v>
      </c>
      <c r="E320" s="27">
        <v>913.43939999999998</v>
      </c>
      <c r="F320" s="27">
        <v>913.43939999999998</v>
      </c>
      <c r="G320" s="27">
        <v>0</v>
      </c>
      <c r="H320" s="27">
        <v>0</v>
      </c>
      <c r="I320" s="27">
        <v>913.43939999999998</v>
      </c>
      <c r="J320" s="27">
        <v>456.71969999999999</v>
      </c>
      <c r="K320" s="27">
        <v>913.43939999999998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7391.9366</v>
      </c>
      <c r="C321" s="27">
        <v>8.9999999999999998E-4</v>
      </c>
      <c r="D321" s="27">
        <v>457.13189999999997</v>
      </c>
      <c r="E321" s="27">
        <v>914.26379999999995</v>
      </c>
      <c r="F321" s="27">
        <v>914.26379999999995</v>
      </c>
      <c r="G321" s="27">
        <v>0</v>
      </c>
      <c r="H321" s="27">
        <v>0</v>
      </c>
      <c r="I321" s="27">
        <v>914.26379999999995</v>
      </c>
      <c r="J321" s="27">
        <v>457.13189999999997</v>
      </c>
      <c r="K321" s="27">
        <v>914.26379999999995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8831.9020999999993</v>
      </c>
      <c r="C322" s="27">
        <v>0.315</v>
      </c>
      <c r="D322" s="27">
        <v>601.12850000000003</v>
      </c>
      <c r="E322" s="27">
        <v>1202.2569000000001</v>
      </c>
      <c r="F322" s="27">
        <v>1202.2569000000001</v>
      </c>
      <c r="G322" s="27">
        <v>0</v>
      </c>
      <c r="H322" s="27">
        <v>0</v>
      </c>
      <c r="I322" s="27">
        <v>1202.2569000000001</v>
      </c>
      <c r="J322" s="27">
        <v>601.12850000000003</v>
      </c>
      <c r="K322" s="27">
        <v>1202.2569000000001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8837.3176999999996</v>
      </c>
      <c r="C323" s="27">
        <v>8.9999999999999998E-4</v>
      </c>
      <c r="D323" s="27">
        <v>601.66999999999996</v>
      </c>
      <c r="E323" s="27">
        <v>1203.3399999999999</v>
      </c>
      <c r="F323" s="27">
        <v>1203.3399999999999</v>
      </c>
      <c r="G323" s="27">
        <v>0</v>
      </c>
      <c r="H323" s="27">
        <v>0</v>
      </c>
      <c r="I323" s="27">
        <v>1203.3399999999999</v>
      </c>
      <c r="J323" s="27">
        <v>601.66999999999996</v>
      </c>
      <c r="K323" s="27">
        <v>1203.3399999999999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8842.7332000000006</v>
      </c>
      <c r="C324" s="27">
        <v>8.9999999999999998E-4</v>
      </c>
      <c r="D324" s="27">
        <v>602.21159999999998</v>
      </c>
      <c r="E324" s="27">
        <v>1204.4231</v>
      </c>
      <c r="F324" s="27">
        <v>1204.4231</v>
      </c>
      <c r="G324" s="27">
        <v>0</v>
      </c>
      <c r="H324" s="27">
        <v>0</v>
      </c>
      <c r="I324" s="27">
        <v>1204.4231</v>
      </c>
      <c r="J324" s="27">
        <v>602.21159999999998</v>
      </c>
      <c r="K324" s="27">
        <v>1204.4231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8848.1488000000008</v>
      </c>
      <c r="C325" s="27">
        <v>8.9999999999999998E-4</v>
      </c>
      <c r="D325" s="27">
        <v>602.75310000000002</v>
      </c>
      <c r="E325" s="27">
        <v>1205.5063</v>
      </c>
      <c r="F325" s="27">
        <v>1205.5063</v>
      </c>
      <c r="G325" s="27">
        <v>0</v>
      </c>
      <c r="H325" s="27">
        <v>0</v>
      </c>
      <c r="I325" s="27">
        <v>1205.5063</v>
      </c>
      <c r="J325" s="27">
        <v>602.75310000000002</v>
      </c>
      <c r="K325" s="27">
        <v>1205.5063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8853.5643999999993</v>
      </c>
      <c r="C326" s="27">
        <v>8.9999999999999998E-4</v>
      </c>
      <c r="D326" s="27">
        <v>603.29470000000003</v>
      </c>
      <c r="E326" s="27">
        <v>1206.5894000000001</v>
      </c>
      <c r="F326" s="27">
        <v>1206.5894000000001</v>
      </c>
      <c r="G326" s="27">
        <v>0</v>
      </c>
      <c r="H326" s="27">
        <v>0</v>
      </c>
      <c r="I326" s="27">
        <v>1206.5894000000001</v>
      </c>
      <c r="J326" s="27">
        <v>603.29470000000003</v>
      </c>
      <c r="K326" s="27">
        <v>1206.5894000000001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8858.98</v>
      </c>
      <c r="C327" s="27">
        <v>8.9999999999999998E-4</v>
      </c>
      <c r="D327" s="27">
        <v>603.83619999999996</v>
      </c>
      <c r="E327" s="27">
        <v>1207.6724999999999</v>
      </c>
      <c r="F327" s="27">
        <v>1207.6724999999999</v>
      </c>
      <c r="G327" s="27">
        <v>0</v>
      </c>
      <c r="H327" s="27">
        <v>0</v>
      </c>
      <c r="I327" s="27">
        <v>1207.6724999999999</v>
      </c>
      <c r="J327" s="27">
        <v>603.83619999999996</v>
      </c>
      <c r="K327" s="27">
        <v>1207.6724999999999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8864.3955000000005</v>
      </c>
      <c r="C328" s="27">
        <v>8.9999999999999998E-4</v>
      </c>
      <c r="D328" s="27">
        <v>604.37779999999998</v>
      </c>
      <c r="E328" s="27">
        <v>1208.7556</v>
      </c>
      <c r="F328" s="27">
        <v>1208.7556</v>
      </c>
      <c r="G328" s="27">
        <v>0</v>
      </c>
      <c r="H328" s="27">
        <v>0</v>
      </c>
      <c r="I328" s="27">
        <v>1208.7556</v>
      </c>
      <c r="J328" s="27">
        <v>604.37779999999998</v>
      </c>
      <c r="K328" s="27">
        <v>1208.7556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8869.8111000000008</v>
      </c>
      <c r="C329" s="27">
        <v>8.9999999999999998E-4</v>
      </c>
      <c r="D329" s="27">
        <v>604.9194</v>
      </c>
      <c r="E329" s="27">
        <v>1209.8387</v>
      </c>
      <c r="F329" s="27">
        <v>1209.8387</v>
      </c>
      <c r="G329" s="27">
        <v>0</v>
      </c>
      <c r="H329" s="27">
        <v>0</v>
      </c>
      <c r="I329" s="27">
        <v>1209.8387</v>
      </c>
      <c r="J329" s="27">
        <v>604.9194</v>
      </c>
      <c r="K329" s="27">
        <v>1209.8387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8875.2266999999993</v>
      </c>
      <c r="C330" s="27">
        <v>8.9999999999999998E-4</v>
      </c>
      <c r="D330" s="27">
        <v>605.46090000000004</v>
      </c>
      <c r="E330" s="27">
        <v>1210.9218000000001</v>
      </c>
      <c r="F330" s="27">
        <v>1210.9218000000001</v>
      </c>
      <c r="G330" s="27">
        <v>0</v>
      </c>
      <c r="H330" s="27">
        <v>0</v>
      </c>
      <c r="I330" s="27">
        <v>1210.9218000000001</v>
      </c>
      <c r="J330" s="27">
        <v>605.46090000000004</v>
      </c>
      <c r="K330" s="27">
        <v>1210.9218000000001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8880.6422000000002</v>
      </c>
      <c r="C331" s="27">
        <v>8.9999999999999998E-4</v>
      </c>
      <c r="D331" s="27">
        <v>606.00250000000005</v>
      </c>
      <c r="E331" s="27">
        <v>1212.0048999999999</v>
      </c>
      <c r="F331" s="27">
        <v>1212.0048999999999</v>
      </c>
      <c r="G331" s="27">
        <v>0</v>
      </c>
      <c r="H331" s="27">
        <v>0</v>
      </c>
      <c r="I331" s="27">
        <v>1212.0048999999999</v>
      </c>
      <c r="J331" s="27">
        <v>606.00250000000005</v>
      </c>
      <c r="K331" s="27">
        <v>1212.0048999999999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8886.0578000000005</v>
      </c>
      <c r="C332" s="27">
        <v>8.9999999999999998E-4</v>
      </c>
      <c r="D332" s="27">
        <v>606.54399999999998</v>
      </c>
      <c r="E332" s="27">
        <v>1213.0880999999999</v>
      </c>
      <c r="F332" s="27">
        <v>1213.0880999999999</v>
      </c>
      <c r="G332" s="27">
        <v>0</v>
      </c>
      <c r="H332" s="27">
        <v>0</v>
      </c>
      <c r="I332" s="27">
        <v>1213.0880999999999</v>
      </c>
      <c r="J332" s="27">
        <v>606.54399999999998</v>
      </c>
      <c r="K332" s="27">
        <v>1213.0880999999999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8891.4734000000008</v>
      </c>
      <c r="C333" s="27">
        <v>8.9999999999999998E-4</v>
      </c>
      <c r="D333" s="27">
        <v>607.0856</v>
      </c>
      <c r="E333" s="27">
        <v>1214.1712</v>
      </c>
      <c r="F333" s="27">
        <v>1214.1712</v>
      </c>
      <c r="G333" s="27">
        <v>0</v>
      </c>
      <c r="H333" s="27">
        <v>0</v>
      </c>
      <c r="I333" s="27">
        <v>1214.1712</v>
      </c>
      <c r="J333" s="27">
        <v>607.0856</v>
      </c>
      <c r="K333" s="27">
        <v>1214.1712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8896.8889999999992</v>
      </c>
      <c r="C334" s="27">
        <v>8.9999999999999998E-4</v>
      </c>
      <c r="D334" s="27">
        <v>607.62710000000004</v>
      </c>
      <c r="E334" s="27">
        <v>1215.2543000000001</v>
      </c>
      <c r="F334" s="27">
        <v>1215.2543000000001</v>
      </c>
      <c r="G334" s="27">
        <v>0</v>
      </c>
      <c r="H334" s="27">
        <v>0</v>
      </c>
      <c r="I334" s="27">
        <v>1215.2543000000001</v>
      </c>
      <c r="J334" s="27">
        <v>607.62710000000004</v>
      </c>
      <c r="K334" s="27">
        <v>1215.2543000000001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8902.3045000000002</v>
      </c>
      <c r="C335" s="27">
        <v>8.9999999999999998E-4</v>
      </c>
      <c r="D335" s="27">
        <v>608.16869999999994</v>
      </c>
      <c r="E335" s="27">
        <v>1216.3373999999999</v>
      </c>
      <c r="F335" s="27">
        <v>1216.3373999999999</v>
      </c>
      <c r="G335" s="27">
        <v>0</v>
      </c>
      <c r="H335" s="27">
        <v>0</v>
      </c>
      <c r="I335" s="27">
        <v>1216.3373999999999</v>
      </c>
      <c r="J335" s="27">
        <v>608.16869999999994</v>
      </c>
      <c r="K335" s="27">
        <v>1216.3373999999999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8907.7201000000005</v>
      </c>
      <c r="C336" s="27">
        <v>8.9999999999999998E-4</v>
      </c>
      <c r="D336" s="27">
        <v>608.71029999999996</v>
      </c>
      <c r="E336" s="27">
        <v>1217.4204999999999</v>
      </c>
      <c r="F336" s="27">
        <v>1217.4204999999999</v>
      </c>
      <c r="G336" s="27">
        <v>0</v>
      </c>
      <c r="H336" s="27">
        <v>0</v>
      </c>
      <c r="I336" s="27">
        <v>1217.4204999999999</v>
      </c>
      <c r="J336" s="27">
        <v>608.71029999999996</v>
      </c>
      <c r="K336" s="27">
        <v>1217.4204999999999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8913.1357000000007</v>
      </c>
      <c r="C337" s="27">
        <v>8.9999999999999998E-4</v>
      </c>
      <c r="D337" s="27">
        <v>609.2518</v>
      </c>
      <c r="E337" s="27">
        <v>1218.5036</v>
      </c>
      <c r="F337" s="27">
        <v>1218.5036</v>
      </c>
      <c r="G337" s="27">
        <v>0</v>
      </c>
      <c r="H337" s="27">
        <v>0</v>
      </c>
      <c r="I337" s="27">
        <v>1218.5036</v>
      </c>
      <c r="J337" s="27">
        <v>609.2518</v>
      </c>
      <c r="K337" s="27">
        <v>1218.5036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8918.5511999999999</v>
      </c>
      <c r="C338" s="27">
        <v>8.9999999999999998E-4</v>
      </c>
      <c r="D338" s="27">
        <v>609.79340000000002</v>
      </c>
      <c r="E338" s="27">
        <v>1219.5868</v>
      </c>
      <c r="F338" s="27">
        <v>1219.5868</v>
      </c>
      <c r="G338" s="27">
        <v>0</v>
      </c>
      <c r="H338" s="27">
        <v>0</v>
      </c>
      <c r="I338" s="27">
        <v>1219.5868</v>
      </c>
      <c r="J338" s="27">
        <v>609.79340000000002</v>
      </c>
      <c r="K338" s="27">
        <v>1219.5868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8923.9668000000001</v>
      </c>
      <c r="C339" s="27">
        <v>8.9999999999999998E-4</v>
      </c>
      <c r="D339" s="27">
        <v>610.33489999999995</v>
      </c>
      <c r="E339" s="27">
        <v>1220.6699000000001</v>
      </c>
      <c r="F339" s="27">
        <v>1220.6699000000001</v>
      </c>
      <c r="G339" s="27">
        <v>0</v>
      </c>
      <c r="H339" s="27">
        <v>0</v>
      </c>
      <c r="I339" s="27">
        <v>1220.6699000000001</v>
      </c>
      <c r="J339" s="27">
        <v>610.33489999999995</v>
      </c>
      <c r="K339" s="27">
        <v>1220.6699000000001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8929.3824000000004</v>
      </c>
      <c r="C340" s="27">
        <v>8.9999999999999998E-4</v>
      </c>
      <c r="D340" s="27">
        <v>610.87649999999996</v>
      </c>
      <c r="E340" s="27">
        <v>1221.7529999999999</v>
      </c>
      <c r="F340" s="27">
        <v>1221.7529999999999</v>
      </c>
      <c r="G340" s="27">
        <v>0</v>
      </c>
      <c r="H340" s="27">
        <v>0</v>
      </c>
      <c r="I340" s="27">
        <v>1221.7529999999999</v>
      </c>
      <c r="J340" s="27">
        <v>610.87649999999996</v>
      </c>
      <c r="K340" s="27">
        <v>1221.7529999999999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8934.7980000000007</v>
      </c>
      <c r="C341" s="27">
        <v>8.9999999999999998E-4</v>
      </c>
      <c r="D341" s="27">
        <v>611.41800000000001</v>
      </c>
      <c r="E341" s="27">
        <v>1222.8361</v>
      </c>
      <c r="F341" s="27">
        <v>1222.8361</v>
      </c>
      <c r="G341" s="27">
        <v>0</v>
      </c>
      <c r="H341" s="27">
        <v>0</v>
      </c>
      <c r="I341" s="27">
        <v>1222.8361</v>
      </c>
      <c r="J341" s="27">
        <v>611.41800000000001</v>
      </c>
      <c r="K341" s="27">
        <v>1222.8361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8940.2134999999998</v>
      </c>
      <c r="C342" s="27">
        <v>8.9999999999999998E-4</v>
      </c>
      <c r="D342" s="27">
        <v>611.95960000000002</v>
      </c>
      <c r="E342" s="27">
        <v>1223.9192</v>
      </c>
      <c r="F342" s="27">
        <v>1223.9192</v>
      </c>
      <c r="G342" s="27">
        <v>0</v>
      </c>
      <c r="H342" s="27">
        <v>0</v>
      </c>
      <c r="I342" s="27">
        <v>1223.9192</v>
      </c>
      <c r="J342" s="27">
        <v>611.95960000000002</v>
      </c>
      <c r="K342" s="27">
        <v>1223.9192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8945.6291000000001</v>
      </c>
      <c r="C343" s="27">
        <v>8.9999999999999998E-4</v>
      </c>
      <c r="D343" s="27">
        <v>612.50120000000004</v>
      </c>
      <c r="E343" s="27">
        <v>1225.0023000000001</v>
      </c>
      <c r="F343" s="27">
        <v>1225.0023000000001</v>
      </c>
      <c r="G343" s="27">
        <v>0</v>
      </c>
      <c r="H343" s="27">
        <v>0</v>
      </c>
      <c r="I343" s="27">
        <v>1225.0023000000001</v>
      </c>
      <c r="J343" s="27">
        <v>612.50120000000004</v>
      </c>
      <c r="K343" s="27">
        <v>1225.0023000000001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8951.0447000000004</v>
      </c>
      <c r="C344" s="27">
        <v>8.9999999999999998E-4</v>
      </c>
      <c r="D344" s="27">
        <v>613.04269999999997</v>
      </c>
      <c r="E344" s="27">
        <v>1226.0853999999999</v>
      </c>
      <c r="F344" s="27">
        <v>1226.0853999999999</v>
      </c>
      <c r="G344" s="27">
        <v>0</v>
      </c>
      <c r="H344" s="27">
        <v>0</v>
      </c>
      <c r="I344" s="27">
        <v>1226.0853999999999</v>
      </c>
      <c r="J344" s="27">
        <v>613.04269999999997</v>
      </c>
      <c r="K344" s="27">
        <v>1226.0853999999999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8956.4601999999995</v>
      </c>
      <c r="C345" s="27">
        <v>8.9999999999999998E-4</v>
      </c>
      <c r="D345" s="27">
        <v>613.58429999999998</v>
      </c>
      <c r="E345" s="27">
        <v>1227.1686</v>
      </c>
      <c r="F345" s="27">
        <v>1227.1686</v>
      </c>
      <c r="G345" s="27">
        <v>0</v>
      </c>
      <c r="H345" s="27">
        <v>0</v>
      </c>
      <c r="I345" s="27">
        <v>1227.1686</v>
      </c>
      <c r="J345" s="27">
        <v>613.58429999999998</v>
      </c>
      <c r="K345" s="27">
        <v>1227.1686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8961.8757999999998</v>
      </c>
      <c r="C346" s="27">
        <v>8.9999999999999998E-4</v>
      </c>
      <c r="D346" s="27">
        <v>614.12580000000003</v>
      </c>
      <c r="E346" s="27">
        <v>1228.2517</v>
      </c>
      <c r="F346" s="27">
        <v>1228.2517</v>
      </c>
      <c r="G346" s="27">
        <v>0</v>
      </c>
      <c r="H346" s="27">
        <v>0</v>
      </c>
      <c r="I346" s="27">
        <v>1228.2517</v>
      </c>
      <c r="J346" s="27">
        <v>614.12580000000003</v>
      </c>
      <c r="K346" s="27">
        <v>1228.2517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8967.2914000000001</v>
      </c>
      <c r="C347" s="27">
        <v>8.9999999999999998E-4</v>
      </c>
      <c r="D347" s="27">
        <v>614.66740000000004</v>
      </c>
      <c r="E347" s="27">
        <v>1229.3348000000001</v>
      </c>
      <c r="F347" s="27">
        <v>1229.3348000000001</v>
      </c>
      <c r="G347" s="27">
        <v>0</v>
      </c>
      <c r="H347" s="27">
        <v>0</v>
      </c>
      <c r="I347" s="27">
        <v>1229.3348000000001</v>
      </c>
      <c r="J347" s="27">
        <v>614.66740000000004</v>
      </c>
      <c r="K347" s="27">
        <v>1229.3348000000001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8972.7070000000003</v>
      </c>
      <c r="C348" s="27">
        <v>8.9999999999999998E-4</v>
      </c>
      <c r="D348" s="27">
        <v>615.20889999999997</v>
      </c>
      <c r="E348" s="27">
        <v>1230.4178999999999</v>
      </c>
      <c r="F348" s="27">
        <v>1230.4178999999999</v>
      </c>
      <c r="G348" s="27">
        <v>0</v>
      </c>
      <c r="H348" s="27">
        <v>0</v>
      </c>
      <c r="I348" s="27">
        <v>1230.4178999999999</v>
      </c>
      <c r="J348" s="27">
        <v>615.20889999999997</v>
      </c>
      <c r="K348" s="27">
        <v>1230.4178999999999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8978.1224999999995</v>
      </c>
      <c r="C349" s="27">
        <v>8.9999999999999998E-4</v>
      </c>
      <c r="D349" s="27">
        <v>615.75049999999999</v>
      </c>
      <c r="E349" s="27">
        <v>1231.501</v>
      </c>
      <c r="F349" s="27">
        <v>1231.501</v>
      </c>
      <c r="G349" s="27">
        <v>0</v>
      </c>
      <c r="H349" s="27">
        <v>0</v>
      </c>
      <c r="I349" s="27">
        <v>1231.501</v>
      </c>
      <c r="J349" s="27">
        <v>615.75049999999999</v>
      </c>
      <c r="K349" s="27">
        <v>1231.501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8983.5380999999998</v>
      </c>
      <c r="C350" s="27">
        <v>8.9999999999999998E-4</v>
      </c>
      <c r="D350" s="27">
        <v>616.2921</v>
      </c>
      <c r="E350" s="27">
        <v>1232.5841</v>
      </c>
      <c r="F350" s="27">
        <v>1232.5841</v>
      </c>
      <c r="G350" s="27">
        <v>0</v>
      </c>
      <c r="H350" s="27">
        <v>0</v>
      </c>
      <c r="I350" s="27">
        <v>1232.5841</v>
      </c>
      <c r="J350" s="27">
        <v>616.2921</v>
      </c>
      <c r="K350" s="27">
        <v>1232.5841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8988.9537</v>
      </c>
      <c r="C351" s="27">
        <v>8.9999999999999998E-4</v>
      </c>
      <c r="D351" s="27">
        <v>616.83360000000005</v>
      </c>
      <c r="E351" s="27">
        <v>1233.6672000000001</v>
      </c>
      <c r="F351" s="27">
        <v>1233.6672000000001</v>
      </c>
      <c r="G351" s="27">
        <v>0</v>
      </c>
      <c r="H351" s="27">
        <v>0</v>
      </c>
      <c r="I351" s="27">
        <v>1233.6672000000001</v>
      </c>
      <c r="J351" s="27">
        <v>616.83360000000005</v>
      </c>
      <c r="K351" s="27">
        <v>1233.6672000000001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8994.3691999999992</v>
      </c>
      <c r="C352" s="27">
        <v>8.9999999999999998E-4</v>
      </c>
      <c r="D352" s="27">
        <v>617.37519999999995</v>
      </c>
      <c r="E352" s="27">
        <v>1234.7503999999999</v>
      </c>
      <c r="F352" s="27">
        <v>1234.7503999999999</v>
      </c>
      <c r="G352" s="27">
        <v>0</v>
      </c>
      <c r="H352" s="27">
        <v>0</v>
      </c>
      <c r="I352" s="27">
        <v>1234.7503999999999</v>
      </c>
      <c r="J352" s="27">
        <v>617.37519999999995</v>
      </c>
      <c r="K352" s="27">
        <v>1234.7503999999999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8999.7847999999994</v>
      </c>
      <c r="C353" s="27">
        <v>8.9999999999999998E-4</v>
      </c>
      <c r="D353" s="27">
        <v>617.91669999999999</v>
      </c>
      <c r="E353" s="27">
        <v>1235.8335</v>
      </c>
      <c r="F353" s="27">
        <v>1235.8335</v>
      </c>
      <c r="G353" s="27">
        <v>0</v>
      </c>
      <c r="H353" s="27">
        <v>0</v>
      </c>
      <c r="I353" s="27">
        <v>1235.8335</v>
      </c>
      <c r="J353" s="27">
        <v>617.91669999999999</v>
      </c>
      <c r="K353" s="27">
        <v>1235.8335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9005.2003999999997</v>
      </c>
      <c r="C354" s="27">
        <v>8.9999999999999998E-4</v>
      </c>
      <c r="D354" s="27">
        <v>618.45830000000001</v>
      </c>
      <c r="E354" s="27">
        <v>1236.9166</v>
      </c>
      <c r="F354" s="27">
        <v>1236.9166</v>
      </c>
      <c r="G354" s="27">
        <v>0</v>
      </c>
      <c r="H354" s="27">
        <v>0</v>
      </c>
      <c r="I354" s="27">
        <v>1236.9166</v>
      </c>
      <c r="J354" s="27">
        <v>618.45830000000001</v>
      </c>
      <c r="K354" s="27">
        <v>1236.9166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9010.616</v>
      </c>
      <c r="C355" s="27">
      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
        <v>0</v>
      </c>
      <c r="H355" s="27">
        <v>0</v>
      </c>
      <c r="I355" s="27">
        <v>1237.9997000000001</v>
      </c>
      <c r="J355" s="27">
        <v>618.99980000000005</v>
      </c>
      <c r="K355" s="27">
        <v>1237.9997000000001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9016.0314999999991</v>
      </c>
      <c r="C356" s="27">
        <v>8.9999999999999998E-4</v>
      </c>
      <c r="D356" s="27">
        <v>619.54139999999995</v>
      </c>
      <c r="E356" s="27">
        <v>1239.0827999999999</v>
      </c>
      <c r="F356" s="27">
        <v>1239.0827999999999</v>
      </c>
      <c r="G356" s="27">
        <v>0</v>
      </c>
      <c r="H356" s="27">
        <v>0</v>
      </c>
      <c r="I356" s="27">
        <v>1239.0827999999999</v>
      </c>
      <c r="J356" s="27">
        <v>619.54139999999995</v>
      </c>
      <c r="K356" s="27">
        <v>1239.0827999999999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9021.4470999999994</v>
      </c>
      <c r="C357" s="27">
        <v>8.9999999999999998E-4</v>
      </c>
      <c r="D357" s="27">
        <v>620.08299999999997</v>
      </c>
      <c r="E357" s="27">
        <v>1240.1659</v>
      </c>
      <c r="F357" s="27">
        <v>1240.1659</v>
      </c>
      <c r="G357" s="27">
        <v>0</v>
      </c>
      <c r="H357" s="27">
        <v>0</v>
      </c>
      <c r="I357" s="27">
        <v>1240.1659</v>
      </c>
      <c r="J357" s="27">
        <v>620.08299999999997</v>
      </c>
      <c r="K357" s="27">
        <v>1240.1659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9026.8626999999997</v>
      </c>
      <c r="C358" s="27">
        <v>8.9999999999999998E-4</v>
      </c>
      <c r="D358" s="27">
        <v>620.62450000000001</v>
      </c>
      <c r="E358" s="27">
        <v>1241.249</v>
      </c>
      <c r="F358" s="27">
        <v>1241.249</v>
      </c>
      <c r="G358" s="27">
        <v>0</v>
      </c>
      <c r="H358" s="27">
        <v>0</v>
      </c>
      <c r="I358" s="27">
        <v>1241.249</v>
      </c>
      <c r="J358" s="27">
        <v>620.62450000000001</v>
      </c>
      <c r="K358" s="27">
        <v>1241.249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9032.2782000000007</v>
      </c>
      <c r="C359" s="27">
        <v>8.9999999999999998E-4</v>
      </c>
      <c r="D359" s="27">
        <v>621.16610000000003</v>
      </c>
      <c r="E359" s="27">
        <v>1242.3322000000001</v>
      </c>
      <c r="F359" s="27">
        <v>1242.3322000000001</v>
      </c>
      <c r="G359" s="27">
        <v>0</v>
      </c>
      <c r="H359" s="27">
        <v>0</v>
      </c>
      <c r="I359" s="27">
        <v>1242.3322000000001</v>
      </c>
      <c r="J359" s="27">
        <v>621.16610000000003</v>
      </c>
      <c r="K359" s="27">
        <v>1242.3322000000001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9037.6937999999991</v>
      </c>
      <c r="C360" s="27">
        <v>8.9999999999999998E-4</v>
      </c>
      <c r="D360" s="27">
        <v>621.70759999999996</v>
      </c>
      <c r="E360" s="27">
        <v>1243.4152999999999</v>
      </c>
      <c r="F360" s="27">
        <v>1243.4152999999999</v>
      </c>
      <c r="G360" s="27">
        <v>0</v>
      </c>
      <c r="H360" s="27">
        <v>0</v>
      </c>
      <c r="I360" s="27">
        <v>1243.4152999999999</v>
      </c>
      <c r="J360" s="27">
        <v>621.70759999999996</v>
      </c>
      <c r="K360" s="27">
        <v>1243.4152999999999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9043.1093999999994</v>
      </c>
      <c r="C361" s="27">
        <v>8.9999999999999998E-4</v>
      </c>
      <c r="D361" s="27">
        <v>622.24919999999997</v>
      </c>
      <c r="E361" s="27">
        <v>1244.4983999999999</v>
      </c>
      <c r="F361" s="27">
        <v>1244.4983999999999</v>
      </c>
      <c r="G361" s="27">
        <v>0</v>
      </c>
      <c r="H361" s="27">
        <v>0</v>
      </c>
      <c r="I361" s="27">
        <v>1244.4983999999999</v>
      </c>
      <c r="J361" s="27">
        <v>622.24919999999997</v>
      </c>
      <c r="K361" s="27">
        <v>1244.4983999999999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9048.5249999999996</v>
      </c>
      <c r="C362" s="27">
        <v>8.9999999999999998E-4</v>
      </c>
      <c r="D362" s="27">
        <v>622.79070000000002</v>
      </c>
      <c r="E362" s="27">
        <v>1245.5815</v>
      </c>
      <c r="F362" s="27">
        <v>1245.5815</v>
      </c>
      <c r="G362" s="27">
        <v>0</v>
      </c>
      <c r="H362" s="27">
        <v>0</v>
      </c>
      <c r="I362" s="27">
        <v>1245.5815</v>
      </c>
      <c r="J362" s="27">
        <v>622.79070000000002</v>
      </c>
      <c r="K362" s="27">
        <v>1245.5815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9053.9405000000006</v>
      </c>
      <c r="C363" s="27">
        <v>8.9999999999999998E-4</v>
      </c>
      <c r="D363" s="27">
        <v>623.33230000000003</v>
      </c>
      <c r="E363" s="27">
        <v>1246.6646000000001</v>
      </c>
      <c r="F363" s="27">
        <v>1246.6646000000001</v>
      </c>
      <c r="G363" s="27">
        <v>0</v>
      </c>
      <c r="H363" s="27">
        <v>0</v>
      </c>
      <c r="I363" s="27">
        <v>1246.6646000000001</v>
      </c>
      <c r="J363" s="27">
        <v>623.33230000000003</v>
      </c>
      <c r="K363" s="27">
        <v>1246.6646000000001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9059.3561000000009</v>
      </c>
      <c r="C364" s="27">
        <v>8.9999999999999998E-4</v>
      </c>
      <c r="D364" s="27">
        <v>623.87390000000005</v>
      </c>
      <c r="E364" s="27">
        <v>1247.7476999999999</v>
      </c>
      <c r="F364" s="27">
        <v>1247.7476999999999</v>
      </c>
      <c r="G364" s="27">
        <v>0</v>
      </c>
      <c r="H364" s="27">
        <v>0</v>
      </c>
      <c r="I364" s="27">
        <v>1247.7476999999999</v>
      </c>
      <c r="J364" s="27">
        <v>623.87390000000005</v>
      </c>
      <c r="K364" s="27">
        <v>1247.7476999999999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9064.7716999999993</v>
      </c>
      <c r="C365" s="27">
        <v>8.9999999999999998E-4</v>
      </c>
      <c r="D365" s="27">
        <v>624.41539999999998</v>
      </c>
      <c r="E365" s="27">
        <v>1248.8308</v>
      </c>
      <c r="F365" s="27">
        <v>1248.8308</v>
      </c>
      <c r="G365" s="27">
        <v>0</v>
      </c>
      <c r="H365" s="27">
        <v>0</v>
      </c>
      <c r="I365" s="27">
        <v>1248.8308</v>
      </c>
      <c r="J365" s="27">
        <v>624.41539999999998</v>
      </c>
      <c r="K365" s="27">
        <v>1248.8308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9070.1872999999996</v>
      </c>
      <c r="C366" s="27">
        <v>8.9999999999999998E-4</v>
      </c>
      <c r="D366" s="27">
        <v>624.95699999999999</v>
      </c>
      <c r="E366" s="27">
        <v>1249.914</v>
      </c>
      <c r="F366" s="27">
        <v>1249.914</v>
      </c>
      <c r="G366" s="27">
        <v>0</v>
      </c>
      <c r="H366" s="27">
        <v>0</v>
      </c>
      <c r="I366" s="27">
        <v>1249.914</v>
      </c>
      <c r="J366" s="27">
        <v>624.95699999999999</v>
      </c>
      <c r="K366" s="27">
        <v>1249.914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9075.6028000000006</v>
      </c>
      <c r="C367" s="27">
        <v>8.9999999999999998E-4</v>
      </c>
      <c r="D367" s="27">
        <v>625.49850000000004</v>
      </c>
      <c r="E367" s="27">
        <v>1250.9971</v>
      </c>
      <c r="F367" s="27">
        <v>1250.9971</v>
      </c>
      <c r="G367" s="27">
        <v>0</v>
      </c>
      <c r="H367" s="27">
        <v>0</v>
      </c>
      <c r="I367" s="27">
        <v>1250.9971</v>
      </c>
      <c r="J367" s="27">
        <v>625.49850000000004</v>
      </c>
      <c r="K367" s="27">
        <v>1250.9971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9081.0184000000008</v>
      </c>
      <c r="C368" s="27">
        <v>8.9999999999999998E-4</v>
      </c>
      <c r="D368" s="27">
        <v>626.04010000000005</v>
      </c>
      <c r="E368" s="27">
        <v>1252.0802000000001</v>
      </c>
      <c r="F368" s="27">
        <v>1252.0802000000001</v>
      </c>
      <c r="G368" s="27">
        <v>0</v>
      </c>
      <c r="H368" s="27">
        <v>0</v>
      </c>
      <c r="I368" s="27">
        <v>1252.0802000000001</v>
      </c>
      <c r="J368" s="27">
        <v>626.04010000000005</v>
      </c>
      <c r="K368" s="27">
        <v>1252.0802000000001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9086.4339999999993</v>
      </c>
      <c r="C369" s="27">
        <v>8.9999999999999998E-4</v>
      </c>
      <c r="D369" s="27">
        <v>626.58159999999998</v>
      </c>
      <c r="E369" s="27">
        <v>1253.1632999999999</v>
      </c>
      <c r="F369" s="27">
        <v>1253.1632999999999</v>
      </c>
      <c r="G369" s="27">
        <v>0</v>
      </c>
      <c r="H369" s="27">
        <v>0</v>
      </c>
      <c r="I369" s="27">
        <v>1253.1632999999999</v>
      </c>
      <c r="J369" s="27">
        <v>626.58159999999998</v>
      </c>
      <c r="K369" s="27">
        <v>1253.1632999999999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9091.8495000000003</v>
      </c>
      <c r="C370" s="27">
        <v>8.9999999999999998E-4</v>
      </c>
      <c r="D370" s="27">
        <v>627.1232</v>
      </c>
      <c r="E370" s="27">
        <v>1254.2464</v>
      </c>
      <c r="F370" s="27">
        <v>1254.2464</v>
      </c>
      <c r="G370" s="27">
        <v>0</v>
      </c>
      <c r="H370" s="27">
        <v>0</v>
      </c>
      <c r="I370" s="27">
        <v>1254.2464</v>
      </c>
      <c r="J370" s="27">
        <v>627.1232</v>
      </c>
      <c r="K370" s="27">
        <v>1254.2464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9097.2651000000005</v>
      </c>
      <c r="C371" s="27">
        <v>8.9999999999999998E-4</v>
      </c>
      <c r="D371" s="27">
        <v>627.66480000000001</v>
      </c>
      <c r="E371" s="27">
        <v>1255.3295000000001</v>
      </c>
      <c r="F371" s="27">
        <v>1255.3295000000001</v>
      </c>
      <c r="G371" s="27">
        <v>0</v>
      </c>
      <c r="H371" s="27">
        <v>0</v>
      </c>
      <c r="I371" s="27">
        <v>1255.3295000000001</v>
      </c>
      <c r="J371" s="27">
        <v>627.66480000000001</v>
      </c>
      <c r="K371" s="27">
        <v>1255.3295000000001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9102.6807000000008</v>
      </c>
      <c r="C372" s="27">
        <v>8.9999999999999998E-4</v>
      </c>
      <c r="D372" s="27">
        <v>628.20630000000006</v>
      </c>
      <c r="E372" s="27">
        <v>1256.4126000000001</v>
      </c>
      <c r="F372" s="27">
        <v>1256.4126000000001</v>
      </c>
      <c r="G372" s="27">
        <v>0</v>
      </c>
      <c r="H372" s="27">
        <v>0</v>
      </c>
      <c r="I372" s="27">
        <v>1256.4126000000001</v>
      </c>
      <c r="J372" s="27">
        <v>628.20630000000006</v>
      </c>
      <c r="K372" s="27">
        <v>1256.4126000000001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9108.0962999999992</v>
      </c>
      <c r="C373" s="27">
        <v>8.9999999999999998E-4</v>
      </c>
      <c r="D373" s="27">
        <v>628.74789999999996</v>
      </c>
      <c r="E373" s="27">
        <v>1257.4957999999999</v>
      </c>
      <c r="F373" s="27">
        <v>1257.4957999999999</v>
      </c>
      <c r="G373" s="27">
        <v>0</v>
      </c>
      <c r="H373" s="27">
        <v>0</v>
      </c>
      <c r="I373" s="27">
        <v>1257.4957999999999</v>
      </c>
      <c r="J373" s="27">
        <v>628.74789999999996</v>
      </c>
      <c r="K373" s="27">
        <v>1257.4957999999999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9113.5118000000002</v>
      </c>
      <c r="C374" s="27">
        <v>8.9999999999999998E-4</v>
      </c>
      <c r="D374" s="27">
        <v>629.2894</v>
      </c>
      <c r="E374" s="27">
        <v>1258.5789</v>
      </c>
      <c r="F374" s="27">
        <v>1258.5789</v>
      </c>
      <c r="G374" s="27">
        <v>0</v>
      </c>
      <c r="H374" s="27">
        <v>0</v>
      </c>
      <c r="I374" s="27">
        <v>1258.5789</v>
      </c>
      <c r="J374" s="27">
        <v>629.2894</v>
      </c>
      <c r="K374" s="27">
        <v>1258.5789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9118.9274000000005</v>
      </c>
      <c r="C375" s="27">
        <v>8.9999999999999998E-4</v>
      </c>
      <c r="D375" s="27">
        <v>629.83100000000002</v>
      </c>
      <c r="E375" s="27">
        <v>1259.662</v>
      </c>
      <c r="F375" s="27">
        <v>1259.662</v>
      </c>
      <c r="G375" s="27">
        <v>0</v>
      </c>
      <c r="H375" s="27">
        <v>0</v>
      </c>
      <c r="I375" s="27">
        <v>1259.662</v>
      </c>
      <c r="J375" s="27">
        <v>629.83100000000002</v>
      </c>
      <c r="K375" s="27">
        <v>1259.662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9124.3430000000008</v>
      </c>
      <c r="C376" s="27">
        <v>8.9999999999999998E-4</v>
      </c>
      <c r="D376" s="27">
        <v>630.37249999999995</v>
      </c>
      <c r="E376" s="27">
        <v>1260.7451000000001</v>
      </c>
      <c r="F376" s="27">
        <v>1260.7451000000001</v>
      </c>
      <c r="G376" s="27">
        <v>0</v>
      </c>
      <c r="H376" s="27">
        <v>0</v>
      </c>
      <c r="I376" s="27">
        <v>1260.7451000000001</v>
      </c>
      <c r="J376" s="27">
        <v>630.37249999999995</v>
      </c>
      <c r="K376" s="27">
        <v>1260.7451000000001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9129.7584999999999</v>
      </c>
      <c r="C377" s="27">
        <v>8.9999999999999998E-4</v>
      </c>
      <c r="D377" s="27">
        <v>630.91409999999996</v>
      </c>
      <c r="E377" s="27">
        <v>1261.8281999999999</v>
      </c>
      <c r="F377" s="27">
        <v>1261.8281999999999</v>
      </c>
      <c r="G377" s="27">
        <v>0</v>
      </c>
      <c r="H377" s="27">
        <v>0</v>
      </c>
      <c r="I377" s="27">
        <v>1261.8281999999999</v>
      </c>
      <c r="J377" s="27">
        <v>630.91409999999996</v>
      </c>
      <c r="K377" s="27">
        <v>1261.8281999999999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9135.1741000000002</v>
      </c>
      <c r="C378" s="27">
        <v>8.9999999999999998E-4</v>
      </c>
      <c r="D378" s="27">
        <v>631.45569999999998</v>
      </c>
      <c r="E378" s="27">
        <v>1262.9113</v>
      </c>
      <c r="F378" s="27">
        <v>1262.9113</v>
      </c>
      <c r="G378" s="27">
        <v>0</v>
      </c>
      <c r="H378" s="27">
        <v>0</v>
      </c>
      <c r="I378" s="27">
        <v>1262.9113</v>
      </c>
      <c r="J378" s="27">
        <v>631.45569999999998</v>
      </c>
      <c r="K378" s="27">
        <v>1262.9113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9140.5897000000004</v>
      </c>
      <c r="C379" s="27">
        <v>8.9999999999999998E-4</v>
      </c>
      <c r="D379" s="27">
        <v>631.99720000000002</v>
      </c>
      <c r="E379" s="27">
        <v>1263.9944</v>
      </c>
      <c r="F379" s="27">
        <v>1263.9944</v>
      </c>
      <c r="G379" s="27">
        <v>0</v>
      </c>
      <c r="H379" s="27">
        <v>0</v>
      </c>
      <c r="I379" s="27">
        <v>1263.9944</v>
      </c>
      <c r="J379" s="27">
        <v>631.99720000000002</v>
      </c>
      <c r="K379" s="27">
        <v>1263.9944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9146.0053000000007</v>
      </c>
      <c r="C380" s="27">
        <v>8.9999999999999998E-4</v>
      </c>
      <c r="D380" s="27">
        <v>632.53880000000004</v>
      </c>
      <c r="E380" s="27">
        <v>1265.0776000000001</v>
      </c>
      <c r="F380" s="27">
        <v>1265.0776000000001</v>
      </c>
      <c r="G380" s="27">
        <v>0</v>
      </c>
      <c r="H380" s="27">
        <v>0</v>
      </c>
      <c r="I380" s="27">
        <v>1265.0776000000001</v>
      </c>
      <c r="J380" s="27">
        <v>632.53880000000004</v>
      </c>
      <c r="K380" s="27">
        <v>1265.0776000000001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9151.4207999999999</v>
      </c>
      <c r="C381" s="27">
        <v>8.9999999999999998E-4</v>
      </c>
      <c r="D381" s="27">
        <v>633.08029999999997</v>
      </c>
      <c r="E381" s="27">
        <v>1266.1606999999999</v>
      </c>
      <c r="F381" s="27">
        <v>1266.1606999999999</v>
      </c>
      <c r="G381" s="27">
        <v>0</v>
      </c>
      <c r="H381" s="27">
        <v>0</v>
      </c>
      <c r="I381" s="27">
        <v>1266.1606999999999</v>
      </c>
      <c r="J381" s="27">
        <v>633.08029999999997</v>
      </c>
      <c r="K381" s="27">
        <v>1266.1606999999999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9156.8364000000001</v>
      </c>
      <c r="C382" s="27">
        <v>8.9999999999999998E-4</v>
      </c>
      <c r="D382" s="27">
        <v>633.62189999999998</v>
      </c>
      <c r="E382" s="27">
        <v>1267.2438</v>
      </c>
      <c r="F382" s="27">
        <v>1267.2438</v>
      </c>
      <c r="G382" s="27">
        <v>0</v>
      </c>
      <c r="H382" s="27">
        <v>0</v>
      </c>
      <c r="I382" s="27">
        <v>1267.2438</v>
      </c>
      <c r="J382" s="27">
        <v>633.62189999999998</v>
      </c>
      <c r="K382" s="27">
        <v>1267.2438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9162.2520000000004</v>
      </c>
      <c r="C383" s="27">
        <v>8.9999999999999998E-4</v>
      </c>
      <c r="D383" s="27">
        <v>634.16340000000002</v>
      </c>
      <c r="E383" s="27">
        <v>1268.3269</v>
      </c>
      <c r="F383" s="27">
        <v>1268.3269</v>
      </c>
      <c r="G383" s="27">
        <v>0</v>
      </c>
      <c r="H383" s="27">
        <v>0</v>
      </c>
      <c r="I383" s="27">
        <v>1268.3269</v>
      </c>
      <c r="J383" s="27">
        <v>634.16340000000002</v>
      </c>
      <c r="K383" s="27">
        <v>1268.3269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9167.6674999999996</v>
      </c>
      <c r="C384" s="27">
        <v>8.9999999999999998E-4</v>
      </c>
      <c r="D384" s="27">
        <v>634.70500000000004</v>
      </c>
      <c r="E384" s="27">
        <v>1269.4100000000001</v>
      </c>
      <c r="F384" s="27">
        <v>1269.4100000000001</v>
      </c>
      <c r="G384" s="27">
        <v>0</v>
      </c>
      <c r="H384" s="27">
        <v>0</v>
      </c>
      <c r="I384" s="27">
        <v>1269.4100000000001</v>
      </c>
      <c r="J384" s="27">
        <v>634.70500000000004</v>
      </c>
      <c r="K384" s="27">
        <v>1269.4100000000001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9173.0830999999998</v>
      </c>
      <c r="C385" s="27">
        <v>8.9999999999999998E-4</v>
      </c>
      <c r="D385" s="27">
        <v>635.24659999999994</v>
      </c>
      <c r="E385" s="27">
        <v>1270.4930999999999</v>
      </c>
      <c r="F385" s="27">
        <v>1270.4930999999999</v>
      </c>
      <c r="G385" s="27">
        <v>0</v>
      </c>
      <c r="H385" s="27">
        <v>0</v>
      </c>
      <c r="I385" s="27">
        <v>1270.4930999999999</v>
      </c>
      <c r="J385" s="27">
        <v>635.24659999999994</v>
      </c>
      <c r="K385" s="27">
        <v>1270.4930999999999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9178.4987000000001</v>
      </c>
      <c r="C386" s="27">
        <v>8.9999999999999998E-4</v>
      </c>
      <c r="D386" s="27">
        <v>635.78809999999999</v>
      </c>
      <c r="E386" s="27">
        <v>1271.5762</v>
      </c>
      <c r="F386" s="27">
        <v>1271.5762</v>
      </c>
      <c r="G386" s="27">
        <v>0</v>
      </c>
      <c r="H386" s="27">
        <v>0</v>
      </c>
      <c r="I386" s="27">
        <v>1271.5762</v>
      </c>
      <c r="J386" s="27">
        <v>635.78809999999999</v>
      </c>
      <c r="K386" s="27">
        <v>1271.5762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9183.9143000000004</v>
      </c>
      <c r="C387" s="27">
        <v>8.9999999999999998E-4</v>
      </c>
      <c r="D387" s="27">
        <v>636.3297</v>
      </c>
      <c r="E387" s="27">
        <v>1272.6594</v>
      </c>
      <c r="F387" s="27">
        <v>1272.6594</v>
      </c>
      <c r="G387" s="27">
        <v>0</v>
      </c>
      <c r="H387" s="27">
        <v>0</v>
      </c>
      <c r="I387" s="27">
        <v>1272.6594</v>
      </c>
      <c r="J387" s="27">
        <v>636.3297</v>
      </c>
      <c r="K387" s="27">
        <v>1272.6594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9189.3297999999995</v>
      </c>
      <c r="C388" s="27">
        <v>8.9999999999999998E-4</v>
      </c>
      <c r="D388" s="27">
        <v>636.87120000000004</v>
      </c>
      <c r="E388" s="27">
        <v>1273.7425000000001</v>
      </c>
      <c r="F388" s="27">
        <v>1273.7425000000001</v>
      </c>
      <c r="G388" s="27">
        <v>0</v>
      </c>
      <c r="H388" s="27">
        <v>0</v>
      </c>
      <c r="I388" s="27">
        <v>1273.7425000000001</v>
      </c>
      <c r="J388" s="27">
        <v>636.87120000000004</v>
      </c>
      <c r="K388" s="27">
        <v>1273.7425000000001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9194.7453999999998</v>
      </c>
      <c r="C389" s="27">
        <v>8.9999999999999998E-4</v>
      </c>
      <c r="D389" s="27">
        <v>637.41279999999995</v>
      </c>
      <c r="E389" s="27">
        <v>1274.8255999999999</v>
      </c>
      <c r="F389" s="27">
        <v>1274.8255999999999</v>
      </c>
      <c r="G389" s="27">
        <v>0</v>
      </c>
      <c r="H389" s="27">
        <v>0</v>
      </c>
      <c r="I389" s="27">
        <v>1274.8255999999999</v>
      </c>
      <c r="J389" s="27">
        <v>637.41279999999995</v>
      </c>
      <c r="K389" s="27">
        <v>1274.8255999999999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9200.1610000000001</v>
      </c>
      <c r="C390" s="27">
        <v>8.0000000000000004E-4</v>
      </c>
      <c r="D390" s="27">
        <v>637.95429999999999</v>
      </c>
      <c r="E390" s="27">
        <v>1275.9087</v>
      </c>
      <c r="F390" s="27">
        <v>1275.9087</v>
      </c>
      <c r="G390" s="27">
        <v>0</v>
      </c>
      <c r="H390" s="27">
        <v>0</v>
      </c>
      <c r="I390" s="27">
        <v>1275.9087</v>
      </c>
      <c r="J390" s="27">
        <v>637.95429999999999</v>
      </c>
      <c r="K390" s="27">
        <v>1275.9087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9205.5764999999992</v>
      </c>
      <c r="C391" s="27">
        <v>8.0000000000000004E-4</v>
      </c>
      <c r="D391" s="27">
        <v>638.49590000000001</v>
      </c>
      <c r="E391" s="27">
        <v>1276.9918</v>
      </c>
      <c r="F391" s="27">
        <v>1276.9918</v>
      </c>
      <c r="G391" s="27">
        <v>0</v>
      </c>
      <c r="H391" s="27">
        <v>0</v>
      </c>
      <c r="I391" s="27">
        <v>1276.9918</v>
      </c>
      <c r="J391" s="27">
        <v>638.49590000000001</v>
      </c>
      <c r="K391" s="27">
        <v>1276.9918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9210.9920999999995</v>
      </c>
      <c r="C392" s="27">
        <v>8.0000000000000004E-4</v>
      </c>
      <c r="D392" s="27">
        <v>639.03750000000002</v>
      </c>
      <c r="E392" s="27">
        <v>1278.0749000000001</v>
      </c>
      <c r="F392" s="27">
        <v>1278.0749000000001</v>
      </c>
      <c r="G392" s="27">
        <v>0</v>
      </c>
      <c r="H392" s="27">
        <v>0</v>
      </c>
      <c r="I392" s="27">
        <v>1278.0749000000001</v>
      </c>
      <c r="J392" s="27">
        <v>639.03750000000002</v>
      </c>
      <c r="K392" s="27">
        <v>1278.0749000000001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9216.4076999999997</v>
      </c>
      <c r="C393" s="27">
        <v>8.0000000000000004E-4</v>
      </c>
      <c r="D393" s="27">
        <v>639.57899999999995</v>
      </c>
      <c r="E393" s="27">
        <v>1279.1579999999999</v>
      </c>
      <c r="F393" s="27">
        <v>1279.1579999999999</v>
      </c>
      <c r="G393" s="27">
        <v>0</v>
      </c>
      <c r="H393" s="27">
        <v>0</v>
      </c>
      <c r="I393" s="27">
        <v>1279.1579999999999</v>
      </c>
      <c r="J393" s="27">
        <v>639.57899999999995</v>
      </c>
      <c r="K393" s="27">
        <v>1279.1579999999999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9221.8233</v>
      </c>
      <c r="C394" s="27">
        <v>8.0000000000000004E-4</v>
      </c>
      <c r="D394" s="27">
        <v>640.12059999999997</v>
      </c>
      <c r="E394" s="27">
        <v>1280.2411999999999</v>
      </c>
      <c r="F394" s="27">
        <v>1280.2411999999999</v>
      </c>
      <c r="G394" s="27">
        <v>0</v>
      </c>
      <c r="H394" s="27">
        <v>0</v>
      </c>
      <c r="I394" s="27">
        <v>1280.2411999999999</v>
      </c>
      <c r="J394" s="27">
        <v>640.12059999999997</v>
      </c>
      <c r="K394" s="27">
        <v>1280.2411999999999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9227.2387999999992</v>
      </c>
      <c r="C395" s="27">
        <v>8.0000000000000004E-4</v>
      </c>
      <c r="D395" s="27">
        <v>640.66210000000001</v>
      </c>
      <c r="E395" s="27">
        <v>1281.3243</v>
      </c>
      <c r="F395" s="27">
        <v>1281.3243</v>
      </c>
      <c r="G395" s="27">
        <v>0</v>
      </c>
      <c r="H395" s="27">
        <v>0</v>
      </c>
      <c r="I395" s="27">
        <v>1281.3243</v>
      </c>
      <c r="J395" s="27">
        <v>640.66210000000001</v>
      </c>
      <c r="K395" s="27">
        <v>1281.3243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9232.6543999999994</v>
      </c>
      <c r="C396" s="27">
        <v>8.0000000000000004E-4</v>
      </c>
      <c r="D396" s="27">
        <v>641.20370000000003</v>
      </c>
      <c r="E396" s="27">
        <v>1282.4074000000001</v>
      </c>
      <c r="F396" s="27">
        <v>1282.4074000000001</v>
      </c>
      <c r="G396" s="27">
        <v>0</v>
      </c>
      <c r="H396" s="27">
        <v>0</v>
      </c>
      <c r="I396" s="27">
        <v>1282.4074000000001</v>
      </c>
      <c r="J396" s="27">
        <v>641.20370000000003</v>
      </c>
      <c r="K396" s="27">
        <v>1282.4074000000001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9238.07</v>
      </c>
      <c r="C397" s="27">
        <v>8.0000000000000004E-4</v>
      </c>
      <c r="D397" s="27">
        <v>641.74519999999995</v>
      </c>
      <c r="E397" s="27">
        <v>1283.4905000000001</v>
      </c>
      <c r="F397" s="27">
        <v>1283.4905000000001</v>
      </c>
      <c r="G397" s="27">
        <v>0</v>
      </c>
      <c r="H397" s="27">
        <v>0</v>
      </c>
      <c r="I397" s="27">
        <v>1283.4905000000001</v>
      </c>
      <c r="J397" s="27">
        <v>641.74519999999995</v>
      </c>
      <c r="K397" s="27">
        <v>1283.4905000000001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9243.4855000000007</v>
      </c>
      <c r="C398" s="27">
        <v>8.0000000000000004E-4</v>
      </c>
      <c r="D398" s="27">
        <v>642.28679999999997</v>
      </c>
      <c r="E398" s="27">
        <v>1284.5735999999999</v>
      </c>
      <c r="F398" s="27">
        <v>1284.5735999999999</v>
      </c>
      <c r="G398" s="27">
        <v>0</v>
      </c>
      <c r="H398" s="27">
        <v>0</v>
      </c>
      <c r="I398" s="27">
        <v>1284.5735999999999</v>
      </c>
      <c r="J398" s="27">
        <v>642.28679999999997</v>
      </c>
      <c r="K398" s="27">
        <v>1284.5735999999999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9248.9010999999991</v>
      </c>
      <c r="C399" s="27">
        <v>8.0000000000000004E-4</v>
      </c>
      <c r="D399" s="27">
        <v>642.82839999999999</v>
      </c>
      <c r="E399" s="27">
        <v>1285.6567</v>
      </c>
      <c r="F399" s="27">
        <v>1285.6567</v>
      </c>
      <c r="G399" s="27">
        <v>0</v>
      </c>
      <c r="H399" s="27">
        <v>0</v>
      </c>
      <c r="I399" s="27">
        <v>1285.6567</v>
      </c>
      <c r="J399" s="27">
        <v>642.82839999999999</v>
      </c>
      <c r="K399" s="27">
        <v>1285.6567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9254.3166999999994</v>
      </c>
      <c r="C400" s="27">
        <v>8.0000000000000004E-4</v>
      </c>
      <c r="D400" s="27">
        <v>643.36990000000003</v>
      </c>
      <c r="E400" s="27">
        <v>1286.7398000000001</v>
      </c>
      <c r="F400" s="27">
        <v>1286.7398000000001</v>
      </c>
      <c r="G400" s="27">
        <v>0</v>
      </c>
      <c r="H400" s="27">
        <v>0</v>
      </c>
      <c r="I400" s="27">
        <v>1286.7398000000001</v>
      </c>
      <c r="J400" s="27">
        <v>643.36990000000003</v>
      </c>
      <c r="K400" s="27">
        <v>1286.7398000000001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9259.7322999999997</v>
      </c>
      <c r="C401" s="27">
        <v>8.0000000000000004E-4</v>
      </c>
      <c r="D401" s="27">
        <v>643.91150000000005</v>
      </c>
      <c r="E401" s="27">
        <v>1287.8230000000001</v>
      </c>
      <c r="F401" s="27">
        <v>1287.8230000000001</v>
      </c>
      <c r="G401" s="27">
        <v>0</v>
      </c>
      <c r="H401" s="27">
        <v>0</v>
      </c>
      <c r="I401" s="27">
        <v>1287.8230000000001</v>
      </c>
      <c r="J401" s="27">
        <v>643.91150000000005</v>
      </c>
      <c r="K401" s="27">
        <v>1287.8230000000001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9265.1478000000006</v>
      </c>
      <c r="C402" s="27">
        <v>8.0000000000000004E-4</v>
      </c>
      <c r="D402" s="27">
        <v>644.45299999999997</v>
      </c>
      <c r="E402" s="27">
        <v>1288.9060999999999</v>
      </c>
      <c r="F402" s="27">
        <v>1288.9060999999999</v>
      </c>
      <c r="G402" s="27">
        <v>0</v>
      </c>
      <c r="H402" s="27">
        <v>0</v>
      </c>
      <c r="I402" s="27">
        <v>1288.9060999999999</v>
      </c>
      <c r="J402" s="27">
        <v>644.45299999999997</v>
      </c>
      <c r="K402" s="27">
        <v>1288.9060999999999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9270.5633999999991</v>
      </c>
      <c r="C403" s="27">
        <v>8.0000000000000004E-4</v>
      </c>
      <c r="D403" s="27">
        <v>644.99459999999999</v>
      </c>
      <c r="E403" s="27">
        <v>1289.9892</v>
      </c>
      <c r="F403" s="27">
        <v>1289.9892</v>
      </c>
      <c r="G403" s="27">
        <v>0</v>
      </c>
      <c r="H403" s="27">
        <v>0</v>
      </c>
      <c r="I403" s="27">
        <v>1289.9892</v>
      </c>
      <c r="J403" s="27">
        <v>644.99459999999999</v>
      </c>
      <c r="K403" s="27">
        <v>1289.9892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9275.9789999999994</v>
      </c>
      <c r="C404" s="27">
        <v>8.0000000000000004E-4</v>
      </c>
      <c r="D404" s="27">
        <v>645.53610000000003</v>
      </c>
      <c r="E404" s="27">
        <v>1291.0723</v>
      </c>
      <c r="F404" s="27">
        <v>1291.0723</v>
      </c>
      <c r="G404" s="27">
        <v>0</v>
      </c>
      <c r="H404" s="27">
        <v>0</v>
      </c>
      <c r="I404" s="27">
        <v>1291.0723</v>
      </c>
      <c r="J404" s="27">
        <v>645.53610000000003</v>
      </c>
      <c r="K404" s="27">
        <v>1291.0723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9281.3945000000003</v>
      </c>
      <c r="C405" s="27">
        <v>8.0000000000000004E-4</v>
      </c>
      <c r="D405" s="27">
        <v>646.07770000000005</v>
      </c>
      <c r="E405" s="27">
        <v>1292.1554000000001</v>
      </c>
      <c r="F405" s="27">
        <v>1292.1554000000001</v>
      </c>
      <c r="G405" s="27">
        <v>0</v>
      </c>
      <c r="H405" s="27">
        <v>0</v>
      </c>
      <c r="I405" s="27">
        <v>1292.1554000000001</v>
      </c>
      <c r="J405" s="27">
        <v>646.07770000000005</v>
      </c>
      <c r="K405" s="27">
        <v>1292.1554000000001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9286.8101000000006</v>
      </c>
      <c r="C406" s="27">
        <v>8.0000000000000004E-4</v>
      </c>
      <c r="D406" s="27">
        <v>646.61929999999995</v>
      </c>
      <c r="E406" s="27">
        <v>1293.2384999999999</v>
      </c>
      <c r="F406" s="27">
        <v>1293.2384999999999</v>
      </c>
      <c r="G406" s="27">
        <v>0</v>
      </c>
      <c r="H406" s="27">
        <v>0</v>
      </c>
      <c r="I406" s="27">
        <v>1293.2384999999999</v>
      </c>
      <c r="J406" s="27">
        <v>646.61929999999995</v>
      </c>
      <c r="K406" s="27">
        <v>1293.2384999999999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9292.2257000000009</v>
      </c>
      <c r="C407" s="27">
        <v>8.0000000000000004E-4</v>
      </c>
      <c r="D407" s="27">
        <v>647.16079999999999</v>
      </c>
      <c r="E407" s="27">
        <v>1294.3216</v>
      </c>
      <c r="F407" s="27">
        <v>1294.3216</v>
      </c>
      <c r="G407" s="27">
        <v>0</v>
      </c>
      <c r="H407" s="27">
        <v>0</v>
      </c>
      <c r="I407" s="27">
        <v>1294.3216</v>
      </c>
      <c r="J407" s="27">
        <v>647.16079999999999</v>
      </c>
      <c r="K407" s="27">
        <v>1294.3216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9297.6412999999993</v>
      </c>
      <c r="C408" s="27">
        <v>8.0000000000000004E-4</v>
      </c>
      <c r="D408" s="27">
        <v>647.70240000000001</v>
      </c>
      <c r="E408" s="27">
        <v>1295.4048</v>
      </c>
      <c r="F408" s="27">
        <v>1295.4048</v>
      </c>
      <c r="G408" s="27">
        <v>0</v>
      </c>
      <c r="H408" s="27">
        <v>0</v>
      </c>
      <c r="I408" s="27">
        <v>1295.4048</v>
      </c>
      <c r="J408" s="27">
        <v>647.70240000000001</v>
      </c>
      <c r="K408" s="27">
        <v>1295.4048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9303.0568000000003</v>
      </c>
      <c r="C409" s="27">
        <v>8.0000000000000004E-4</v>
      </c>
      <c r="D409" s="27">
        <v>648.24390000000005</v>
      </c>
      <c r="E409" s="27">
        <v>1296.4879000000001</v>
      </c>
      <c r="F409" s="27">
        <v>1296.4879000000001</v>
      </c>
      <c r="G409" s="27">
        <v>0</v>
      </c>
      <c r="H409" s="27">
        <v>0</v>
      </c>
      <c r="I409" s="27">
        <v>1296.4879000000001</v>
      </c>
      <c r="J409" s="27">
        <v>648.24390000000005</v>
      </c>
      <c r="K409" s="27">
        <v>1296.4879000000001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9308.4724000000006</v>
      </c>
      <c r="C410" s="27">
        <v>8.0000000000000004E-4</v>
      </c>
      <c r="D410" s="27">
        <v>648.78549999999996</v>
      </c>
      <c r="E410" s="27">
        <v>1297.5709999999999</v>
      </c>
      <c r="F410" s="27">
        <v>1297.5709999999999</v>
      </c>
      <c r="G410" s="27">
        <v>0</v>
      </c>
      <c r="H410" s="27">
        <v>0</v>
      </c>
      <c r="I410" s="27">
        <v>1297.5709999999999</v>
      </c>
      <c r="J410" s="27">
        <v>648.78549999999996</v>
      </c>
      <c r="K410" s="27">
        <v>1297.5709999999999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9313.8880000000008</v>
      </c>
      <c r="C411" s="27">
        <v>8.0000000000000004E-4</v>
      </c>
      <c r="D411" s="27">
        <v>649.327</v>
      </c>
      <c r="E411" s="27">
        <v>1298.6541</v>
      </c>
      <c r="F411" s="27">
        <v>1298.6541</v>
      </c>
      <c r="G411" s="27">
        <v>0</v>
      </c>
      <c r="H411" s="27">
        <v>0</v>
      </c>
      <c r="I411" s="27">
        <v>1298.6541</v>
      </c>
      <c r="J411" s="27">
        <v>649.327</v>
      </c>
      <c r="K411" s="27">
        <v>1298.6541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10677.4748</v>
      </c>
      <c r="C412" s="27">
        <v>0.21</v>
      </c>
      <c r="D412" s="27">
        <v>785.6857</v>
      </c>
      <c r="E412" s="27">
        <v>1571.3715</v>
      </c>
      <c r="F412" s="27">
        <v>1571.3715</v>
      </c>
      <c r="G412" s="27">
        <v>0</v>
      </c>
      <c r="H412" s="27">
        <v>0</v>
      </c>
      <c r="I412" s="27">
        <v>1571.3715</v>
      </c>
      <c r="J412" s="27">
        <v>785.6857</v>
      </c>
      <c r="K412" s="27">
        <v>1571.3715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10684.022199999999</v>
      </c>
      <c r="C413" s="27">
        <v>8.0000000000000004E-4</v>
      </c>
      <c r="D413" s="27">
        <v>786.34050000000002</v>
      </c>
      <c r="E413" s="27">
        <v>1572.6809000000001</v>
      </c>
      <c r="F413" s="27">
        <v>1572.6809000000001</v>
      </c>
      <c r="G413" s="27">
        <v>0</v>
      </c>
      <c r="H413" s="27">
        <v>0</v>
      </c>
      <c r="I413" s="27">
        <v>1572.6809000000001</v>
      </c>
      <c r="J413" s="27">
        <v>786.34050000000002</v>
      </c>
      <c r="K413" s="27">
        <v>1572.6809000000001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10690.5695</v>
      </c>
      <c r="C414" s="27">
        <v>8.0000000000000004E-4</v>
      </c>
      <c r="D414" s="27">
        <v>786.99519999999995</v>
      </c>
      <c r="E414" s="27">
        <v>1573.9903999999999</v>
      </c>
      <c r="F414" s="27">
        <v>1573.9903999999999</v>
      </c>
      <c r="G414" s="27">
        <v>0</v>
      </c>
      <c r="H414" s="27">
        <v>0</v>
      </c>
      <c r="I414" s="27">
        <v>1573.9903999999999</v>
      </c>
      <c r="J414" s="27">
        <v>786.99519999999995</v>
      </c>
      <c r="K414" s="27">
        <v>1573.9903999999999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10697.116900000001</v>
      </c>
      <c r="C415" s="27">
        <v>8.0000000000000004E-4</v>
      </c>
      <c r="D415" s="27">
        <v>787.6499</v>
      </c>
      <c r="E415" s="27">
        <v>1575.2999</v>
      </c>
      <c r="F415" s="27">
        <v>1575.2999</v>
      </c>
      <c r="G415" s="27">
        <v>0</v>
      </c>
      <c r="H415" s="27">
        <v>0</v>
      </c>
      <c r="I415" s="27">
        <v>1575.2999</v>
      </c>
      <c r="J415" s="27">
        <v>787.6499</v>
      </c>
      <c r="K415" s="27">
        <v>1575.2999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10703.6643</v>
      </c>
      <c r="C416" s="27">
        <v>8.0000000000000004E-4</v>
      </c>
      <c r="D416" s="27">
        <v>788.30470000000003</v>
      </c>
      <c r="E416" s="27">
        <v>1576.6094000000001</v>
      </c>
      <c r="F416" s="27">
        <v>1576.6094000000001</v>
      </c>
      <c r="G416" s="27">
        <v>0</v>
      </c>
      <c r="H416" s="27">
        <v>0</v>
      </c>
      <c r="I416" s="27">
        <v>1576.6094000000001</v>
      </c>
      <c r="J416" s="27">
        <v>788.30470000000003</v>
      </c>
      <c r="K416" s="27">
        <v>1576.6094000000001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10710.2117</v>
      </c>
      <c r="C417" s="27">
        <v>8.0000000000000004E-4</v>
      </c>
      <c r="D417" s="27">
        <v>788.95939999999996</v>
      </c>
      <c r="E417" s="27">
        <v>1577.9187999999999</v>
      </c>
      <c r="F417" s="27">
        <v>1577.9187999999999</v>
      </c>
      <c r="G417" s="27">
        <v>0</v>
      </c>
      <c r="H417" s="27">
        <v>0</v>
      </c>
      <c r="I417" s="27">
        <v>1577.9187999999999</v>
      </c>
      <c r="J417" s="27">
        <v>788.95939999999996</v>
      </c>
      <c r="K417" s="27">
        <v>1577.9187999999999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10716.759099999999</v>
      </c>
      <c r="C418" s="27">
        <v>8.0000000000000004E-4</v>
      </c>
      <c r="D418" s="27">
        <v>789.61419999999998</v>
      </c>
      <c r="E418" s="27">
        <v>1579.2283</v>
      </c>
      <c r="F418" s="27">
        <v>1579.2283</v>
      </c>
      <c r="G418" s="27">
        <v>0</v>
      </c>
      <c r="H418" s="27">
        <v>0</v>
      </c>
      <c r="I418" s="27">
        <v>1579.2283</v>
      </c>
      <c r="J418" s="27">
        <v>789.61419999999998</v>
      </c>
      <c r="K418" s="27">
        <v>1579.2283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10723.306500000001</v>
      </c>
      <c r="C419" s="27">
        <v>8.0000000000000004E-4</v>
      </c>
      <c r="D419" s="27">
        <v>790.26890000000003</v>
      </c>
      <c r="E419" s="27">
        <v>1580.5378000000001</v>
      </c>
      <c r="F419" s="27">
        <v>1580.5378000000001</v>
      </c>
      <c r="G419" s="27">
        <v>0</v>
      </c>
      <c r="H419" s="27">
        <v>0</v>
      </c>
      <c r="I419" s="27">
        <v>1580.5378000000001</v>
      </c>
      <c r="J419" s="27">
        <v>790.26890000000003</v>
      </c>
      <c r="K419" s="27">
        <v>1580.5378000000001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10729.853800000001</v>
      </c>
      <c r="C420" s="27">
        <v>8.0000000000000004E-4</v>
      </c>
      <c r="D420" s="27">
        <v>790.92359999999996</v>
      </c>
      <c r="E420" s="27">
        <v>1581.8472999999999</v>
      </c>
      <c r="F420" s="27">
        <v>1581.8472999999999</v>
      </c>
      <c r="G420" s="27">
        <v>0</v>
      </c>
      <c r="H420" s="27">
        <v>0</v>
      </c>
      <c r="I420" s="27">
        <v>1581.8472999999999</v>
      </c>
      <c r="J420" s="27">
        <v>790.92359999999996</v>
      </c>
      <c r="K420" s="27">
        <v>1581.8472999999999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10736.4012</v>
      </c>
      <c r="C421" s="27">
        <v>8.0000000000000004E-4</v>
      </c>
      <c r="D421" s="27">
        <v>791.57839999999999</v>
      </c>
      <c r="E421" s="27">
        <v>1583.1567</v>
      </c>
      <c r="F421" s="27">
        <v>1583.1567</v>
      </c>
      <c r="G421" s="27">
        <v>0</v>
      </c>
      <c r="H421" s="27">
        <v>0</v>
      </c>
      <c r="I421" s="27">
        <v>1583.1567</v>
      </c>
      <c r="J421" s="27">
        <v>791.57839999999999</v>
      </c>
      <c r="K421" s="27">
        <v>1583.1567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10742.9486</v>
      </c>
      <c r="C422" s="27">
        <v>8.0000000000000004E-4</v>
      </c>
      <c r="D422" s="27">
        <v>792.23310000000004</v>
      </c>
      <c r="E422" s="27">
        <v>1584.4662000000001</v>
      </c>
      <c r="F422" s="27">
        <v>1584.4662000000001</v>
      </c>
      <c r="G422" s="27">
        <v>0</v>
      </c>
      <c r="H422" s="27">
        <v>0</v>
      </c>
      <c r="I422" s="27">
        <v>1584.4662000000001</v>
      </c>
      <c r="J422" s="27">
        <v>792.23310000000004</v>
      </c>
      <c r="K422" s="27">
        <v>1584.4662000000001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10749.495999999999</v>
      </c>
      <c r="C423" s="27">
        <v>8.0000000000000004E-4</v>
      </c>
      <c r="D423" s="27">
        <v>792.88779999999997</v>
      </c>
      <c r="E423" s="27">
        <v>1585.7756999999999</v>
      </c>
      <c r="F423" s="27">
        <v>1585.7756999999999</v>
      </c>
      <c r="G423" s="27">
        <v>0</v>
      </c>
      <c r="H423" s="27">
        <v>0</v>
      </c>
      <c r="I423" s="27">
        <v>1585.7756999999999</v>
      </c>
      <c r="J423" s="27">
        <v>792.88779999999997</v>
      </c>
      <c r="K423" s="27">
        <v>1585.7756999999999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10756.0434</v>
      </c>
      <c r="C424" s="27">
        <v>8.0000000000000004E-4</v>
      </c>
      <c r="D424" s="27">
        <v>793.54259999999999</v>
      </c>
      <c r="E424" s="27">
        <v>1587.0852</v>
      </c>
      <c r="F424" s="27">
        <v>1587.0852</v>
      </c>
      <c r="G424" s="27">
        <v>0</v>
      </c>
      <c r="H424" s="27">
        <v>0</v>
      </c>
      <c r="I424" s="27">
        <v>1587.0852</v>
      </c>
      <c r="J424" s="27">
        <v>793.54259999999999</v>
      </c>
      <c r="K424" s="27">
        <v>1587.0852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10762.590700000001</v>
      </c>
      <c r="C425" s="27">
        <v>8.0000000000000004E-4</v>
      </c>
      <c r="D425" s="27">
        <v>794.19730000000004</v>
      </c>
      <c r="E425" s="27">
        <v>1588.3946000000001</v>
      </c>
      <c r="F425" s="27">
        <v>1588.3946000000001</v>
      </c>
      <c r="G425" s="27">
        <v>0</v>
      </c>
      <c r="H425" s="27">
        <v>0</v>
      </c>
      <c r="I425" s="27">
        <v>1588.3946000000001</v>
      </c>
      <c r="J425" s="27">
        <v>794.19730000000004</v>
      </c>
      <c r="K425" s="27">
        <v>1588.3946000000001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10769.1381</v>
      </c>
      <c r="C426" s="27">
        <v>8.0000000000000004E-4</v>
      </c>
      <c r="D426" s="27">
        <v>794.85209999999995</v>
      </c>
      <c r="E426" s="27">
        <v>1589.7040999999999</v>
      </c>
      <c r="F426" s="27">
        <v>1589.7040999999999</v>
      </c>
      <c r="G426" s="27">
        <v>0</v>
      </c>
      <c r="H426" s="27">
        <v>0</v>
      </c>
      <c r="I426" s="27">
        <v>1589.7040999999999</v>
      </c>
      <c r="J426" s="27">
        <v>794.85209999999995</v>
      </c>
      <c r="K426" s="27">
        <v>1589.7040999999999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10775.6855</v>
      </c>
      <c r="C427" s="27">
        <v>8.0000000000000004E-4</v>
      </c>
      <c r="D427" s="27">
        <v>795.5068</v>
      </c>
      <c r="E427" s="27">
        <v>1591.0136</v>
      </c>
      <c r="F427" s="27">
        <v>1591.0136</v>
      </c>
      <c r="G427" s="27">
        <v>0</v>
      </c>
      <c r="H427" s="27">
        <v>0</v>
      </c>
      <c r="I427" s="27">
        <v>1591.0136</v>
      </c>
      <c r="J427" s="27">
        <v>795.5068</v>
      </c>
      <c r="K427" s="27">
        <v>1591.0136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10782.232900000001</v>
      </c>
      <c r="C428" s="27">
        <v>8.0000000000000004E-4</v>
      </c>
      <c r="D428" s="27">
        <v>796.16150000000005</v>
      </c>
      <c r="E428" s="27">
        <v>1592.3231000000001</v>
      </c>
      <c r="F428" s="27">
        <v>1592.3231000000001</v>
      </c>
      <c r="G428" s="27">
        <v>0</v>
      </c>
      <c r="H428" s="27">
        <v>0</v>
      </c>
      <c r="I428" s="27">
        <v>1592.3231000000001</v>
      </c>
      <c r="J428" s="27">
        <v>796.16150000000005</v>
      </c>
      <c r="K428" s="27">
        <v>1592.3231000000001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10788.7803</v>
      </c>
      <c r="C429" s="27">
        <v>8.0000000000000004E-4</v>
      </c>
      <c r="D429" s="27">
        <v>796.81629999999996</v>
      </c>
      <c r="E429" s="27">
        <v>1593.6325999999999</v>
      </c>
      <c r="F429" s="27">
        <v>1593.6325999999999</v>
      </c>
      <c r="G429" s="27">
        <v>0</v>
      </c>
      <c r="H429" s="27">
        <v>0</v>
      </c>
      <c r="I429" s="27">
        <v>1593.6325999999999</v>
      </c>
      <c r="J429" s="27">
        <v>796.81629999999996</v>
      </c>
      <c r="K429" s="27">
        <v>1593.6325999999999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10795.327600000001</v>
      </c>
      <c r="C430" s="27">
        <v>8.0000000000000004E-4</v>
      </c>
      <c r="D430" s="27">
        <v>797.471</v>
      </c>
      <c r="E430" s="27">
        <v>1594.942</v>
      </c>
      <c r="F430" s="27">
        <v>1594.942</v>
      </c>
      <c r="G430" s="27">
        <v>0</v>
      </c>
      <c r="H430" s="27">
        <v>0</v>
      </c>
      <c r="I430" s="27">
        <v>1594.942</v>
      </c>
      <c r="J430" s="27">
        <v>797.471</v>
      </c>
      <c r="K430" s="27">
        <v>1594.942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10801.875</v>
      </c>
      <c r="C431" s="27">
        <v>8.0000000000000004E-4</v>
      </c>
      <c r="D431" s="27">
        <v>798.12580000000003</v>
      </c>
      <c r="E431" s="27">
        <v>1596.2515000000001</v>
      </c>
      <c r="F431" s="27">
        <v>1596.2515000000001</v>
      </c>
      <c r="G431" s="27">
        <v>0</v>
      </c>
      <c r="H431" s="27">
        <v>0</v>
      </c>
      <c r="I431" s="27">
        <v>1596.2515000000001</v>
      </c>
      <c r="J431" s="27">
        <v>798.12580000000003</v>
      </c>
      <c r="K431" s="27">
        <v>1596.2515000000001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10808.422399999999</v>
      </c>
      <c r="C432" s="27">
        <v>8.0000000000000004E-4</v>
      </c>
      <c r="D432" s="27">
        <v>798.78049999999996</v>
      </c>
      <c r="E432" s="27">
        <v>1597.5609999999999</v>
      </c>
      <c r="F432" s="27">
        <v>1597.5609999999999</v>
      </c>
      <c r="G432" s="27">
        <v>0</v>
      </c>
      <c r="H432" s="27">
        <v>0</v>
      </c>
      <c r="I432" s="27">
        <v>1597.5609999999999</v>
      </c>
      <c r="J432" s="27">
        <v>798.78049999999996</v>
      </c>
      <c r="K432" s="27">
        <v>1597.5609999999999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62">
        <v>1.2210000000000001</v>
      </c>
      <c r="B433" s="63">
        <v>10814.969800000001</v>
      </c>
      <c r="C433" s="63">
        <v>8.0000000000000004E-4</v>
      </c>
      <c r="D433" s="63">
        <v>799.43520000000001</v>
      </c>
      <c r="E433" s="63">
        <v>1598.8705</v>
      </c>
      <c r="F433" s="63">
        <v>1598.8705</v>
      </c>
      <c r="G433" s="63">
        <v>0</v>
      </c>
      <c r="H433" s="63">
        <v>0</v>
      </c>
      <c r="I433" s="63">
        <v>1598.8705</v>
      </c>
      <c r="J433" s="63">
        <v>799.43520000000001</v>
      </c>
      <c r="K433" s="63">
        <v>1598.8705</v>
      </c>
      <c r="L433" s="63">
        <v>564.12350000000004</v>
      </c>
      <c r="M433" s="63">
        <v>282.06169999999997</v>
      </c>
      <c r="N433" s="63">
        <v>1128.2470000000001</v>
      </c>
      <c r="O433" s="63">
        <v>282.06169999999997</v>
      </c>
      <c r="P433" s="63">
        <v>564.12350000000004</v>
      </c>
    </row>
    <row r="434" spans="1:16" x14ac:dyDescent="0.25">
      <c r="A434" s="17">
        <v>1.222</v>
      </c>
      <c r="B434" s="27">
        <v>10821.5172</v>
      </c>
      <c r="C434" s="27">
        <v>8.0000000000000004E-4</v>
      </c>
      <c r="D434" s="27">
        <v>800.09</v>
      </c>
      <c r="E434" s="27">
        <v>1600.1799000000001</v>
      </c>
      <c r="F434" s="27">
        <v>1600.1799000000001</v>
      </c>
      <c r="G434" s="27">
        <v>0</v>
      </c>
      <c r="H434" s="27">
        <v>0</v>
      </c>
      <c r="I434" s="27">
        <v>1600.1799000000001</v>
      </c>
      <c r="J434" s="27">
        <v>800.09</v>
      </c>
      <c r="K434" s="27">
        <v>1600.1799000000001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10828.0645</v>
      </c>
      <c r="C435" s="27">
        <v>8.0000000000000004E-4</v>
      </c>
      <c r="D435" s="27">
        <v>800.74469999999997</v>
      </c>
      <c r="E435" s="27">
        <v>1601.4893999999999</v>
      </c>
      <c r="F435" s="27">
        <v>1601.4893999999999</v>
      </c>
      <c r="G435" s="27">
        <v>0</v>
      </c>
      <c r="H435" s="27">
        <v>0</v>
      </c>
      <c r="I435" s="27">
        <v>1601.4893999999999</v>
      </c>
      <c r="J435" s="27">
        <v>800.74469999999997</v>
      </c>
      <c r="K435" s="27">
        <v>1601.4893999999999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10834.6119</v>
      </c>
      <c r="C436" s="27">
        <v>8.0000000000000004E-4</v>
      </c>
      <c r="D436" s="27">
        <v>801.39940000000001</v>
      </c>
      <c r="E436" s="27">
        <v>1602.7989</v>
      </c>
      <c r="F436" s="27">
        <v>1602.7989</v>
      </c>
      <c r="G436" s="27">
        <v>0</v>
      </c>
      <c r="H436" s="27">
        <v>0</v>
      </c>
      <c r="I436" s="27">
        <v>1602.7989</v>
      </c>
      <c r="J436" s="27">
        <v>801.39940000000001</v>
      </c>
      <c r="K436" s="27">
        <v>1602.7989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10841.159299999999</v>
      </c>
      <c r="C437" s="27">
        <v>8.0000000000000004E-4</v>
      </c>
      <c r="D437" s="27">
        <v>802.05420000000004</v>
      </c>
      <c r="E437" s="27">
        <v>1604.1084000000001</v>
      </c>
      <c r="F437" s="27">
        <v>1604.1084000000001</v>
      </c>
      <c r="G437" s="27">
        <v>0</v>
      </c>
      <c r="H437" s="27">
        <v>0</v>
      </c>
      <c r="I437" s="27">
        <v>1604.1084000000001</v>
      </c>
      <c r="J437" s="27">
        <v>802.05420000000004</v>
      </c>
      <c r="K437" s="27">
        <v>1604.1084000000001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10847.706700000001</v>
      </c>
      <c r="C438" s="27">
        <v>8.0000000000000004E-4</v>
      </c>
      <c r="D438" s="27">
        <v>802.70889999999997</v>
      </c>
      <c r="E438" s="27">
        <v>1605.4177999999999</v>
      </c>
      <c r="F438" s="27">
        <v>1605.4177999999999</v>
      </c>
      <c r="G438" s="27">
        <v>0</v>
      </c>
      <c r="H438" s="27">
        <v>0</v>
      </c>
      <c r="I438" s="27">
        <v>1605.4177999999999</v>
      </c>
      <c r="J438" s="27">
        <v>802.70889999999997</v>
      </c>
      <c r="K438" s="27">
        <v>1605.4177999999999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10854.2541</v>
      </c>
      <c r="C439" s="27">
        <v>8.0000000000000004E-4</v>
      </c>
      <c r="D439" s="27">
        <v>803.36369999999999</v>
      </c>
      <c r="E439" s="27">
        <v>1606.7273</v>
      </c>
      <c r="F439" s="27">
        <v>1606.7273</v>
      </c>
      <c r="G439" s="27">
        <v>0</v>
      </c>
      <c r="H439" s="27">
        <v>0</v>
      </c>
      <c r="I439" s="27">
        <v>1606.7273</v>
      </c>
      <c r="J439" s="27">
        <v>803.36369999999999</v>
      </c>
      <c r="K439" s="27">
        <v>1606.7273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10860.8015</v>
      </c>
      <c r="C440" s="27">
        <v>8.0000000000000004E-4</v>
      </c>
      <c r="D440" s="27">
        <v>804.01840000000004</v>
      </c>
      <c r="E440" s="27">
        <v>1608.0368000000001</v>
      </c>
      <c r="F440" s="27">
        <v>1608.0368000000001</v>
      </c>
      <c r="G440" s="27">
        <v>0</v>
      </c>
      <c r="H440" s="27">
        <v>0</v>
      </c>
      <c r="I440" s="27">
        <v>1608.0368000000001</v>
      </c>
      <c r="J440" s="27">
        <v>804.01840000000004</v>
      </c>
      <c r="K440" s="27">
        <v>1608.0368000000001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10867.3488</v>
      </c>
      <c r="C441" s="27">
        <v>8.0000000000000004E-4</v>
      </c>
      <c r="D441" s="27">
        <v>804.67309999999998</v>
      </c>
      <c r="E441" s="27">
        <v>1609.3462999999999</v>
      </c>
      <c r="F441" s="27">
        <v>1609.3462999999999</v>
      </c>
      <c r="G441" s="27">
        <v>0</v>
      </c>
      <c r="H441" s="27">
        <v>0</v>
      </c>
      <c r="I441" s="27">
        <v>1609.3462999999999</v>
      </c>
      <c r="J441" s="27">
        <v>804.67309999999998</v>
      </c>
      <c r="K441" s="27">
        <v>1609.3462999999999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10873.896199999999</v>
      </c>
      <c r="C442" s="27">
        <v>8.0000000000000004E-4</v>
      </c>
      <c r="D442" s="27">
        <v>805.3279</v>
      </c>
      <c r="E442" s="27">
        <v>1610.6557</v>
      </c>
      <c r="F442" s="27">
        <v>1610.6557</v>
      </c>
      <c r="G442" s="27">
        <v>0</v>
      </c>
      <c r="H442" s="27">
        <v>0</v>
      </c>
      <c r="I442" s="27">
        <v>1610.6557</v>
      </c>
      <c r="J442" s="27">
        <v>805.3279</v>
      </c>
      <c r="K442" s="27">
        <v>1610.6557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10880.443600000001</v>
      </c>
      <c r="C443" s="27">
        <v>8.0000000000000004E-4</v>
      </c>
      <c r="D443" s="27">
        <v>805.98260000000005</v>
      </c>
      <c r="E443" s="27">
        <v>1611.9652000000001</v>
      </c>
      <c r="F443" s="27">
        <v>1611.9652000000001</v>
      </c>
      <c r="G443" s="27">
        <v>0</v>
      </c>
      <c r="H443" s="27">
        <v>0</v>
      </c>
      <c r="I443" s="27">
        <v>1611.9652000000001</v>
      </c>
      <c r="J443" s="27">
        <v>805.98260000000005</v>
      </c>
      <c r="K443" s="27">
        <v>1611.9652000000001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10886.991</v>
      </c>
      <c r="C444" s="27">
        <v>8.0000000000000004E-4</v>
      </c>
      <c r="D444" s="27">
        <v>806.63729999999998</v>
      </c>
      <c r="E444" s="27">
        <v>1613.2746999999999</v>
      </c>
      <c r="F444" s="27">
        <v>1613.2746999999999</v>
      </c>
      <c r="G444" s="27">
        <v>0</v>
      </c>
      <c r="H444" s="27">
        <v>0</v>
      </c>
      <c r="I444" s="27">
        <v>1613.2746999999999</v>
      </c>
      <c r="J444" s="27">
        <v>806.63729999999998</v>
      </c>
      <c r="K444" s="27">
        <v>1613.2746999999999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10893.538399999999</v>
      </c>
      <c r="C445" s="27">
        <v>8.0000000000000004E-4</v>
      </c>
      <c r="D445" s="27">
        <v>807.2921</v>
      </c>
      <c r="E445" s="27">
        <v>1614.5842</v>
      </c>
      <c r="F445" s="27">
        <v>1614.5842</v>
      </c>
      <c r="G445" s="27">
        <v>0</v>
      </c>
      <c r="H445" s="27">
        <v>0</v>
      </c>
      <c r="I445" s="27">
        <v>1614.5842</v>
      </c>
      <c r="J445" s="27">
        <v>807.2921</v>
      </c>
      <c r="K445" s="27">
        <v>1614.5842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10900.0857</v>
      </c>
      <c r="C446" s="27">
        <v>8.0000000000000004E-4</v>
      </c>
      <c r="D446" s="27">
        <v>807.94680000000005</v>
      </c>
      <c r="E446" s="27">
        <v>1615.8936000000001</v>
      </c>
      <c r="F446" s="27">
        <v>1615.8936000000001</v>
      </c>
      <c r="G446" s="27">
        <v>0</v>
      </c>
      <c r="H446" s="27">
        <v>0</v>
      </c>
      <c r="I446" s="27">
        <v>1615.8936000000001</v>
      </c>
      <c r="J446" s="27">
        <v>807.94680000000005</v>
      </c>
      <c r="K446" s="27">
        <v>1615.8936000000001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10906.633099999999</v>
      </c>
      <c r="C447" s="27">
        <v>8.0000000000000004E-4</v>
      </c>
      <c r="D447" s="27">
        <v>808.60159999999996</v>
      </c>
      <c r="E447" s="27">
        <v>1617.2030999999999</v>
      </c>
      <c r="F447" s="27">
        <v>1617.2030999999999</v>
      </c>
      <c r="G447" s="27">
        <v>0</v>
      </c>
      <c r="H447" s="27">
        <v>0</v>
      </c>
      <c r="I447" s="27">
        <v>1617.2030999999999</v>
      </c>
      <c r="J447" s="27">
        <v>808.60159999999996</v>
      </c>
      <c r="K447" s="27">
        <v>1617.2030999999999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10913.1805</v>
      </c>
      <c r="C448" s="27">
        <v>8.0000000000000004E-4</v>
      </c>
      <c r="D448" s="27">
        <v>809.25630000000001</v>
      </c>
      <c r="E448" s="27">
        <v>1618.5126</v>
      </c>
      <c r="F448" s="27">
        <v>1618.5126</v>
      </c>
      <c r="G448" s="27">
        <v>0</v>
      </c>
      <c r="H448" s="27">
        <v>0</v>
      </c>
      <c r="I448" s="27">
        <v>1618.5126</v>
      </c>
      <c r="J448" s="27">
        <v>809.25630000000001</v>
      </c>
      <c r="K448" s="27">
        <v>1618.5126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10919.7279</v>
      </c>
      <c r="C449" s="27">
        <v>8.0000000000000004E-4</v>
      </c>
      <c r="D449" s="27">
        <v>809.91099999999994</v>
      </c>
      <c r="E449" s="27">
        <v>1619.8221000000001</v>
      </c>
      <c r="F449" s="27">
        <v>1619.8221000000001</v>
      </c>
      <c r="G449" s="27">
        <v>0</v>
      </c>
      <c r="H449" s="27">
        <v>0</v>
      </c>
      <c r="I449" s="27">
        <v>1619.8221000000001</v>
      </c>
      <c r="J449" s="27">
        <v>809.91099999999994</v>
      </c>
      <c r="K449" s="27">
        <v>1619.8221000000001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10926.275299999999</v>
      </c>
      <c r="C450" s="27">
        <v>8.0000000000000004E-4</v>
      </c>
      <c r="D450" s="27">
        <v>810.56579999999997</v>
      </c>
      <c r="E450" s="27">
        <v>1621.1315999999999</v>
      </c>
      <c r="F450" s="27">
        <v>1621.1315999999999</v>
      </c>
      <c r="G450" s="27">
        <v>0</v>
      </c>
      <c r="H450" s="27">
        <v>0</v>
      </c>
      <c r="I450" s="27">
        <v>1621.1315999999999</v>
      </c>
      <c r="J450" s="27">
        <v>810.56579999999997</v>
      </c>
      <c r="K450" s="27">
        <v>1621.1315999999999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10932.8226</v>
      </c>
      <c r="C451" s="27">
        <v>8.0000000000000004E-4</v>
      </c>
      <c r="D451" s="27">
        <v>811.22050000000002</v>
      </c>
      <c r="E451" s="27">
        <v>1622.441</v>
      </c>
      <c r="F451" s="27">
        <v>1622.441</v>
      </c>
      <c r="G451" s="27">
        <v>0</v>
      </c>
      <c r="H451" s="27">
        <v>0</v>
      </c>
      <c r="I451" s="27">
        <v>1622.441</v>
      </c>
      <c r="J451" s="27">
        <v>811.22050000000002</v>
      </c>
      <c r="K451" s="27">
        <v>1622.441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10939.37</v>
      </c>
      <c r="C452" s="27">
        <v>8.0000000000000004E-4</v>
      </c>
      <c r="D452" s="27">
        <v>811.87530000000004</v>
      </c>
      <c r="E452" s="27">
        <v>1623.7505000000001</v>
      </c>
      <c r="F452" s="27">
        <v>1623.7505000000001</v>
      </c>
      <c r="G452" s="27">
        <v>0</v>
      </c>
      <c r="H452" s="27">
        <v>0</v>
      </c>
      <c r="I452" s="27">
        <v>1623.7505000000001</v>
      </c>
      <c r="J452" s="27">
        <v>811.87530000000004</v>
      </c>
      <c r="K452" s="27">
        <v>1623.7505000000001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10945.9174</v>
      </c>
      <c r="C453" s="27">
        <v>8.0000000000000004E-4</v>
      </c>
      <c r="D453" s="27">
        <v>812.53</v>
      </c>
      <c r="E453" s="27">
        <v>1625.06</v>
      </c>
      <c r="F453" s="27">
        <v>1625.06</v>
      </c>
      <c r="G453" s="27">
        <v>0</v>
      </c>
      <c r="H453" s="27">
        <v>0</v>
      </c>
      <c r="I453" s="27">
        <v>1625.06</v>
      </c>
      <c r="J453" s="27">
        <v>812.53</v>
      </c>
      <c r="K453" s="27">
        <v>1625.06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10952.4648</v>
      </c>
      <c r="C454" s="27">
        <v>8.0000000000000004E-4</v>
      </c>
      <c r="D454" s="27">
        <v>813.18470000000002</v>
      </c>
      <c r="E454" s="27">
        <v>1626.3695</v>
      </c>
      <c r="F454" s="27">
        <v>1626.3695</v>
      </c>
      <c r="G454" s="27">
        <v>0</v>
      </c>
      <c r="H454" s="27">
        <v>0</v>
      </c>
      <c r="I454" s="27">
        <v>1626.3695</v>
      </c>
      <c r="J454" s="27">
        <v>813.18470000000002</v>
      </c>
      <c r="K454" s="27">
        <v>1626.3695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10959.012199999999</v>
      </c>
      <c r="C455" s="27">
        <v>8.0000000000000004E-4</v>
      </c>
      <c r="D455" s="27">
        <v>813.83950000000004</v>
      </c>
      <c r="E455" s="27">
        <v>1627.6789000000001</v>
      </c>
      <c r="F455" s="27">
        <v>1627.6789000000001</v>
      </c>
      <c r="G455" s="27">
        <v>0</v>
      </c>
      <c r="H455" s="27">
        <v>0</v>
      </c>
      <c r="I455" s="27">
        <v>1627.6789000000001</v>
      </c>
      <c r="J455" s="27">
        <v>813.83950000000004</v>
      </c>
      <c r="K455" s="27">
        <v>1627.6789000000001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10965.559600000001</v>
      </c>
      <c r="C456" s="27">
        <v>8.0000000000000004E-4</v>
      </c>
      <c r="D456" s="27">
        <v>814.49419999999998</v>
      </c>
      <c r="E456" s="27">
        <v>1628.9884</v>
      </c>
      <c r="F456" s="27">
        <v>1628.9884</v>
      </c>
      <c r="G456" s="27">
        <v>0</v>
      </c>
      <c r="H456" s="27">
        <v>0</v>
      </c>
      <c r="I456" s="27">
        <v>1628.9884</v>
      </c>
      <c r="J456" s="27">
        <v>814.49419999999998</v>
      </c>
      <c r="K456" s="27">
        <v>1628.9884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10972.106900000001</v>
      </c>
      <c r="C457" s="27">
        <v>8.0000000000000004E-4</v>
      </c>
      <c r="D457" s="27">
        <v>815.14890000000003</v>
      </c>
      <c r="E457" s="27">
        <v>1630.2979</v>
      </c>
      <c r="F457" s="27">
        <v>1630.2979</v>
      </c>
      <c r="G457" s="27">
        <v>0</v>
      </c>
      <c r="H457" s="27">
        <v>0</v>
      </c>
      <c r="I457" s="27">
        <v>1630.2979</v>
      </c>
      <c r="J457" s="27">
        <v>815.14890000000003</v>
      </c>
      <c r="K457" s="27">
        <v>1630.2979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10978.6543</v>
      </c>
      <c r="C458" s="27">
        <v>8.0000000000000004E-4</v>
      </c>
      <c r="D458" s="27">
        <v>815.80370000000005</v>
      </c>
      <c r="E458" s="27">
        <v>1631.6074000000001</v>
      </c>
      <c r="F458" s="27">
        <v>1631.6074000000001</v>
      </c>
      <c r="G458" s="27">
        <v>0</v>
      </c>
      <c r="H458" s="27">
        <v>0</v>
      </c>
      <c r="I458" s="27">
        <v>1631.6074000000001</v>
      </c>
      <c r="J458" s="27">
        <v>815.80370000000005</v>
      </c>
      <c r="K458" s="27">
        <v>1631.6074000000001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10985.2017</v>
      </c>
      <c r="C459" s="27">
        <v>8.0000000000000004E-4</v>
      </c>
      <c r="D459" s="27">
        <v>816.45839999999998</v>
      </c>
      <c r="E459" s="27">
        <v>1632.9168</v>
      </c>
      <c r="F459" s="27">
        <v>1632.9168</v>
      </c>
      <c r="G459" s="27">
        <v>0</v>
      </c>
      <c r="H459" s="27">
        <v>0</v>
      </c>
      <c r="I459" s="27">
        <v>1632.9168</v>
      </c>
      <c r="J459" s="27">
        <v>816.45839999999998</v>
      </c>
      <c r="K459" s="27">
        <v>1632.9168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10991.749100000001</v>
      </c>
      <c r="C460" s="27">
        <v>8.0000000000000004E-4</v>
      </c>
      <c r="D460" s="27">
        <v>817.11320000000001</v>
      </c>
      <c r="E460" s="27">
        <v>1634.2263</v>
      </c>
      <c r="F460" s="27">
        <v>1634.2263</v>
      </c>
      <c r="G460" s="27">
        <v>0</v>
      </c>
      <c r="H460" s="27">
        <v>0</v>
      </c>
      <c r="I460" s="27">
        <v>1634.2263</v>
      </c>
      <c r="J460" s="27">
        <v>817.11320000000001</v>
      </c>
      <c r="K460" s="27">
        <v>1634.2263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10998.2965</v>
      </c>
      <c r="C461" s="27">
        <v>8.0000000000000004E-4</v>
      </c>
      <c r="D461" s="27">
        <v>817.76790000000005</v>
      </c>
      <c r="E461" s="27">
        <v>1635.5358000000001</v>
      </c>
      <c r="F461" s="27">
        <v>1635.5358000000001</v>
      </c>
      <c r="G461" s="27">
        <v>0</v>
      </c>
      <c r="H461" s="27">
        <v>0</v>
      </c>
      <c r="I461" s="27">
        <v>1635.5358000000001</v>
      </c>
      <c r="J461" s="27">
        <v>817.76790000000005</v>
      </c>
      <c r="K461" s="27">
        <v>1635.5358000000001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11004.843800000001</v>
      </c>
      <c r="C462" s="27">
        <v>8.0000000000000004E-4</v>
      </c>
      <c r="D462" s="27">
        <v>818.42259999999999</v>
      </c>
      <c r="E462" s="27">
        <v>1636.8453</v>
      </c>
      <c r="F462" s="27">
        <v>1636.8453</v>
      </c>
      <c r="G462" s="27">
        <v>0</v>
      </c>
      <c r="H462" s="27">
        <v>0</v>
      </c>
      <c r="I462" s="27">
        <v>1636.8453</v>
      </c>
      <c r="J462" s="27">
        <v>818.42259999999999</v>
      </c>
      <c r="K462" s="27">
        <v>1636.8453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11011.3912</v>
      </c>
      <c r="C463" s="27">
        <v>8.0000000000000004E-4</v>
      </c>
      <c r="D463" s="27">
        <v>819.07740000000001</v>
      </c>
      <c r="E463" s="27">
        <v>1638.1547</v>
      </c>
      <c r="F463" s="27">
        <v>1638.1547</v>
      </c>
      <c r="G463" s="27">
        <v>0</v>
      </c>
      <c r="H463" s="27">
        <v>0</v>
      </c>
      <c r="I463" s="27">
        <v>1638.1547</v>
      </c>
      <c r="J463" s="27">
        <v>819.07740000000001</v>
      </c>
      <c r="K463" s="27">
        <v>1638.1547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11017.938599999999</v>
      </c>
      <c r="C464" s="27">
        <v>8.0000000000000004E-4</v>
      </c>
      <c r="D464" s="27">
        <v>819.73209999999995</v>
      </c>
      <c r="E464" s="27">
        <v>1639.4641999999999</v>
      </c>
      <c r="F464" s="27">
        <v>1639.4641999999999</v>
      </c>
      <c r="G464" s="27">
        <v>0</v>
      </c>
      <c r="H464" s="27">
        <v>0</v>
      </c>
      <c r="I464" s="27">
        <v>1639.4641999999999</v>
      </c>
      <c r="J464" s="27">
        <v>819.73209999999995</v>
      </c>
      <c r="K464" s="27">
        <v>1639.4641999999999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11024.486000000001</v>
      </c>
      <c r="C465" s="27">
        <v>8.0000000000000004E-4</v>
      </c>
      <c r="D465" s="27">
        <v>820.38679999999999</v>
      </c>
      <c r="E465" s="27">
        <v>1640.7737</v>
      </c>
      <c r="F465" s="27">
        <v>1640.7737</v>
      </c>
      <c r="G465" s="27">
        <v>0</v>
      </c>
      <c r="H465" s="27">
        <v>0</v>
      </c>
      <c r="I465" s="27">
        <v>1640.7737</v>
      </c>
      <c r="J465" s="27">
        <v>820.38679999999999</v>
      </c>
      <c r="K465" s="27">
        <v>1640.7737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11031.0334</v>
      </c>
      <c r="C466" s="27">
        <v>8.0000000000000004E-4</v>
      </c>
      <c r="D466" s="27">
        <v>821.04160000000002</v>
      </c>
      <c r="E466" s="27">
        <v>1642.0832</v>
      </c>
      <c r="F466" s="27">
        <v>1642.0832</v>
      </c>
      <c r="G466" s="27">
        <v>0</v>
      </c>
      <c r="H466" s="27">
        <v>0</v>
      </c>
      <c r="I466" s="27">
        <v>1642.0832</v>
      </c>
      <c r="J466" s="27">
        <v>821.04160000000002</v>
      </c>
      <c r="K466" s="27">
        <v>1642.0832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11037.5807</v>
      </c>
      <c r="C467" s="27">
        <v>8.0000000000000004E-4</v>
      </c>
      <c r="D467" s="27">
        <v>821.69629999999995</v>
      </c>
      <c r="E467" s="27">
        <v>1643.3925999999999</v>
      </c>
      <c r="F467" s="27">
        <v>1643.3925999999999</v>
      </c>
      <c r="G467" s="27">
        <v>0</v>
      </c>
      <c r="H467" s="27">
        <v>0</v>
      </c>
      <c r="I467" s="27">
        <v>1643.3925999999999</v>
      </c>
      <c r="J467" s="27">
        <v>821.69629999999995</v>
      </c>
      <c r="K467" s="27">
        <v>1643.3925999999999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11044.1281</v>
      </c>
      <c r="C468" s="27">
        <v>8.0000000000000004E-4</v>
      </c>
      <c r="D468" s="27">
        <v>822.35109999999997</v>
      </c>
      <c r="E468" s="27">
        <v>1644.7021</v>
      </c>
      <c r="F468" s="27">
        <v>1644.7021</v>
      </c>
      <c r="G468" s="27">
        <v>0</v>
      </c>
      <c r="H468" s="27">
        <v>0</v>
      </c>
      <c r="I468" s="27">
        <v>1644.7021</v>
      </c>
      <c r="J468" s="27">
        <v>822.35109999999997</v>
      </c>
      <c r="K468" s="27">
        <v>1644.7021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11050.675499999999</v>
      </c>
      <c r="C469" s="27">
        <v>8.0000000000000004E-4</v>
      </c>
      <c r="D469" s="27">
        <v>823.00580000000002</v>
      </c>
      <c r="E469" s="27">
        <v>1646.0116</v>
      </c>
      <c r="F469" s="27">
        <v>1646.0116</v>
      </c>
      <c r="G469" s="27">
        <v>0</v>
      </c>
      <c r="H469" s="27">
        <v>0</v>
      </c>
      <c r="I469" s="27">
        <v>1646.0116</v>
      </c>
      <c r="J469" s="27">
        <v>823.00580000000002</v>
      </c>
      <c r="K469" s="27">
        <v>1646.0116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11057.222900000001</v>
      </c>
      <c r="C470" s="27">
        <v>8.0000000000000004E-4</v>
      </c>
      <c r="D470" s="27">
        <v>823.66049999999996</v>
      </c>
      <c r="E470" s="27">
        <v>1647.3210999999999</v>
      </c>
      <c r="F470" s="27">
        <v>1647.3210999999999</v>
      </c>
      <c r="G470" s="27">
        <v>0</v>
      </c>
      <c r="H470" s="27">
        <v>0</v>
      </c>
      <c r="I470" s="27">
        <v>1647.3210999999999</v>
      </c>
      <c r="J470" s="27">
        <v>823.66049999999996</v>
      </c>
      <c r="K470" s="27">
        <v>1647.3210999999999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11063.7703</v>
      </c>
      <c r="C471" s="27">
        <v>8.0000000000000004E-4</v>
      </c>
      <c r="D471" s="27">
        <v>824.31529999999998</v>
      </c>
      <c r="E471" s="27">
        <v>1648.6306</v>
      </c>
      <c r="F471" s="27">
        <v>1648.6306</v>
      </c>
      <c r="G471" s="27">
        <v>0</v>
      </c>
      <c r="H471" s="27">
        <v>0</v>
      </c>
      <c r="I471" s="27">
        <v>1648.6306</v>
      </c>
      <c r="J471" s="27">
        <v>824.31529999999998</v>
      </c>
      <c r="K471" s="27">
        <v>1648.6306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11070.3176</v>
      </c>
      <c r="C472" s="27">
        <v>8.0000000000000004E-4</v>
      </c>
      <c r="D472" s="27">
        <v>824.97</v>
      </c>
      <c r="E472" s="27">
        <v>1649.94</v>
      </c>
      <c r="F472" s="27">
        <v>1649.94</v>
      </c>
      <c r="G472" s="27">
        <v>0</v>
      </c>
      <c r="H472" s="27">
        <v>0</v>
      </c>
      <c r="I472" s="27">
        <v>1649.94</v>
      </c>
      <c r="J472" s="27">
        <v>824.97</v>
      </c>
      <c r="K472" s="27">
        <v>1649.94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11076.865</v>
      </c>
      <c r="C473" s="27">
        <v>8.0000000000000004E-4</v>
      </c>
      <c r="D473" s="27">
        <v>825.62480000000005</v>
      </c>
      <c r="E473" s="27">
        <v>1651.2494999999999</v>
      </c>
      <c r="F473" s="27">
        <v>1651.2494999999999</v>
      </c>
      <c r="G473" s="27">
        <v>0</v>
      </c>
      <c r="H473" s="27">
        <v>0</v>
      </c>
      <c r="I473" s="27">
        <v>1651.2494999999999</v>
      </c>
      <c r="J473" s="27">
        <v>825.62480000000005</v>
      </c>
      <c r="K473" s="27">
        <v>1651.2494999999999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11083.412399999999</v>
      </c>
      <c r="C474" s="27">
        <v>8.0000000000000004E-4</v>
      </c>
      <c r="D474" s="27">
        <v>826.27949999999998</v>
      </c>
      <c r="E474" s="27">
        <v>1652.559</v>
      </c>
      <c r="F474" s="27">
        <v>1652.559</v>
      </c>
      <c r="G474" s="27">
        <v>0</v>
      </c>
      <c r="H474" s="27">
        <v>0</v>
      </c>
      <c r="I474" s="27">
        <v>1652.559</v>
      </c>
      <c r="J474" s="27">
        <v>826.27949999999998</v>
      </c>
      <c r="K474" s="27">
        <v>1652.559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11089.959800000001</v>
      </c>
      <c r="C475" s="27">
        <v>8.0000000000000004E-4</v>
      </c>
      <c r="D475" s="27">
        <v>826.93420000000003</v>
      </c>
      <c r="E475" s="27">
        <v>1653.8685</v>
      </c>
      <c r="F475" s="27">
        <v>1653.8685</v>
      </c>
      <c r="G475" s="27">
        <v>0</v>
      </c>
      <c r="H475" s="27">
        <v>0</v>
      </c>
      <c r="I475" s="27">
        <v>1653.8685</v>
      </c>
      <c r="J475" s="27">
        <v>826.93420000000003</v>
      </c>
      <c r="K475" s="27">
        <v>1653.8685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11096.5072</v>
      </c>
      <c r="C476" s="27">
        <v>8.0000000000000004E-4</v>
      </c>
      <c r="D476" s="27">
        <v>827.58900000000006</v>
      </c>
      <c r="E476" s="27">
        <v>1655.1778999999999</v>
      </c>
      <c r="F476" s="27">
        <v>1655.1778999999999</v>
      </c>
      <c r="G476" s="27">
        <v>0</v>
      </c>
      <c r="H476" s="27">
        <v>0</v>
      </c>
      <c r="I476" s="27">
        <v>1655.1778999999999</v>
      </c>
      <c r="J476" s="27">
        <v>827.58900000000006</v>
      </c>
      <c r="K476" s="27">
        <v>1655.1778999999999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11103.054599999999</v>
      </c>
      <c r="C477" s="27">
        <v>8.0000000000000004E-4</v>
      </c>
      <c r="D477" s="27">
        <v>828.24369999999999</v>
      </c>
      <c r="E477" s="27">
        <v>1656.4874</v>
      </c>
      <c r="F477" s="27">
        <v>1656.4874</v>
      </c>
      <c r="G477" s="27">
        <v>0</v>
      </c>
      <c r="H477" s="27">
        <v>0</v>
      </c>
      <c r="I477" s="27">
        <v>1656.4874</v>
      </c>
      <c r="J477" s="27">
        <v>828.24369999999999</v>
      </c>
      <c r="K477" s="27">
        <v>1656.4874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11109.6019</v>
      </c>
      <c r="C478" s="27">
        <v>8.0000000000000004E-4</v>
      </c>
      <c r="D478" s="27">
        <v>828.89840000000004</v>
      </c>
      <c r="E478" s="27">
        <v>1657.7969000000001</v>
      </c>
      <c r="F478" s="27">
        <v>1657.7969000000001</v>
      </c>
      <c r="G478" s="27">
        <v>0</v>
      </c>
      <c r="H478" s="27">
        <v>0</v>
      </c>
      <c r="I478" s="27">
        <v>1657.7969000000001</v>
      </c>
      <c r="J478" s="27">
        <v>828.89840000000004</v>
      </c>
      <c r="K478" s="27">
        <v>1657.7969000000001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11116.149299999999</v>
      </c>
      <c r="C479" s="27">
        <v>8.0000000000000004E-4</v>
      </c>
      <c r="D479" s="27">
        <v>829.55319999999995</v>
      </c>
      <c r="E479" s="27">
        <v>1659.1063999999999</v>
      </c>
      <c r="F479" s="27">
        <v>1659.1063999999999</v>
      </c>
      <c r="G479" s="27">
        <v>0</v>
      </c>
      <c r="H479" s="27">
        <v>0</v>
      </c>
      <c r="I479" s="27">
        <v>1659.1063999999999</v>
      </c>
      <c r="J479" s="27">
        <v>829.55319999999995</v>
      </c>
      <c r="K479" s="27">
        <v>1659.1063999999999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11122.6967</v>
      </c>
      <c r="C480" s="27">
        <v>8.0000000000000004E-4</v>
      </c>
      <c r="D480" s="27">
        <v>830.2079</v>
      </c>
      <c r="E480" s="27">
        <v>1660.4158</v>
      </c>
      <c r="F480" s="27">
        <v>1660.4158</v>
      </c>
      <c r="G480" s="27">
        <v>0</v>
      </c>
      <c r="H480" s="27">
        <v>0</v>
      </c>
      <c r="I480" s="27">
        <v>1660.4158</v>
      </c>
      <c r="J480" s="27">
        <v>830.2079</v>
      </c>
      <c r="K480" s="27">
        <v>1660.4158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11129.2441</v>
      </c>
      <c r="C481" s="27">
        <v>8.0000000000000004E-4</v>
      </c>
      <c r="D481" s="27">
        <v>830.86270000000002</v>
      </c>
      <c r="E481" s="27">
        <v>1661.7253000000001</v>
      </c>
      <c r="F481" s="27">
        <v>1661.7253000000001</v>
      </c>
      <c r="G481" s="27">
        <v>0</v>
      </c>
      <c r="H481" s="27">
        <v>0</v>
      </c>
      <c r="I481" s="27">
        <v>1661.7253000000001</v>
      </c>
      <c r="J481" s="27">
        <v>830.86270000000002</v>
      </c>
      <c r="K481" s="27">
        <v>1661.7253000000001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11135.791499999999</v>
      </c>
      <c r="C482" s="27">
        <v>8.0000000000000004E-4</v>
      </c>
      <c r="D482" s="27">
        <v>831.51739999999995</v>
      </c>
      <c r="E482" s="27">
        <v>1663.0347999999999</v>
      </c>
      <c r="F482" s="27">
        <v>1663.0347999999999</v>
      </c>
      <c r="G482" s="27">
        <v>0</v>
      </c>
      <c r="H482" s="27">
        <v>0</v>
      </c>
      <c r="I482" s="27">
        <v>1663.0347999999999</v>
      </c>
      <c r="J482" s="27">
        <v>831.51739999999995</v>
      </c>
      <c r="K482" s="27">
        <v>1663.0347999999999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11142.3388</v>
      </c>
      <c r="C483" s="27">
        <v>8.0000000000000004E-4</v>
      </c>
      <c r="D483" s="27">
        <v>832.1721</v>
      </c>
      <c r="E483" s="27">
        <v>1664.3443</v>
      </c>
      <c r="F483" s="27">
        <v>1664.3443</v>
      </c>
      <c r="G483" s="27">
        <v>0</v>
      </c>
      <c r="H483" s="27">
        <v>0</v>
      </c>
      <c r="I483" s="27">
        <v>1664.3443</v>
      </c>
      <c r="J483" s="27">
        <v>832.1721</v>
      </c>
      <c r="K483" s="27">
        <v>1664.3443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11148.886200000001</v>
      </c>
      <c r="C484" s="27">
        <v>8.0000000000000004E-4</v>
      </c>
      <c r="D484" s="27">
        <v>832.82690000000002</v>
      </c>
      <c r="E484" s="27">
        <v>1665.6537000000001</v>
      </c>
      <c r="F484" s="27">
        <v>1665.6537000000001</v>
      </c>
      <c r="G484" s="27">
        <v>0</v>
      </c>
      <c r="H484" s="27">
        <v>0</v>
      </c>
      <c r="I484" s="27">
        <v>1665.6537000000001</v>
      </c>
      <c r="J484" s="27">
        <v>832.82690000000002</v>
      </c>
      <c r="K484" s="27">
        <v>1665.6537000000001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11155.4336</v>
      </c>
      <c r="C485" s="27">
        <v>8.0000000000000004E-4</v>
      </c>
      <c r="D485" s="27">
        <v>833.48159999999996</v>
      </c>
      <c r="E485" s="27">
        <v>1666.9631999999999</v>
      </c>
      <c r="F485" s="27">
        <v>1666.9631999999999</v>
      </c>
      <c r="G485" s="27">
        <v>0</v>
      </c>
      <c r="H485" s="27">
        <v>0</v>
      </c>
      <c r="I485" s="27">
        <v>1666.9631999999999</v>
      </c>
      <c r="J485" s="27">
        <v>833.48159999999996</v>
      </c>
      <c r="K485" s="27">
        <v>1666.9631999999999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11161.981</v>
      </c>
      <c r="C486" s="27">
        <v>8.0000000000000004E-4</v>
      </c>
      <c r="D486" s="27">
        <v>834.13630000000001</v>
      </c>
      <c r="E486" s="27">
        <v>1668.2727</v>
      </c>
      <c r="F486" s="27">
        <v>1668.2727</v>
      </c>
      <c r="G486" s="27">
        <v>0</v>
      </c>
      <c r="H486" s="27">
        <v>0</v>
      </c>
      <c r="I486" s="27">
        <v>1668.2727</v>
      </c>
      <c r="J486" s="27">
        <v>834.13630000000001</v>
      </c>
      <c r="K486" s="27">
        <v>1668.2727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11168.528399999999</v>
      </c>
      <c r="C487" s="27">
        <v>8.0000000000000004E-4</v>
      </c>
      <c r="D487" s="27">
        <v>834.79110000000003</v>
      </c>
      <c r="E487" s="27">
        <v>1669.5822000000001</v>
      </c>
      <c r="F487" s="27">
        <v>1669.5822000000001</v>
      </c>
      <c r="G487" s="27">
        <v>0</v>
      </c>
      <c r="H487" s="27">
        <v>0</v>
      </c>
      <c r="I487" s="27">
        <v>1669.5822000000001</v>
      </c>
      <c r="J487" s="27">
        <v>834.79110000000003</v>
      </c>
      <c r="K487" s="27">
        <v>1669.5822000000001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11175.075699999999</v>
      </c>
      <c r="C488" s="27">
        <v>8.0000000000000004E-4</v>
      </c>
      <c r="D488" s="27">
        <v>835.44579999999996</v>
      </c>
      <c r="E488" s="27">
        <v>1670.8915999999999</v>
      </c>
      <c r="F488" s="27">
        <v>1670.8915999999999</v>
      </c>
      <c r="G488" s="27">
        <v>0</v>
      </c>
      <c r="H488" s="27">
        <v>0</v>
      </c>
      <c r="I488" s="27">
        <v>1670.8915999999999</v>
      </c>
      <c r="J488" s="27">
        <v>835.44579999999996</v>
      </c>
      <c r="K488" s="27">
        <v>1670.8915999999999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11181.623100000001</v>
      </c>
      <c r="C489" s="27">
        <v>8.0000000000000004E-4</v>
      </c>
      <c r="D489" s="27">
        <v>836.10059999999999</v>
      </c>
      <c r="E489" s="27">
        <v>1672.2011</v>
      </c>
      <c r="F489" s="27">
        <v>1672.2011</v>
      </c>
      <c r="G489" s="27">
        <v>0</v>
      </c>
      <c r="H489" s="27">
        <v>0</v>
      </c>
      <c r="I489" s="27">
        <v>1672.2011</v>
      </c>
      <c r="J489" s="27">
        <v>836.10059999999999</v>
      </c>
      <c r="K489" s="27">
        <v>1672.2011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11188.1705</v>
      </c>
      <c r="C490" s="27">
        <v>8.0000000000000004E-4</v>
      </c>
      <c r="D490" s="27">
        <v>836.75530000000003</v>
      </c>
      <c r="E490" s="27">
        <v>1673.5106000000001</v>
      </c>
      <c r="F490" s="27">
        <v>1673.5106000000001</v>
      </c>
      <c r="G490" s="27">
        <v>0</v>
      </c>
      <c r="H490" s="27">
        <v>0</v>
      </c>
      <c r="I490" s="27">
        <v>1673.5106000000001</v>
      </c>
      <c r="J490" s="27">
        <v>836.75530000000003</v>
      </c>
      <c r="K490" s="27">
        <v>1673.5106000000001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11194.7179</v>
      </c>
      <c r="C491" s="27">
        <v>8.0000000000000004E-4</v>
      </c>
      <c r="D491" s="27">
        <v>837.41</v>
      </c>
      <c r="E491" s="27">
        <v>1674.8200999999999</v>
      </c>
      <c r="F491" s="27">
        <v>1674.8200999999999</v>
      </c>
      <c r="G491" s="27">
        <v>0</v>
      </c>
      <c r="H491" s="27">
        <v>0</v>
      </c>
      <c r="I491" s="27">
        <v>1674.8200999999999</v>
      </c>
      <c r="J491" s="27">
        <v>837.41</v>
      </c>
      <c r="K491" s="27">
        <v>1674.8200999999999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11201.265299999999</v>
      </c>
      <c r="C492" s="27">
        <v>8.0000000000000004E-4</v>
      </c>
      <c r="D492" s="27">
        <v>838.06479999999999</v>
      </c>
      <c r="E492" s="27">
        <v>1676.1296</v>
      </c>
      <c r="F492" s="27">
        <v>1676.1296</v>
      </c>
      <c r="G492" s="27">
        <v>0</v>
      </c>
      <c r="H492" s="27">
        <v>0</v>
      </c>
      <c r="I492" s="27">
        <v>1676.1296</v>
      </c>
      <c r="J492" s="27">
        <v>838.06479999999999</v>
      </c>
      <c r="K492" s="27">
        <v>1676.1296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11207.8127</v>
      </c>
      <c r="C493" s="27">
        <v>8.0000000000000004E-4</v>
      </c>
      <c r="D493" s="27">
        <v>838.71950000000004</v>
      </c>
      <c r="E493" s="27">
        <v>1677.4390000000001</v>
      </c>
      <c r="F493" s="27">
        <v>1677.4390000000001</v>
      </c>
      <c r="G493" s="27">
        <v>0</v>
      </c>
      <c r="H493" s="27">
        <v>0</v>
      </c>
      <c r="I493" s="27">
        <v>1677.4390000000001</v>
      </c>
      <c r="J493" s="27">
        <v>838.71950000000004</v>
      </c>
      <c r="K493" s="27">
        <v>1677.4390000000001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11214.36</v>
      </c>
      <c r="C494" s="27">
        <v>8.0000000000000004E-4</v>
      </c>
      <c r="D494" s="27">
        <v>839.37429999999995</v>
      </c>
      <c r="E494" s="27">
        <v>1678.7484999999999</v>
      </c>
      <c r="F494" s="27">
        <v>1678.7484999999999</v>
      </c>
      <c r="G494" s="27">
        <v>0</v>
      </c>
      <c r="H494" s="27">
        <v>0</v>
      </c>
      <c r="I494" s="27">
        <v>1678.7484999999999</v>
      </c>
      <c r="J494" s="27">
        <v>839.37429999999995</v>
      </c>
      <c r="K494" s="27">
        <v>1678.7484999999999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11220.9074</v>
      </c>
      <c r="C495" s="27">
        <v>8.0000000000000004E-4</v>
      </c>
      <c r="D495" s="27">
        <v>840.029</v>
      </c>
      <c r="E495" s="27">
        <v>1680.058</v>
      </c>
      <c r="F495" s="27">
        <v>1680.058</v>
      </c>
      <c r="G495" s="27">
        <v>0</v>
      </c>
      <c r="H495" s="27">
        <v>0</v>
      </c>
      <c r="I495" s="27">
        <v>1680.058</v>
      </c>
      <c r="J495" s="27">
        <v>840.029</v>
      </c>
      <c r="K495" s="27">
        <v>1680.058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11227.4548</v>
      </c>
      <c r="C496" s="27">
        <v>8.0000000000000004E-4</v>
      </c>
      <c r="D496" s="27">
        <v>840.68370000000004</v>
      </c>
      <c r="E496" s="27">
        <v>1681.3675000000001</v>
      </c>
      <c r="F496" s="27">
        <v>1681.3675000000001</v>
      </c>
      <c r="G496" s="27">
        <v>0</v>
      </c>
      <c r="H496" s="27">
        <v>0</v>
      </c>
      <c r="I496" s="27">
        <v>1681.3675000000001</v>
      </c>
      <c r="J496" s="27">
        <v>840.68370000000004</v>
      </c>
      <c r="K496" s="27">
        <v>1681.3675000000001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11234.002200000001</v>
      </c>
      <c r="C497" s="27">
        <v>8.0000000000000004E-4</v>
      </c>
      <c r="D497" s="27">
        <v>841.33849999999995</v>
      </c>
      <c r="E497" s="27">
        <v>1682.6768999999999</v>
      </c>
      <c r="F497" s="27">
        <v>1682.6768999999999</v>
      </c>
      <c r="G497" s="27">
        <v>0</v>
      </c>
      <c r="H497" s="27">
        <v>0</v>
      </c>
      <c r="I497" s="27">
        <v>1682.6768999999999</v>
      </c>
      <c r="J497" s="27">
        <v>841.33849999999995</v>
      </c>
      <c r="K497" s="27">
        <v>1682.6768999999999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11240.5496</v>
      </c>
      <c r="C498" s="27">
        <v>8.0000000000000004E-4</v>
      </c>
      <c r="D498" s="27">
        <v>841.9932</v>
      </c>
      <c r="E498" s="27">
        <v>1683.9864</v>
      </c>
      <c r="F498" s="27">
        <v>1683.9864</v>
      </c>
      <c r="G498" s="27">
        <v>0</v>
      </c>
      <c r="H498" s="27">
        <v>0</v>
      </c>
      <c r="I498" s="27">
        <v>1683.9864</v>
      </c>
      <c r="J498" s="27">
        <v>841.9932</v>
      </c>
      <c r="K498" s="27">
        <v>1683.9864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11247.0969</v>
      </c>
      <c r="C499" s="27">
        <v>8.0000000000000004E-4</v>
      </c>
      <c r="D499" s="27">
        <v>842.64790000000005</v>
      </c>
      <c r="E499" s="27">
        <v>1685.2959000000001</v>
      </c>
      <c r="F499" s="27">
        <v>1685.2959000000001</v>
      </c>
      <c r="G499" s="27">
        <v>0</v>
      </c>
      <c r="H499" s="27">
        <v>0</v>
      </c>
      <c r="I499" s="27">
        <v>1685.2959000000001</v>
      </c>
      <c r="J499" s="27">
        <v>842.64790000000005</v>
      </c>
      <c r="K499" s="27">
        <v>1685.2959000000001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11253.6443</v>
      </c>
      <c r="C500" s="27">
        <v>8.0000000000000004E-4</v>
      </c>
      <c r="D500" s="27">
        <v>843.30269999999996</v>
      </c>
      <c r="E500" s="27">
        <v>1686.6053999999999</v>
      </c>
      <c r="F500" s="27">
        <v>1686.6053999999999</v>
      </c>
      <c r="G500" s="27">
        <v>0</v>
      </c>
      <c r="H500" s="27">
        <v>0</v>
      </c>
      <c r="I500" s="27">
        <v>1686.6053999999999</v>
      </c>
      <c r="J500" s="27">
        <v>843.30269999999996</v>
      </c>
      <c r="K500" s="27">
        <v>1686.6053999999999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11260.191699999999</v>
      </c>
      <c r="C501" s="27">
        <v>8.0000000000000004E-4</v>
      </c>
      <c r="D501" s="27">
        <v>843.95740000000001</v>
      </c>
      <c r="E501" s="27">
        <v>1687.9148</v>
      </c>
      <c r="F501" s="27">
        <v>1687.9148</v>
      </c>
      <c r="G501" s="27">
        <v>0</v>
      </c>
      <c r="H501" s="27">
        <v>0</v>
      </c>
      <c r="I501" s="27">
        <v>1687.9148</v>
      </c>
      <c r="J501" s="27">
        <v>843.95740000000001</v>
      </c>
      <c r="K501" s="27">
        <v>1687.9148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11266.739100000001</v>
      </c>
      <c r="C502" s="27">
        <v>8.0000000000000004E-4</v>
      </c>
      <c r="D502" s="27">
        <v>844.61220000000003</v>
      </c>
      <c r="E502" s="27">
        <v>1689.2243000000001</v>
      </c>
      <c r="F502" s="27">
        <v>1689.2243000000001</v>
      </c>
      <c r="G502" s="27">
        <v>0</v>
      </c>
      <c r="H502" s="27">
        <v>0</v>
      </c>
      <c r="I502" s="27">
        <v>1689.2243000000001</v>
      </c>
      <c r="J502" s="27">
        <v>844.61220000000003</v>
      </c>
      <c r="K502" s="27">
        <v>1689.2243000000001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11273.2865</v>
      </c>
      <c r="C503" s="27">
        <v>8.0000000000000004E-4</v>
      </c>
      <c r="D503" s="27">
        <v>845.26689999999996</v>
      </c>
      <c r="E503" s="27">
        <v>1690.5337999999999</v>
      </c>
      <c r="F503" s="27">
        <v>1690.5337999999999</v>
      </c>
      <c r="G503" s="27">
        <v>0</v>
      </c>
      <c r="H503" s="27">
        <v>0</v>
      </c>
      <c r="I503" s="27">
        <v>1690.5337999999999</v>
      </c>
      <c r="J503" s="27">
        <v>845.26689999999996</v>
      </c>
      <c r="K503" s="27">
        <v>1690.5337999999999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11279.8338</v>
      </c>
      <c r="C504" s="27">
        <v>8.0000000000000004E-4</v>
      </c>
      <c r="D504" s="27">
        <v>845.92160000000001</v>
      </c>
      <c r="E504" s="27">
        <v>1691.8433</v>
      </c>
      <c r="F504" s="27">
        <v>1691.8433</v>
      </c>
      <c r="G504" s="27">
        <v>0</v>
      </c>
      <c r="H504" s="27">
        <v>0</v>
      </c>
      <c r="I504" s="27">
        <v>1691.8433</v>
      </c>
      <c r="J504" s="27">
        <v>845.92160000000001</v>
      </c>
      <c r="K504" s="27">
        <v>1691.8433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11286.3812</v>
      </c>
      <c r="C505" s="27">
        <v>8.0000000000000004E-4</v>
      </c>
      <c r="D505" s="27">
        <v>846.57640000000004</v>
      </c>
      <c r="E505" s="27">
        <v>1693.1527000000001</v>
      </c>
      <c r="F505" s="27">
        <v>1693.1527000000001</v>
      </c>
      <c r="G505" s="27">
        <v>0</v>
      </c>
      <c r="H505" s="27">
        <v>0</v>
      </c>
      <c r="I505" s="27">
        <v>1693.1527000000001</v>
      </c>
      <c r="J505" s="27">
        <v>846.57640000000004</v>
      </c>
      <c r="K505" s="27">
        <v>1693.1527000000001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11292.928599999999</v>
      </c>
      <c r="C506" s="27">
        <v>8.0000000000000004E-4</v>
      </c>
      <c r="D506" s="27">
        <v>847.23109999999997</v>
      </c>
      <c r="E506" s="27">
        <v>1694.4621999999999</v>
      </c>
      <c r="F506" s="27">
        <v>1694.4621999999999</v>
      </c>
      <c r="G506" s="27">
        <v>0</v>
      </c>
      <c r="H506" s="27">
        <v>0</v>
      </c>
      <c r="I506" s="27">
        <v>1694.4621999999999</v>
      </c>
      <c r="J506" s="27">
        <v>847.23109999999997</v>
      </c>
      <c r="K506" s="27">
        <v>1694.4621999999999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11299.476000000001</v>
      </c>
      <c r="C507" s="27">
        <v>8.0000000000000004E-4</v>
      </c>
      <c r="D507" s="27">
        <v>847.88580000000002</v>
      </c>
      <c r="E507" s="27">
        <v>1695.7717</v>
      </c>
      <c r="F507" s="27">
        <v>1695.7717</v>
      </c>
      <c r="G507" s="27">
        <v>0</v>
      </c>
      <c r="H507" s="27">
        <v>0</v>
      </c>
      <c r="I507" s="27">
        <v>1695.7717</v>
      </c>
      <c r="J507" s="27">
        <v>847.88580000000002</v>
      </c>
      <c r="K507" s="27">
        <v>1695.7717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11306.0234</v>
      </c>
      <c r="C508" s="27">
        <v>8.0000000000000004E-4</v>
      </c>
      <c r="D508" s="27">
        <v>848.54060000000004</v>
      </c>
      <c r="E508" s="27">
        <v>1697.0812000000001</v>
      </c>
      <c r="F508" s="27">
        <v>1697.0812000000001</v>
      </c>
      <c r="G508" s="27">
        <v>0</v>
      </c>
      <c r="H508" s="27">
        <v>0</v>
      </c>
      <c r="I508" s="27">
        <v>1697.0812000000001</v>
      </c>
      <c r="J508" s="27">
        <v>848.54060000000004</v>
      </c>
      <c r="K508" s="27">
        <v>1697.0812000000001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11312.5707</v>
      </c>
      <c r="C509" s="27">
        <v>8.0000000000000004E-4</v>
      </c>
      <c r="D509" s="27">
        <v>849.19529999999997</v>
      </c>
      <c r="E509" s="27">
        <v>1698.3906999999999</v>
      </c>
      <c r="F509" s="27">
        <v>1698.3906999999999</v>
      </c>
      <c r="G509" s="27">
        <v>0</v>
      </c>
      <c r="H509" s="27">
        <v>0</v>
      </c>
      <c r="I509" s="27">
        <v>1698.3906999999999</v>
      </c>
      <c r="J509" s="27">
        <v>849.19529999999997</v>
      </c>
      <c r="K509" s="27">
        <v>1698.3906999999999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11319.1181</v>
      </c>
      <c r="C510" s="27">
        <v>8.0000000000000004E-4</v>
      </c>
      <c r="D510" s="27">
        <v>849.8501</v>
      </c>
      <c r="E510" s="27">
        <v>1699.7001</v>
      </c>
      <c r="F510" s="27">
        <v>1699.7001</v>
      </c>
      <c r="G510" s="27">
        <v>0</v>
      </c>
      <c r="H510" s="27">
        <v>0</v>
      </c>
      <c r="I510" s="27">
        <v>1699.7001</v>
      </c>
      <c r="J510" s="27">
        <v>849.8501</v>
      </c>
      <c r="K510" s="27">
        <v>1699.7001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11325.665499999999</v>
      </c>
      <c r="C511" s="27">
        <v>8.0000000000000004E-4</v>
      </c>
      <c r="D511" s="27">
        <v>850.50480000000005</v>
      </c>
      <c r="E511" s="27">
        <v>1701.0096000000001</v>
      </c>
      <c r="F511" s="27">
        <v>1701.0096000000001</v>
      </c>
      <c r="G511" s="27">
        <v>0</v>
      </c>
      <c r="H511" s="27">
        <v>0</v>
      </c>
      <c r="I511" s="27">
        <v>1701.0096000000001</v>
      </c>
      <c r="J511" s="27">
        <v>850.50480000000005</v>
      </c>
      <c r="K511" s="27">
        <v>1701.0096000000001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11750.9179</v>
      </c>
      <c r="C512" s="27">
        <v>0.05</v>
      </c>
      <c r="D512" s="27">
        <v>893.03</v>
      </c>
      <c r="E512" s="27">
        <v>1786.0600999999999</v>
      </c>
      <c r="F512" s="27">
        <v>1786.0600999999999</v>
      </c>
      <c r="G512" s="27">
        <v>0</v>
      </c>
      <c r="H512" s="27">
        <v>0</v>
      </c>
      <c r="I512" s="27">
        <v>1786.0600999999999</v>
      </c>
      <c r="J512" s="27">
        <v>893.03</v>
      </c>
      <c r="K512" s="27">
        <v>1786.0600999999999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11757.787399999999</v>
      </c>
      <c r="C513" s="27">
        <v>8.0000000000000004E-4</v>
      </c>
      <c r="D513" s="27">
        <v>893.71699999999998</v>
      </c>
      <c r="E513" s="27">
        <v>1787.434</v>
      </c>
      <c r="F513" s="27">
        <v>1787.434</v>
      </c>
      <c r="G513" s="27">
        <v>0</v>
      </c>
      <c r="H513" s="27">
        <v>0</v>
      </c>
      <c r="I513" s="27">
        <v>1787.434</v>
      </c>
      <c r="J513" s="27">
        <v>893.71699999999998</v>
      </c>
      <c r="K513" s="27">
        <v>1787.434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11764.656800000001</v>
      </c>
      <c r="C514" s="27">
        <v>8.0000000000000004E-4</v>
      </c>
      <c r="D514" s="27">
        <v>894.40390000000002</v>
      </c>
      <c r="E514" s="27">
        <v>1788.8079</v>
      </c>
      <c r="F514" s="27">
        <v>1788.8079</v>
      </c>
      <c r="G514" s="27">
        <v>0</v>
      </c>
      <c r="H514" s="27">
        <v>0</v>
      </c>
      <c r="I514" s="27">
        <v>1788.8079</v>
      </c>
      <c r="J514" s="27">
        <v>894.40390000000002</v>
      </c>
      <c r="K514" s="27">
        <v>1788.8079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11771.5263</v>
      </c>
      <c r="C515" s="27">
        <v>8.0000000000000004E-4</v>
      </c>
      <c r="D515" s="27">
        <v>895.09090000000003</v>
      </c>
      <c r="E515" s="27">
        <v>1790.1818000000001</v>
      </c>
      <c r="F515" s="27">
        <v>1790.1818000000001</v>
      </c>
      <c r="G515" s="27">
        <v>0</v>
      </c>
      <c r="H515" s="27">
        <v>0</v>
      </c>
      <c r="I515" s="27">
        <v>1790.1818000000001</v>
      </c>
      <c r="J515" s="27">
        <v>895.09090000000003</v>
      </c>
      <c r="K515" s="27">
        <v>1790.1818000000001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11778.3958</v>
      </c>
      <c r="C516" s="27">
        <v>8.0000000000000004E-4</v>
      </c>
      <c r="D516" s="27">
        <v>895.77779999999996</v>
      </c>
      <c r="E516" s="27">
        <v>1791.5556999999999</v>
      </c>
      <c r="F516" s="27">
        <v>1791.5556999999999</v>
      </c>
      <c r="G516" s="27">
        <v>0</v>
      </c>
      <c r="H516" s="27">
        <v>0</v>
      </c>
      <c r="I516" s="27">
        <v>1791.5556999999999</v>
      </c>
      <c r="J516" s="27">
        <v>895.77779999999996</v>
      </c>
      <c r="K516" s="27">
        <v>1791.5556999999999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11785.2652</v>
      </c>
      <c r="C517" s="27">
        <v>8.0000000000000004E-4</v>
      </c>
      <c r="D517" s="27">
        <v>896.46479999999997</v>
      </c>
      <c r="E517" s="27">
        <v>1792.9295</v>
      </c>
      <c r="F517" s="27">
        <v>1792.9295</v>
      </c>
      <c r="G517" s="27">
        <v>0</v>
      </c>
      <c r="H517" s="27">
        <v>0</v>
      </c>
      <c r="I517" s="27">
        <v>1792.9295</v>
      </c>
      <c r="J517" s="27">
        <v>896.46479999999997</v>
      </c>
      <c r="K517" s="27">
        <v>1792.9295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11792.134700000001</v>
      </c>
      <c r="C518" s="27">
        <v>8.0000000000000004E-4</v>
      </c>
      <c r="D518" s="27">
        <v>897.15170000000001</v>
      </c>
      <c r="E518" s="27">
        <v>1794.3034</v>
      </c>
      <c r="F518" s="27">
        <v>1794.3034</v>
      </c>
      <c r="G518" s="27">
        <v>0</v>
      </c>
      <c r="H518" s="27">
        <v>0</v>
      </c>
      <c r="I518" s="27">
        <v>1794.3034</v>
      </c>
      <c r="J518" s="27">
        <v>897.15170000000001</v>
      </c>
      <c r="K518" s="27">
        <v>1794.3034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11799.0041</v>
      </c>
      <c r="C519" s="27">
        <v>8.0000000000000004E-4</v>
      </c>
      <c r="D519" s="27">
        <v>897.83870000000002</v>
      </c>
      <c r="E519" s="27">
        <v>1795.6773000000001</v>
      </c>
      <c r="F519" s="27">
        <v>1795.6773000000001</v>
      </c>
      <c r="G519" s="27">
        <v>0</v>
      </c>
      <c r="H519" s="27">
        <v>0</v>
      </c>
      <c r="I519" s="27">
        <v>1795.6773000000001</v>
      </c>
      <c r="J519" s="27">
        <v>897.83870000000002</v>
      </c>
      <c r="K519" s="27">
        <v>1795.6773000000001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11805.873600000001</v>
      </c>
      <c r="C520" s="27">
        <v>8.0000000000000004E-4</v>
      </c>
      <c r="D520" s="27">
        <v>898.52560000000005</v>
      </c>
      <c r="E520" s="27">
        <v>1797.0512000000001</v>
      </c>
      <c r="F520" s="27">
        <v>1797.0512000000001</v>
      </c>
      <c r="G520" s="27">
        <v>0</v>
      </c>
      <c r="H520" s="27">
        <v>0</v>
      </c>
      <c r="I520" s="27">
        <v>1797.0512000000001</v>
      </c>
      <c r="J520" s="27">
        <v>898.52560000000005</v>
      </c>
      <c r="K520" s="27">
        <v>1797.0512000000001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11812.7431</v>
      </c>
      <c r="C521" s="27">
        <v>8.0000000000000004E-4</v>
      </c>
      <c r="D521" s="27">
        <v>899.21259999999995</v>
      </c>
      <c r="E521" s="27">
        <v>1798.4250999999999</v>
      </c>
      <c r="F521" s="27">
        <v>1798.4250999999999</v>
      </c>
      <c r="G521" s="27">
        <v>0</v>
      </c>
      <c r="H521" s="27">
        <v>0</v>
      </c>
      <c r="I521" s="27">
        <v>1798.4250999999999</v>
      </c>
      <c r="J521" s="27">
        <v>899.21259999999995</v>
      </c>
      <c r="K521" s="27">
        <v>1798.4250999999999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11819.612499999999</v>
      </c>
      <c r="C522" s="27">
        <v>8.0000000000000004E-4</v>
      </c>
      <c r="D522" s="27">
        <v>899.89949999999999</v>
      </c>
      <c r="E522" s="27">
        <v>1799.799</v>
      </c>
      <c r="F522" s="27">
        <v>1799.799</v>
      </c>
      <c r="G522" s="27">
        <v>0</v>
      </c>
      <c r="H522" s="27">
        <v>0</v>
      </c>
      <c r="I522" s="27">
        <v>1799.799</v>
      </c>
      <c r="J522" s="27">
        <v>899.89949999999999</v>
      </c>
      <c r="K522" s="27">
        <v>1799.799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11826.482</v>
      </c>
      <c r="C523" s="27">
        <v>8.0000000000000004E-4</v>
      </c>
      <c r="D523" s="27">
        <v>900.58640000000003</v>
      </c>
      <c r="E523" s="27">
        <v>1801.1729</v>
      </c>
      <c r="F523" s="27">
        <v>1801.1729</v>
      </c>
      <c r="G523" s="27">
        <v>0</v>
      </c>
      <c r="H523" s="27">
        <v>0</v>
      </c>
      <c r="I523" s="27">
        <v>1801.1729</v>
      </c>
      <c r="J523" s="27">
        <v>900.58640000000003</v>
      </c>
      <c r="K523" s="27">
        <v>1801.1729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11833.351500000001</v>
      </c>
      <c r="C524" s="27">
        <v>8.0000000000000004E-4</v>
      </c>
      <c r="D524" s="27">
        <v>901.27340000000004</v>
      </c>
      <c r="E524" s="27">
        <v>1802.5468000000001</v>
      </c>
      <c r="F524" s="27">
        <v>1802.5468000000001</v>
      </c>
      <c r="G524" s="27">
        <v>0</v>
      </c>
      <c r="H524" s="27">
        <v>0</v>
      </c>
      <c r="I524" s="27">
        <v>1802.5468000000001</v>
      </c>
      <c r="J524" s="27">
        <v>901.27340000000004</v>
      </c>
      <c r="K524" s="27">
        <v>1802.5468000000001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11840.2209</v>
      </c>
      <c r="C525" s="27">
        <v>8.0000000000000004E-4</v>
      </c>
      <c r="D525" s="27">
        <v>901.96029999999996</v>
      </c>
      <c r="E525" s="27">
        <v>1803.9206999999999</v>
      </c>
      <c r="F525" s="27">
        <v>1803.9206999999999</v>
      </c>
      <c r="G525" s="27">
        <v>0</v>
      </c>
      <c r="H525" s="27">
        <v>0</v>
      </c>
      <c r="I525" s="27">
        <v>1803.9206999999999</v>
      </c>
      <c r="J525" s="27">
        <v>901.96029999999996</v>
      </c>
      <c r="K525" s="27">
        <v>1803.9206999999999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11847.090399999999</v>
      </c>
      <c r="C526" s="27">
        <v>8.0000000000000004E-4</v>
      </c>
      <c r="D526" s="27">
        <v>902.64729999999997</v>
      </c>
      <c r="E526" s="27">
        <v>1805.2945999999999</v>
      </c>
      <c r="F526" s="27">
        <v>1805.2945999999999</v>
      </c>
      <c r="G526" s="27">
        <v>0</v>
      </c>
      <c r="H526" s="27">
        <v>0</v>
      </c>
      <c r="I526" s="27">
        <v>1805.2945999999999</v>
      </c>
      <c r="J526" s="27">
        <v>902.64729999999997</v>
      </c>
      <c r="K526" s="27">
        <v>1805.2945999999999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11853.959800000001</v>
      </c>
      <c r="C527" s="27">
        <v>8.0000000000000004E-4</v>
      </c>
      <c r="D527" s="27">
        <v>903.33420000000001</v>
      </c>
      <c r="E527" s="27">
        <v>1806.6685</v>
      </c>
      <c r="F527" s="27">
        <v>1806.6685</v>
      </c>
      <c r="G527" s="27">
        <v>0</v>
      </c>
      <c r="H527" s="27">
        <v>0</v>
      </c>
      <c r="I527" s="27">
        <v>1806.6685</v>
      </c>
      <c r="J527" s="27">
        <v>903.33420000000001</v>
      </c>
      <c r="K527" s="27">
        <v>1806.6685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11860.829299999999</v>
      </c>
      <c r="C528" s="27">
        <v>8.0000000000000004E-4</v>
      </c>
      <c r="D528" s="27">
        <v>904.02120000000002</v>
      </c>
      <c r="E528" s="27">
        <v>1808.0424</v>
      </c>
      <c r="F528" s="27">
        <v>1808.0424</v>
      </c>
      <c r="G528" s="27">
        <v>0</v>
      </c>
      <c r="H528" s="27">
        <v>0</v>
      </c>
      <c r="I528" s="27">
        <v>1808.0424</v>
      </c>
      <c r="J528" s="27">
        <v>904.02120000000002</v>
      </c>
      <c r="K528" s="27">
        <v>1808.0424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11867.6988</v>
      </c>
      <c r="C529" s="27">
        <v>8.0000000000000004E-4</v>
      </c>
      <c r="D529" s="27">
        <v>904.70809999999994</v>
      </c>
      <c r="E529" s="27">
        <v>1809.4163000000001</v>
      </c>
      <c r="F529" s="27">
        <v>1809.4163000000001</v>
      </c>
      <c r="G529" s="27">
        <v>0</v>
      </c>
      <c r="H529" s="27">
        <v>0</v>
      </c>
      <c r="I529" s="27">
        <v>1809.4163000000001</v>
      </c>
      <c r="J529" s="27">
        <v>904.70809999999994</v>
      </c>
      <c r="K529" s="27">
        <v>1809.4163000000001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11874.5682</v>
      </c>
      <c r="C530" s="27">
        <v>8.0000000000000004E-4</v>
      </c>
      <c r="D530" s="27">
        <v>905.39509999999996</v>
      </c>
      <c r="E530" s="27">
        <v>1810.7900999999999</v>
      </c>
      <c r="F530" s="27">
        <v>1810.7900999999999</v>
      </c>
      <c r="G530" s="27">
        <v>0</v>
      </c>
      <c r="H530" s="27">
        <v>0</v>
      </c>
      <c r="I530" s="27">
        <v>1810.7900999999999</v>
      </c>
      <c r="J530" s="27">
        <v>905.39509999999996</v>
      </c>
      <c r="K530" s="27">
        <v>1810.7900999999999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11881.4377</v>
      </c>
      <c r="C531" s="27">
        <v>8.0000000000000004E-4</v>
      </c>
      <c r="D531" s="27">
        <v>906.08199999999999</v>
      </c>
      <c r="E531" s="27">
        <v>1812.164</v>
      </c>
      <c r="F531" s="27">
        <v>1812.164</v>
      </c>
      <c r="G531" s="27">
        <v>0</v>
      </c>
      <c r="H531" s="27">
        <v>0</v>
      </c>
      <c r="I531" s="27">
        <v>1812.164</v>
      </c>
      <c r="J531" s="27">
        <v>906.08199999999999</v>
      </c>
      <c r="K531" s="27">
        <v>1812.164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11888.3071</v>
      </c>
      <c r="C532" s="27">
        <v>8.0000000000000004E-4</v>
      </c>
      <c r="D532" s="27">
        <v>906.76900000000001</v>
      </c>
      <c r="E532" s="27">
        <v>1813.5379</v>
      </c>
      <c r="F532" s="27">
        <v>1813.5379</v>
      </c>
      <c r="G532" s="27">
        <v>0</v>
      </c>
      <c r="H532" s="27">
        <v>0</v>
      </c>
      <c r="I532" s="27">
        <v>1813.5379</v>
      </c>
      <c r="J532" s="27">
        <v>906.76900000000001</v>
      </c>
      <c r="K532" s="27">
        <v>1813.5379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11895.176600000001</v>
      </c>
      <c r="C533" s="27">
        <v>8.0000000000000004E-4</v>
      </c>
      <c r="D533" s="27">
        <v>907.45590000000004</v>
      </c>
      <c r="E533" s="27">
        <v>1814.9118000000001</v>
      </c>
      <c r="F533" s="27">
        <v>1814.9118000000001</v>
      </c>
      <c r="G533" s="27">
        <v>0</v>
      </c>
      <c r="H533" s="27">
        <v>0</v>
      </c>
      <c r="I533" s="27">
        <v>1814.9118000000001</v>
      </c>
      <c r="J533" s="27">
        <v>907.45590000000004</v>
      </c>
      <c r="K533" s="27">
        <v>1814.9118000000001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11902.0461</v>
      </c>
      <c r="C534" s="27">
        <v>8.0000000000000004E-4</v>
      </c>
      <c r="D534" s="27">
        <v>908.14290000000005</v>
      </c>
      <c r="E534" s="27">
        <v>1816.2856999999999</v>
      </c>
      <c r="F534" s="27">
        <v>1816.2856999999999</v>
      </c>
      <c r="G534" s="27">
        <v>0</v>
      </c>
      <c r="H534" s="27">
        <v>0</v>
      </c>
      <c r="I534" s="27">
        <v>1816.2856999999999</v>
      </c>
      <c r="J534" s="27">
        <v>908.14290000000005</v>
      </c>
      <c r="K534" s="27">
        <v>1816.2856999999999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11908.915499999999</v>
      </c>
      <c r="C535" s="27">
        <v>8.0000000000000004E-4</v>
      </c>
      <c r="D535" s="27">
        <v>908.82979999999998</v>
      </c>
      <c r="E535" s="27">
        <v>1817.6596</v>
      </c>
      <c r="F535" s="27">
        <v>1817.6596</v>
      </c>
      <c r="G535" s="27">
        <v>0</v>
      </c>
      <c r="H535" s="27">
        <v>0</v>
      </c>
      <c r="I535" s="27">
        <v>1817.6596</v>
      </c>
      <c r="J535" s="27">
        <v>908.82979999999998</v>
      </c>
      <c r="K535" s="27">
        <v>1817.6596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11915.785</v>
      </c>
      <c r="C536" s="27">
        <v>8.0000000000000004E-4</v>
      </c>
      <c r="D536" s="27">
        <v>909.51670000000001</v>
      </c>
      <c r="E536" s="27">
        <v>1819.0335</v>
      </c>
      <c r="F536" s="27">
        <v>1819.0335</v>
      </c>
      <c r="G536" s="27">
        <v>0</v>
      </c>
      <c r="H536" s="27">
        <v>0</v>
      </c>
      <c r="I536" s="27">
        <v>1819.0335</v>
      </c>
      <c r="J536" s="27">
        <v>909.51670000000001</v>
      </c>
      <c r="K536" s="27">
        <v>1819.0335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11922.654500000001</v>
      </c>
      <c r="C537" s="27">
        <v>8.0000000000000004E-4</v>
      </c>
      <c r="D537" s="27">
        <v>910.20370000000003</v>
      </c>
      <c r="E537" s="27">
        <v>1820.4074000000001</v>
      </c>
      <c r="F537" s="27">
        <v>1820.4074000000001</v>
      </c>
      <c r="G537" s="27">
        <v>0</v>
      </c>
      <c r="H537" s="27">
        <v>0</v>
      </c>
      <c r="I537" s="27">
        <v>1820.4074000000001</v>
      </c>
      <c r="J537" s="27">
        <v>910.20370000000003</v>
      </c>
      <c r="K537" s="27">
        <v>1820.4074000000001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11929.5239</v>
      </c>
      <c r="C538" s="27">
        <v>8.0000000000000004E-4</v>
      </c>
      <c r="D538" s="27">
        <v>910.89059999999995</v>
      </c>
      <c r="E538" s="27">
        <v>1821.7813000000001</v>
      </c>
      <c r="F538" s="27">
        <v>1821.7813000000001</v>
      </c>
      <c r="G538" s="27">
        <v>0</v>
      </c>
      <c r="H538" s="27">
        <v>0</v>
      </c>
      <c r="I538" s="27">
        <v>1821.7813000000001</v>
      </c>
      <c r="J538" s="27">
        <v>910.89059999999995</v>
      </c>
      <c r="K538" s="27">
        <v>1821.7813000000001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11936.393400000001</v>
      </c>
      <c r="C539" s="27">
        <v>8.0000000000000004E-4</v>
      </c>
      <c r="D539" s="27">
        <v>911.57759999999996</v>
      </c>
      <c r="E539" s="27">
        <v>1823.1551999999999</v>
      </c>
      <c r="F539" s="27">
        <v>1823.1551999999999</v>
      </c>
      <c r="G539" s="27">
        <v>0</v>
      </c>
      <c r="H539" s="27">
        <v>0</v>
      </c>
      <c r="I539" s="27">
        <v>1823.1551999999999</v>
      </c>
      <c r="J539" s="27">
        <v>911.57759999999996</v>
      </c>
      <c r="K539" s="27">
        <v>1823.1551999999999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11943.2628</v>
      </c>
      <c r="C540" s="27">
        <v>8.0000000000000004E-4</v>
      </c>
      <c r="D540" s="27">
        <v>912.2645</v>
      </c>
      <c r="E540" s="27">
        <v>1824.5291</v>
      </c>
      <c r="F540" s="27">
        <v>1824.5291</v>
      </c>
      <c r="G540" s="27">
        <v>0</v>
      </c>
      <c r="H540" s="27">
        <v>0</v>
      </c>
      <c r="I540" s="27">
        <v>1824.5291</v>
      </c>
      <c r="J540" s="27">
        <v>912.2645</v>
      </c>
      <c r="K540" s="27">
        <v>1824.5291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11950.132299999999</v>
      </c>
      <c r="C541" s="27">
        <v>8.0000000000000004E-4</v>
      </c>
      <c r="D541" s="27">
        <v>912.95150000000001</v>
      </c>
      <c r="E541" s="27">
        <v>1825.903</v>
      </c>
      <c r="F541" s="27">
        <v>1825.903</v>
      </c>
      <c r="G541" s="27">
        <v>0</v>
      </c>
      <c r="H541" s="27">
        <v>0</v>
      </c>
      <c r="I541" s="27">
        <v>1825.903</v>
      </c>
      <c r="J541" s="27">
        <v>912.95150000000001</v>
      </c>
      <c r="K541" s="27">
        <v>1825.903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11957.0018</v>
      </c>
      <c r="C542" s="27">
        <v>8.0000000000000004E-4</v>
      </c>
      <c r="D542" s="27">
        <v>913.63840000000005</v>
      </c>
      <c r="E542" s="27">
        <v>1827.2769000000001</v>
      </c>
      <c r="F542" s="27">
        <v>1827.2769000000001</v>
      </c>
      <c r="G542" s="27">
        <v>0</v>
      </c>
      <c r="H542" s="27">
        <v>0</v>
      </c>
      <c r="I542" s="27">
        <v>1827.2769000000001</v>
      </c>
      <c r="J542" s="27">
        <v>913.63840000000005</v>
      </c>
      <c r="K542" s="27">
        <v>1827.2769000000001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11963.8712</v>
      </c>
      <c r="C543" s="27">
        <v>8.0000000000000004E-4</v>
      </c>
      <c r="D543" s="27">
        <v>914.32539999999995</v>
      </c>
      <c r="E543" s="27">
        <v>1828.6506999999999</v>
      </c>
      <c r="F543" s="27">
        <v>1828.6506999999999</v>
      </c>
      <c r="G543" s="27">
        <v>0</v>
      </c>
      <c r="H543" s="27">
        <v>0</v>
      </c>
      <c r="I543" s="27">
        <v>1828.6506999999999</v>
      </c>
      <c r="J543" s="27">
        <v>914.32539999999995</v>
      </c>
      <c r="K543" s="27">
        <v>1828.6506999999999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11970.7407</v>
      </c>
      <c r="C544" s="27">
        <v>8.0000000000000004E-4</v>
      </c>
      <c r="D544" s="27">
        <v>915.01229999999998</v>
      </c>
      <c r="E544" s="27">
        <v>1830.0246</v>
      </c>
      <c r="F544" s="27">
        <v>1830.0246</v>
      </c>
      <c r="G544" s="27">
        <v>0</v>
      </c>
      <c r="H544" s="27">
        <v>0</v>
      </c>
      <c r="I544" s="27">
        <v>1830.0246</v>
      </c>
      <c r="J544" s="27">
        <v>915.01229999999998</v>
      </c>
      <c r="K544" s="27">
        <v>1830.0246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11977.610199999999</v>
      </c>
      <c r="C545" s="27">
        <v>8.0000000000000004E-4</v>
      </c>
      <c r="D545" s="27">
        <v>915.69929999999999</v>
      </c>
      <c r="E545" s="27">
        <v>1831.3985</v>
      </c>
      <c r="F545" s="27">
        <v>1831.3985</v>
      </c>
      <c r="G545" s="27">
        <v>0</v>
      </c>
      <c r="H545" s="27">
        <v>0</v>
      </c>
      <c r="I545" s="27">
        <v>1831.3985</v>
      </c>
      <c r="J545" s="27">
        <v>915.69929999999999</v>
      </c>
      <c r="K545" s="27">
        <v>1831.3985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11984.479600000001</v>
      </c>
      <c r="C546" s="27">
        <v>8.0000000000000004E-4</v>
      </c>
      <c r="D546" s="27">
        <v>916.38620000000003</v>
      </c>
      <c r="E546" s="27">
        <v>1832.7724000000001</v>
      </c>
      <c r="F546" s="27">
        <v>1832.7724000000001</v>
      </c>
      <c r="G546" s="27">
        <v>0</v>
      </c>
      <c r="H546" s="27">
        <v>0</v>
      </c>
      <c r="I546" s="27">
        <v>1832.7724000000001</v>
      </c>
      <c r="J546" s="27">
        <v>916.38620000000003</v>
      </c>
      <c r="K546" s="27">
        <v>1832.7724000000001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11991.349099999999</v>
      </c>
      <c r="C547" s="27">
        <v>6.9999999999999999E-4</v>
      </c>
      <c r="D547" s="27">
        <v>917.07320000000004</v>
      </c>
      <c r="E547" s="27">
        <v>1834.1463000000001</v>
      </c>
      <c r="F547" s="27">
        <v>1834.1463000000001</v>
      </c>
      <c r="G547" s="27">
        <v>0</v>
      </c>
      <c r="H547" s="27">
        <v>0</v>
      </c>
      <c r="I547" s="27">
        <v>1834.1463000000001</v>
      </c>
      <c r="J547" s="27">
        <v>917.07320000000004</v>
      </c>
      <c r="K547" s="27">
        <v>1834.1463000000001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11998.218500000001</v>
      </c>
      <c r="C548" s="27">
        <v>6.9999999999999999E-4</v>
      </c>
      <c r="D548" s="27">
        <v>917.76009999999997</v>
      </c>
      <c r="E548" s="27">
        <v>1835.5201999999999</v>
      </c>
      <c r="F548" s="27">
        <v>1835.5201999999999</v>
      </c>
      <c r="G548" s="27">
        <v>0</v>
      </c>
      <c r="H548" s="27">
        <v>0</v>
      </c>
      <c r="I548" s="27">
        <v>1835.5201999999999</v>
      </c>
      <c r="J548" s="27">
        <v>917.76009999999997</v>
      </c>
      <c r="K548" s="27">
        <v>1835.5201999999999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12005.088</v>
      </c>
      <c r="C549" s="27">
        <v>6.9999999999999999E-4</v>
      </c>
      <c r="D549" s="27">
        <v>918.44709999999998</v>
      </c>
      <c r="E549" s="27">
        <v>1836.8941</v>
      </c>
      <c r="F549" s="27">
        <v>1836.8941</v>
      </c>
      <c r="G549" s="27">
        <v>0</v>
      </c>
      <c r="H549" s="27">
        <v>0</v>
      </c>
      <c r="I549" s="27">
        <v>1836.8941</v>
      </c>
      <c r="J549" s="27">
        <v>918.44709999999998</v>
      </c>
      <c r="K549" s="27">
        <v>1836.8941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12011.9575</v>
      </c>
      <c r="C550" s="27">
        <v>6.9999999999999999E-4</v>
      </c>
      <c r="D550" s="27">
        <v>919.13400000000001</v>
      </c>
      <c r="E550" s="27">
        <v>1838.268</v>
      </c>
      <c r="F550" s="27">
        <v>1838.268</v>
      </c>
      <c r="G550" s="27">
        <v>0</v>
      </c>
      <c r="H550" s="27">
        <v>0</v>
      </c>
      <c r="I550" s="27">
        <v>1838.268</v>
      </c>
      <c r="J550" s="27">
        <v>919.13400000000001</v>
      </c>
      <c r="K550" s="27">
        <v>1838.268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12018.8269</v>
      </c>
      <c r="C551" s="27">
        <v>6.9999999999999999E-4</v>
      </c>
      <c r="D551" s="27">
        <v>919.82090000000005</v>
      </c>
      <c r="E551" s="27">
        <v>1839.6419000000001</v>
      </c>
      <c r="F551" s="27">
        <v>1839.6419000000001</v>
      </c>
      <c r="G551" s="27">
        <v>0</v>
      </c>
      <c r="H551" s="27">
        <v>0</v>
      </c>
      <c r="I551" s="27">
        <v>1839.6419000000001</v>
      </c>
      <c r="J551" s="27">
        <v>919.82090000000005</v>
      </c>
      <c r="K551" s="27">
        <v>1839.6419000000001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12025.696400000001</v>
      </c>
      <c r="C552" s="27">
        <v>6.9999999999999999E-4</v>
      </c>
      <c r="D552" s="27">
        <v>920.50789999999995</v>
      </c>
      <c r="E552" s="27">
        <v>1841.0157999999999</v>
      </c>
      <c r="F552" s="27">
        <v>1841.0157999999999</v>
      </c>
      <c r="G552" s="27">
        <v>0</v>
      </c>
      <c r="H552" s="27">
        <v>0</v>
      </c>
      <c r="I552" s="27">
        <v>1841.0157999999999</v>
      </c>
      <c r="J552" s="27">
        <v>920.50789999999995</v>
      </c>
      <c r="K552" s="27">
        <v>1841.0157999999999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12032.5658</v>
      </c>
      <c r="C553" s="27">
        <v>6.9999999999999999E-4</v>
      </c>
      <c r="D553" s="27">
        <v>921.19479999999999</v>
      </c>
      <c r="E553" s="27">
        <v>1842.3896999999999</v>
      </c>
      <c r="F553" s="27">
        <v>1842.3896999999999</v>
      </c>
      <c r="G553" s="27">
        <v>0</v>
      </c>
      <c r="H553" s="27">
        <v>0</v>
      </c>
      <c r="I553" s="27">
        <v>1842.3896999999999</v>
      </c>
      <c r="J553" s="27">
        <v>921.19479999999999</v>
      </c>
      <c r="K553" s="27">
        <v>1842.3896999999999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12039.435299999999</v>
      </c>
      <c r="C554" s="27">
        <v>6.9999999999999999E-4</v>
      </c>
      <c r="D554" s="27">
        <v>921.8818</v>
      </c>
      <c r="E554" s="27">
        <v>1843.7636</v>
      </c>
      <c r="F554" s="27">
        <v>1843.7636</v>
      </c>
      <c r="G554" s="27">
        <v>0</v>
      </c>
      <c r="H554" s="27">
        <v>0</v>
      </c>
      <c r="I554" s="27">
        <v>1843.7636</v>
      </c>
      <c r="J554" s="27">
        <v>921.8818</v>
      </c>
      <c r="K554" s="27">
        <v>1843.7636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12046.3048</v>
      </c>
      <c r="C555" s="27">
        <v>6.9999999999999999E-4</v>
      </c>
      <c r="D555" s="27">
        <v>922.56870000000004</v>
      </c>
      <c r="E555" s="27">
        <v>1845.1375</v>
      </c>
      <c r="F555" s="27">
        <v>1845.1375</v>
      </c>
      <c r="G555" s="27">
        <v>0</v>
      </c>
      <c r="H555" s="27">
        <v>0</v>
      </c>
      <c r="I555" s="27">
        <v>1845.1375</v>
      </c>
      <c r="J555" s="27">
        <v>922.56870000000004</v>
      </c>
      <c r="K555" s="27">
        <v>1845.1375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12053.174199999999</v>
      </c>
      <c r="C556" s="27">
        <v>6.9999999999999999E-4</v>
      </c>
      <c r="D556" s="27">
        <v>923.25570000000005</v>
      </c>
      <c r="E556" s="27">
        <v>1846.5112999999999</v>
      </c>
      <c r="F556" s="27">
        <v>1846.5112999999999</v>
      </c>
      <c r="G556" s="27">
        <v>0</v>
      </c>
      <c r="H556" s="27">
        <v>0</v>
      </c>
      <c r="I556" s="27">
        <v>1846.5112999999999</v>
      </c>
      <c r="J556" s="27">
        <v>923.25570000000005</v>
      </c>
      <c r="K556" s="27">
        <v>1846.5112999999999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12060.0437</v>
      </c>
      <c r="C557" s="27">
        <v>6.9999999999999999E-4</v>
      </c>
      <c r="D557" s="27">
        <v>923.94259999999997</v>
      </c>
      <c r="E557" s="27">
        <v>1847.8851999999999</v>
      </c>
      <c r="F557" s="27">
        <v>1847.8851999999999</v>
      </c>
      <c r="G557" s="27">
        <v>0</v>
      </c>
      <c r="H557" s="27">
        <v>0</v>
      </c>
      <c r="I557" s="27">
        <v>1847.8851999999999</v>
      </c>
      <c r="J557" s="27">
        <v>923.94259999999997</v>
      </c>
      <c r="K557" s="27">
        <v>1847.8851999999999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12066.913200000001</v>
      </c>
      <c r="C558" s="27">
        <v>6.9999999999999999E-4</v>
      </c>
      <c r="D558" s="27">
        <v>924.62959999999998</v>
      </c>
      <c r="E558" s="27">
        <v>1849.2591</v>
      </c>
      <c r="F558" s="27">
        <v>1849.2591</v>
      </c>
      <c r="G558" s="27">
        <v>0</v>
      </c>
      <c r="H558" s="27">
        <v>0</v>
      </c>
      <c r="I558" s="27">
        <v>1849.2591</v>
      </c>
      <c r="J558" s="27">
        <v>924.62959999999998</v>
      </c>
      <c r="K558" s="27">
        <v>1849.2591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12073.7826</v>
      </c>
      <c r="C559" s="27">
        <v>6.9999999999999999E-4</v>
      </c>
      <c r="D559" s="27">
        <v>925.31650000000002</v>
      </c>
      <c r="E559" s="27">
        <v>1850.633</v>
      </c>
      <c r="F559" s="27">
        <v>1850.633</v>
      </c>
      <c r="G559" s="27">
        <v>0</v>
      </c>
      <c r="H559" s="27">
        <v>0</v>
      </c>
      <c r="I559" s="27">
        <v>1850.633</v>
      </c>
      <c r="J559" s="27">
        <v>925.31650000000002</v>
      </c>
      <c r="K559" s="27">
        <v>1850.633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12080.652099999999</v>
      </c>
      <c r="C560" s="27">
        <v>6.9999999999999999E-4</v>
      </c>
      <c r="D560" s="27">
        <v>926.00350000000003</v>
      </c>
      <c r="E560" s="27">
        <v>1852.0069000000001</v>
      </c>
      <c r="F560" s="27">
        <v>1852.0069000000001</v>
      </c>
      <c r="G560" s="27">
        <v>0</v>
      </c>
      <c r="H560" s="27">
        <v>0</v>
      </c>
      <c r="I560" s="27">
        <v>1852.0069000000001</v>
      </c>
      <c r="J560" s="27">
        <v>926.00350000000003</v>
      </c>
      <c r="K560" s="27">
        <v>1852.0069000000001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12087.521500000001</v>
      </c>
      <c r="C561" s="27">
        <v>6.9999999999999999E-4</v>
      </c>
      <c r="D561" s="27">
        <v>926.69039999999995</v>
      </c>
      <c r="E561" s="27">
        <v>1853.3807999999999</v>
      </c>
      <c r="F561" s="27">
        <v>1853.3807999999999</v>
      </c>
      <c r="G561" s="27">
        <v>0</v>
      </c>
      <c r="H561" s="27">
        <v>0</v>
      </c>
      <c r="I561" s="27">
        <v>1853.3807999999999</v>
      </c>
      <c r="J561" s="27">
        <v>926.69039999999995</v>
      </c>
      <c r="K561" s="27">
        <v>1853.3807999999999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12094.391</v>
      </c>
      <c r="C562" s="27">
        <v>6.9999999999999999E-4</v>
      </c>
      <c r="D562" s="27">
        <v>927.37739999999997</v>
      </c>
      <c r="E562" s="27">
        <v>1854.7547</v>
      </c>
      <c r="F562" s="27">
        <v>1854.7547</v>
      </c>
      <c r="G562" s="27">
        <v>0</v>
      </c>
      <c r="H562" s="27">
        <v>0</v>
      </c>
      <c r="I562" s="27">
        <v>1854.7547</v>
      </c>
      <c r="J562" s="27">
        <v>927.37739999999997</v>
      </c>
      <c r="K562" s="27">
        <v>1854.7547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12101.2605</v>
      </c>
      <c r="C563" s="27">
        <v>6.9999999999999999E-4</v>
      </c>
      <c r="D563" s="27">
        <v>928.0643</v>
      </c>
      <c r="E563" s="27">
        <v>1856.1286</v>
      </c>
      <c r="F563" s="27">
        <v>1856.1286</v>
      </c>
      <c r="G563" s="27">
        <v>0</v>
      </c>
      <c r="H563" s="27">
        <v>0</v>
      </c>
      <c r="I563" s="27">
        <v>1856.1286</v>
      </c>
      <c r="J563" s="27">
        <v>928.0643</v>
      </c>
      <c r="K563" s="27">
        <v>1856.1286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12108.1299</v>
      </c>
      <c r="C564" s="27">
        <v>6.9999999999999999E-4</v>
      </c>
      <c r="D564" s="27">
        <v>928.75120000000004</v>
      </c>
      <c r="E564" s="27">
        <v>1857.5025000000001</v>
      </c>
      <c r="F564" s="27">
        <v>1857.5025000000001</v>
      </c>
      <c r="G564" s="27">
        <v>0</v>
      </c>
      <c r="H564" s="27">
        <v>0</v>
      </c>
      <c r="I564" s="27">
        <v>1857.5025000000001</v>
      </c>
      <c r="J564" s="27">
        <v>928.75120000000004</v>
      </c>
      <c r="K564" s="27">
        <v>1857.5025000000001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12114.999400000001</v>
      </c>
      <c r="C565" s="27">
        <v>6.9999999999999999E-4</v>
      </c>
      <c r="D565" s="27">
        <v>929.43820000000005</v>
      </c>
      <c r="E565" s="27">
        <v>1858.8764000000001</v>
      </c>
      <c r="F565" s="27">
        <v>1858.8764000000001</v>
      </c>
      <c r="G565" s="27">
        <v>0</v>
      </c>
      <c r="H565" s="27">
        <v>0</v>
      </c>
      <c r="I565" s="27">
        <v>1858.8764000000001</v>
      </c>
      <c r="J565" s="27">
        <v>929.43820000000005</v>
      </c>
      <c r="K565" s="27">
        <v>1858.8764000000001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12121.868899999999</v>
      </c>
      <c r="C566" s="27">
        <v>6.9999999999999999E-4</v>
      </c>
      <c r="D566" s="27">
        <v>930.12509999999997</v>
      </c>
      <c r="E566" s="27">
        <v>1860.2502999999999</v>
      </c>
      <c r="F566" s="27">
        <v>1860.2502999999999</v>
      </c>
      <c r="G566" s="27">
        <v>0</v>
      </c>
      <c r="H566" s="27">
        <v>0</v>
      </c>
      <c r="I566" s="27">
        <v>1860.2502999999999</v>
      </c>
      <c r="J566" s="27">
        <v>930.12509999999997</v>
      </c>
      <c r="K566" s="27">
        <v>1860.2502999999999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12128.738300000001</v>
      </c>
      <c r="C567" s="27">
        <v>6.9999999999999999E-4</v>
      </c>
      <c r="D567" s="27">
        <v>930.81209999999999</v>
      </c>
      <c r="E567" s="27">
        <v>1861.6242</v>
      </c>
      <c r="F567" s="27">
        <v>1861.6242</v>
      </c>
      <c r="G567" s="27">
        <v>0</v>
      </c>
      <c r="H567" s="27">
        <v>0</v>
      </c>
      <c r="I567" s="27">
        <v>1861.6242</v>
      </c>
      <c r="J567" s="27">
        <v>930.81209999999999</v>
      </c>
      <c r="K567" s="27">
        <v>1861.6242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12135.6078</v>
      </c>
      <c r="C568" s="27">
        <v>6.9999999999999999E-4</v>
      </c>
      <c r="D568" s="27">
        <v>931.49900000000002</v>
      </c>
      <c r="E568" s="27">
        <v>1862.9981</v>
      </c>
      <c r="F568" s="27">
        <v>1862.9981</v>
      </c>
      <c r="G568" s="27">
        <v>0</v>
      </c>
      <c r="H568" s="27">
        <v>0</v>
      </c>
      <c r="I568" s="27">
        <v>1862.9981</v>
      </c>
      <c r="J568" s="27">
        <v>931.49900000000002</v>
      </c>
      <c r="K568" s="27">
        <v>1862.9981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12142.477199999999</v>
      </c>
      <c r="C569" s="27">
        <v>6.9999999999999999E-4</v>
      </c>
      <c r="D569" s="27">
        <v>932.18600000000004</v>
      </c>
      <c r="E569" s="27">
        <v>1864.3719000000001</v>
      </c>
      <c r="F569" s="27">
        <v>1864.3719000000001</v>
      </c>
      <c r="G569" s="27">
        <v>0</v>
      </c>
      <c r="H569" s="27">
        <v>0</v>
      </c>
      <c r="I569" s="27">
        <v>1864.3719000000001</v>
      </c>
      <c r="J569" s="27">
        <v>932.18600000000004</v>
      </c>
      <c r="K569" s="27">
        <v>1864.3719000000001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12149.3467</v>
      </c>
      <c r="C570" s="27">
        <v>6.9999999999999999E-4</v>
      </c>
      <c r="D570" s="27">
        <v>932.87289999999996</v>
      </c>
      <c r="E570" s="27">
        <v>1865.7457999999999</v>
      </c>
      <c r="F570" s="27">
        <v>1865.7457999999999</v>
      </c>
      <c r="G570" s="27">
        <v>0</v>
      </c>
      <c r="H570" s="27">
        <v>0</v>
      </c>
      <c r="I570" s="27">
        <v>1865.7457999999999</v>
      </c>
      <c r="J570" s="27">
        <v>932.87289999999996</v>
      </c>
      <c r="K570" s="27">
        <v>1865.7457999999999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12156.216200000001</v>
      </c>
      <c r="C571" s="27">
        <v>6.9999999999999999E-4</v>
      </c>
      <c r="D571" s="27">
        <v>933.55989999999997</v>
      </c>
      <c r="E571" s="27">
        <v>1867.1197</v>
      </c>
      <c r="F571" s="27">
        <v>1867.1197</v>
      </c>
      <c r="G571" s="27">
        <v>0</v>
      </c>
      <c r="H571" s="27">
        <v>0</v>
      </c>
      <c r="I571" s="27">
        <v>1867.1197</v>
      </c>
      <c r="J571" s="27">
        <v>933.55989999999997</v>
      </c>
      <c r="K571" s="27">
        <v>1867.1197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12163.0856</v>
      </c>
      <c r="C572" s="27">
        <v>6.9999999999999999E-4</v>
      </c>
      <c r="D572" s="27">
        <v>934.24680000000001</v>
      </c>
      <c r="E572" s="27">
        <v>1868.4936</v>
      </c>
      <c r="F572" s="27">
        <v>1868.4936</v>
      </c>
      <c r="G572" s="27">
        <v>0</v>
      </c>
      <c r="H572" s="27">
        <v>0</v>
      </c>
      <c r="I572" s="27">
        <v>1868.4936</v>
      </c>
      <c r="J572" s="27">
        <v>934.24680000000001</v>
      </c>
      <c r="K572" s="27">
        <v>1868.4936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12169.955099999999</v>
      </c>
      <c r="C573" s="27">
        <v>6.9999999999999999E-4</v>
      </c>
      <c r="D573" s="27">
        <v>934.93380000000002</v>
      </c>
      <c r="E573" s="27">
        <v>1869.8675000000001</v>
      </c>
      <c r="F573" s="27">
        <v>1869.8675000000001</v>
      </c>
      <c r="G573" s="27">
        <v>0</v>
      </c>
      <c r="H573" s="27">
        <v>0</v>
      </c>
      <c r="I573" s="27">
        <v>1869.8675000000001</v>
      </c>
      <c r="J573" s="27">
        <v>934.93380000000002</v>
      </c>
      <c r="K573" s="27">
        <v>1869.8675000000001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12176.824500000001</v>
      </c>
      <c r="C574" s="27">
        <v>6.9999999999999999E-4</v>
      </c>
      <c r="D574" s="27">
        <v>935.62070000000006</v>
      </c>
      <c r="E574" s="27">
        <v>1871.2414000000001</v>
      </c>
      <c r="F574" s="27">
        <v>1871.2414000000001</v>
      </c>
      <c r="G574" s="27">
        <v>0</v>
      </c>
      <c r="H574" s="27">
        <v>0</v>
      </c>
      <c r="I574" s="27">
        <v>1871.2414000000001</v>
      </c>
      <c r="J574" s="27">
        <v>935.62070000000006</v>
      </c>
      <c r="K574" s="27">
        <v>1871.2414000000001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12183.694</v>
      </c>
      <c r="C575" s="27">
        <v>6.9999999999999999E-4</v>
      </c>
      <c r="D575" s="27">
        <v>936.30769999999995</v>
      </c>
      <c r="E575" s="27">
        <v>1872.6152999999999</v>
      </c>
      <c r="F575" s="27">
        <v>1872.6152999999999</v>
      </c>
      <c r="G575" s="27">
        <v>0</v>
      </c>
      <c r="H575" s="27">
        <v>0</v>
      </c>
      <c r="I575" s="27">
        <v>1872.6152999999999</v>
      </c>
      <c r="J575" s="27">
        <v>936.30769999999995</v>
      </c>
      <c r="K575" s="27">
        <v>1872.6152999999999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12190.5635</v>
      </c>
      <c r="C576" s="27">
        <v>6.9999999999999999E-4</v>
      </c>
      <c r="D576" s="27">
        <v>936.99459999999999</v>
      </c>
      <c r="E576" s="27">
        <v>1873.9892</v>
      </c>
      <c r="F576" s="27">
        <v>1873.9892</v>
      </c>
      <c r="G576" s="27">
        <v>0</v>
      </c>
      <c r="H576" s="27">
        <v>0</v>
      </c>
      <c r="I576" s="27">
        <v>1873.9892</v>
      </c>
      <c r="J576" s="27">
        <v>936.99459999999999</v>
      </c>
      <c r="K576" s="27">
        <v>1873.9892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12197.4329</v>
      </c>
      <c r="C577" s="27">
        <v>6.9999999999999999E-4</v>
      </c>
      <c r="D577" s="27">
        <v>937.68150000000003</v>
      </c>
      <c r="E577" s="27">
        <v>1875.3631</v>
      </c>
      <c r="F577" s="27">
        <v>1875.3631</v>
      </c>
      <c r="G577" s="27">
        <v>0</v>
      </c>
      <c r="H577" s="27">
        <v>0</v>
      </c>
      <c r="I577" s="27">
        <v>1875.3631</v>
      </c>
      <c r="J577" s="27">
        <v>937.68150000000003</v>
      </c>
      <c r="K577" s="27">
        <v>1875.3631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12204.3024</v>
      </c>
      <c r="C578" s="27">
        <v>6.9999999999999999E-4</v>
      </c>
      <c r="D578" s="27">
        <v>938.36850000000004</v>
      </c>
      <c r="E578" s="27">
        <v>1876.7370000000001</v>
      </c>
      <c r="F578" s="27">
        <v>1876.7370000000001</v>
      </c>
      <c r="G578" s="27">
        <v>0</v>
      </c>
      <c r="H578" s="27">
        <v>0</v>
      </c>
      <c r="I578" s="27">
        <v>1876.7370000000001</v>
      </c>
      <c r="J578" s="27">
        <v>938.36850000000004</v>
      </c>
      <c r="K578" s="27">
        <v>1876.7370000000001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12211.171899999999</v>
      </c>
      <c r="C579" s="27">
        <v>6.9999999999999999E-4</v>
      </c>
      <c r="D579" s="27">
        <v>939.05539999999996</v>
      </c>
      <c r="E579" s="27">
        <v>1878.1108999999999</v>
      </c>
      <c r="F579" s="27">
        <v>1878.1108999999999</v>
      </c>
      <c r="G579" s="27">
        <v>0</v>
      </c>
      <c r="H579" s="27">
        <v>0</v>
      </c>
      <c r="I579" s="27">
        <v>1878.1108999999999</v>
      </c>
      <c r="J579" s="27">
        <v>939.05539999999996</v>
      </c>
      <c r="K579" s="27">
        <v>1878.1108999999999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12218.041300000001</v>
      </c>
      <c r="C580" s="27">
        <v>6.9999999999999999E-4</v>
      </c>
      <c r="D580" s="27">
        <v>939.74239999999998</v>
      </c>
      <c r="E580" s="27">
        <v>1879.4848</v>
      </c>
      <c r="F580" s="27">
        <v>1879.4848</v>
      </c>
      <c r="G580" s="27">
        <v>0</v>
      </c>
      <c r="H580" s="27">
        <v>0</v>
      </c>
      <c r="I580" s="27">
        <v>1879.4848</v>
      </c>
      <c r="J580" s="27">
        <v>939.74239999999998</v>
      </c>
      <c r="K580" s="27">
        <v>1879.4848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12224.9108</v>
      </c>
      <c r="C581" s="27">
        <v>6.9999999999999999E-4</v>
      </c>
      <c r="D581" s="27">
        <v>940.42930000000001</v>
      </c>
      <c r="E581" s="27">
        <v>1880.8587</v>
      </c>
      <c r="F581" s="27">
        <v>1880.8587</v>
      </c>
      <c r="G581" s="27">
        <v>0</v>
      </c>
      <c r="H581" s="27">
        <v>0</v>
      </c>
      <c r="I581" s="27">
        <v>1880.8587</v>
      </c>
      <c r="J581" s="27">
        <v>940.42930000000001</v>
      </c>
      <c r="K581" s="27">
        <v>1880.8587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12231.780199999999</v>
      </c>
      <c r="C582" s="27">
        <v>6.9999999999999999E-4</v>
      </c>
      <c r="D582" s="27">
        <v>941.11630000000002</v>
      </c>
      <c r="E582" s="27">
        <v>1882.2325000000001</v>
      </c>
      <c r="F582" s="27">
        <v>1882.2325000000001</v>
      </c>
      <c r="G582" s="27">
        <v>0</v>
      </c>
      <c r="H582" s="27">
        <v>0</v>
      </c>
      <c r="I582" s="27">
        <v>1882.2325000000001</v>
      </c>
      <c r="J582" s="27">
        <v>941.11630000000002</v>
      </c>
      <c r="K582" s="27">
        <v>1882.2325000000001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12238.6497</v>
      </c>
      <c r="C583" s="27">
        <v>6.9999999999999999E-4</v>
      </c>
      <c r="D583" s="27">
        <v>941.80319999999995</v>
      </c>
      <c r="E583" s="27">
        <v>1883.6063999999999</v>
      </c>
      <c r="F583" s="27">
        <v>1883.6063999999999</v>
      </c>
      <c r="G583" s="27">
        <v>0</v>
      </c>
      <c r="H583" s="27">
        <v>0</v>
      </c>
      <c r="I583" s="27">
        <v>1883.6063999999999</v>
      </c>
      <c r="J583" s="27">
        <v>941.80319999999995</v>
      </c>
      <c r="K583" s="27">
        <v>1883.6063999999999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12245.519200000001</v>
      </c>
      <c r="C584" s="27">
        <v>6.9999999999999999E-4</v>
      </c>
      <c r="D584" s="27">
        <v>942.49019999999996</v>
      </c>
      <c r="E584" s="27">
        <v>1884.9802999999999</v>
      </c>
      <c r="F584" s="27">
        <v>1884.9802999999999</v>
      </c>
      <c r="G584" s="27">
        <v>0</v>
      </c>
      <c r="H584" s="27">
        <v>0</v>
      </c>
      <c r="I584" s="27">
        <v>1884.9802999999999</v>
      </c>
      <c r="J584" s="27">
        <v>942.49019999999996</v>
      </c>
      <c r="K584" s="27">
        <v>1884.9802999999999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12252.3886</v>
      </c>
      <c r="C585" s="27">
        <v>6.9999999999999999E-4</v>
      </c>
      <c r="D585" s="27">
        <v>943.1771</v>
      </c>
      <c r="E585" s="27">
        <v>1886.3542</v>
      </c>
      <c r="F585" s="27">
        <v>1886.3542</v>
      </c>
      <c r="G585" s="27">
        <v>0</v>
      </c>
      <c r="H585" s="27">
        <v>0</v>
      </c>
      <c r="I585" s="27">
        <v>1886.3542</v>
      </c>
      <c r="J585" s="27">
        <v>943.1771</v>
      </c>
      <c r="K585" s="27">
        <v>1886.3542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12259.258099999999</v>
      </c>
      <c r="C586" s="27">
        <v>6.9999999999999999E-4</v>
      </c>
      <c r="D586" s="27">
        <v>943.86410000000001</v>
      </c>
      <c r="E586" s="27">
        <v>1887.7281</v>
      </c>
      <c r="F586" s="27">
        <v>1887.7281</v>
      </c>
      <c r="G586" s="27">
        <v>0</v>
      </c>
      <c r="H586" s="27">
        <v>0</v>
      </c>
      <c r="I586" s="27">
        <v>1887.7281</v>
      </c>
      <c r="J586" s="27">
        <v>943.86410000000001</v>
      </c>
      <c r="K586" s="27">
        <v>1887.7281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12266.1276</v>
      </c>
      <c r="C587" s="27">
        <v>6.9999999999999999E-4</v>
      </c>
      <c r="D587" s="27">
        <v>944.55100000000004</v>
      </c>
      <c r="E587" s="27">
        <v>1889.1020000000001</v>
      </c>
      <c r="F587" s="27">
        <v>1889.1020000000001</v>
      </c>
      <c r="G587" s="27">
        <v>0</v>
      </c>
      <c r="H587" s="27">
        <v>0</v>
      </c>
      <c r="I587" s="27">
        <v>1889.1020000000001</v>
      </c>
      <c r="J587" s="27">
        <v>944.55100000000004</v>
      </c>
      <c r="K587" s="27">
        <v>1889.1020000000001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12272.996999999999</v>
      </c>
      <c r="C588" s="27">
        <v>6.9999999999999999E-4</v>
      </c>
      <c r="D588" s="27">
        <v>945.23800000000006</v>
      </c>
      <c r="E588" s="27">
        <v>1890.4758999999999</v>
      </c>
      <c r="F588" s="27">
        <v>1890.4758999999999</v>
      </c>
      <c r="G588" s="27">
        <v>0</v>
      </c>
      <c r="H588" s="27">
        <v>0</v>
      </c>
      <c r="I588" s="27">
        <v>1890.4758999999999</v>
      </c>
      <c r="J588" s="27">
        <v>945.23800000000006</v>
      </c>
      <c r="K588" s="27">
        <v>1890.4758999999999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12279.8665</v>
      </c>
      <c r="C589" s="27">
        <v>6.9999999999999999E-4</v>
      </c>
      <c r="D589" s="27">
        <v>945.92489999999998</v>
      </c>
      <c r="E589" s="27">
        <v>1891.8498</v>
      </c>
      <c r="F589" s="27">
        <v>1891.8498</v>
      </c>
      <c r="G589" s="27">
        <v>0</v>
      </c>
      <c r="H589" s="27">
        <v>0</v>
      </c>
      <c r="I589" s="27">
        <v>1891.8498</v>
      </c>
      <c r="J589" s="27">
        <v>945.92489999999998</v>
      </c>
      <c r="K589" s="27">
        <v>1891.8498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12286.7359</v>
      </c>
      <c r="C590" s="27">
        <v>6.9999999999999999E-4</v>
      </c>
      <c r="D590" s="27">
        <v>946.61180000000002</v>
      </c>
      <c r="E590" s="27">
        <v>1893.2237</v>
      </c>
      <c r="F590" s="27">
        <v>1893.2237</v>
      </c>
      <c r="G590" s="27">
        <v>0</v>
      </c>
      <c r="H590" s="27">
        <v>0</v>
      </c>
      <c r="I590" s="27">
        <v>1893.2237</v>
      </c>
      <c r="J590" s="27">
        <v>946.61180000000002</v>
      </c>
      <c r="K590" s="27">
        <v>1893.2237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12293.6054</v>
      </c>
      <c r="C591" s="27">
        <v>6.9999999999999999E-4</v>
      </c>
      <c r="D591" s="27">
        <v>947.29880000000003</v>
      </c>
      <c r="E591" s="27">
        <v>1894.5976000000001</v>
      </c>
      <c r="F591" s="27">
        <v>1894.5976000000001</v>
      </c>
      <c r="G591" s="27">
        <v>0</v>
      </c>
      <c r="H591" s="27">
        <v>0</v>
      </c>
      <c r="I591" s="27">
        <v>1894.5976000000001</v>
      </c>
      <c r="J591" s="27">
        <v>947.29880000000003</v>
      </c>
      <c r="K591" s="27">
        <v>1894.5976000000001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12300.474899999999</v>
      </c>
      <c r="C592" s="27">
        <v>6.9999999999999999E-4</v>
      </c>
      <c r="D592" s="27">
        <v>947.98569999999995</v>
      </c>
      <c r="E592" s="27">
        <v>1895.9715000000001</v>
      </c>
      <c r="F592" s="27">
        <v>1895.9715000000001</v>
      </c>
      <c r="G592" s="27">
        <v>0</v>
      </c>
      <c r="H592" s="27">
        <v>0</v>
      </c>
      <c r="I592" s="27">
        <v>1895.9715000000001</v>
      </c>
      <c r="J592" s="27">
        <v>947.98569999999995</v>
      </c>
      <c r="K592" s="27">
        <v>1895.9715000000001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12307.344300000001</v>
      </c>
      <c r="C593" s="27">
        <v>6.9999999999999999E-4</v>
      </c>
      <c r="D593" s="27">
        <v>948.67269999999996</v>
      </c>
      <c r="E593" s="27">
        <v>1897.3453999999999</v>
      </c>
      <c r="F593" s="27">
        <v>1897.3453999999999</v>
      </c>
      <c r="G593" s="27">
        <v>0</v>
      </c>
      <c r="H593" s="27">
        <v>0</v>
      </c>
      <c r="I593" s="27">
        <v>1897.3453999999999</v>
      </c>
      <c r="J593" s="27">
        <v>948.67269999999996</v>
      </c>
      <c r="K593" s="27">
        <v>1897.3453999999999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12314.2138</v>
      </c>
      <c r="C594" s="27">
        <v>6.9999999999999999E-4</v>
      </c>
      <c r="D594" s="27">
        <v>949.3596</v>
      </c>
      <c r="E594" s="27">
        <v>1898.7193</v>
      </c>
      <c r="F594" s="27">
        <v>1898.7193</v>
      </c>
      <c r="G594" s="27">
        <v>0</v>
      </c>
      <c r="H594" s="27">
        <v>0</v>
      </c>
      <c r="I594" s="27">
        <v>1898.7193</v>
      </c>
      <c r="J594" s="27">
        <v>949.3596</v>
      </c>
      <c r="K594" s="27">
        <v>1898.7193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12321.083199999999</v>
      </c>
      <c r="C595" s="27">
        <v>6.9999999999999999E-4</v>
      </c>
      <c r="D595" s="27">
        <v>950.04660000000001</v>
      </c>
      <c r="E595" s="27">
        <v>1900.0931</v>
      </c>
      <c r="F595" s="27">
        <v>1900.0931</v>
      </c>
      <c r="G595" s="27">
        <v>0</v>
      </c>
      <c r="H595" s="27">
        <v>0</v>
      </c>
      <c r="I595" s="27">
        <v>1900.0931</v>
      </c>
      <c r="J595" s="27">
        <v>950.04660000000001</v>
      </c>
      <c r="K595" s="27">
        <v>1900.0931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12327.9527</v>
      </c>
      <c r="C596" s="27">
        <v>6.9999999999999999E-4</v>
      </c>
      <c r="D596" s="27">
        <v>950.73350000000005</v>
      </c>
      <c r="E596" s="27">
        <v>1901.4670000000001</v>
      </c>
      <c r="F596" s="27">
        <v>1901.4670000000001</v>
      </c>
      <c r="G596" s="27">
        <v>0</v>
      </c>
      <c r="H596" s="27">
        <v>0</v>
      </c>
      <c r="I596" s="27">
        <v>1901.4670000000001</v>
      </c>
      <c r="J596" s="27">
        <v>950.73350000000005</v>
      </c>
      <c r="K596" s="27">
        <v>1901.4670000000001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12334.822200000001</v>
      </c>
      <c r="C597" s="27">
        <v>6.9999999999999999E-4</v>
      </c>
      <c r="D597" s="27">
        <v>951.42049999999995</v>
      </c>
      <c r="E597" s="27">
        <v>1902.8408999999999</v>
      </c>
      <c r="F597" s="27">
        <v>1902.8408999999999</v>
      </c>
      <c r="G597" s="27">
        <v>0</v>
      </c>
      <c r="H597" s="27">
        <v>0</v>
      </c>
      <c r="I597" s="27">
        <v>1902.8408999999999</v>
      </c>
      <c r="J597" s="27">
        <v>951.42049999999995</v>
      </c>
      <c r="K597" s="27">
        <v>1902.8408999999999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12341.6916</v>
      </c>
      <c r="C598" s="27">
        <v>6.9999999999999999E-4</v>
      </c>
      <c r="D598" s="27">
        <v>952.10739999999998</v>
      </c>
      <c r="E598" s="27">
        <v>1904.2148</v>
      </c>
      <c r="F598" s="27">
        <v>1904.2148</v>
      </c>
      <c r="G598" s="27">
        <v>0</v>
      </c>
      <c r="H598" s="27">
        <v>0</v>
      </c>
      <c r="I598" s="27">
        <v>1904.2148</v>
      </c>
      <c r="J598" s="27">
        <v>952.10739999999998</v>
      </c>
      <c r="K598" s="27">
        <v>1904.2148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12348.561100000001</v>
      </c>
      <c r="C599" s="27">
        <v>6.9999999999999999E-4</v>
      </c>
      <c r="D599" s="27">
        <v>952.7944</v>
      </c>
      <c r="E599" s="27">
        <v>1905.5887</v>
      </c>
      <c r="F599" s="27">
        <v>1905.5887</v>
      </c>
      <c r="G599" s="27">
        <v>0</v>
      </c>
      <c r="H599" s="27">
        <v>0</v>
      </c>
      <c r="I599" s="27">
        <v>1905.5887</v>
      </c>
      <c r="J599" s="27">
        <v>952.7944</v>
      </c>
      <c r="K599" s="27">
        <v>1905.5887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12355.4306</v>
      </c>
      <c r="C600" s="27">
        <v>6.9999999999999999E-4</v>
      </c>
      <c r="D600" s="27">
        <v>953.48130000000003</v>
      </c>
      <c r="E600" s="27">
        <v>1906.9626000000001</v>
      </c>
      <c r="F600" s="27">
        <v>1906.9626000000001</v>
      </c>
      <c r="G600" s="27">
        <v>0</v>
      </c>
      <c r="H600" s="27">
        <v>0</v>
      </c>
      <c r="I600" s="27">
        <v>1906.9626000000001</v>
      </c>
      <c r="J600" s="27">
        <v>953.48130000000003</v>
      </c>
      <c r="K600" s="27">
        <v>1906.9626000000001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12362.3</v>
      </c>
      <c r="C601" s="27">
        <v>6.9999999999999999E-4</v>
      </c>
      <c r="D601" s="27">
        <v>954.16830000000004</v>
      </c>
      <c r="E601" s="27">
        <v>1908.3364999999999</v>
      </c>
      <c r="F601" s="27">
        <v>1908.3364999999999</v>
      </c>
      <c r="G601" s="27">
        <v>0</v>
      </c>
      <c r="H601" s="27">
        <v>0</v>
      </c>
      <c r="I601" s="27">
        <v>1908.3364999999999</v>
      </c>
      <c r="J601" s="27">
        <v>954.16830000000004</v>
      </c>
      <c r="K601" s="27">
        <v>1908.3364999999999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12369.1695</v>
      </c>
      <c r="C602" s="27">
        <v>6.9999999999999999E-4</v>
      </c>
      <c r="D602" s="27">
        <v>954.85519999999997</v>
      </c>
      <c r="E602" s="27">
        <v>1909.7103999999999</v>
      </c>
      <c r="F602" s="27">
        <v>1909.7103999999999</v>
      </c>
      <c r="G602" s="27">
        <v>0</v>
      </c>
      <c r="H602" s="27">
        <v>0</v>
      </c>
      <c r="I602" s="27">
        <v>1909.7103999999999</v>
      </c>
      <c r="J602" s="27">
        <v>954.85519999999997</v>
      </c>
      <c r="K602" s="27">
        <v>1909.7103999999999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12376.0389</v>
      </c>
      <c r="C603" s="27">
        <v>6.9999999999999999E-4</v>
      </c>
      <c r="D603" s="27">
        <v>955.5421</v>
      </c>
      <c r="E603" s="27">
        <v>1911.0843</v>
      </c>
      <c r="F603" s="27">
        <v>1911.0843</v>
      </c>
      <c r="G603" s="27">
        <v>0</v>
      </c>
      <c r="H603" s="27">
        <v>0</v>
      </c>
      <c r="I603" s="27">
        <v>1911.0843</v>
      </c>
      <c r="J603" s="27">
        <v>955.5421</v>
      </c>
      <c r="K603" s="27">
        <v>1911.0843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12382.9084</v>
      </c>
      <c r="C604" s="27">
        <v>6.9999999999999999E-4</v>
      </c>
      <c r="D604" s="27">
        <v>956.22910000000002</v>
      </c>
      <c r="E604" s="27">
        <v>1912.4582</v>
      </c>
      <c r="F604" s="27">
        <v>1912.4582</v>
      </c>
      <c r="G604" s="27">
        <v>0</v>
      </c>
      <c r="H604" s="27">
        <v>0</v>
      </c>
      <c r="I604" s="27">
        <v>1912.4582</v>
      </c>
      <c r="J604" s="27">
        <v>956.22910000000002</v>
      </c>
      <c r="K604" s="27">
        <v>1912.4582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12389.777899999999</v>
      </c>
      <c r="C605" s="27">
        <v>6.9999999999999999E-4</v>
      </c>
      <c r="D605" s="27">
        <v>956.91600000000005</v>
      </c>
      <c r="E605" s="27">
        <v>1913.8321000000001</v>
      </c>
      <c r="F605" s="27">
        <v>1913.8321000000001</v>
      </c>
      <c r="G605" s="27">
        <v>0</v>
      </c>
      <c r="H605" s="27">
        <v>0</v>
      </c>
      <c r="I605" s="27">
        <v>1913.8321000000001</v>
      </c>
      <c r="J605" s="27">
        <v>956.91600000000005</v>
      </c>
      <c r="K605" s="27">
        <v>1913.8321000000001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12396.647300000001</v>
      </c>
      <c r="C606" s="27">
        <v>6.9999999999999999E-4</v>
      </c>
      <c r="D606" s="27">
        <v>957.60299999999995</v>
      </c>
      <c r="E606" s="27">
        <v>1915.2059999999999</v>
      </c>
      <c r="F606" s="27">
        <v>1915.2059999999999</v>
      </c>
      <c r="G606" s="27">
        <v>0</v>
      </c>
      <c r="H606" s="27">
        <v>0</v>
      </c>
      <c r="I606" s="27">
        <v>1915.2059999999999</v>
      </c>
      <c r="J606" s="27">
        <v>957.60299999999995</v>
      </c>
      <c r="K606" s="27">
        <v>1915.2059999999999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12403.516799999999</v>
      </c>
      <c r="C607" s="27">
        <v>6.9999999999999999E-4</v>
      </c>
      <c r="D607" s="27">
        <v>958.28989999999999</v>
      </c>
      <c r="E607" s="27">
        <v>1916.5799</v>
      </c>
      <c r="F607" s="27">
        <v>1916.5799</v>
      </c>
      <c r="G607" s="27">
        <v>0</v>
      </c>
      <c r="H607" s="27">
        <v>0</v>
      </c>
      <c r="I607" s="27">
        <v>1916.5799</v>
      </c>
      <c r="J607" s="27">
        <v>958.28989999999999</v>
      </c>
      <c r="K607" s="27">
        <v>1916.5799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12410.386200000001</v>
      </c>
      <c r="C608" s="27">
        <v>6.9999999999999999E-4</v>
      </c>
      <c r="D608" s="27">
        <v>958.9769</v>
      </c>
      <c r="E608" s="27">
        <v>1917.9538</v>
      </c>
      <c r="F608" s="27">
        <v>1917.9538</v>
      </c>
      <c r="G608" s="27">
        <v>0</v>
      </c>
      <c r="H608" s="27">
        <v>0</v>
      </c>
      <c r="I608" s="27">
        <v>1917.9538</v>
      </c>
      <c r="J608" s="27">
        <v>958.9769</v>
      </c>
      <c r="K608" s="27">
        <v>1917.9538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12417.2557</v>
      </c>
      <c r="C609" s="27">
        <v>6.9999999999999999E-4</v>
      </c>
      <c r="D609" s="27">
        <v>959.66380000000004</v>
      </c>
      <c r="E609" s="27">
        <v>1919.3276000000001</v>
      </c>
      <c r="F609" s="27">
        <v>1919.3276000000001</v>
      </c>
      <c r="G609" s="27">
        <v>0</v>
      </c>
      <c r="H609" s="27">
        <v>0</v>
      </c>
      <c r="I609" s="27">
        <v>1919.3276000000001</v>
      </c>
      <c r="J609" s="27">
        <v>959.66380000000004</v>
      </c>
      <c r="K609" s="27">
        <v>1919.3276000000001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12424.1252</v>
      </c>
      <c r="C610" s="27">
        <v>6.9999999999999999E-4</v>
      </c>
      <c r="D610" s="27">
        <v>960.35080000000005</v>
      </c>
      <c r="E610" s="27">
        <v>1920.7014999999999</v>
      </c>
      <c r="F610" s="27">
        <v>1920.7014999999999</v>
      </c>
      <c r="G610" s="27">
        <v>0</v>
      </c>
      <c r="H610" s="27">
        <v>0</v>
      </c>
      <c r="I610" s="27">
        <v>1920.7014999999999</v>
      </c>
      <c r="J610" s="27">
        <v>960.35080000000005</v>
      </c>
      <c r="K610" s="27">
        <v>1920.7014999999999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12430.9946</v>
      </c>
      <c r="C611" s="27">
        <v>6.9999999999999999E-4</v>
      </c>
      <c r="D611" s="27">
        <v>961.03769999999997</v>
      </c>
      <c r="E611" s="27">
        <v>1922.0753999999999</v>
      </c>
      <c r="F611" s="27">
        <v>1922.0753999999999</v>
      </c>
      <c r="G611" s="27">
        <v>0</v>
      </c>
      <c r="H611" s="27">
        <v>0</v>
      </c>
      <c r="I611" s="27">
        <v>1922.0753999999999</v>
      </c>
      <c r="J611" s="27">
        <v>961.03769999999997</v>
      </c>
      <c r="K611" s="27">
        <v>1922.0753999999999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12815.4097</v>
      </c>
      <c r="C612" s="27">
        <v>0.04</v>
      </c>
      <c r="D612" s="27">
        <v>999.47919999999999</v>
      </c>
      <c r="E612" s="27">
        <v>1998.9584</v>
      </c>
      <c r="F612" s="27">
        <v>1998.9584</v>
      </c>
      <c r="G612" s="27">
        <v>0</v>
      </c>
      <c r="H612" s="27">
        <v>0</v>
      </c>
      <c r="I612" s="27">
        <v>1998.9584</v>
      </c>
      <c r="J612" s="27">
        <v>999.47919999999999</v>
      </c>
      <c r="K612" s="27">
        <v>1998.9584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12822.5489</v>
      </c>
      <c r="C613" s="27">
        <v>6.9999999999999999E-4</v>
      </c>
      <c r="D613" s="27">
        <v>1000.1931</v>
      </c>
      <c r="E613" s="27">
        <v>2000.3862999999999</v>
      </c>
      <c r="F613" s="27">
        <v>2000.3862999999999</v>
      </c>
      <c r="G613" s="27">
        <v>0</v>
      </c>
      <c r="H613" s="27">
        <v>0</v>
      </c>
      <c r="I613" s="27">
        <v>2000.3862999999999</v>
      </c>
      <c r="J613" s="27">
        <v>1000.1931</v>
      </c>
      <c r="K613" s="27">
        <v>2000.3862999999999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12829.688</v>
      </c>
      <c r="C614" s="27">
        <v>6.9999999999999999E-4</v>
      </c>
      <c r="D614" s="27">
        <v>1000.9071</v>
      </c>
      <c r="E614" s="27">
        <v>2001.8141000000001</v>
      </c>
      <c r="F614" s="27">
        <v>2001.8141000000001</v>
      </c>
      <c r="G614" s="27">
        <v>0</v>
      </c>
      <c r="H614" s="27">
        <v>0</v>
      </c>
      <c r="I614" s="27">
        <v>2001.8141000000001</v>
      </c>
      <c r="J614" s="27">
        <v>1000.9071</v>
      </c>
      <c r="K614" s="27">
        <v>2001.8141000000001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12836.8271</v>
      </c>
      <c r="C615" s="27">
        <v>6.9999999999999999E-4</v>
      </c>
      <c r="D615" s="27">
        <v>1001.621</v>
      </c>
      <c r="E615" s="27">
        <v>2003.2419</v>
      </c>
      <c r="F615" s="27">
        <v>2003.2419</v>
      </c>
      <c r="G615" s="27">
        <v>0</v>
      </c>
      <c r="H615" s="27">
        <v>0</v>
      </c>
      <c r="I615" s="27">
        <v>2003.2419</v>
      </c>
      <c r="J615" s="27">
        <v>1001.621</v>
      </c>
      <c r="K615" s="27">
        <v>2003.2419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12843.9663</v>
      </c>
      <c r="C616" s="27">
        <v>6.9999999999999999E-4</v>
      </c>
      <c r="D616" s="27">
        <v>1002.3348999999999</v>
      </c>
      <c r="E616" s="27">
        <v>2004.6697999999999</v>
      </c>
      <c r="F616" s="27">
        <v>2004.6697999999999</v>
      </c>
      <c r="G616" s="27">
        <v>0</v>
      </c>
      <c r="H616" s="27">
        <v>0</v>
      </c>
      <c r="I616" s="27">
        <v>2004.6697999999999</v>
      </c>
      <c r="J616" s="27">
        <v>1002.3348999999999</v>
      </c>
      <c r="K616" s="27">
        <v>2004.6697999999999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12851.1054</v>
      </c>
      <c r="C617" s="27">
        <v>6.9999999999999999E-4</v>
      </c>
      <c r="D617" s="27">
        <v>1003.0488</v>
      </c>
      <c r="E617" s="27">
        <v>2006.0976000000001</v>
      </c>
      <c r="F617" s="27">
        <v>2006.0976000000001</v>
      </c>
      <c r="G617" s="27">
        <v>0</v>
      </c>
      <c r="H617" s="27">
        <v>0</v>
      </c>
      <c r="I617" s="27">
        <v>2006.0976000000001</v>
      </c>
      <c r="J617" s="27">
        <v>1003.0488</v>
      </c>
      <c r="K617" s="27">
        <v>2006.0976000000001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12858.244500000001</v>
      </c>
      <c r="C618" s="27">
        <v>6.9999999999999999E-4</v>
      </c>
      <c r="D618" s="27">
        <v>1003.7627</v>
      </c>
      <c r="E618" s="27">
        <v>2007.5254</v>
      </c>
      <c r="F618" s="27">
        <v>2007.5254</v>
      </c>
      <c r="G618" s="27">
        <v>0</v>
      </c>
      <c r="H618" s="27">
        <v>0</v>
      </c>
      <c r="I618" s="27">
        <v>2007.5254</v>
      </c>
      <c r="J618" s="27">
        <v>1003.7627</v>
      </c>
      <c r="K618" s="27">
        <v>2007.5254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12865.3837</v>
      </c>
      <c r="C619" s="27">
        <v>6.9999999999999999E-4</v>
      </c>
      <c r="D619" s="27">
        <v>1004.4766</v>
      </c>
      <c r="E619" s="27">
        <v>2008.9531999999999</v>
      </c>
      <c r="F619" s="27">
        <v>2008.9531999999999</v>
      </c>
      <c r="G619" s="27">
        <v>0</v>
      </c>
      <c r="H619" s="27">
        <v>0</v>
      </c>
      <c r="I619" s="27">
        <v>2008.9531999999999</v>
      </c>
      <c r="J619" s="27">
        <v>1004.4766</v>
      </c>
      <c r="K619" s="27">
        <v>2008.9531999999999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12872.522800000001</v>
      </c>
      <c r="C620" s="27">
        <v>6.9999999999999999E-4</v>
      </c>
      <c r="D620" s="27">
        <v>1005.1905</v>
      </c>
      <c r="E620" s="27">
        <v>2010.3811000000001</v>
      </c>
      <c r="F620" s="27">
        <v>2010.3811000000001</v>
      </c>
      <c r="G620" s="27">
        <v>0</v>
      </c>
      <c r="H620" s="27">
        <v>0</v>
      </c>
      <c r="I620" s="27">
        <v>2010.3811000000001</v>
      </c>
      <c r="J620" s="27">
        <v>1005.1905</v>
      </c>
      <c r="K620" s="27">
        <v>2010.3811000000001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12879.662</v>
      </c>
      <c r="C621" s="27">
        <v>6.9999999999999999E-4</v>
      </c>
      <c r="D621" s="27">
        <v>1005.9044</v>
      </c>
      <c r="E621" s="27">
        <v>2011.8089</v>
      </c>
      <c r="F621" s="27">
        <v>2011.8089</v>
      </c>
      <c r="G621" s="27">
        <v>0</v>
      </c>
      <c r="H621" s="27">
        <v>0</v>
      </c>
      <c r="I621" s="27">
        <v>2011.8089</v>
      </c>
      <c r="J621" s="27">
        <v>1005.9044</v>
      </c>
      <c r="K621" s="27">
        <v>2011.8089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12886.801100000001</v>
      </c>
      <c r="C622" s="27">
        <v>6.9999999999999999E-4</v>
      </c>
      <c r="D622" s="27">
        <v>1006.6184</v>
      </c>
      <c r="E622" s="27">
        <v>2013.2366999999999</v>
      </c>
      <c r="F622" s="27">
        <v>2013.2366999999999</v>
      </c>
      <c r="G622" s="27">
        <v>0</v>
      </c>
      <c r="H622" s="27">
        <v>0</v>
      </c>
      <c r="I622" s="27">
        <v>2013.2366999999999</v>
      </c>
      <c r="J622" s="27">
        <v>1006.6184</v>
      </c>
      <c r="K622" s="27">
        <v>2013.2366999999999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12893.940199999999</v>
      </c>
      <c r="C623" s="27">
        <v>6.9999999999999999E-4</v>
      </c>
      <c r="D623" s="27">
        <v>1007.3323</v>
      </c>
      <c r="E623" s="27">
        <v>2014.6645000000001</v>
      </c>
      <c r="F623" s="27">
        <v>2014.6645000000001</v>
      </c>
      <c r="G623" s="27">
        <v>0</v>
      </c>
      <c r="H623" s="27">
        <v>0</v>
      </c>
      <c r="I623" s="27">
        <v>2014.6645000000001</v>
      </c>
      <c r="J623" s="27">
        <v>1007.3323</v>
      </c>
      <c r="K623" s="27">
        <v>2014.6645000000001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12901.079400000001</v>
      </c>
      <c r="C624" s="27">
        <v>6.9999999999999999E-4</v>
      </c>
      <c r="D624" s="27">
        <v>1008.0462</v>
      </c>
      <c r="E624" s="27">
        <v>2016.0924</v>
      </c>
      <c r="F624" s="27">
        <v>2016.0924</v>
      </c>
      <c r="G624" s="27">
        <v>0</v>
      </c>
      <c r="H624" s="27">
        <v>0</v>
      </c>
      <c r="I624" s="27">
        <v>2016.0924</v>
      </c>
      <c r="J624" s="27">
        <v>1008.0462</v>
      </c>
      <c r="K624" s="27">
        <v>2016.0924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12908.218500000001</v>
      </c>
      <c r="C625" s="27">
        <v>6.9999999999999999E-4</v>
      </c>
      <c r="D625" s="27">
        <v>1008.7601</v>
      </c>
      <c r="E625" s="27">
        <v>2017.5201999999999</v>
      </c>
      <c r="F625" s="27">
        <v>2017.5201999999999</v>
      </c>
      <c r="G625" s="27">
        <v>0</v>
      </c>
      <c r="H625" s="27">
        <v>0</v>
      </c>
      <c r="I625" s="27">
        <v>2017.5201999999999</v>
      </c>
      <c r="J625" s="27">
        <v>1008.7601</v>
      </c>
      <c r="K625" s="27">
        <v>2017.5201999999999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12915.357599999999</v>
      </c>
      <c r="C626" s="27">
        <v>6.9999999999999999E-4</v>
      </c>
      <c r="D626" s="27">
        <v>1009.474</v>
      </c>
      <c r="E626" s="27">
        <v>2018.9480000000001</v>
      </c>
      <c r="F626" s="27">
        <v>2018.9480000000001</v>
      </c>
      <c r="G626" s="27">
        <v>0</v>
      </c>
      <c r="H626" s="27">
        <v>0</v>
      </c>
      <c r="I626" s="27">
        <v>2018.9480000000001</v>
      </c>
      <c r="J626" s="27">
        <v>1009.474</v>
      </c>
      <c r="K626" s="27">
        <v>2018.9480000000001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12922.496800000001</v>
      </c>
      <c r="C627" s="27">
        <v>6.9999999999999999E-4</v>
      </c>
      <c r="D627" s="27">
        <v>1010.1879</v>
      </c>
      <c r="E627" s="27">
        <v>2020.3759</v>
      </c>
      <c r="F627" s="27">
        <v>2020.3759</v>
      </c>
      <c r="G627" s="27">
        <v>0</v>
      </c>
      <c r="H627" s="27">
        <v>0</v>
      </c>
      <c r="I627" s="27">
        <v>2020.3759</v>
      </c>
      <c r="J627" s="27">
        <v>1010.1879</v>
      </c>
      <c r="K627" s="27">
        <v>2020.3759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12929.635899999999</v>
      </c>
      <c r="C628" s="27">
        <v>6.9999999999999999E-4</v>
      </c>
      <c r="D628" s="27">
        <v>1010.9018</v>
      </c>
      <c r="E628" s="27">
        <v>2021.8036999999999</v>
      </c>
      <c r="F628" s="27">
        <v>2021.8036999999999</v>
      </c>
      <c r="G628" s="27">
        <v>0</v>
      </c>
      <c r="H628" s="27">
        <v>0</v>
      </c>
      <c r="I628" s="27">
        <v>2021.8036999999999</v>
      </c>
      <c r="J628" s="27">
        <v>1010.9018</v>
      </c>
      <c r="K628" s="27">
        <v>2021.8036999999999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12936.775100000001</v>
      </c>
      <c r="C629" s="27">
        <v>6.9999999999999999E-4</v>
      </c>
      <c r="D629" s="27">
        <v>1011.6158</v>
      </c>
      <c r="E629" s="27">
        <v>2023.2315000000001</v>
      </c>
      <c r="F629" s="27">
        <v>2023.2315000000001</v>
      </c>
      <c r="G629" s="27">
        <v>0</v>
      </c>
      <c r="H629" s="27">
        <v>0</v>
      </c>
      <c r="I629" s="27">
        <v>2023.2315000000001</v>
      </c>
      <c r="J629" s="27">
        <v>1011.6158</v>
      </c>
      <c r="K629" s="27">
        <v>2023.2315000000001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12943.914199999999</v>
      </c>
      <c r="C630" s="27">
        <v>6.9999999999999999E-4</v>
      </c>
      <c r="D630" s="27">
        <v>1012.3297</v>
      </c>
      <c r="E630" s="27">
        <v>2024.6593</v>
      </c>
      <c r="F630" s="27">
        <v>2024.6593</v>
      </c>
      <c r="G630" s="27">
        <v>0</v>
      </c>
      <c r="H630" s="27">
        <v>0</v>
      </c>
      <c r="I630" s="27">
        <v>2024.6593</v>
      </c>
      <c r="J630" s="27">
        <v>1012.3297</v>
      </c>
      <c r="K630" s="27">
        <v>2024.6593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12951.0533</v>
      </c>
      <c r="C631" s="27">
        <v>6.9999999999999999E-4</v>
      </c>
      <c r="D631" s="27">
        <v>1013.0436</v>
      </c>
      <c r="E631" s="27">
        <v>2026.0871999999999</v>
      </c>
      <c r="F631" s="27">
        <v>2026.0871999999999</v>
      </c>
      <c r="G631" s="27">
        <v>0</v>
      </c>
      <c r="H631" s="27">
        <v>0</v>
      </c>
      <c r="I631" s="27">
        <v>2026.0871999999999</v>
      </c>
      <c r="J631" s="27">
        <v>1013.0436</v>
      </c>
      <c r="K631" s="27">
        <v>2026.0871999999999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12958.192499999999</v>
      </c>
      <c r="C632" s="27">
        <v>6.9999999999999999E-4</v>
      </c>
      <c r="D632" s="27">
        <v>1013.7575000000001</v>
      </c>
      <c r="E632" s="27">
        <v>2027.5150000000001</v>
      </c>
      <c r="F632" s="27">
        <v>2027.5150000000001</v>
      </c>
      <c r="G632" s="27">
        <v>0</v>
      </c>
      <c r="H632" s="27">
        <v>0</v>
      </c>
      <c r="I632" s="27">
        <v>2027.5150000000001</v>
      </c>
      <c r="J632" s="27">
        <v>1013.7575000000001</v>
      </c>
      <c r="K632" s="27">
        <v>2027.5150000000001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12965.3316</v>
      </c>
      <c r="C633" s="27">
        <v>6.9999999999999999E-4</v>
      </c>
      <c r="D633" s="27">
        <v>1014.4714</v>
      </c>
      <c r="E633" s="27">
        <v>2028.9428</v>
      </c>
      <c r="F633" s="27">
        <v>2028.9428</v>
      </c>
      <c r="G633" s="27">
        <v>0</v>
      </c>
      <c r="H633" s="27">
        <v>0</v>
      </c>
      <c r="I633" s="27">
        <v>2028.9428</v>
      </c>
      <c r="J633" s="27">
        <v>1014.4714</v>
      </c>
      <c r="K633" s="27">
        <v>2028.9428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12972.4707</v>
      </c>
      <c r="C634" s="27">
        <v>6.9999999999999999E-4</v>
      </c>
      <c r="D634" s="27">
        <v>1015.1853</v>
      </c>
      <c r="E634" s="27">
        <v>2030.3706</v>
      </c>
      <c r="F634" s="27">
        <v>2030.3706</v>
      </c>
      <c r="G634" s="27">
        <v>0</v>
      </c>
      <c r="H634" s="27">
        <v>0</v>
      </c>
      <c r="I634" s="27">
        <v>2030.3706</v>
      </c>
      <c r="J634" s="27">
        <v>1015.1853</v>
      </c>
      <c r="K634" s="27">
        <v>2030.3706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12979.609899999999</v>
      </c>
      <c r="C635" s="27">
        <v>6.9999999999999999E-4</v>
      </c>
      <c r="D635" s="27">
        <v>1015.8992</v>
      </c>
      <c r="E635" s="27">
        <v>2031.7985000000001</v>
      </c>
      <c r="F635" s="27">
        <v>2031.7985000000001</v>
      </c>
      <c r="G635" s="27">
        <v>0</v>
      </c>
      <c r="H635" s="27">
        <v>0</v>
      </c>
      <c r="I635" s="27">
        <v>2031.7985000000001</v>
      </c>
      <c r="J635" s="27">
        <v>1015.8992</v>
      </c>
      <c r="K635" s="27">
        <v>2031.7985000000001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12986.749</v>
      </c>
      <c r="C636" s="27">
        <v>6.9999999999999999E-4</v>
      </c>
      <c r="D636" s="27">
        <v>1016.6132</v>
      </c>
      <c r="E636" s="27">
        <v>2033.2263</v>
      </c>
      <c r="F636" s="27">
        <v>2033.2263</v>
      </c>
      <c r="G636" s="27">
        <v>0</v>
      </c>
      <c r="H636" s="27">
        <v>0</v>
      </c>
      <c r="I636" s="27">
        <v>2033.2263</v>
      </c>
      <c r="J636" s="27">
        <v>1016.6132</v>
      </c>
      <c r="K636" s="27">
        <v>2033.2263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12993.888199999999</v>
      </c>
      <c r="C637" s="27">
        <v>6.9999999999999999E-4</v>
      </c>
      <c r="D637" s="27">
        <v>1017.3271</v>
      </c>
      <c r="E637" s="27">
        <v>2034.6541</v>
      </c>
      <c r="F637" s="27">
        <v>2034.6541</v>
      </c>
      <c r="G637" s="27">
        <v>0</v>
      </c>
      <c r="H637" s="27">
        <v>0</v>
      </c>
      <c r="I637" s="27">
        <v>2034.6541</v>
      </c>
      <c r="J637" s="27">
        <v>1017.3271</v>
      </c>
      <c r="K637" s="27">
        <v>2034.6541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13001.0273</v>
      </c>
      <c r="C638" s="27">
        <v>6.9999999999999999E-4</v>
      </c>
      <c r="D638" s="27">
        <v>1018.0410000000001</v>
      </c>
      <c r="E638" s="27">
        <v>2036.0820000000001</v>
      </c>
      <c r="F638" s="27">
        <v>2036.0820000000001</v>
      </c>
      <c r="G638" s="27">
        <v>0</v>
      </c>
      <c r="H638" s="27">
        <v>0</v>
      </c>
      <c r="I638" s="27">
        <v>2036.0820000000001</v>
      </c>
      <c r="J638" s="27">
        <v>1018.0410000000001</v>
      </c>
      <c r="K638" s="27">
        <v>2036.0820000000001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13008.1664</v>
      </c>
      <c r="C639" s="27">
        <v>6.9999999999999999E-4</v>
      </c>
      <c r="D639" s="27">
        <v>1018.7549</v>
      </c>
      <c r="E639" s="27">
        <v>2037.5098</v>
      </c>
      <c r="F639" s="27">
        <v>2037.5098</v>
      </c>
      <c r="G639" s="27">
        <v>0</v>
      </c>
      <c r="H639" s="27">
        <v>0</v>
      </c>
      <c r="I639" s="27">
        <v>2037.5098</v>
      </c>
      <c r="J639" s="27">
        <v>1018.7549</v>
      </c>
      <c r="K639" s="27">
        <v>2037.5098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13015.3056</v>
      </c>
      <c r="C640" s="27">
        <v>6.9999999999999999E-4</v>
      </c>
      <c r="D640" s="27">
        <v>1019.4688</v>
      </c>
      <c r="E640" s="27">
        <v>2038.9376</v>
      </c>
      <c r="F640" s="27">
        <v>2038.9376</v>
      </c>
      <c r="G640" s="27">
        <v>0</v>
      </c>
      <c r="H640" s="27">
        <v>0</v>
      </c>
      <c r="I640" s="27">
        <v>2038.9376</v>
      </c>
      <c r="J640" s="27">
        <v>1019.4688</v>
      </c>
      <c r="K640" s="27">
        <v>2038.9376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13022.4447</v>
      </c>
      <c r="C641" s="27">
        <v>6.9999999999999999E-4</v>
      </c>
      <c r="D641" s="27">
        <v>1020.1827</v>
      </c>
      <c r="E641" s="27">
        <v>2040.3653999999999</v>
      </c>
      <c r="F641" s="27">
        <v>2040.3653999999999</v>
      </c>
      <c r="G641" s="27">
        <v>0</v>
      </c>
      <c r="H641" s="27">
        <v>0</v>
      </c>
      <c r="I641" s="27">
        <v>2040.3653999999999</v>
      </c>
      <c r="J641" s="27">
        <v>1020.1827</v>
      </c>
      <c r="K641" s="27">
        <v>2040.3653999999999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13029.5838</v>
      </c>
      <c r="C642" s="27">
        <v>6.9999999999999999E-4</v>
      </c>
      <c r="D642" s="27">
        <v>1020.8966</v>
      </c>
      <c r="E642" s="27">
        <v>2041.7933</v>
      </c>
      <c r="F642" s="27">
        <v>2041.7933</v>
      </c>
      <c r="G642" s="27">
        <v>0</v>
      </c>
      <c r="H642" s="27">
        <v>0</v>
      </c>
      <c r="I642" s="27">
        <v>2041.7933</v>
      </c>
      <c r="J642" s="27">
        <v>1020.8966</v>
      </c>
      <c r="K642" s="27">
        <v>2041.7933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13036.723</v>
      </c>
      <c r="C643" s="27">
        <v>6.9999999999999999E-4</v>
      </c>
      <c r="D643" s="27">
        <v>1021.6105</v>
      </c>
      <c r="E643" s="27">
        <v>2043.2211</v>
      </c>
      <c r="F643" s="27">
        <v>2043.2211</v>
      </c>
      <c r="G643" s="27">
        <v>0</v>
      </c>
      <c r="H643" s="27">
        <v>0</v>
      </c>
      <c r="I643" s="27">
        <v>2043.2211</v>
      </c>
      <c r="J643" s="27">
        <v>1021.6105</v>
      </c>
      <c r="K643" s="27">
        <v>2043.2211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13043.8621</v>
      </c>
      <c r="C644" s="27">
        <v>6.9999999999999999E-4</v>
      </c>
      <c r="D644" s="27">
        <v>1022.3244999999999</v>
      </c>
      <c r="E644" s="27">
        <v>2044.6488999999999</v>
      </c>
      <c r="F644" s="27">
        <v>2044.6488999999999</v>
      </c>
      <c r="G644" s="27">
        <v>0</v>
      </c>
      <c r="H644" s="27">
        <v>0</v>
      </c>
      <c r="I644" s="27">
        <v>2044.6488999999999</v>
      </c>
      <c r="J644" s="27">
        <v>1022.3244999999999</v>
      </c>
      <c r="K644" s="27">
        <v>2044.6488999999999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13051.0013</v>
      </c>
      <c r="C645" s="27">
        <v>6.9999999999999999E-4</v>
      </c>
      <c r="D645" s="27">
        <v>1023.0384</v>
      </c>
      <c r="E645" s="27">
        <v>2046.0768</v>
      </c>
      <c r="F645" s="27">
        <v>2046.0768</v>
      </c>
      <c r="G645" s="27">
        <v>0</v>
      </c>
      <c r="H645" s="27">
        <v>0</v>
      </c>
      <c r="I645" s="27">
        <v>2046.0768</v>
      </c>
      <c r="J645" s="27">
        <v>1023.0384</v>
      </c>
      <c r="K645" s="27">
        <v>2046.0768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13058.1404</v>
      </c>
      <c r="C646" s="27">
        <v>6.9999999999999999E-4</v>
      </c>
      <c r="D646" s="27">
        <v>1023.7523</v>
      </c>
      <c r="E646" s="27">
        <v>2047.5046</v>
      </c>
      <c r="F646" s="27">
        <v>2047.5046</v>
      </c>
      <c r="G646" s="27">
        <v>0</v>
      </c>
      <c r="H646" s="27">
        <v>0</v>
      </c>
      <c r="I646" s="27">
        <v>2047.5046</v>
      </c>
      <c r="J646" s="27">
        <v>1023.7523</v>
      </c>
      <c r="K646" s="27">
        <v>2047.5046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13065.279500000001</v>
      </c>
      <c r="C647" s="27">
        <v>6.9999999999999999E-4</v>
      </c>
      <c r="D647" s="27">
        <v>1024.4662000000001</v>
      </c>
      <c r="E647" s="27">
        <v>2048.9324000000001</v>
      </c>
      <c r="F647" s="27">
        <v>2048.9324000000001</v>
      </c>
      <c r="G647" s="27">
        <v>0</v>
      </c>
      <c r="H647" s="27">
        <v>0</v>
      </c>
      <c r="I647" s="27">
        <v>2048.9324000000001</v>
      </c>
      <c r="J647" s="27">
        <v>1024.4662000000001</v>
      </c>
      <c r="K647" s="27">
        <v>2048.9324000000001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13072.4187</v>
      </c>
      <c r="C648" s="27">
        <v>6.9999999999999999E-4</v>
      </c>
      <c r="D648" s="27">
        <v>1025.1801</v>
      </c>
      <c r="E648" s="27">
        <v>2050.3602000000001</v>
      </c>
      <c r="F648" s="27">
        <v>2050.3602000000001</v>
      </c>
      <c r="G648" s="27">
        <v>0</v>
      </c>
      <c r="H648" s="27">
        <v>0</v>
      </c>
      <c r="I648" s="27">
        <v>2050.3602000000001</v>
      </c>
      <c r="J648" s="27">
        <v>1025.1801</v>
      </c>
      <c r="K648" s="27">
        <v>2050.3602000000001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13079.5578</v>
      </c>
      <c r="C649" s="27">
        <v>6.9999999999999999E-4</v>
      </c>
      <c r="D649" s="27">
        <v>1025.894</v>
      </c>
      <c r="E649" s="27">
        <v>2051.7881000000002</v>
      </c>
      <c r="F649" s="27">
        <v>2051.7881000000002</v>
      </c>
      <c r="G649" s="27">
        <v>0</v>
      </c>
      <c r="H649" s="27">
        <v>0</v>
      </c>
      <c r="I649" s="27">
        <v>2051.7881000000002</v>
      </c>
      <c r="J649" s="27">
        <v>1025.894</v>
      </c>
      <c r="K649" s="27">
        <v>2051.7881000000002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13086.696900000001</v>
      </c>
      <c r="C650" s="27">
        <v>6.9999999999999999E-4</v>
      </c>
      <c r="D650" s="27">
        <v>1026.6079</v>
      </c>
      <c r="E650" s="27">
        <v>2053.2159000000001</v>
      </c>
      <c r="F650" s="27">
        <v>2053.2159000000001</v>
      </c>
      <c r="G650" s="27">
        <v>0</v>
      </c>
      <c r="H650" s="27">
        <v>0</v>
      </c>
      <c r="I650" s="27">
        <v>2053.2159000000001</v>
      </c>
      <c r="J650" s="27">
        <v>1026.6079</v>
      </c>
      <c r="K650" s="27">
        <v>2053.2159000000001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13093.8361</v>
      </c>
      <c r="C651" s="27">
        <v>6.9999999999999999E-4</v>
      </c>
      <c r="D651" s="27">
        <v>1027.3218999999999</v>
      </c>
      <c r="E651" s="27">
        <v>2054.6437000000001</v>
      </c>
      <c r="F651" s="27">
        <v>2054.6437000000001</v>
      </c>
      <c r="G651" s="27">
        <v>0</v>
      </c>
      <c r="H651" s="27">
        <v>0</v>
      </c>
      <c r="I651" s="27">
        <v>2054.6437000000001</v>
      </c>
      <c r="J651" s="27">
        <v>1027.3218999999999</v>
      </c>
      <c r="K651" s="27">
        <v>2054.6437000000001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13100.975200000001</v>
      </c>
      <c r="C652" s="27">
        <v>6.9999999999999999E-4</v>
      </c>
      <c r="D652" s="27">
        <v>1028.0358000000001</v>
      </c>
      <c r="E652" s="27">
        <v>2056.0715</v>
      </c>
      <c r="F652" s="27">
        <v>2056.0715</v>
      </c>
      <c r="G652" s="27">
        <v>0</v>
      </c>
      <c r="H652" s="27">
        <v>0</v>
      </c>
      <c r="I652" s="27">
        <v>2056.0715</v>
      </c>
      <c r="J652" s="27">
        <v>1028.0358000000001</v>
      </c>
      <c r="K652" s="27">
        <v>2056.0715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13108.114299999999</v>
      </c>
      <c r="C653" s="27">
        <v>6.9999999999999999E-4</v>
      </c>
      <c r="D653" s="27">
        <v>1028.7497000000001</v>
      </c>
      <c r="E653" s="27">
        <v>2057.4994000000002</v>
      </c>
      <c r="F653" s="27">
        <v>2057.4994000000002</v>
      </c>
      <c r="G653" s="27">
        <v>0</v>
      </c>
      <c r="H653" s="27">
        <v>0</v>
      </c>
      <c r="I653" s="27">
        <v>2057.4994000000002</v>
      </c>
      <c r="J653" s="27">
        <v>1028.7497000000001</v>
      </c>
      <c r="K653" s="27">
        <v>2057.4994000000002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13115.253500000001</v>
      </c>
      <c r="C654" s="27">
        <v>6.9999999999999999E-4</v>
      </c>
      <c r="D654" s="27">
        <v>1029.4636</v>
      </c>
      <c r="E654" s="27">
        <v>2058.9272000000001</v>
      </c>
      <c r="F654" s="27">
        <v>2058.9272000000001</v>
      </c>
      <c r="G654" s="27">
        <v>0</v>
      </c>
      <c r="H654" s="27">
        <v>0</v>
      </c>
      <c r="I654" s="27">
        <v>2058.9272000000001</v>
      </c>
      <c r="J654" s="27">
        <v>1029.4636</v>
      </c>
      <c r="K654" s="27">
        <v>2058.9272000000001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13122.392599999999</v>
      </c>
      <c r="C655" s="27">
        <v>6.9999999999999999E-4</v>
      </c>
      <c r="D655" s="27">
        <v>1030.1775</v>
      </c>
      <c r="E655" s="27">
        <v>2060.355</v>
      </c>
      <c r="F655" s="27">
        <v>2060.355</v>
      </c>
      <c r="G655" s="27">
        <v>0</v>
      </c>
      <c r="H655" s="27">
        <v>0</v>
      </c>
      <c r="I655" s="27">
        <v>2060.355</v>
      </c>
      <c r="J655" s="27">
        <v>1030.1775</v>
      </c>
      <c r="K655" s="27">
        <v>2060.355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13129.531800000001</v>
      </c>
      <c r="C656" s="27">
        <v>6.9999999999999999E-4</v>
      </c>
      <c r="D656" s="27">
        <v>1030.8914</v>
      </c>
      <c r="E656" s="27">
        <v>2061.7829000000002</v>
      </c>
      <c r="F656" s="27">
        <v>2061.7829000000002</v>
      </c>
      <c r="G656" s="27">
        <v>0</v>
      </c>
      <c r="H656" s="27">
        <v>0</v>
      </c>
      <c r="I656" s="27">
        <v>2061.7829000000002</v>
      </c>
      <c r="J656" s="27">
        <v>1030.8914</v>
      </c>
      <c r="K656" s="27">
        <v>2061.7829000000002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13136.670899999999</v>
      </c>
      <c r="C657" s="27">
        <v>6.9999999999999999E-4</v>
      </c>
      <c r="D657" s="27">
        <v>1031.6052999999999</v>
      </c>
      <c r="E657" s="27">
        <v>2063.2107000000001</v>
      </c>
      <c r="F657" s="27">
        <v>2063.2107000000001</v>
      </c>
      <c r="G657" s="27">
        <v>0</v>
      </c>
      <c r="H657" s="27">
        <v>0</v>
      </c>
      <c r="I657" s="27">
        <v>2063.2107000000001</v>
      </c>
      <c r="J657" s="27">
        <v>1031.6052999999999</v>
      </c>
      <c r="K657" s="27">
        <v>2063.2107000000001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13143.81</v>
      </c>
      <c r="C658" s="27">
        <v>6.9999999999999999E-4</v>
      </c>
      <c r="D658" s="27">
        <v>1032.3193000000001</v>
      </c>
      <c r="E658" s="27">
        <v>2064.6385</v>
      </c>
      <c r="F658" s="27">
        <v>2064.6385</v>
      </c>
      <c r="G658" s="27">
        <v>0</v>
      </c>
      <c r="H658" s="27">
        <v>0</v>
      </c>
      <c r="I658" s="27">
        <v>2064.6385</v>
      </c>
      <c r="J658" s="27">
        <v>1032.3193000000001</v>
      </c>
      <c r="K658" s="27">
        <v>2064.6385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13150.949199999999</v>
      </c>
      <c r="C659" s="27">
        <v>6.9999999999999999E-4</v>
      </c>
      <c r="D659" s="27">
        <v>1033.0332000000001</v>
      </c>
      <c r="E659" s="27">
        <v>2066.0663</v>
      </c>
      <c r="F659" s="27">
        <v>2066.0663</v>
      </c>
      <c r="G659" s="27">
        <v>0</v>
      </c>
      <c r="H659" s="27">
        <v>0</v>
      </c>
      <c r="I659" s="27">
        <v>2066.0663</v>
      </c>
      <c r="J659" s="27">
        <v>1033.0332000000001</v>
      </c>
      <c r="K659" s="27">
        <v>2066.0663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13158.088299999999</v>
      </c>
      <c r="C660" s="27">
        <v>6.9999999999999999E-4</v>
      </c>
      <c r="D660" s="27">
        <v>1033.7471</v>
      </c>
      <c r="E660" s="27">
        <v>2067.4942000000001</v>
      </c>
      <c r="F660" s="27">
        <v>2067.4942000000001</v>
      </c>
      <c r="G660" s="27">
        <v>0</v>
      </c>
      <c r="H660" s="27">
        <v>0</v>
      </c>
      <c r="I660" s="27">
        <v>2067.4942000000001</v>
      </c>
      <c r="J660" s="27">
        <v>1033.7471</v>
      </c>
      <c r="K660" s="27">
        <v>2067.4942000000001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13165.2274</v>
      </c>
      <c r="C661" s="27">
        <v>6.9999999999999999E-4</v>
      </c>
      <c r="D661" s="27">
        <v>1034.461</v>
      </c>
      <c r="E661" s="27">
        <v>2068.922</v>
      </c>
      <c r="F661" s="27">
        <v>2068.922</v>
      </c>
      <c r="G661" s="27">
        <v>0</v>
      </c>
      <c r="H661" s="27">
        <v>0</v>
      </c>
      <c r="I661" s="27">
        <v>2068.922</v>
      </c>
      <c r="J661" s="27">
        <v>1034.461</v>
      </c>
      <c r="K661" s="27">
        <v>2068.922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13172.366599999999</v>
      </c>
      <c r="C662" s="27">
        <v>6.9999999999999999E-4</v>
      </c>
      <c r="D662" s="27">
        <v>1035.1749</v>
      </c>
      <c r="E662" s="27">
        <v>2070.3498</v>
      </c>
      <c r="F662" s="27">
        <v>2070.3498</v>
      </c>
      <c r="G662" s="27">
        <v>0</v>
      </c>
      <c r="H662" s="27">
        <v>0</v>
      </c>
      <c r="I662" s="27">
        <v>2070.3498</v>
      </c>
      <c r="J662" s="27">
        <v>1035.1749</v>
      </c>
      <c r="K662" s="27">
        <v>2070.3498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13179.5057</v>
      </c>
      <c r="C663" s="27">
        <v>6.9999999999999999E-4</v>
      </c>
      <c r="D663" s="27">
        <v>1035.8887999999999</v>
      </c>
      <c r="E663" s="27">
        <v>2071.7775999999999</v>
      </c>
      <c r="F663" s="27">
        <v>2071.7775999999999</v>
      </c>
      <c r="G663" s="27">
        <v>0</v>
      </c>
      <c r="H663" s="27">
        <v>0</v>
      </c>
      <c r="I663" s="27">
        <v>2071.7775999999999</v>
      </c>
      <c r="J663" s="27">
        <v>1035.8887999999999</v>
      </c>
      <c r="K663" s="27">
        <v>2071.7775999999999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13186.644899999999</v>
      </c>
      <c r="C664" s="27">
        <v>6.9999999999999999E-4</v>
      </c>
      <c r="D664" s="27">
        <v>1036.6026999999999</v>
      </c>
      <c r="E664" s="27">
        <v>2073.2055</v>
      </c>
      <c r="F664" s="27">
        <v>2073.2055</v>
      </c>
      <c r="G664" s="27">
        <v>0</v>
      </c>
      <c r="H664" s="27">
        <v>0</v>
      </c>
      <c r="I664" s="27">
        <v>2073.2055</v>
      </c>
      <c r="J664" s="27">
        <v>1036.6026999999999</v>
      </c>
      <c r="K664" s="27">
        <v>2073.2055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13193.784</v>
      </c>
      <c r="C665" s="27">
        <v>6.9999999999999999E-4</v>
      </c>
      <c r="D665" s="27">
        <v>1037.3167000000001</v>
      </c>
      <c r="E665" s="27">
        <v>2074.6333</v>
      </c>
      <c r="F665" s="27">
        <v>2074.6333</v>
      </c>
      <c r="G665" s="27">
        <v>0</v>
      </c>
      <c r="H665" s="27">
        <v>0</v>
      </c>
      <c r="I665" s="27">
        <v>2074.6333</v>
      </c>
      <c r="J665" s="27">
        <v>1037.3167000000001</v>
      </c>
      <c r="K665" s="27">
        <v>2074.6333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13200.9231</v>
      </c>
      <c r="C666" s="27">
        <v>6.9999999999999999E-4</v>
      </c>
      <c r="D666" s="27">
        <v>1038.0306</v>
      </c>
      <c r="E666" s="27">
        <v>2076.0610999999999</v>
      </c>
      <c r="F666" s="27">
        <v>2076.0610999999999</v>
      </c>
      <c r="G666" s="27">
        <v>0</v>
      </c>
      <c r="H666" s="27">
        <v>0</v>
      </c>
      <c r="I666" s="27">
        <v>2076.0610999999999</v>
      </c>
      <c r="J666" s="27">
        <v>1038.0306</v>
      </c>
      <c r="K666" s="27">
        <v>2076.0610999999999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13208.0623</v>
      </c>
      <c r="C667" s="27">
        <v>6.9999999999999999E-4</v>
      </c>
      <c r="D667" s="27">
        <v>1038.7445</v>
      </c>
      <c r="E667" s="27">
        <v>2077.489</v>
      </c>
      <c r="F667" s="27">
        <v>2077.489</v>
      </c>
      <c r="G667" s="27">
        <v>0</v>
      </c>
      <c r="H667" s="27">
        <v>0</v>
      </c>
      <c r="I667" s="27">
        <v>2077.489</v>
      </c>
      <c r="J667" s="27">
        <v>1038.7445</v>
      </c>
      <c r="K667" s="27">
        <v>2077.489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13215.2014</v>
      </c>
      <c r="C668" s="27">
        <v>6.9999999999999999E-4</v>
      </c>
      <c r="D668" s="27">
        <v>1039.4584</v>
      </c>
      <c r="E668" s="27">
        <v>2078.9168</v>
      </c>
      <c r="F668" s="27">
        <v>2078.9168</v>
      </c>
      <c r="G668" s="27">
        <v>0</v>
      </c>
      <c r="H668" s="27">
        <v>0</v>
      </c>
      <c r="I668" s="27">
        <v>2078.9168</v>
      </c>
      <c r="J668" s="27">
        <v>1039.4584</v>
      </c>
      <c r="K668" s="27">
        <v>2078.9168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13222.3405</v>
      </c>
      <c r="C669" s="27">
        <v>6.9999999999999999E-4</v>
      </c>
      <c r="D669" s="27">
        <v>1040.1723</v>
      </c>
      <c r="E669" s="27">
        <v>2080.3445999999999</v>
      </c>
      <c r="F669" s="27">
        <v>2080.3445999999999</v>
      </c>
      <c r="G669" s="27">
        <v>0</v>
      </c>
      <c r="H669" s="27">
        <v>0</v>
      </c>
      <c r="I669" s="27">
        <v>2080.3445999999999</v>
      </c>
      <c r="J669" s="27">
        <v>1040.1723</v>
      </c>
      <c r="K669" s="27">
        <v>2080.3445999999999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13229.4797</v>
      </c>
      <c r="C670" s="27">
        <v>6.9999999999999999E-4</v>
      </c>
      <c r="D670" s="27">
        <v>1040.8861999999999</v>
      </c>
      <c r="E670" s="27">
        <v>2081.7723999999998</v>
      </c>
      <c r="F670" s="27">
        <v>2081.7723999999998</v>
      </c>
      <c r="G670" s="27">
        <v>0</v>
      </c>
      <c r="H670" s="27">
        <v>0</v>
      </c>
      <c r="I670" s="27">
        <v>2081.7723999999998</v>
      </c>
      <c r="J670" s="27">
        <v>1040.8861999999999</v>
      </c>
      <c r="K670" s="27">
        <v>2081.7723999999998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13236.6188</v>
      </c>
      <c r="C671" s="27">
        <v>6.9999999999999999E-4</v>
      </c>
      <c r="D671" s="27">
        <v>1041.6001000000001</v>
      </c>
      <c r="E671" s="27">
        <v>2083.2003</v>
      </c>
      <c r="F671" s="27">
        <v>2083.2003</v>
      </c>
      <c r="G671" s="27">
        <v>0</v>
      </c>
      <c r="H671" s="27">
        <v>0</v>
      </c>
      <c r="I671" s="27">
        <v>2083.2003</v>
      </c>
      <c r="J671" s="27">
        <v>1041.6001000000001</v>
      </c>
      <c r="K671" s="27">
        <v>2083.2003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13243.758</v>
      </c>
      <c r="C672" s="27">
        <v>6.9999999999999999E-4</v>
      </c>
      <c r="D672" s="27">
        <v>1042.3140000000001</v>
      </c>
      <c r="E672" s="27">
        <v>2084.6280999999999</v>
      </c>
      <c r="F672" s="27">
        <v>2084.6280999999999</v>
      </c>
      <c r="G672" s="27">
        <v>0</v>
      </c>
      <c r="H672" s="27">
        <v>0</v>
      </c>
      <c r="I672" s="27">
        <v>2084.6280999999999</v>
      </c>
      <c r="J672" s="27">
        <v>1042.3140000000001</v>
      </c>
      <c r="K672" s="27">
        <v>2084.6280999999999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13250.8971</v>
      </c>
      <c r="C673" s="27">
        <v>6.9999999999999999E-4</v>
      </c>
      <c r="D673" s="27">
        <v>1043.028</v>
      </c>
      <c r="E673" s="27">
        <v>2086.0558999999998</v>
      </c>
      <c r="F673" s="27">
        <v>2086.0558999999998</v>
      </c>
      <c r="G673" s="27">
        <v>0</v>
      </c>
      <c r="H673" s="27">
        <v>0</v>
      </c>
      <c r="I673" s="27">
        <v>2086.0558999999998</v>
      </c>
      <c r="J673" s="27">
        <v>1043.028</v>
      </c>
      <c r="K673" s="27">
        <v>2086.0558999999998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13258.0362</v>
      </c>
      <c r="C674" s="27">
        <v>6.9999999999999999E-4</v>
      </c>
      <c r="D674" s="27">
        <v>1043.7419</v>
      </c>
      <c r="E674" s="27">
        <v>2087.4837000000002</v>
      </c>
      <c r="F674" s="27">
        <v>2087.4837000000002</v>
      </c>
      <c r="G674" s="27">
        <v>0</v>
      </c>
      <c r="H674" s="27">
        <v>0</v>
      </c>
      <c r="I674" s="27">
        <v>2087.4837000000002</v>
      </c>
      <c r="J674" s="27">
        <v>1043.7419</v>
      </c>
      <c r="K674" s="27">
        <v>2087.4837000000002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13265.1754</v>
      </c>
      <c r="C675" s="27">
        <v>6.9999999999999999E-4</v>
      </c>
      <c r="D675" s="27">
        <v>1044.4558</v>
      </c>
      <c r="E675" s="27">
        <v>2088.9115999999999</v>
      </c>
      <c r="F675" s="27">
        <v>2088.9115999999999</v>
      </c>
      <c r="G675" s="27">
        <v>0</v>
      </c>
      <c r="H675" s="27">
        <v>0</v>
      </c>
      <c r="I675" s="27">
        <v>2088.9115999999999</v>
      </c>
      <c r="J675" s="27">
        <v>1044.4558</v>
      </c>
      <c r="K675" s="27">
        <v>2088.9115999999999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13272.3145</v>
      </c>
      <c r="C676" s="27">
        <v>6.9999999999999999E-4</v>
      </c>
      <c r="D676" s="27">
        <v>1045.1696999999999</v>
      </c>
      <c r="E676" s="27">
        <v>2090.3393999999998</v>
      </c>
      <c r="F676" s="27">
        <v>2090.3393999999998</v>
      </c>
      <c r="G676" s="27">
        <v>0</v>
      </c>
      <c r="H676" s="27">
        <v>0</v>
      </c>
      <c r="I676" s="27">
        <v>2090.3393999999998</v>
      </c>
      <c r="J676" s="27">
        <v>1045.1696999999999</v>
      </c>
      <c r="K676" s="27">
        <v>2090.3393999999998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13279.453600000001</v>
      </c>
      <c r="C677" s="27">
        <v>6.9999999999999999E-4</v>
      </c>
      <c r="D677" s="27">
        <v>1045.8835999999999</v>
      </c>
      <c r="E677" s="27">
        <v>2091.7671999999998</v>
      </c>
      <c r="F677" s="27">
        <v>2091.7671999999998</v>
      </c>
      <c r="G677" s="27">
        <v>0</v>
      </c>
      <c r="H677" s="27">
        <v>0</v>
      </c>
      <c r="I677" s="27">
        <v>2091.7671999999998</v>
      </c>
      <c r="J677" s="27">
        <v>1045.8835999999999</v>
      </c>
      <c r="K677" s="27">
        <v>2091.7671999999998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13286.5928</v>
      </c>
      <c r="C678" s="27">
        <v>6.9999999999999999E-4</v>
      </c>
      <c r="D678" s="27">
        <v>1046.5975000000001</v>
      </c>
      <c r="E678" s="27">
        <v>2093.1950999999999</v>
      </c>
      <c r="F678" s="27">
        <v>2093.1950999999999</v>
      </c>
      <c r="G678" s="27">
        <v>0</v>
      </c>
      <c r="H678" s="27">
        <v>0</v>
      </c>
      <c r="I678" s="27">
        <v>2093.1950999999999</v>
      </c>
      <c r="J678" s="27">
        <v>1046.5975000000001</v>
      </c>
      <c r="K678" s="27">
        <v>2093.1950999999999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13293.731900000001</v>
      </c>
      <c r="C679" s="27">
        <v>6.9999999999999999E-4</v>
      </c>
      <c r="D679" s="27">
        <v>1047.3114</v>
      </c>
      <c r="E679" s="27">
        <v>2094.6228999999998</v>
      </c>
      <c r="F679" s="27">
        <v>2094.6228999999998</v>
      </c>
      <c r="G679" s="27">
        <v>0</v>
      </c>
      <c r="H679" s="27">
        <v>0</v>
      </c>
      <c r="I679" s="27">
        <v>2094.6228999999998</v>
      </c>
      <c r="J679" s="27">
        <v>1047.3114</v>
      </c>
      <c r="K679" s="27">
        <v>2094.6228999999998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13300.8711</v>
      </c>
      <c r="C680" s="27">
        <v>6.9999999999999999E-4</v>
      </c>
      <c r="D680" s="27">
        <v>1048.0254</v>
      </c>
      <c r="E680" s="27">
        <v>2096.0506999999998</v>
      </c>
      <c r="F680" s="27">
        <v>2096.0506999999998</v>
      </c>
      <c r="G680" s="27">
        <v>0</v>
      </c>
      <c r="H680" s="27">
        <v>0</v>
      </c>
      <c r="I680" s="27">
        <v>2096.0506999999998</v>
      </c>
      <c r="J680" s="27">
        <v>1048.0254</v>
      </c>
      <c r="K680" s="27">
        <v>2096.0506999999998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13308.010200000001</v>
      </c>
      <c r="C681" s="27">
        <v>6.9999999999999999E-4</v>
      </c>
      <c r="D681" s="27">
        <v>1048.7393</v>
      </c>
      <c r="E681" s="27">
        <v>2097.4785000000002</v>
      </c>
      <c r="F681" s="27">
        <v>2097.4785000000002</v>
      </c>
      <c r="G681" s="27">
        <v>0</v>
      </c>
      <c r="H681" s="27">
        <v>0</v>
      </c>
      <c r="I681" s="27">
        <v>2097.4785000000002</v>
      </c>
      <c r="J681" s="27">
        <v>1048.7393</v>
      </c>
      <c r="K681" s="27">
        <v>2097.4785000000002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13315.149299999999</v>
      </c>
      <c r="C682" s="27">
        <v>6.9999999999999999E-4</v>
      </c>
      <c r="D682" s="27">
        <v>1049.4531999999999</v>
      </c>
      <c r="E682" s="27">
        <v>2098.9063999999998</v>
      </c>
      <c r="F682" s="27">
        <v>2098.9063999999998</v>
      </c>
      <c r="G682" s="27">
        <v>0</v>
      </c>
      <c r="H682" s="27">
        <v>0</v>
      </c>
      <c r="I682" s="27">
        <v>2098.9063999999998</v>
      </c>
      <c r="J682" s="27">
        <v>1049.4531999999999</v>
      </c>
      <c r="K682" s="27">
        <v>2098.9063999999998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13322.288500000001</v>
      </c>
      <c r="C683" s="27">
        <v>6.9999999999999999E-4</v>
      </c>
      <c r="D683" s="27">
        <v>1050.1670999999999</v>
      </c>
      <c r="E683" s="27">
        <v>2100.3341999999998</v>
      </c>
      <c r="F683" s="27">
        <v>2100.3341999999998</v>
      </c>
      <c r="G683" s="27">
        <v>0</v>
      </c>
      <c r="H683" s="27">
        <v>0</v>
      </c>
      <c r="I683" s="27">
        <v>2100.3341999999998</v>
      </c>
      <c r="J683" s="27">
        <v>1050.1670999999999</v>
      </c>
      <c r="K683" s="27">
        <v>2100.3341999999998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13329.427600000001</v>
      </c>
      <c r="C684" s="27">
        <v>6.9999999999999999E-4</v>
      </c>
      <c r="D684" s="27">
        <v>1050.8810000000001</v>
      </c>
      <c r="E684" s="27">
        <v>2101.7620000000002</v>
      </c>
      <c r="F684" s="27">
        <v>2101.7620000000002</v>
      </c>
      <c r="G684" s="27">
        <v>0</v>
      </c>
      <c r="H684" s="27">
        <v>0</v>
      </c>
      <c r="I684" s="27">
        <v>2101.7620000000002</v>
      </c>
      <c r="J684" s="27">
        <v>1050.8810000000001</v>
      </c>
      <c r="K684" s="27">
        <v>2101.7620000000002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13336.566699999999</v>
      </c>
      <c r="C685" s="27">
        <v>6.9999999999999999E-4</v>
      </c>
      <c r="D685" s="27">
        <v>1051.5949000000001</v>
      </c>
      <c r="E685" s="27">
        <v>2103.1898000000001</v>
      </c>
      <c r="F685" s="27">
        <v>2103.1898000000001</v>
      </c>
      <c r="G685" s="27">
        <v>0</v>
      </c>
      <c r="H685" s="27">
        <v>0</v>
      </c>
      <c r="I685" s="27">
        <v>2103.1898000000001</v>
      </c>
      <c r="J685" s="27">
        <v>1051.5949000000001</v>
      </c>
      <c r="K685" s="27">
        <v>2103.1898000000001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13343.705900000001</v>
      </c>
      <c r="C686" s="27">
        <v>6.9999999999999999E-4</v>
      </c>
      <c r="D686" s="27">
        <v>1052.3088</v>
      </c>
      <c r="E686" s="27">
        <v>2104.6176999999998</v>
      </c>
      <c r="F686" s="27">
        <v>2104.6176999999998</v>
      </c>
      <c r="G686" s="27">
        <v>0</v>
      </c>
      <c r="H686" s="27">
        <v>0</v>
      </c>
      <c r="I686" s="27">
        <v>2104.6176999999998</v>
      </c>
      <c r="J686" s="27">
        <v>1052.3088</v>
      </c>
      <c r="K686" s="27">
        <v>2104.6176999999998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13350.844999999999</v>
      </c>
      <c r="C687" s="27">
        <v>6.9999999999999999E-4</v>
      </c>
      <c r="D687" s="27">
        <v>1053.0228</v>
      </c>
      <c r="E687" s="27">
        <v>2106.0455000000002</v>
      </c>
      <c r="F687" s="27">
        <v>2106.0455000000002</v>
      </c>
      <c r="G687" s="27">
        <v>0</v>
      </c>
      <c r="H687" s="27">
        <v>0</v>
      </c>
      <c r="I687" s="27">
        <v>2106.0455000000002</v>
      </c>
      <c r="J687" s="27">
        <v>1053.0228</v>
      </c>
      <c r="K687" s="27">
        <v>2106.0455000000002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13357.984200000001</v>
      </c>
      <c r="C688" s="27">
        <v>6.9999999999999999E-4</v>
      </c>
      <c r="D688" s="27">
        <v>1053.7366999999999</v>
      </c>
      <c r="E688" s="27">
        <v>2107.4733000000001</v>
      </c>
      <c r="F688" s="27">
        <v>2107.4733000000001</v>
      </c>
      <c r="G688" s="27">
        <v>0</v>
      </c>
      <c r="H688" s="27">
        <v>0</v>
      </c>
      <c r="I688" s="27">
        <v>2107.4733000000001</v>
      </c>
      <c r="J688" s="27">
        <v>1053.7366999999999</v>
      </c>
      <c r="K688" s="27">
        <v>2107.4733000000001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13365.123299999999</v>
      </c>
      <c r="C689" s="27">
        <v>6.9999999999999999E-4</v>
      </c>
      <c r="D689" s="27">
        <v>1054.4505999999999</v>
      </c>
      <c r="E689" s="27">
        <v>2108.9011999999998</v>
      </c>
      <c r="F689" s="27">
        <v>2108.9011999999998</v>
      </c>
      <c r="G689" s="27">
        <v>0</v>
      </c>
      <c r="H689" s="27">
        <v>0</v>
      </c>
      <c r="I689" s="27">
        <v>2108.9011999999998</v>
      </c>
      <c r="J689" s="27">
        <v>1054.4505999999999</v>
      </c>
      <c r="K689" s="27">
        <v>2108.9011999999998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13372.2624</v>
      </c>
      <c r="C690" s="27">
        <v>6.9999999999999999E-4</v>
      </c>
      <c r="D690" s="27">
        <v>1055.1645000000001</v>
      </c>
      <c r="E690" s="27">
        <v>2110.3290000000002</v>
      </c>
      <c r="F690" s="27">
        <v>2110.3290000000002</v>
      </c>
      <c r="G690" s="27">
        <v>0</v>
      </c>
      <c r="H690" s="27">
        <v>0</v>
      </c>
      <c r="I690" s="27">
        <v>2110.3290000000002</v>
      </c>
      <c r="J690" s="27">
        <v>1055.1645000000001</v>
      </c>
      <c r="K690" s="27">
        <v>2110.3290000000002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13379.401599999999</v>
      </c>
      <c r="C691" s="27">
        <v>6.9999999999999999E-4</v>
      </c>
      <c r="D691" s="27">
        <v>1055.8784000000001</v>
      </c>
      <c r="E691" s="27">
        <v>2111.7568000000001</v>
      </c>
      <c r="F691" s="27">
        <v>2111.7568000000001</v>
      </c>
      <c r="G691" s="27">
        <v>0</v>
      </c>
      <c r="H691" s="27">
        <v>0</v>
      </c>
      <c r="I691" s="27">
        <v>2111.7568000000001</v>
      </c>
      <c r="J691" s="27">
        <v>1055.8784000000001</v>
      </c>
      <c r="K691" s="27">
        <v>2111.7568000000001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13386.5407</v>
      </c>
      <c r="C692" s="27">
        <v>6.9999999999999999E-4</v>
      </c>
      <c r="D692" s="27">
        <v>1056.5923</v>
      </c>
      <c r="E692" s="27">
        <v>2113.1846</v>
      </c>
      <c r="F692" s="27">
        <v>2113.1846</v>
      </c>
      <c r="G692" s="27">
        <v>0</v>
      </c>
      <c r="H692" s="27">
        <v>0</v>
      </c>
      <c r="I692" s="27">
        <v>2113.1846</v>
      </c>
      <c r="J692" s="27">
        <v>1056.5923</v>
      </c>
      <c r="K692" s="27">
        <v>2113.1846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13393.6798</v>
      </c>
      <c r="C693" s="27">
        <v>6.9999999999999999E-4</v>
      </c>
      <c r="D693" s="27">
        <v>1057.3062</v>
      </c>
      <c r="E693" s="27">
        <v>2114.6125000000002</v>
      </c>
      <c r="F693" s="27">
        <v>2114.6125000000002</v>
      </c>
      <c r="G693" s="27">
        <v>0</v>
      </c>
      <c r="H693" s="27">
        <v>0</v>
      </c>
      <c r="I693" s="27">
        <v>2114.6125000000002</v>
      </c>
      <c r="J693" s="27">
        <v>1057.3062</v>
      </c>
      <c r="K693" s="27">
        <v>2114.6125000000002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13400.819</v>
      </c>
      <c r="C694" s="27">
        <v>6.9999999999999999E-4</v>
      </c>
      <c r="D694" s="27">
        <v>1058.0201</v>
      </c>
      <c r="E694" s="27">
        <v>2116.0403000000001</v>
      </c>
      <c r="F694" s="27">
        <v>2116.0403000000001</v>
      </c>
      <c r="G694" s="27">
        <v>0</v>
      </c>
      <c r="H694" s="27">
        <v>0</v>
      </c>
      <c r="I694" s="27">
        <v>2116.0403000000001</v>
      </c>
      <c r="J694" s="27">
        <v>1058.0201</v>
      </c>
      <c r="K694" s="27">
        <v>2116.0403000000001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13407.9581</v>
      </c>
      <c r="C695" s="27">
        <v>6.9999999999999999E-4</v>
      </c>
      <c r="D695" s="27">
        <v>1058.7340999999999</v>
      </c>
      <c r="E695" s="27">
        <v>2117.4681</v>
      </c>
      <c r="F695" s="27">
        <v>2117.4681</v>
      </c>
      <c r="G695" s="27">
        <v>0</v>
      </c>
      <c r="H695" s="27">
        <v>0</v>
      </c>
      <c r="I695" s="27">
        <v>2117.4681</v>
      </c>
      <c r="J695" s="27">
        <v>1058.7340999999999</v>
      </c>
      <c r="K695" s="27">
        <v>2117.4681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13415.097299999999</v>
      </c>
      <c r="C696" s="27">
        <v>6.9999999999999999E-4</v>
      </c>
      <c r="D696" s="27">
        <v>1059.4480000000001</v>
      </c>
      <c r="E696" s="27">
        <v>2118.8960000000002</v>
      </c>
      <c r="F696" s="27">
        <v>2118.8960000000002</v>
      </c>
      <c r="G696" s="27">
        <v>0</v>
      </c>
      <c r="H696" s="27">
        <v>0</v>
      </c>
      <c r="I696" s="27">
        <v>2118.8960000000002</v>
      </c>
      <c r="J696" s="27">
        <v>1059.4480000000001</v>
      </c>
      <c r="K696" s="27">
        <v>2118.8960000000002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13422.2364</v>
      </c>
      <c r="C697" s="27">
        <v>6.9999999999999999E-4</v>
      </c>
      <c r="D697" s="27">
        <v>1060.1619000000001</v>
      </c>
      <c r="E697" s="27">
        <v>2120.3238000000001</v>
      </c>
      <c r="F697" s="27">
        <v>2120.3238000000001</v>
      </c>
      <c r="G697" s="27">
        <v>0</v>
      </c>
      <c r="H697" s="27">
        <v>0</v>
      </c>
      <c r="I697" s="27">
        <v>2120.3238000000001</v>
      </c>
      <c r="J697" s="27">
        <v>1060.1619000000001</v>
      </c>
      <c r="K697" s="27">
        <v>2120.3238000000001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13429.3755</v>
      </c>
      <c r="C698" s="27">
        <v>6.9999999999999999E-4</v>
      </c>
      <c r="D698" s="27">
        <v>1060.8758</v>
      </c>
      <c r="E698" s="27">
        <v>2121.7516000000001</v>
      </c>
      <c r="F698" s="27">
        <v>2121.7516000000001</v>
      </c>
      <c r="G698" s="27">
        <v>0</v>
      </c>
      <c r="H698" s="27">
        <v>0</v>
      </c>
      <c r="I698" s="27">
        <v>2121.7516000000001</v>
      </c>
      <c r="J698" s="27">
        <v>1060.8758</v>
      </c>
      <c r="K698" s="27">
        <v>2121.7516000000001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13436.5147</v>
      </c>
      <c r="C699" s="27">
        <v>6.9999999999999999E-4</v>
      </c>
      <c r="D699" s="27">
        <v>1061.5897</v>
      </c>
      <c r="E699" s="27">
        <v>2123.1794</v>
      </c>
      <c r="F699" s="27">
        <v>2123.1794</v>
      </c>
      <c r="G699" s="27">
        <v>0</v>
      </c>
      <c r="H699" s="27">
        <v>0</v>
      </c>
      <c r="I699" s="27">
        <v>2123.1794</v>
      </c>
      <c r="J699" s="27">
        <v>1061.5897</v>
      </c>
      <c r="K699" s="27">
        <v>2123.1794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13443.6538</v>
      </c>
      <c r="C700" s="27">
        <v>6.9999999999999999E-4</v>
      </c>
      <c r="D700" s="27">
        <v>1062.3036</v>
      </c>
      <c r="E700" s="27">
        <v>2124.6073000000001</v>
      </c>
      <c r="F700" s="27">
        <v>2124.6073000000001</v>
      </c>
      <c r="G700" s="27">
        <v>0</v>
      </c>
      <c r="H700" s="27">
        <v>0</v>
      </c>
      <c r="I700" s="27">
        <v>2124.6073000000001</v>
      </c>
      <c r="J700" s="27">
        <v>1062.3036</v>
      </c>
      <c r="K700" s="27">
        <v>2124.6073000000001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13450.7929</v>
      </c>
      <c r="C701" s="27">
        <v>6.9999999999999999E-4</v>
      </c>
      <c r="D701" s="27">
        <v>1063.0174999999999</v>
      </c>
      <c r="E701" s="27">
        <v>2126.0351000000001</v>
      </c>
      <c r="F701" s="27">
        <v>2126.0351000000001</v>
      </c>
      <c r="G701" s="27">
        <v>0</v>
      </c>
      <c r="H701" s="27">
        <v>0</v>
      </c>
      <c r="I701" s="27">
        <v>2126.0351000000001</v>
      </c>
      <c r="J701" s="27">
        <v>1063.0174999999999</v>
      </c>
      <c r="K701" s="27">
        <v>2126.0351000000001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13457.9321</v>
      </c>
      <c r="C702" s="27">
        <v>6.9999999999999999E-4</v>
      </c>
      <c r="D702" s="27">
        <v>1063.7315000000001</v>
      </c>
      <c r="E702" s="27">
        <v>2127.4629</v>
      </c>
      <c r="F702" s="27">
        <v>2127.4629</v>
      </c>
      <c r="G702" s="27">
        <v>0</v>
      </c>
      <c r="H702" s="27">
        <v>0</v>
      </c>
      <c r="I702" s="27">
        <v>2127.4629</v>
      </c>
      <c r="J702" s="27">
        <v>1063.7315000000001</v>
      </c>
      <c r="K702" s="27">
        <v>2127.4629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13465.0712</v>
      </c>
      <c r="C703" s="27">
        <v>6.9999999999999999E-4</v>
      </c>
      <c r="D703" s="27">
        <v>1064.4454000000001</v>
      </c>
      <c r="E703" s="27">
        <v>2128.8906999999999</v>
      </c>
      <c r="F703" s="27">
        <v>2128.8906999999999</v>
      </c>
      <c r="G703" s="27">
        <v>0</v>
      </c>
      <c r="H703" s="27">
        <v>0</v>
      </c>
      <c r="I703" s="27">
        <v>2128.8906999999999</v>
      </c>
      <c r="J703" s="27">
        <v>1064.4454000000001</v>
      </c>
      <c r="K703" s="27">
        <v>2128.8906999999999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13472.2104</v>
      </c>
      <c r="C704" s="27">
        <v>6.9999999999999999E-4</v>
      </c>
      <c r="D704" s="27">
        <v>1065.1593</v>
      </c>
      <c r="E704" s="27">
        <v>2130.3186000000001</v>
      </c>
      <c r="F704" s="27">
        <v>2130.3186000000001</v>
      </c>
      <c r="G704" s="27">
        <v>0</v>
      </c>
      <c r="H704" s="27">
        <v>0</v>
      </c>
      <c r="I704" s="27">
        <v>2130.3186000000001</v>
      </c>
      <c r="J704" s="27">
        <v>1065.1593</v>
      </c>
      <c r="K704" s="27">
        <v>2130.3186000000001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13479.3495</v>
      </c>
      <c r="C705" s="27">
        <v>6.9999999999999999E-4</v>
      </c>
      <c r="D705" s="27">
        <v>1065.8732</v>
      </c>
      <c r="E705" s="27">
        <v>2131.7464</v>
      </c>
      <c r="F705" s="27">
        <v>2131.7464</v>
      </c>
      <c r="G705" s="27">
        <v>0</v>
      </c>
      <c r="H705" s="27">
        <v>0</v>
      </c>
      <c r="I705" s="27">
        <v>2131.7464</v>
      </c>
      <c r="J705" s="27">
        <v>1065.8732</v>
      </c>
      <c r="K705" s="27">
        <v>2131.7464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13486.488600000001</v>
      </c>
      <c r="C706" s="27">
        <v>6.9999999999999999E-4</v>
      </c>
      <c r="D706" s="27">
        <v>1066.5871</v>
      </c>
      <c r="E706" s="27">
        <v>2133.1741999999999</v>
      </c>
      <c r="F706" s="27">
        <v>2133.1741999999999</v>
      </c>
      <c r="G706" s="27">
        <v>0</v>
      </c>
      <c r="H706" s="27">
        <v>0</v>
      </c>
      <c r="I706" s="27">
        <v>2133.1741999999999</v>
      </c>
      <c r="J706" s="27">
        <v>1066.5871</v>
      </c>
      <c r="K706" s="27">
        <v>2133.1741999999999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13493.6278</v>
      </c>
      <c r="C707" s="27">
        <v>6.9999999999999999E-4</v>
      </c>
      <c r="D707" s="27">
        <v>1067.3009999999999</v>
      </c>
      <c r="E707" s="27">
        <v>2134.6021000000001</v>
      </c>
      <c r="F707" s="27">
        <v>2134.6021000000001</v>
      </c>
      <c r="G707" s="27">
        <v>0</v>
      </c>
      <c r="H707" s="27">
        <v>0</v>
      </c>
      <c r="I707" s="27">
        <v>2134.6021000000001</v>
      </c>
      <c r="J707" s="27">
        <v>1067.3009999999999</v>
      </c>
      <c r="K707" s="27">
        <v>2134.6021000000001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13500.766900000001</v>
      </c>
      <c r="C708" s="27">
        <v>6.9999999999999999E-4</v>
      </c>
      <c r="D708" s="27">
        <v>1068.0148999999999</v>
      </c>
      <c r="E708" s="27">
        <v>2136.0299</v>
      </c>
      <c r="F708" s="27">
        <v>2136.0299</v>
      </c>
      <c r="G708" s="27">
        <v>0</v>
      </c>
      <c r="H708" s="27">
        <v>0</v>
      </c>
      <c r="I708" s="27">
        <v>2136.0299</v>
      </c>
      <c r="J708" s="27">
        <v>1068.0148999999999</v>
      </c>
      <c r="K708" s="27">
        <v>2136.0299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13507.906000000001</v>
      </c>
      <c r="C709" s="27">
        <v>6.9999999999999999E-4</v>
      </c>
      <c r="D709" s="27">
        <v>1068.7289000000001</v>
      </c>
      <c r="E709" s="27">
        <v>2137.4576999999999</v>
      </c>
      <c r="F709" s="27">
        <v>2137.4576999999999</v>
      </c>
      <c r="G709" s="27">
        <v>0</v>
      </c>
      <c r="H709" s="27">
        <v>0</v>
      </c>
      <c r="I709" s="27">
        <v>2137.4576999999999</v>
      </c>
      <c r="J709" s="27">
        <v>1068.7289000000001</v>
      </c>
      <c r="K709" s="27">
        <v>2137.4576999999999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13515.0452</v>
      </c>
      <c r="C710" s="27">
        <v>6.9999999999999999E-4</v>
      </c>
      <c r="D710" s="27">
        <v>1069.4428</v>
      </c>
      <c r="E710" s="27">
        <v>2138.8854999999999</v>
      </c>
      <c r="F710" s="27">
        <v>2138.8854999999999</v>
      </c>
      <c r="G710" s="27">
        <v>0</v>
      </c>
      <c r="H710" s="27">
        <v>0</v>
      </c>
      <c r="I710" s="27">
        <v>2138.8854999999999</v>
      </c>
      <c r="J710" s="27">
        <v>1069.4428</v>
      </c>
      <c r="K710" s="27">
        <v>2138.8854999999999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13522.184300000001</v>
      </c>
      <c r="C711" s="27">
        <v>6.9999999999999999E-4</v>
      </c>
      <c r="D711" s="27">
        <v>1070.1567</v>
      </c>
      <c r="E711" s="27">
        <v>2140.3134</v>
      </c>
      <c r="F711" s="27">
        <v>2140.3134</v>
      </c>
      <c r="G711" s="27">
        <v>0</v>
      </c>
      <c r="H711" s="27">
        <v>0</v>
      </c>
      <c r="I711" s="27">
        <v>2140.3134</v>
      </c>
      <c r="J711" s="27">
        <v>1070.1567</v>
      </c>
      <c r="K711" s="27">
        <v>2140.3134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13596.6738</v>
      </c>
      <c r="C712" s="27">
        <v>7.0000000000000001E-3</v>
      </c>
      <c r="D712" s="27">
        <v>1077.6056000000001</v>
      </c>
      <c r="E712" s="27">
        <v>2155.2112999999999</v>
      </c>
      <c r="F712" s="27">
        <v>2155.2112999999999</v>
      </c>
      <c r="G712" s="27">
        <v>0</v>
      </c>
      <c r="H712" s="27">
        <v>0</v>
      </c>
      <c r="I712" s="27">
        <v>2155.2112999999999</v>
      </c>
      <c r="J712" s="27">
        <v>1077.6056000000001</v>
      </c>
      <c r="K712" s="27">
        <v>2155.2112999999999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371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2021</v>
      </c>
      <c r="B6" s="29">
        <v>1</v>
      </c>
    </row>
    <row r="7" spans="1:2" x14ac:dyDescent="0.25">
      <c r="A7" s="29">
        <v>2021</v>
      </c>
      <c r="B7" s="29">
        <v>2</v>
      </c>
    </row>
    <row r="8" spans="1:2" x14ac:dyDescent="0.25">
      <c r="A8" s="29">
        <v>2021</v>
      </c>
      <c r="B8" s="29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381</v>
      </c>
    </row>
    <row r="5" spans="1:6" x14ac:dyDescent="0.25">
      <c r="A5" t="s">
        <v>2</v>
      </c>
      <c r="B5" t="s">
        <v>3</v>
      </c>
      <c r="C5" t="s">
        <v>372</v>
      </c>
      <c r="D5" t="s">
        <v>373</v>
      </c>
      <c r="E5" t="s">
        <v>34</v>
      </c>
      <c r="F5" t="s">
        <v>35</v>
      </c>
    </row>
    <row r="6" spans="1:6" x14ac:dyDescent="0.25">
      <c r="A6" s="33">
        <v>45</v>
      </c>
      <c r="B6" s="1" t="s">
        <v>75</v>
      </c>
      <c r="C6" t="b">
        <v>0</v>
      </c>
      <c r="D6" t="b">
        <v>1</v>
      </c>
      <c r="E6" s="1" t="s">
        <v>75</v>
      </c>
      <c r="F6" s="1" t="s">
        <v>75</v>
      </c>
    </row>
    <row r="7" spans="1:6" x14ac:dyDescent="0.25">
      <c r="A7" s="33">
        <v>47</v>
      </c>
      <c r="B7" s="1" t="s">
        <v>78</v>
      </c>
      <c r="C7" t="b">
        <v>0</v>
      </c>
      <c r="D7" t="b">
        <v>1</v>
      </c>
      <c r="E7" s="1" t="s">
        <v>78</v>
      </c>
      <c r="F7" s="1" t="s">
        <v>78</v>
      </c>
    </row>
    <row r="8" spans="1:6" x14ac:dyDescent="0.25">
      <c r="A8" s="33">
        <v>50</v>
      </c>
      <c r="B8" s="1" t="s">
        <v>374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72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375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70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376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377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378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63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379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56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380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33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369</v>
      </c>
    </row>
    <row r="5" spans="1:3" x14ac:dyDescent="0.25">
      <c r="A5" s="4" t="s">
        <v>4</v>
      </c>
      <c r="B5" s="4" t="s">
        <v>2</v>
      </c>
      <c r="C5" s="4" t="s">
        <v>368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44649812028490</v>
      </c>
    </row>
    <row r="8" spans="1:3" x14ac:dyDescent="0.25">
      <c r="A8" s="6" t="s">
        <v>29</v>
      </c>
      <c r="B8" s="5">
        <v>62</v>
      </c>
      <c r="C8" s="52">
        <v>57571275001760</v>
      </c>
    </row>
    <row r="9" spans="1:3" x14ac:dyDescent="0.25">
      <c r="A9" s="6" t="s">
        <v>29</v>
      </c>
      <c r="B9" s="5">
        <v>62</v>
      </c>
      <c r="C9" s="52">
        <v>60453024000390</v>
      </c>
    </row>
    <row r="10" spans="1:3" x14ac:dyDescent="0.25">
      <c r="A10" s="6" t="s">
        <v>29</v>
      </c>
      <c r="B10" s="5">
        <v>62</v>
      </c>
      <c r="C10" s="52">
        <v>60726502000126</v>
      </c>
    </row>
    <row r="11" spans="1:3" x14ac:dyDescent="0.25">
      <c r="A11" s="6" t="s">
        <v>29</v>
      </c>
      <c r="B11" s="5">
        <v>62</v>
      </c>
      <c r="C11" s="52">
        <v>60726502000711</v>
      </c>
    </row>
    <row r="12" spans="1:3" x14ac:dyDescent="0.25">
      <c r="A12" s="6" t="s">
        <v>29</v>
      </c>
      <c r="B12" s="5">
        <v>62</v>
      </c>
      <c r="C12" s="52">
        <v>60765823000130</v>
      </c>
    </row>
    <row r="13" spans="1:3" x14ac:dyDescent="0.25">
      <c r="A13" s="6" t="s">
        <v>29</v>
      </c>
      <c r="B13" s="5">
        <v>62</v>
      </c>
      <c r="C13" s="52">
        <v>60884855000316</v>
      </c>
    </row>
    <row r="14" spans="1:3" x14ac:dyDescent="0.25">
      <c r="A14" s="6" t="s">
        <v>29</v>
      </c>
      <c r="B14" s="5">
        <v>62</v>
      </c>
      <c r="C14" s="52">
        <v>60922168000771</v>
      </c>
    </row>
    <row r="15" spans="1:3" x14ac:dyDescent="0.25">
      <c r="A15" s="6" t="s">
        <v>29</v>
      </c>
      <c r="B15" s="5">
        <v>62</v>
      </c>
      <c r="C15" s="52">
        <v>60992427000650</v>
      </c>
    </row>
    <row r="16" spans="1:3" x14ac:dyDescent="0.25">
      <c r="A16" s="6" t="s">
        <v>29</v>
      </c>
      <c r="B16" s="5">
        <v>62</v>
      </c>
      <c r="C16" s="52">
        <v>61062212000198</v>
      </c>
    </row>
    <row r="17" spans="1:3" x14ac:dyDescent="0.25">
      <c r="A17" s="6" t="s">
        <v>29</v>
      </c>
      <c r="B17" s="5">
        <v>62</v>
      </c>
      <c r="C17" s="52">
        <v>61213674000240</v>
      </c>
    </row>
    <row r="18" spans="1:3" x14ac:dyDescent="0.25">
      <c r="A18" s="6" t="s">
        <v>29</v>
      </c>
      <c r="B18" s="5">
        <v>62</v>
      </c>
      <c r="C18" s="52">
        <v>61599908000158</v>
      </c>
    </row>
    <row r="19" spans="1:3" x14ac:dyDescent="0.25">
      <c r="A19" s="6" t="s">
        <v>29</v>
      </c>
      <c r="B19" s="5">
        <v>64</v>
      </c>
      <c r="C19" s="52">
        <v>461479009462</v>
      </c>
    </row>
    <row r="20" spans="1:3" x14ac:dyDescent="0.25">
      <c r="A20" s="6" t="s">
        <v>29</v>
      </c>
      <c r="B20" s="5">
        <v>64</v>
      </c>
      <c r="C20" s="52">
        <v>6033403000113</v>
      </c>
    </row>
    <row r="21" spans="1:3" x14ac:dyDescent="0.25">
      <c r="A21" s="6" t="s">
        <v>29</v>
      </c>
      <c r="B21" s="5">
        <v>64</v>
      </c>
      <c r="C21" s="52">
        <v>29435005009932</v>
      </c>
    </row>
    <row r="22" spans="1:3" x14ac:dyDescent="0.25">
      <c r="A22" s="6" t="s">
        <v>29</v>
      </c>
      <c r="B22" s="5">
        <v>64</v>
      </c>
      <c r="C22" s="52">
        <v>44649812006926</v>
      </c>
    </row>
    <row r="23" spans="1:3" x14ac:dyDescent="0.25">
      <c r="A23" s="6" t="s">
        <v>29</v>
      </c>
      <c r="B23" s="5">
        <v>64</v>
      </c>
      <c r="C23" s="52">
        <v>44649812028490</v>
      </c>
    </row>
    <row r="24" spans="1:3" x14ac:dyDescent="0.25">
      <c r="A24" s="6" t="s">
        <v>29</v>
      </c>
      <c r="B24" s="5">
        <v>64</v>
      </c>
      <c r="C24" s="52">
        <v>48858450000146</v>
      </c>
    </row>
    <row r="25" spans="1:3" x14ac:dyDescent="0.25">
      <c r="A25" s="6" t="s">
        <v>29</v>
      </c>
      <c r="B25" s="5">
        <v>64</v>
      </c>
      <c r="C25" s="52">
        <v>57571275001760</v>
      </c>
    </row>
    <row r="26" spans="1:3" x14ac:dyDescent="0.25">
      <c r="A26" s="6" t="s">
        <v>29</v>
      </c>
      <c r="B26" s="5">
        <v>64</v>
      </c>
      <c r="C26" s="52">
        <v>60453024000390</v>
      </c>
    </row>
    <row r="27" spans="1:3" x14ac:dyDescent="0.25">
      <c r="A27" s="6" t="s">
        <v>29</v>
      </c>
      <c r="B27" s="5">
        <v>64</v>
      </c>
      <c r="C27" s="52">
        <v>60726502000126</v>
      </c>
    </row>
    <row r="28" spans="1:3" x14ac:dyDescent="0.25">
      <c r="A28" s="6" t="s">
        <v>29</v>
      </c>
      <c r="B28" s="5">
        <v>64</v>
      </c>
      <c r="C28" s="52">
        <v>60726502000711</v>
      </c>
    </row>
    <row r="29" spans="1:3" x14ac:dyDescent="0.25">
      <c r="A29" s="6" t="s">
        <v>29</v>
      </c>
      <c r="B29" s="5">
        <v>64</v>
      </c>
      <c r="C29" s="52">
        <v>60765823000130</v>
      </c>
    </row>
    <row r="30" spans="1:3" x14ac:dyDescent="0.25">
      <c r="A30" s="6" t="s">
        <v>29</v>
      </c>
      <c r="B30" s="5">
        <v>64</v>
      </c>
      <c r="C30" s="52">
        <v>60884855000316</v>
      </c>
    </row>
    <row r="31" spans="1:3" x14ac:dyDescent="0.25">
      <c r="A31" s="6" t="s">
        <v>29</v>
      </c>
      <c r="B31" s="5">
        <v>64</v>
      </c>
      <c r="C31" s="52">
        <v>60992427000650</v>
      </c>
    </row>
    <row r="32" spans="1:3" x14ac:dyDescent="0.25">
      <c r="A32" s="6" t="s">
        <v>29</v>
      </c>
      <c r="B32" s="5">
        <v>64</v>
      </c>
      <c r="C32" s="52">
        <v>61213674000240</v>
      </c>
    </row>
    <row r="33" spans="1:3" x14ac:dyDescent="0.25">
      <c r="A33" s="6" t="s">
        <v>29</v>
      </c>
      <c r="B33" s="5">
        <v>64</v>
      </c>
      <c r="C3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370</v>
      </c>
    </row>
    <row r="5" spans="1:3" x14ac:dyDescent="0.25">
      <c r="A5" s="4" t="s">
        <v>4</v>
      </c>
      <c r="B5" s="4" t="s">
        <v>2</v>
      </c>
      <c r="C5" s="4" t="s">
        <v>83</v>
      </c>
    </row>
    <row r="6" spans="1:3" x14ac:dyDescent="0.25">
      <c r="A6" s="6" t="s">
        <v>25</v>
      </c>
      <c r="B6" s="5">
        <v>62</v>
      </c>
      <c r="C6" s="42" t="s">
        <v>90</v>
      </c>
    </row>
    <row r="7" spans="1:3" x14ac:dyDescent="0.25">
      <c r="A7" s="6" t="s">
        <v>25</v>
      </c>
      <c r="B7" s="5">
        <v>62</v>
      </c>
      <c r="C7" s="42" t="s">
        <v>98</v>
      </c>
    </row>
    <row r="8" spans="1:3" x14ac:dyDescent="0.25">
      <c r="A8" s="6" t="s">
        <v>25</v>
      </c>
      <c r="B8" s="5">
        <v>64</v>
      </c>
      <c r="C8" s="42" t="s">
        <v>90</v>
      </c>
    </row>
    <row r="9" spans="1:3" x14ac:dyDescent="0.25">
      <c r="A9" s="6" t="s">
        <v>25</v>
      </c>
      <c r="B9" s="5">
        <v>64</v>
      </c>
      <c r="C9" s="42" t="s">
        <v>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32</vt:i4>
      </vt:variant>
    </vt:vector>
  </HeadingPairs>
  <TitlesOfParts>
    <vt:vector size="32" baseType="lpstr">
      <vt:lpstr>Dn_Resumo</vt:lpstr>
      <vt:lpstr>Resumo</vt:lpstr>
      <vt:lpstr>Resumo (2)</vt:lpstr>
      <vt:lpstr>ESP</vt:lpstr>
      <vt:lpstr>HSP</vt:lpstr>
      <vt:lpstr>Valores HSP</vt:lpstr>
      <vt:lpstr>Planilha2</vt:lpstr>
      <vt:lpstr>Planilha1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Miro</cp:lastModifiedBy>
  <dcterms:created xsi:type="dcterms:W3CDTF">2020-11-13T19:19:56Z</dcterms:created>
  <dcterms:modified xsi:type="dcterms:W3CDTF">2021-04-13T21:30:27Z</dcterms:modified>
</cp:coreProperties>
</file>